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8F8681E9-FD40-3445-8689-041D6DEE679C}" xr6:coauthVersionLast="47" xr6:coauthVersionMax="47" xr10:uidLastSave="{00000000-0000-0000-0000-000000000000}"/>
  <bookViews>
    <workbookView xWindow="0" yWindow="500" windowWidth="26120" windowHeight="20500" firstSheet="35" activeTab="40" xr2:uid="{360FB051-2420-3E49-AAF6-CD5C2BC7BA3E}"/>
    <workbookView xWindow="13360" yWindow="-23520" windowWidth="17600" windowHeight="16940" firstSheet="34" activeTab="35" xr2:uid="{5CBB4874-31BC-104E-85D1-1463513E7822}"/>
    <workbookView xWindow="7560" yWindow="500" windowWidth="26040" windowHeight="20500" firstSheet="36" activeTab="36" xr2:uid="{38933776-083A-A44C-B0BC-A5AFDC3E99B8}"/>
    <workbookView xWindow="4720" yWindow="-21520" windowWidth="22060" windowHeight="15940" firstSheet="29" activeTab="29" xr2:uid="{AE12B5CA-834B-CB4D-BD10-B4956AED7BBA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GS_DB">COGS_DB!$A$1</definedName>
    <definedName name="COGS_PRICEMARGIN">'COGS-PRICE-MARGIN_CWS'!$A$1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IngresoProductoDiario">'REV-REVCALC_CWS'!$A$11</definedName>
    <definedName name="IngresoProductoFusion">'REV-REVCALC_CWS'!$A$48</definedName>
    <definedName name="IngresoUnitarioPDiario">COGS_DB!$C$55</definedName>
    <definedName name="IngresoUnitarioPFusion">COGS_DB!$C$96</definedName>
    <definedName name="IngresoVentaDiario">'REV-REVCALC_CWS'!$C$17:$BJ$17</definedName>
    <definedName name="IngresoVentaFusion">'REV-REVCALC_CWS'!$C$54:$BJ$54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PorcAceptacionFusionAñ1">'COGS-PRICE-MARGIN_CWS'!$B$32</definedName>
    <definedName name="PorcAceptacionFusionAñ2">'COGS-PRICE-MARGIN_CWS'!$B$82</definedName>
    <definedName name="PorcAceptacionFusionAñ3">'COGS-PRICE-MARGIN_CWS'!$B$132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'REV-REC-MAINT_CWS'!$A$1:$BM$68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PronosticoVentaAñ1">'REV-SALES-FCAST_CWS'!$C$38:$N$38</definedName>
    <definedName name="PronosticoVentaAñ2">'REV-SALES-FCAST_CWS'!$C$42:$N$42</definedName>
    <definedName name="PronosticoVentaAñ3">'REV-SALES-FCAST_CWS'!$C$46:$N$46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TotalIngresos">'REV-REVCALC_CWS'!$A$84</definedName>
    <definedName name="TotalIngresosAñ1">COGS_DB!$C$3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L94" i="82" l="1"/>
  <c r="AK94" i="82"/>
  <c r="AJ94" i="82"/>
  <c r="AI94" i="82"/>
  <c r="AI97" i="82" s="1"/>
  <c r="AH94" i="82"/>
  <c r="AG94" i="82"/>
  <c r="AF94" i="82"/>
  <c r="AE94" i="82"/>
  <c r="AD94" i="82"/>
  <c r="AC94" i="82"/>
  <c r="AB94" i="82"/>
  <c r="AA94" i="82"/>
  <c r="AL93" i="82"/>
  <c r="AK93" i="82"/>
  <c r="AJ93" i="82"/>
  <c r="AI93" i="82"/>
  <c r="AH93" i="82"/>
  <c r="AG93" i="82"/>
  <c r="AF93" i="82"/>
  <c r="AE93" i="82"/>
  <c r="AD93" i="82"/>
  <c r="AC93" i="82"/>
  <c r="AB93" i="82"/>
  <c r="AA93" i="82"/>
  <c r="AL92" i="82"/>
  <c r="AK92" i="82"/>
  <c r="AJ92" i="82"/>
  <c r="AI92" i="82"/>
  <c r="AH92" i="82"/>
  <c r="AG92" i="82"/>
  <c r="AF92" i="82"/>
  <c r="AE92" i="82"/>
  <c r="AD92" i="82"/>
  <c r="AC92" i="82"/>
  <c r="AB92" i="82"/>
  <c r="AA92" i="82"/>
  <c r="AL86" i="82"/>
  <c r="AK86" i="82"/>
  <c r="AJ86" i="82"/>
  <c r="AI86" i="82"/>
  <c r="AH86" i="82"/>
  <c r="AG86" i="82"/>
  <c r="AF86" i="82"/>
  <c r="AE86" i="82"/>
  <c r="AD86" i="82"/>
  <c r="AC86" i="82"/>
  <c r="AB86" i="82"/>
  <c r="AA86" i="82"/>
  <c r="AL80" i="82"/>
  <c r="AK80" i="82"/>
  <c r="AJ80" i="82"/>
  <c r="AI80" i="82"/>
  <c r="AH80" i="82"/>
  <c r="AG80" i="82"/>
  <c r="AF80" i="82"/>
  <c r="AE80" i="82"/>
  <c r="AD80" i="82"/>
  <c r="AC80" i="82"/>
  <c r="AB80" i="82"/>
  <c r="AL79" i="82"/>
  <c r="AK79" i="82"/>
  <c r="AJ79" i="82"/>
  <c r="AI79" i="82"/>
  <c r="AH79" i="82"/>
  <c r="AG79" i="82"/>
  <c r="AF79" i="82"/>
  <c r="AE79" i="82"/>
  <c r="AD79" i="82"/>
  <c r="AC79" i="82"/>
  <c r="AB79" i="82"/>
  <c r="AA80" i="82"/>
  <c r="AA79" i="82"/>
  <c r="AL73" i="82"/>
  <c r="AK73" i="82"/>
  <c r="AJ73" i="82"/>
  <c r="AI73" i="82"/>
  <c r="AH73" i="82"/>
  <c r="AG73" i="82"/>
  <c r="AF73" i="82"/>
  <c r="AE73" i="82"/>
  <c r="AD73" i="82"/>
  <c r="AC73" i="82"/>
  <c r="AB73" i="82"/>
  <c r="AA73" i="82"/>
  <c r="AL63" i="82"/>
  <c r="AK63" i="82"/>
  <c r="AJ63" i="82"/>
  <c r="AI63" i="82"/>
  <c r="AH63" i="82"/>
  <c r="AG63" i="82"/>
  <c r="AF63" i="82"/>
  <c r="AE63" i="82"/>
  <c r="AD63" i="82"/>
  <c r="AC63" i="82"/>
  <c r="AB63" i="82"/>
  <c r="AL62" i="82"/>
  <c r="AK62" i="82"/>
  <c r="AJ62" i="82"/>
  <c r="AI62" i="82"/>
  <c r="AH62" i="82"/>
  <c r="AG62" i="82"/>
  <c r="AF62" i="82"/>
  <c r="AE62" i="82"/>
  <c r="AD62" i="82"/>
  <c r="AC62" i="82"/>
  <c r="AB62" i="82"/>
  <c r="AL61" i="82"/>
  <c r="AK61" i="82"/>
  <c r="AJ61" i="82"/>
  <c r="AI61" i="82"/>
  <c r="AH61" i="82"/>
  <c r="AG61" i="82"/>
  <c r="AF61" i="82"/>
  <c r="AE61" i="82"/>
  <c r="AD61" i="82"/>
  <c r="AC61" i="82"/>
  <c r="AB61" i="82"/>
  <c r="AL60" i="82"/>
  <c r="AK60" i="82"/>
  <c r="AJ60" i="82"/>
  <c r="AI60" i="82"/>
  <c r="AH60" i="82"/>
  <c r="AG60" i="82"/>
  <c r="AF60" i="82"/>
  <c r="AE60" i="82"/>
  <c r="AD60" i="82"/>
  <c r="AC60" i="82"/>
  <c r="AB60" i="82"/>
  <c r="AA63" i="82"/>
  <c r="AA62" i="82"/>
  <c r="AA61" i="82"/>
  <c r="AA60" i="82"/>
  <c r="AL53" i="82"/>
  <c r="AK53" i="82"/>
  <c r="AJ53" i="82"/>
  <c r="AI53" i="82"/>
  <c r="AH53" i="82"/>
  <c r="AG53" i="82"/>
  <c r="AF53" i="82"/>
  <c r="AE53" i="82"/>
  <c r="AD53" i="82"/>
  <c r="AC53" i="82"/>
  <c r="AB53" i="82"/>
  <c r="AA53" i="82"/>
  <c r="AL52" i="82"/>
  <c r="AK52" i="82"/>
  <c r="AJ52" i="82"/>
  <c r="AI52" i="82"/>
  <c r="AH52" i="82"/>
  <c r="AG52" i="82"/>
  <c r="AF52" i="82"/>
  <c r="AE52" i="82"/>
  <c r="AD52" i="82"/>
  <c r="AC52" i="82"/>
  <c r="AB52" i="82"/>
  <c r="A52" i="82"/>
  <c r="AA52" i="82"/>
  <c r="AL51" i="82"/>
  <c r="AK51" i="82"/>
  <c r="AJ51" i="82"/>
  <c r="AI51" i="82"/>
  <c r="AH51" i="82"/>
  <c r="AG51" i="82"/>
  <c r="AF51" i="82"/>
  <c r="AE51" i="82"/>
  <c r="AD51" i="82"/>
  <c r="AC51" i="82"/>
  <c r="AB51" i="82"/>
  <c r="AA51" i="82"/>
  <c r="AL47" i="82"/>
  <c r="AK47" i="82"/>
  <c r="AJ47" i="82"/>
  <c r="AI47" i="82"/>
  <c r="AH47" i="82"/>
  <c r="AH46" i="82" s="1"/>
  <c r="AH19" i="82" s="1"/>
  <c r="AG47" i="82"/>
  <c r="AG46" i="82" s="1"/>
  <c r="AG19" i="82" s="1"/>
  <c r="AG35" i="82" s="1"/>
  <c r="AF47" i="82"/>
  <c r="AF46" i="82" s="1"/>
  <c r="AF19" i="82" s="1"/>
  <c r="AF35" i="82" s="1"/>
  <c r="AE47" i="82"/>
  <c r="AE27" i="82" s="1"/>
  <c r="AD47" i="82"/>
  <c r="AC47" i="82"/>
  <c r="AB47" i="82"/>
  <c r="AA47" i="82"/>
  <c r="AL46" i="82"/>
  <c r="AL19" i="82" s="1"/>
  <c r="AL35" i="82" s="1"/>
  <c r="AK46" i="82"/>
  <c r="AK19" i="82" s="1"/>
  <c r="AK35" i="82" s="1"/>
  <c r="AJ46" i="82"/>
  <c r="AI46" i="82"/>
  <c r="AI19" i="82" s="1"/>
  <c r="AI35" i="82" s="1"/>
  <c r="AD46" i="82"/>
  <c r="AD19" i="82" s="1"/>
  <c r="AD35" i="82" s="1"/>
  <c r="AC46" i="82"/>
  <c r="AC19" i="82" s="1"/>
  <c r="AC35" i="82" s="1"/>
  <c r="AB46" i="82"/>
  <c r="AA46" i="82"/>
  <c r="AA19" i="82" s="1"/>
  <c r="AA35" i="82" s="1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120" i="82"/>
  <c r="Y120" i="82"/>
  <c r="X120" i="82"/>
  <c r="W120" i="82"/>
  <c r="V120" i="82"/>
  <c r="U120" i="82"/>
  <c r="T120" i="82"/>
  <c r="S120" i="82"/>
  <c r="R120" i="82"/>
  <c r="Q120" i="82"/>
  <c r="P120" i="82"/>
  <c r="O120" i="82"/>
  <c r="C114" i="82"/>
  <c r="Z114" i="82"/>
  <c r="Y114" i="82"/>
  <c r="X114" i="82"/>
  <c r="W114" i="82"/>
  <c r="V114" i="82"/>
  <c r="U114" i="82"/>
  <c r="T114" i="82"/>
  <c r="S114" i="82"/>
  <c r="R114" i="82"/>
  <c r="Q114" i="82"/>
  <c r="P114" i="82"/>
  <c r="O114" i="82"/>
  <c r="Z94" i="82"/>
  <c r="Y94" i="82"/>
  <c r="X94" i="82"/>
  <c r="W94" i="82"/>
  <c r="V94" i="82"/>
  <c r="U94" i="82"/>
  <c r="T94" i="82"/>
  <c r="S94" i="82"/>
  <c r="R94" i="82"/>
  <c r="Q94" i="82"/>
  <c r="P94" i="82"/>
  <c r="O94" i="82"/>
  <c r="U92" i="82"/>
  <c r="S92" i="82"/>
  <c r="Z73" i="82"/>
  <c r="Y73" i="82"/>
  <c r="X73" i="82"/>
  <c r="W73" i="82"/>
  <c r="V73" i="82"/>
  <c r="U73" i="82"/>
  <c r="T73" i="82"/>
  <c r="S73" i="82"/>
  <c r="R73" i="82"/>
  <c r="Q73" i="82"/>
  <c r="P73" i="82"/>
  <c r="O73" i="82"/>
  <c r="S51" i="82"/>
  <c r="Z47" i="82"/>
  <c r="Z92" i="82" s="1"/>
  <c r="W47" i="82"/>
  <c r="W27" i="82" s="1"/>
  <c r="V47" i="82"/>
  <c r="V27" i="82" s="1"/>
  <c r="U47" i="82"/>
  <c r="U46" i="82" s="1"/>
  <c r="U19" i="82" s="1"/>
  <c r="S47" i="82"/>
  <c r="S46" i="82" s="1"/>
  <c r="S19" i="82" s="1"/>
  <c r="R47" i="82"/>
  <c r="R92" i="82" s="1"/>
  <c r="Z46" i="82"/>
  <c r="Z51" i="82" s="1"/>
  <c r="Z45" i="82"/>
  <c r="Y45" i="82"/>
  <c r="Y47" i="82" s="1"/>
  <c r="X45" i="82"/>
  <c r="X47" i="82" s="1"/>
  <c r="W45" i="82"/>
  <c r="V45" i="82"/>
  <c r="U45" i="82"/>
  <c r="T45" i="82"/>
  <c r="T47" i="82" s="1"/>
  <c r="S45" i="82"/>
  <c r="R45" i="82"/>
  <c r="Q45" i="82"/>
  <c r="Q47" i="82" s="1"/>
  <c r="P45" i="82"/>
  <c r="P47" i="82" s="1"/>
  <c r="O45" i="82"/>
  <c r="N45" i="82"/>
  <c r="M45" i="82"/>
  <c r="L45" i="82"/>
  <c r="K45" i="82"/>
  <c r="J45" i="82"/>
  <c r="I45" i="82"/>
  <c r="H45" i="82"/>
  <c r="G45" i="82"/>
  <c r="F45" i="82"/>
  <c r="E45" i="82"/>
  <c r="D45" i="82"/>
  <c r="C45" i="82"/>
  <c r="AA44" i="82" a="1"/>
  <c r="AA44" i="82" s="1"/>
  <c r="O44" i="82" a="1"/>
  <c r="O44" i="82" s="1"/>
  <c r="C44" i="82" a="1"/>
  <c r="C44" i="82" s="1"/>
  <c r="A26" i="82"/>
  <c r="A18" i="82"/>
  <c r="BG28" i="82"/>
  <c r="BF28" i="82"/>
  <c r="AX28" i="82"/>
  <c r="AQ28" i="82"/>
  <c r="AP28" i="82"/>
  <c r="BJ27" i="82"/>
  <c r="BI27" i="82"/>
  <c r="BH27" i="82"/>
  <c r="BG27" i="82"/>
  <c r="BF27" i="82"/>
  <c r="BE27" i="82"/>
  <c r="BD27" i="82"/>
  <c r="BC27" i="82"/>
  <c r="BB27" i="82"/>
  <c r="BA27" i="82"/>
  <c r="AZ27" i="82"/>
  <c r="AY27" i="82"/>
  <c r="AX27" i="82"/>
  <c r="AW27" i="82"/>
  <c r="AV27" i="82"/>
  <c r="AU27" i="82"/>
  <c r="AT27" i="82"/>
  <c r="AS27" i="82"/>
  <c r="AR27" i="82"/>
  <c r="AQ27" i="82"/>
  <c r="AP27" i="82"/>
  <c r="AO27" i="82"/>
  <c r="AN27" i="82"/>
  <c r="AM27" i="82"/>
  <c r="AL27" i="82"/>
  <c r="AK27" i="82"/>
  <c r="AJ27" i="82"/>
  <c r="AJ35" i="82" s="1"/>
  <c r="AI27" i="82"/>
  <c r="AG27" i="82"/>
  <c r="AF27" i="82"/>
  <c r="AD27" i="82"/>
  <c r="AC27" i="82"/>
  <c r="AB27" i="82"/>
  <c r="AA27" i="82"/>
  <c r="S27" i="82"/>
  <c r="BJ19" i="82"/>
  <c r="BI19" i="82"/>
  <c r="BH19" i="82"/>
  <c r="BG19" i="82"/>
  <c r="BF19" i="82"/>
  <c r="BE19" i="82"/>
  <c r="BD19" i="82"/>
  <c r="BC19" i="82"/>
  <c r="BB19" i="82"/>
  <c r="BA19" i="82"/>
  <c r="AZ19" i="82"/>
  <c r="AY19" i="82"/>
  <c r="AX19" i="82"/>
  <c r="AW19" i="82"/>
  <c r="AV19" i="82"/>
  <c r="AU19" i="82"/>
  <c r="AT19" i="82"/>
  <c r="AS19" i="82"/>
  <c r="AR19" i="82"/>
  <c r="AQ19" i="82"/>
  <c r="AP19" i="82"/>
  <c r="AO19" i="82"/>
  <c r="AN19" i="82"/>
  <c r="AM19" i="82"/>
  <c r="AJ19" i="82"/>
  <c r="AB19" i="82"/>
  <c r="N120" i="82"/>
  <c r="M120" i="82"/>
  <c r="L120" i="82"/>
  <c r="K120" i="82"/>
  <c r="J120" i="82"/>
  <c r="I120" i="82"/>
  <c r="H120" i="82"/>
  <c r="G120" i="82"/>
  <c r="F120" i="82"/>
  <c r="E120" i="82"/>
  <c r="D120" i="82"/>
  <c r="C120" i="82"/>
  <c r="C76" i="48"/>
  <c r="A122" i="82"/>
  <c r="A120" i="82"/>
  <c r="N114" i="82"/>
  <c r="M114" i="82"/>
  <c r="L114" i="82"/>
  <c r="K114" i="82"/>
  <c r="J114" i="82"/>
  <c r="I114" i="82"/>
  <c r="H114" i="82"/>
  <c r="G114" i="82"/>
  <c r="F114" i="82"/>
  <c r="E114" i="82"/>
  <c r="D114" i="82"/>
  <c r="C70" i="48"/>
  <c r="A72" i="48"/>
  <c r="A116" i="82" s="1"/>
  <c r="A125" i="82" s="1"/>
  <c r="A71" i="48"/>
  <c r="A115" i="82" s="1"/>
  <c r="A118" i="82" s="1"/>
  <c r="AN108" i="82"/>
  <c r="AN29" i="82" s="1"/>
  <c r="A102" i="82"/>
  <c r="A101" i="82"/>
  <c r="A59" i="48"/>
  <c r="A58" i="48"/>
  <c r="N94" i="82"/>
  <c r="M94" i="82"/>
  <c r="L94" i="82"/>
  <c r="K94" i="82"/>
  <c r="J94" i="82"/>
  <c r="I94" i="82"/>
  <c r="H94" i="82"/>
  <c r="G94" i="82"/>
  <c r="F94" i="82"/>
  <c r="E94" i="82"/>
  <c r="D94" i="82"/>
  <c r="C94" i="82"/>
  <c r="C52" i="48"/>
  <c r="A90" i="82"/>
  <c r="A48" i="48"/>
  <c r="A89" i="48" s="1"/>
  <c r="BJ127" i="82"/>
  <c r="BI127" i="82"/>
  <c r="BH127" i="82"/>
  <c r="BG127" i="82"/>
  <c r="BF127" i="82"/>
  <c r="BE127" i="82"/>
  <c r="BD127" i="82"/>
  <c r="BC127" i="82"/>
  <c r="BB127" i="82"/>
  <c r="BA127" i="82"/>
  <c r="AZ127" i="82"/>
  <c r="AY127" i="82"/>
  <c r="AX127" i="82"/>
  <c r="AW127" i="82"/>
  <c r="AV127" i="82"/>
  <c r="AU127" i="82"/>
  <c r="AT127" i="82"/>
  <c r="AS127" i="82"/>
  <c r="AR127" i="82"/>
  <c r="AQ127" i="82"/>
  <c r="AP127" i="82"/>
  <c r="AO127" i="82"/>
  <c r="AN127" i="82"/>
  <c r="AM127" i="82"/>
  <c r="AL127" i="82"/>
  <c r="AK127" i="82"/>
  <c r="AJ127" i="82"/>
  <c r="AI127" i="82"/>
  <c r="AH127" i="82"/>
  <c r="AG127" i="82"/>
  <c r="AF127" i="82"/>
  <c r="AE127" i="82"/>
  <c r="AD127" i="82"/>
  <c r="AC127" i="82"/>
  <c r="AB127" i="82"/>
  <c r="AA127" i="82"/>
  <c r="Z127" i="82"/>
  <c r="Y127" i="82"/>
  <c r="X127" i="82"/>
  <c r="W127" i="82"/>
  <c r="V127" i="82"/>
  <c r="U127" i="82"/>
  <c r="T127" i="82"/>
  <c r="S127" i="82"/>
  <c r="R127" i="82"/>
  <c r="Q127" i="82"/>
  <c r="P127" i="82"/>
  <c r="O127" i="82"/>
  <c r="N127" i="82"/>
  <c r="M127" i="82"/>
  <c r="L127" i="82"/>
  <c r="K127" i="82"/>
  <c r="J127" i="82"/>
  <c r="I127" i="82"/>
  <c r="H127" i="82"/>
  <c r="G127" i="82"/>
  <c r="F127" i="82"/>
  <c r="E127" i="82"/>
  <c r="D127" i="82"/>
  <c r="C127" i="82"/>
  <c r="A126" i="82"/>
  <c r="BJ122" i="82"/>
  <c r="BI122" i="82"/>
  <c r="BH122" i="82"/>
  <c r="BG122" i="82"/>
  <c r="BF122" i="82"/>
  <c r="BE122" i="82"/>
  <c r="BD122" i="82"/>
  <c r="BC122" i="82"/>
  <c r="BB122" i="82"/>
  <c r="BA122" i="82"/>
  <c r="AZ122" i="82"/>
  <c r="AY122" i="82"/>
  <c r="AX122" i="82"/>
  <c r="AW122" i="82"/>
  <c r="AV122" i="82"/>
  <c r="AU122" i="82"/>
  <c r="AT122" i="82"/>
  <c r="AS122" i="82"/>
  <c r="AR122" i="82"/>
  <c r="AQ122" i="82"/>
  <c r="AP122" i="82"/>
  <c r="AO122" i="82"/>
  <c r="AN122" i="82"/>
  <c r="AM122" i="82"/>
  <c r="AL122" i="82"/>
  <c r="AK122" i="82"/>
  <c r="AJ122" i="82"/>
  <c r="AI122" i="82"/>
  <c r="AH122" i="82"/>
  <c r="AG122" i="82"/>
  <c r="AF122" i="82"/>
  <c r="AE122" i="82"/>
  <c r="AD122" i="82"/>
  <c r="AC122" i="82"/>
  <c r="AB122" i="82"/>
  <c r="AA122" i="82"/>
  <c r="Z122" i="82"/>
  <c r="Y122" i="82"/>
  <c r="X122" i="82"/>
  <c r="W122" i="82"/>
  <c r="V122" i="82"/>
  <c r="U122" i="82"/>
  <c r="T122" i="82"/>
  <c r="S122" i="82"/>
  <c r="R122" i="82"/>
  <c r="Q122" i="82"/>
  <c r="P122" i="82"/>
  <c r="O122" i="82"/>
  <c r="N122" i="82"/>
  <c r="M122" i="82"/>
  <c r="L122" i="82"/>
  <c r="K122" i="82"/>
  <c r="J122" i="82"/>
  <c r="I122" i="82"/>
  <c r="H122" i="82"/>
  <c r="G122" i="82"/>
  <c r="F122" i="82"/>
  <c r="E122" i="82"/>
  <c r="D122" i="82"/>
  <c r="C122" i="82"/>
  <c r="BJ120" i="82"/>
  <c r="BI120" i="82"/>
  <c r="BH120" i="82"/>
  <c r="BG120" i="82"/>
  <c r="BF120" i="82"/>
  <c r="BE120" i="82"/>
  <c r="BD120" i="82"/>
  <c r="BC120" i="82"/>
  <c r="BB120" i="82"/>
  <c r="BA120" i="82"/>
  <c r="AZ120" i="82"/>
  <c r="AY120" i="82"/>
  <c r="AX120" i="82"/>
  <c r="AW120" i="82"/>
  <c r="AV120" i="82"/>
  <c r="AU120" i="82"/>
  <c r="AT120" i="82"/>
  <c r="AS120" i="82"/>
  <c r="AR120" i="82"/>
  <c r="AQ120" i="82"/>
  <c r="AP120" i="82"/>
  <c r="AO120" i="82"/>
  <c r="AN120" i="82"/>
  <c r="AM120" i="82"/>
  <c r="AL120" i="82"/>
  <c r="AK120" i="82"/>
  <c r="AJ120" i="82"/>
  <c r="AI120" i="82"/>
  <c r="AH120" i="82"/>
  <c r="AG120" i="82"/>
  <c r="AF120" i="82"/>
  <c r="AE120" i="82"/>
  <c r="AD120" i="82"/>
  <c r="AC120" i="82"/>
  <c r="AB120" i="82"/>
  <c r="AA120" i="82"/>
  <c r="BJ114" i="82"/>
  <c r="BI114" i="82"/>
  <c r="BI116" i="82" s="1"/>
  <c r="BH114" i="82"/>
  <c r="BG114" i="82"/>
  <c r="BF114" i="82"/>
  <c r="BE114" i="82"/>
  <c r="BD114" i="82"/>
  <c r="BC114" i="82"/>
  <c r="BB114" i="82"/>
  <c r="BA114" i="82"/>
  <c r="BA116" i="82" s="1"/>
  <c r="BA115" i="82" s="1"/>
  <c r="AZ114" i="82"/>
  <c r="AY114" i="82"/>
  <c r="AX114" i="82"/>
  <c r="AW114" i="82"/>
  <c r="AV114" i="82"/>
  <c r="AU114" i="82"/>
  <c r="AT114" i="82"/>
  <c r="AS114" i="82"/>
  <c r="AR114" i="82"/>
  <c r="AQ114" i="82"/>
  <c r="AP114" i="82"/>
  <c r="AO114" i="82"/>
  <c r="AN114" i="82"/>
  <c r="AM114" i="82"/>
  <c r="AL103" i="82"/>
  <c r="AK103" i="82"/>
  <c r="AJ103" i="82"/>
  <c r="AI103" i="82"/>
  <c r="AH103" i="82"/>
  <c r="AG103" i="82"/>
  <c r="AF103" i="82"/>
  <c r="AE103" i="82"/>
  <c r="AD103" i="82"/>
  <c r="AC103" i="82"/>
  <c r="AB103" i="82"/>
  <c r="AA103" i="82"/>
  <c r="AL102" i="82"/>
  <c r="AK102" i="82"/>
  <c r="AJ102" i="82"/>
  <c r="AI102" i="82"/>
  <c r="AH102" i="82"/>
  <c r="AG102" i="82"/>
  <c r="AF102" i="82"/>
  <c r="AE102" i="82"/>
  <c r="AD102" i="82"/>
  <c r="AC102" i="82"/>
  <c r="AB102" i="82"/>
  <c r="AA102" i="82"/>
  <c r="AL101" i="82"/>
  <c r="AK101" i="82"/>
  <c r="AJ101" i="82"/>
  <c r="AI101" i="82"/>
  <c r="AH101" i="82"/>
  <c r="AG101" i="82"/>
  <c r="AF101" i="82"/>
  <c r="AE101" i="82"/>
  <c r="AD101" i="82"/>
  <c r="AC101" i="82"/>
  <c r="AB101" i="82"/>
  <c r="AA101" i="82"/>
  <c r="BK94" i="82"/>
  <c r="BJ94" i="82"/>
  <c r="BI94" i="82"/>
  <c r="BH94" i="82"/>
  <c r="BG94" i="82"/>
  <c r="BF94" i="82"/>
  <c r="BF97" i="82" s="1"/>
  <c r="BE94" i="82"/>
  <c r="BD94" i="82"/>
  <c r="BC94" i="82"/>
  <c r="BB94" i="82"/>
  <c r="BA94" i="82"/>
  <c r="AZ94" i="82"/>
  <c r="AY94" i="82"/>
  <c r="AX94" i="82"/>
  <c r="AW94" i="82"/>
  <c r="AV94" i="82"/>
  <c r="AU94" i="82"/>
  <c r="AT94" i="82"/>
  <c r="AS94" i="82"/>
  <c r="AR94" i="82"/>
  <c r="AQ94" i="82"/>
  <c r="AP94" i="82"/>
  <c r="AO94" i="82"/>
  <c r="AN94" i="82"/>
  <c r="AM94" i="82"/>
  <c r="BJ92" i="82"/>
  <c r="BJ101" i="82"/>
  <c r="BI92" i="82"/>
  <c r="BI101" i="82"/>
  <c r="BH92" i="82"/>
  <c r="BH101" i="82"/>
  <c r="BG92" i="82"/>
  <c r="BG96" i="82"/>
  <c r="BF92" i="82"/>
  <c r="BF96" i="82"/>
  <c r="BE92" i="82"/>
  <c r="BE101" i="82"/>
  <c r="BD92" i="82"/>
  <c r="BD103" i="82"/>
  <c r="BC92" i="82"/>
  <c r="BC93" i="82"/>
  <c r="BB92" i="82"/>
  <c r="BB93" i="82"/>
  <c r="BA92" i="82"/>
  <c r="BA96" i="82"/>
  <c r="BA28" i="82" s="1"/>
  <c r="AZ92" i="82"/>
  <c r="AZ96" i="82"/>
  <c r="AZ28" i="82" s="1"/>
  <c r="AY92" i="82"/>
  <c r="AY104" i="82"/>
  <c r="AX92" i="82"/>
  <c r="AX96" i="82"/>
  <c r="AW92" i="82"/>
  <c r="AW96" i="82"/>
  <c r="AW28" i="82" s="1"/>
  <c r="AV92" i="82"/>
  <c r="AV96" i="82"/>
  <c r="AV28" i="82" s="1"/>
  <c r="AU92" i="82"/>
  <c r="AU102" i="82"/>
  <c r="AT92" i="82"/>
  <c r="AT96" i="82"/>
  <c r="AT28" i="82" s="1"/>
  <c r="AS92" i="82"/>
  <c r="AS96" i="82"/>
  <c r="AS28" i="82" s="1"/>
  <c r="AR92" i="82"/>
  <c r="AR96" i="82"/>
  <c r="AR28" i="82" s="1"/>
  <c r="AQ92" i="82"/>
  <c r="AQ96" i="82"/>
  <c r="AP92" i="82"/>
  <c r="AP96" i="82"/>
  <c r="AO92" i="82"/>
  <c r="AO96" i="82"/>
  <c r="AO28" i="82" s="1"/>
  <c r="AN92" i="82"/>
  <c r="AN96" i="82"/>
  <c r="AN28" i="82" s="1"/>
  <c r="AM92" i="82"/>
  <c r="AM102" i="82"/>
  <c r="AK96" i="82"/>
  <c r="AK28" i="82" s="1"/>
  <c r="N80" i="82"/>
  <c r="M80" i="82"/>
  <c r="L80" i="82"/>
  <c r="K80" i="82"/>
  <c r="J80" i="82"/>
  <c r="I80" i="82"/>
  <c r="H80" i="82"/>
  <c r="G80" i="82"/>
  <c r="F80" i="82"/>
  <c r="E80" i="82"/>
  <c r="D80" i="82"/>
  <c r="N73" i="82"/>
  <c r="M73" i="82"/>
  <c r="L73" i="82"/>
  <c r="K73" i="82"/>
  <c r="J73" i="82"/>
  <c r="I73" i="82"/>
  <c r="H73" i="82"/>
  <c r="G73" i="82"/>
  <c r="F73" i="82"/>
  <c r="E73" i="82"/>
  <c r="D73" i="82"/>
  <c r="C7" i="48"/>
  <c r="A47" i="82"/>
  <c r="A46" i="82"/>
  <c r="A45" i="82"/>
  <c r="A7" i="48"/>
  <c r="A87" i="82"/>
  <c r="A82" i="82"/>
  <c r="A80" i="82"/>
  <c r="C80" i="82"/>
  <c r="C73" i="82"/>
  <c r="C33" i="48"/>
  <c r="A71" i="82"/>
  <c r="A63" i="82"/>
  <c r="A62" i="82"/>
  <c r="C14" i="48"/>
  <c r="AU108" i="82"/>
  <c r="AU29" i="82" s="1"/>
  <c r="AV108" i="82"/>
  <c r="AV29" i="82" s="1"/>
  <c r="BC108" i="82"/>
  <c r="BC29" i="82" s="1"/>
  <c r="AM103" i="82"/>
  <c r="BD108" i="82"/>
  <c r="BD29" i="82" s="1"/>
  <c r="AM108" i="82"/>
  <c r="AM29" i="82" s="1"/>
  <c r="AT108" i="82"/>
  <c r="AT29" i="82" s="1"/>
  <c r="BB108" i="82"/>
  <c r="BB29" i="82" s="1"/>
  <c r="BJ108" i="82"/>
  <c r="BJ29" i="82" s="1"/>
  <c r="AX108" i="82"/>
  <c r="AX29" i="82" s="1"/>
  <c r="AW108" i="82"/>
  <c r="AW29" i="82" s="1"/>
  <c r="AO103" i="82"/>
  <c r="AQ108" i="82"/>
  <c r="AQ29" i="82" s="1"/>
  <c r="AY108" i="82"/>
  <c r="AY29" i="82" s="1"/>
  <c r="BG108" i="82"/>
  <c r="BG29" i="82" s="1"/>
  <c r="BE108" i="82"/>
  <c r="BE29" i="82" s="1"/>
  <c r="BF108" i="82"/>
  <c r="BF29" i="82" s="1"/>
  <c r="AR108" i="82"/>
  <c r="AR29" i="82" s="1"/>
  <c r="AZ108" i="82"/>
  <c r="AZ29" i="82" s="1"/>
  <c r="BH108" i="82"/>
  <c r="BH29" i="82" s="1"/>
  <c r="AO108" i="82"/>
  <c r="AO29" i="82" s="1"/>
  <c r="AP108" i="82"/>
  <c r="AP29" i="82" s="1"/>
  <c r="AS108" i="82"/>
  <c r="AS29" i="82" s="1"/>
  <c r="BA108" i="82"/>
  <c r="BA29" i="82" s="1"/>
  <c r="BI108" i="82"/>
  <c r="BI29" i="82" s="1"/>
  <c r="BC97" i="82"/>
  <c r="BE103" i="82"/>
  <c r="AU93" i="82"/>
  <c r="AU97" i="82" s="1"/>
  <c r="AU96" i="82"/>
  <c r="AU28" i="82" s="1"/>
  <c r="AM93" i="82"/>
  <c r="AM97" i="82"/>
  <c r="BJ116" i="82"/>
  <c r="BJ115" i="82" s="1"/>
  <c r="AO93" i="82"/>
  <c r="AO97" i="82"/>
  <c r="AO101" i="82"/>
  <c r="AT93" i="82"/>
  <c r="AT97" i="82"/>
  <c r="AM96" i="82"/>
  <c r="AM28" i="82" s="1"/>
  <c r="AD97" i="82"/>
  <c r="BB97" i="82"/>
  <c r="BJ93" i="82"/>
  <c r="BJ97" i="82"/>
  <c r="BC96" i="82"/>
  <c r="BC28" i="82" s="1"/>
  <c r="BI96" i="82"/>
  <c r="BI28" i="82" s="1"/>
  <c r="BD93" i="82"/>
  <c r="BD97" i="82"/>
  <c r="AY96" i="82"/>
  <c r="AY28" i="82" s="1"/>
  <c r="AN93" i="82"/>
  <c r="AN97" i="82" s="1"/>
  <c r="BE93" i="82"/>
  <c r="BE97" i="82" s="1"/>
  <c r="BF103" i="82"/>
  <c r="AZ116" i="82"/>
  <c r="AZ115" i="82" s="1"/>
  <c r="BH96" i="82"/>
  <c r="BH28" i="82" s="1"/>
  <c r="BK122" i="82"/>
  <c r="AP101" i="82"/>
  <c r="AN103" i="82"/>
  <c r="BB96" i="82"/>
  <c r="BB28" i="82" s="1"/>
  <c r="BJ96" i="82"/>
  <c r="BJ28" i="82" s="1"/>
  <c r="AV93" i="82"/>
  <c r="AV97" i="82"/>
  <c r="AP103" i="82"/>
  <c r="BD96" i="82"/>
  <c r="BD28" i="82" s="1"/>
  <c r="AW93" i="82"/>
  <c r="AW97" i="82" s="1"/>
  <c r="BC103" i="82"/>
  <c r="BE96" i="82"/>
  <c r="BE28" i="82" s="1"/>
  <c r="AA97" i="82"/>
  <c r="AA96" i="82" s="1"/>
  <c r="AQ103" i="82"/>
  <c r="AQ102" i="82"/>
  <c r="AQ116" i="82"/>
  <c r="AQ115" i="82" s="1"/>
  <c r="AQ119" i="82" s="1"/>
  <c r="AQ121" i="82" s="1"/>
  <c r="AQ123" i="82" s="1"/>
  <c r="AQ30" i="82" s="1"/>
  <c r="AQ126" i="82"/>
  <c r="AQ128" i="82"/>
  <c r="AQ93" i="82"/>
  <c r="AQ97" i="82" s="1"/>
  <c r="BG103" i="82"/>
  <c r="BG104" i="82"/>
  <c r="BG116" i="82"/>
  <c r="BG126" i="82"/>
  <c r="BG128" i="82"/>
  <c r="BG93" i="82"/>
  <c r="BG97" i="82" s="1"/>
  <c r="BG101" i="82"/>
  <c r="AZ103" i="82"/>
  <c r="AZ93" i="82"/>
  <c r="AZ97" i="82" s="1"/>
  <c r="AC97" i="82"/>
  <c r="AC108" i="82" s="1"/>
  <c r="AC29" i="82" s="1"/>
  <c r="AS103" i="82"/>
  <c r="AS102" i="82"/>
  <c r="AS116" i="82"/>
  <c r="AS115" i="82" s="1"/>
  <c r="AS119" i="82" s="1"/>
  <c r="AS121" i="82" s="1"/>
  <c r="AS93" i="82"/>
  <c r="AS97" i="82" s="1"/>
  <c r="BA103" i="82"/>
  <c r="BA126" i="82"/>
  <c r="BA128" i="82" s="1"/>
  <c r="BA104" i="82"/>
  <c r="BA93" i="82"/>
  <c r="BA97" i="82" s="1"/>
  <c r="BI103" i="82"/>
  <c r="BI126" i="82"/>
  <c r="BI128" i="82" s="1"/>
  <c r="BI93" i="82"/>
  <c r="BI97" i="82"/>
  <c r="AS101" i="82"/>
  <c r="BB101" i="82"/>
  <c r="BI104" i="82"/>
  <c r="AY116" i="82"/>
  <c r="AY126" i="82"/>
  <c r="AY128" i="82" s="1"/>
  <c r="AY101" i="82"/>
  <c r="AQ101" i="82"/>
  <c r="AB97" i="82"/>
  <c r="AB108" i="82" s="1"/>
  <c r="AR103" i="82"/>
  <c r="AR116" i="82"/>
  <c r="AR126" i="82"/>
  <c r="AR128" i="82"/>
  <c r="AR93" i="82"/>
  <c r="AR97" i="82" s="1"/>
  <c r="AR102" i="82"/>
  <c r="BH103" i="82"/>
  <c r="BH116" i="82"/>
  <c r="BH126" i="82"/>
  <c r="BH128" i="82"/>
  <c r="BH93" i="82"/>
  <c r="BH97" i="82"/>
  <c r="BH104" i="82"/>
  <c r="AK97" i="82"/>
  <c r="AK108" i="82" s="1"/>
  <c r="AK29" i="82" s="1"/>
  <c r="AL97" i="82"/>
  <c r="AZ101" i="82"/>
  <c r="AY103" i="82"/>
  <c r="AY93" i="82"/>
  <c r="AY97" i="82" s="1"/>
  <c r="AR101" i="82"/>
  <c r="AT103" i="82"/>
  <c r="AT102" i="82"/>
  <c r="AT101" i="82"/>
  <c r="BB104" i="82"/>
  <c r="BB103" i="82"/>
  <c r="BB116" i="82"/>
  <c r="BB126" i="82" s="1"/>
  <c r="BB128" i="82" s="1"/>
  <c r="BJ104" i="82"/>
  <c r="BJ103" i="82"/>
  <c r="BA101" i="82"/>
  <c r="AZ104" i="82"/>
  <c r="AT116" i="82"/>
  <c r="AT126" i="82" s="1"/>
  <c r="AT128" i="82" s="1"/>
  <c r="AP102" i="82"/>
  <c r="AP116" i="82"/>
  <c r="AP126" i="82"/>
  <c r="AP128" i="82" s="1"/>
  <c r="AX102" i="82"/>
  <c r="AX116" i="82"/>
  <c r="BF116" i="82"/>
  <c r="BF126" i="82" s="1"/>
  <c r="BF128" i="82" s="1"/>
  <c r="AX101" i="82"/>
  <c r="AX103" i="82"/>
  <c r="BK127" i="82"/>
  <c r="AU104" i="82"/>
  <c r="AU116" i="82"/>
  <c r="AU115" i="82" s="1"/>
  <c r="AU119" i="82" s="1"/>
  <c r="AU121" i="82" s="1"/>
  <c r="AU123" i="82" s="1"/>
  <c r="AU30" i="82" s="1"/>
  <c r="AU126" i="82"/>
  <c r="AU128" i="82" s="1"/>
  <c r="BF93" i="82"/>
  <c r="AU103" i="82"/>
  <c r="AM104" i="82"/>
  <c r="AM106" i="82" s="1"/>
  <c r="AM109" i="82" s="1"/>
  <c r="AM110" i="82" s="1"/>
  <c r="AM116" i="82"/>
  <c r="BC104" i="82"/>
  <c r="BC116" i="82"/>
  <c r="BC126" i="82"/>
  <c r="BC128" i="82"/>
  <c r="AX93" i="82"/>
  <c r="AX97" i="82" s="1"/>
  <c r="BC101" i="82"/>
  <c r="AN101" i="82"/>
  <c r="AN116" i="82"/>
  <c r="AN126" i="82" s="1"/>
  <c r="AN128" i="82" s="1"/>
  <c r="AN102" i="82"/>
  <c r="AV101" i="82"/>
  <c r="AV116" i="82"/>
  <c r="AV115" i="82" s="1"/>
  <c r="AV119" i="82" s="1"/>
  <c r="AV121" i="82" s="1"/>
  <c r="AV123" i="82" s="1"/>
  <c r="AV102" i="82"/>
  <c r="BD104" i="82"/>
  <c r="BD101" i="82"/>
  <c r="BD116" i="82"/>
  <c r="BD115" i="82" s="1"/>
  <c r="BD126" i="82"/>
  <c r="BD128" i="82" s="1"/>
  <c r="AU101" i="82"/>
  <c r="AV103" i="82"/>
  <c r="AP104" i="82"/>
  <c r="AP106" i="82" s="1"/>
  <c r="BF104" i="82"/>
  <c r="AP93" i="82"/>
  <c r="AP97" i="82"/>
  <c r="AP109" i="82" s="1"/>
  <c r="AP110" i="82" s="1"/>
  <c r="AO116" i="82"/>
  <c r="AO115" i="82" s="1"/>
  <c r="AO126" i="82"/>
  <c r="AO128" i="82" s="1"/>
  <c r="AO102" i="82"/>
  <c r="AW116" i="82"/>
  <c r="AW102" i="82"/>
  <c r="BE116" i="82"/>
  <c r="BE126" i="82"/>
  <c r="BE128" i="82" s="1"/>
  <c r="BE104" i="82"/>
  <c r="AM101" i="82"/>
  <c r="AW101" i="82"/>
  <c r="BF101" i="82"/>
  <c r="AW103" i="82"/>
  <c r="AP115" i="82"/>
  <c r="AP119" i="82" s="1"/>
  <c r="AP121" i="82"/>
  <c r="AP123" i="82" s="1"/>
  <c r="AP30" i="82" s="1"/>
  <c r="BG115" i="82"/>
  <c r="BA119" i="82"/>
  <c r="BA121" i="82"/>
  <c r="BA123" i="82" s="1"/>
  <c r="BA30" i="82" s="1"/>
  <c r="BF115" i="82"/>
  <c r="BE115" i="82"/>
  <c r="AT115" i="82"/>
  <c r="AT119" i="82" s="1"/>
  <c r="AT121" i="82" s="1"/>
  <c r="AT123" i="82"/>
  <c r="AT30" i="82" s="1"/>
  <c r="AS123" i="82"/>
  <c r="BH115" i="82"/>
  <c r="BB115" i="82"/>
  <c r="AW126" i="82"/>
  <c r="AW128" i="82"/>
  <c r="AW115" i="82"/>
  <c r="AW119" i="82"/>
  <c r="AW121" i="82" s="1"/>
  <c r="AW123" i="82" s="1"/>
  <c r="AW30" i="82" s="1"/>
  <c r="BC115" i="82"/>
  <c r="AY115" i="82"/>
  <c r="AY119" i="82"/>
  <c r="AY121" i="82" s="1"/>
  <c r="AY123" i="82" s="1"/>
  <c r="AY30" i="82" s="1"/>
  <c r="AO119" i="82"/>
  <c r="AO121" i="82" s="1"/>
  <c r="AO123" i="82" s="1"/>
  <c r="BI115" i="82"/>
  <c r="AR115" i="82"/>
  <c r="AR119" i="82"/>
  <c r="AR121" i="82" s="1"/>
  <c r="AR123" i="82" s="1"/>
  <c r="AR30" i="82" s="1"/>
  <c r="AN115" i="82"/>
  <c r="AN119" i="82" s="1"/>
  <c r="AN121" i="82" s="1"/>
  <c r="AN123" i="82" s="1"/>
  <c r="AN30" i="82" s="1"/>
  <c r="AC78" i="48"/>
  <c r="AB78" i="48"/>
  <c r="AL78" i="48"/>
  <c r="AK78" i="48"/>
  <c r="AJ78" i="48"/>
  <c r="AI78" i="48"/>
  <c r="AH78" i="48"/>
  <c r="AG78" i="48"/>
  <c r="AF78" i="48"/>
  <c r="AE78" i="48"/>
  <c r="AD78" i="48"/>
  <c r="AA78" i="48"/>
  <c r="Z78" i="48"/>
  <c r="Y78" i="48"/>
  <c r="X78" i="48"/>
  <c r="W78" i="48"/>
  <c r="V78" i="48"/>
  <c r="U78" i="48"/>
  <c r="T78" i="48"/>
  <c r="S78" i="48"/>
  <c r="AL76" i="48"/>
  <c r="AK76" i="48"/>
  <c r="AJ76" i="48"/>
  <c r="AI76" i="48"/>
  <c r="AH76" i="48"/>
  <c r="AG76" i="48"/>
  <c r="AF76" i="48"/>
  <c r="AE76" i="48"/>
  <c r="AD76" i="48"/>
  <c r="AC76" i="48"/>
  <c r="AB76" i="48"/>
  <c r="AA76" i="48"/>
  <c r="AL70" i="48"/>
  <c r="AK70" i="48"/>
  <c r="AJ70" i="48"/>
  <c r="AI70" i="48"/>
  <c r="AH70" i="48"/>
  <c r="AG70" i="48"/>
  <c r="AF70" i="48"/>
  <c r="AE70" i="48"/>
  <c r="AD70" i="48"/>
  <c r="AC70" i="48"/>
  <c r="AB70" i="48"/>
  <c r="AA70" i="48"/>
  <c r="AL52" i="48"/>
  <c r="AK52" i="48"/>
  <c r="AJ52" i="48"/>
  <c r="AI52" i="48"/>
  <c r="AH52" i="48"/>
  <c r="AG52" i="48"/>
  <c r="AF52" i="48"/>
  <c r="AE52" i="48"/>
  <c r="AD52" i="48"/>
  <c r="AC52" i="48"/>
  <c r="AB52" i="48"/>
  <c r="AA52" i="48"/>
  <c r="AA39" i="48"/>
  <c r="AL33" i="48"/>
  <c r="AK33" i="48"/>
  <c r="AJ33" i="48"/>
  <c r="AI33" i="48"/>
  <c r="AH33" i="48"/>
  <c r="AG33" i="48"/>
  <c r="AF33" i="48"/>
  <c r="AE33" i="48"/>
  <c r="AD33" i="48"/>
  <c r="AC33" i="48"/>
  <c r="AB33" i="48"/>
  <c r="AA33" i="48"/>
  <c r="AL15" i="48"/>
  <c r="AK15" i="48"/>
  <c r="AJ15" i="48"/>
  <c r="AI15" i="48"/>
  <c r="AH15" i="48"/>
  <c r="AG15" i="48"/>
  <c r="AF15" i="48"/>
  <c r="AE15" i="48"/>
  <c r="AD15" i="48"/>
  <c r="AC15" i="48"/>
  <c r="AB15" i="48"/>
  <c r="AA15" i="48"/>
  <c r="AL7" i="48"/>
  <c r="AK7" i="48"/>
  <c r="AJ7" i="48"/>
  <c r="AI7" i="48"/>
  <c r="AH7" i="48"/>
  <c r="AG7" i="48"/>
  <c r="AF7" i="48"/>
  <c r="AE7" i="48"/>
  <c r="AD7" i="48"/>
  <c r="AC7" i="48"/>
  <c r="AB7" i="48"/>
  <c r="AA7" i="48"/>
  <c r="Z76" i="48"/>
  <c r="Y76" i="48"/>
  <c r="X76" i="48"/>
  <c r="W76" i="48"/>
  <c r="V76" i="48"/>
  <c r="U76" i="48"/>
  <c r="T76" i="48"/>
  <c r="S76" i="48"/>
  <c r="R76" i="48"/>
  <c r="Q76" i="48"/>
  <c r="P76" i="48"/>
  <c r="O76" i="48"/>
  <c r="E96" i="46"/>
  <c r="E95" i="46"/>
  <c r="F95" i="46" s="1"/>
  <c r="G95" i="46" s="1"/>
  <c r="E94" i="46"/>
  <c r="E81" i="46"/>
  <c r="F81" i="46" s="1"/>
  <c r="E80" i="46"/>
  <c r="F80" i="46" s="1"/>
  <c r="E57" i="46"/>
  <c r="F57" i="46" s="1"/>
  <c r="E56" i="46"/>
  <c r="F56" i="46" s="1"/>
  <c r="E55" i="46"/>
  <c r="E54" i="46"/>
  <c r="E69" i="46"/>
  <c r="E71" i="46"/>
  <c r="F71" i="46" s="1"/>
  <c r="E70" i="46"/>
  <c r="F70" i="46" s="1"/>
  <c r="G70" i="46" s="1"/>
  <c r="B54" i="46"/>
  <c r="D54" i="46" s="1"/>
  <c r="F54" i="46" s="1"/>
  <c r="B69" i="46"/>
  <c r="B73" i="46" s="1"/>
  <c r="E79" i="46"/>
  <c r="F79" i="46" s="1"/>
  <c r="E78" i="46"/>
  <c r="B94" i="46"/>
  <c r="D94" i="46" s="1"/>
  <c r="B78" i="46"/>
  <c r="Z52" i="48"/>
  <c r="Y52" i="48"/>
  <c r="X52" i="48"/>
  <c r="W52" i="48"/>
  <c r="V52" i="48"/>
  <c r="U52" i="48"/>
  <c r="T52" i="48"/>
  <c r="S52" i="48"/>
  <c r="R52" i="48"/>
  <c r="Q52" i="48"/>
  <c r="P52" i="48"/>
  <c r="O52" i="48"/>
  <c r="Z33" i="48"/>
  <c r="Y33" i="48"/>
  <c r="X33" i="48"/>
  <c r="W33" i="48"/>
  <c r="V33" i="48"/>
  <c r="U33" i="48"/>
  <c r="T33" i="48"/>
  <c r="S33" i="48"/>
  <c r="R33" i="48"/>
  <c r="Q33" i="48"/>
  <c r="P33" i="48"/>
  <c r="O33" i="48"/>
  <c r="A33" i="48"/>
  <c r="A250" i="46"/>
  <c r="E248" i="46"/>
  <c r="B248" i="46"/>
  <c r="A248" i="46"/>
  <c r="F246" i="46"/>
  <c r="F245" i="46"/>
  <c r="G245" i="46"/>
  <c r="D244" i="46"/>
  <c r="F244" i="46" s="1"/>
  <c r="A241" i="46"/>
  <c r="E239" i="46"/>
  <c r="B239" i="46"/>
  <c r="A239" i="46"/>
  <c r="D238" i="46"/>
  <c r="D239" i="46" s="1"/>
  <c r="D241" i="46" s="1"/>
  <c r="F238" i="46"/>
  <c r="F239" i="46" s="1"/>
  <c r="F237" i="46"/>
  <c r="D236" i="46"/>
  <c r="E233" i="46"/>
  <c r="B233" i="46"/>
  <c r="A233" i="46"/>
  <c r="F231" i="46"/>
  <c r="F230" i="46"/>
  <c r="F229" i="46"/>
  <c r="D228" i="46"/>
  <c r="D233" i="46"/>
  <c r="A225" i="46"/>
  <c r="E223" i="46"/>
  <c r="B223" i="46"/>
  <c r="A223" i="46"/>
  <c r="F221" i="46"/>
  <c r="F220" i="46"/>
  <c r="G220" i="46" s="1"/>
  <c r="D219" i="46"/>
  <c r="F219" i="46" s="1"/>
  <c r="A216" i="46"/>
  <c r="E214" i="46"/>
  <c r="E216" i="46" s="1"/>
  <c r="B214" i="46"/>
  <c r="A214" i="46"/>
  <c r="D213" i="46"/>
  <c r="F212" i="46"/>
  <c r="D211" i="46"/>
  <c r="F211" i="46"/>
  <c r="E208" i="46"/>
  <c r="E225" i="46" s="1"/>
  <c r="B208" i="46"/>
  <c r="A208" i="46"/>
  <c r="F207" i="46"/>
  <c r="F206" i="46"/>
  <c r="F205" i="46"/>
  <c r="D204" i="46"/>
  <c r="D208" i="46"/>
  <c r="A200" i="46"/>
  <c r="E198" i="46"/>
  <c r="E200" i="46" s="1"/>
  <c r="B198" i="46"/>
  <c r="B200" i="46" s="1"/>
  <c r="A198" i="46"/>
  <c r="F196" i="46"/>
  <c r="F195" i="46"/>
  <c r="G195" i="46" s="1"/>
  <c r="D194" i="46"/>
  <c r="D198" i="46" s="1"/>
  <c r="F194" i="46"/>
  <c r="A191" i="46"/>
  <c r="E189" i="46"/>
  <c r="B189" i="46"/>
  <c r="A189" i="46"/>
  <c r="D188" i="46"/>
  <c r="F188" i="46" s="1"/>
  <c r="G188" i="46"/>
  <c r="F187" i="46"/>
  <c r="D186" i="46"/>
  <c r="E183" i="46"/>
  <c r="B183" i="46"/>
  <c r="A183" i="46"/>
  <c r="F181" i="46"/>
  <c r="F180" i="46"/>
  <c r="F179" i="46"/>
  <c r="D178" i="46"/>
  <c r="D183" i="46"/>
  <c r="A175" i="46"/>
  <c r="E173" i="46"/>
  <c r="B173" i="46"/>
  <c r="A173" i="46"/>
  <c r="F171" i="46"/>
  <c r="F170" i="46"/>
  <c r="G170" i="46" s="1"/>
  <c r="D169" i="46"/>
  <c r="D173" i="46" s="1"/>
  <c r="D175" i="46" s="1"/>
  <c r="A166" i="46"/>
  <c r="E164" i="46"/>
  <c r="AN104" i="82" s="1"/>
  <c r="AN106" i="82" s="1"/>
  <c r="B164" i="46"/>
  <c r="A164" i="46"/>
  <c r="D163" i="46"/>
  <c r="F163" i="46" s="1"/>
  <c r="F162" i="46"/>
  <c r="D161" i="46"/>
  <c r="F161" i="46" s="1"/>
  <c r="G161" i="46" s="1"/>
  <c r="E158" i="46"/>
  <c r="B158" i="46"/>
  <c r="A158" i="46"/>
  <c r="F157" i="46"/>
  <c r="F156" i="46"/>
  <c r="F155" i="46"/>
  <c r="D154" i="46"/>
  <c r="D158" i="46" s="1"/>
  <c r="A150" i="46"/>
  <c r="E148" i="46"/>
  <c r="B148" i="46"/>
  <c r="A148" i="46"/>
  <c r="F146" i="46"/>
  <c r="F145" i="46"/>
  <c r="D144" i="46"/>
  <c r="D148" i="46" s="1"/>
  <c r="D150" i="46" s="1"/>
  <c r="F144" i="46"/>
  <c r="G144" i="46" s="1"/>
  <c r="A141" i="46"/>
  <c r="E139" i="46"/>
  <c r="B139" i="46"/>
  <c r="A139" i="46"/>
  <c r="D138" i="46"/>
  <c r="F138" i="46" s="1"/>
  <c r="G138" i="46" s="1"/>
  <c r="F137" i="46"/>
  <c r="D136" i="46"/>
  <c r="D139" i="46" s="1"/>
  <c r="D141" i="46" s="1"/>
  <c r="E133" i="46"/>
  <c r="E150" i="46" s="1"/>
  <c r="B133" i="46"/>
  <c r="A133" i="46"/>
  <c r="F131" i="46"/>
  <c r="F130" i="46"/>
  <c r="F129" i="46"/>
  <c r="D128" i="46"/>
  <c r="D133" i="46" s="1"/>
  <c r="A125" i="46"/>
  <c r="E123" i="46"/>
  <c r="B123" i="46"/>
  <c r="B125" i="46" s="1"/>
  <c r="A123" i="46"/>
  <c r="F121" i="46"/>
  <c r="F120" i="46"/>
  <c r="G120" i="46" s="1"/>
  <c r="D119" i="46"/>
  <c r="F119" i="46"/>
  <c r="F123" i="46" s="1"/>
  <c r="G123" i="46" s="1"/>
  <c r="A116" i="46"/>
  <c r="E114" i="46"/>
  <c r="B114" i="46"/>
  <c r="A114" i="46"/>
  <c r="D113" i="46"/>
  <c r="AK67" i="49" s="1"/>
  <c r="F112" i="46"/>
  <c r="D111" i="46"/>
  <c r="E108" i="46"/>
  <c r="B108" i="46"/>
  <c r="A108" i="46"/>
  <c r="F107" i="46"/>
  <c r="F106" i="46"/>
  <c r="F108" i="46" s="1"/>
  <c r="F105" i="46"/>
  <c r="D104" i="46"/>
  <c r="F104" i="46" s="1"/>
  <c r="G104" i="46" s="1"/>
  <c r="Z70" i="48"/>
  <c r="Y70" i="48"/>
  <c r="X70" i="48"/>
  <c r="W70" i="48"/>
  <c r="V70" i="48"/>
  <c r="U70" i="48"/>
  <c r="T70" i="48"/>
  <c r="S70" i="48"/>
  <c r="R70" i="48"/>
  <c r="Q70" i="48"/>
  <c r="P70" i="48"/>
  <c r="O70" i="48"/>
  <c r="AL67" i="49"/>
  <c r="AI67" i="49"/>
  <c r="AM67" i="49"/>
  <c r="AN67" i="49"/>
  <c r="AG67" i="49"/>
  <c r="AO67" i="49"/>
  <c r="E166" i="46"/>
  <c r="B250" i="46"/>
  <c r="B175" i="46"/>
  <c r="B191" i="46"/>
  <c r="B241" i="46"/>
  <c r="E175" i="46"/>
  <c r="E191" i="46"/>
  <c r="E241" i="46"/>
  <c r="F204" i="46"/>
  <c r="G204" i="46"/>
  <c r="B166" i="46"/>
  <c r="D189" i="46"/>
  <c r="D191" i="46" s="1"/>
  <c r="E250" i="46"/>
  <c r="F154" i="46"/>
  <c r="G154" i="46"/>
  <c r="F178" i="46"/>
  <c r="F228" i="46"/>
  <c r="F233" i="46" s="1"/>
  <c r="G233" i="46" s="1"/>
  <c r="F223" i="46"/>
  <c r="G223" i="46" s="1"/>
  <c r="G219" i="46"/>
  <c r="F248" i="46"/>
  <c r="G244" i="46"/>
  <c r="F236" i="46"/>
  <c r="G236" i="46" s="1"/>
  <c r="D223" i="46"/>
  <c r="D225" i="46"/>
  <c r="D248" i="46"/>
  <c r="D250" i="46" s="1"/>
  <c r="D164" i="46"/>
  <c r="D166" i="46" s="1"/>
  <c r="F186" i="46"/>
  <c r="D200" i="46"/>
  <c r="E116" i="46"/>
  <c r="G119" i="46"/>
  <c r="D123" i="46"/>
  <c r="G228" i="46"/>
  <c r="F208" i="46"/>
  <c r="G208" i="46" s="1"/>
  <c r="F183" i="46"/>
  <c r="G183" i="46" s="1"/>
  <c r="G178" i="46"/>
  <c r="B36" i="51"/>
  <c r="Z7" i="48"/>
  <c r="Y7" i="48"/>
  <c r="X7" i="48"/>
  <c r="W7" i="48"/>
  <c r="V7" i="48"/>
  <c r="U7" i="48"/>
  <c r="T7" i="48"/>
  <c r="S7" i="48"/>
  <c r="R7" i="48"/>
  <c r="Q7" i="48"/>
  <c r="P7" i="48"/>
  <c r="O7" i="48"/>
  <c r="A100" i="46"/>
  <c r="E98" i="46"/>
  <c r="B98" i="46"/>
  <c r="A98" i="46"/>
  <c r="F96" i="46"/>
  <c r="A91" i="46"/>
  <c r="E89" i="46"/>
  <c r="B89" i="46"/>
  <c r="A89" i="46"/>
  <c r="D88" i="46"/>
  <c r="F88" i="46" s="1"/>
  <c r="G88" i="46" s="1"/>
  <c r="F87" i="46"/>
  <c r="D86" i="46"/>
  <c r="B83" i="46"/>
  <c r="A83" i="46"/>
  <c r="D78" i="46"/>
  <c r="F78" i="46" s="1"/>
  <c r="G78" i="46" s="1"/>
  <c r="A75" i="46"/>
  <c r="A73" i="46"/>
  <c r="D69" i="46"/>
  <c r="D73" i="46" s="1"/>
  <c r="A66" i="46"/>
  <c r="E64" i="46"/>
  <c r="B64" i="46"/>
  <c r="A64" i="46"/>
  <c r="D63" i="46"/>
  <c r="F63" i="46" s="1"/>
  <c r="G63" i="46" s="1"/>
  <c r="F62" i="46"/>
  <c r="D61" i="46"/>
  <c r="F61" i="46" s="1"/>
  <c r="E58" i="46"/>
  <c r="A58" i="46"/>
  <c r="F55" i="46"/>
  <c r="A9" i="48"/>
  <c r="A8" i="48"/>
  <c r="N7" i="48"/>
  <c r="M7" i="48"/>
  <c r="L7" i="48"/>
  <c r="K7" i="48"/>
  <c r="J7" i="48"/>
  <c r="I7" i="48"/>
  <c r="H7" i="48"/>
  <c r="G7" i="48"/>
  <c r="F7" i="48"/>
  <c r="E7" i="48"/>
  <c r="D7" i="48"/>
  <c r="A81" i="48"/>
  <c r="N76" i="48"/>
  <c r="M76" i="48"/>
  <c r="L76" i="48"/>
  <c r="K76" i="48"/>
  <c r="J76" i="48"/>
  <c r="I76" i="48"/>
  <c r="H76" i="48"/>
  <c r="G76" i="48"/>
  <c r="F76" i="48"/>
  <c r="E76" i="48"/>
  <c r="D76" i="48"/>
  <c r="A75" i="48"/>
  <c r="A119" i="82" s="1"/>
  <c r="A74" i="48"/>
  <c r="A80" i="48"/>
  <c r="N70" i="48"/>
  <c r="M70" i="48"/>
  <c r="L70" i="48"/>
  <c r="K70" i="48"/>
  <c r="J70" i="48"/>
  <c r="I70" i="48"/>
  <c r="H70" i="48"/>
  <c r="G70" i="48"/>
  <c r="F70" i="48"/>
  <c r="E70" i="48"/>
  <c r="D70" i="48"/>
  <c r="N52" i="48"/>
  <c r="M52" i="48"/>
  <c r="L52" i="48"/>
  <c r="K52" i="48"/>
  <c r="J52" i="48"/>
  <c r="I52" i="48"/>
  <c r="H52" i="48"/>
  <c r="G52" i="48"/>
  <c r="F52" i="48"/>
  <c r="E52" i="48"/>
  <c r="D52" i="48"/>
  <c r="A88" i="48"/>
  <c r="BJ82" i="48"/>
  <c r="BI82" i="48"/>
  <c r="BH82" i="48"/>
  <c r="BG82" i="48"/>
  <c r="BF82" i="48"/>
  <c r="BE82" i="48"/>
  <c r="BD82" i="48"/>
  <c r="BC82" i="48"/>
  <c r="BB82" i="48"/>
  <c r="BA82" i="48"/>
  <c r="AZ82" i="48"/>
  <c r="AY82" i="48"/>
  <c r="AX82" i="48"/>
  <c r="AW82" i="48"/>
  <c r="AV82" i="48"/>
  <c r="AU82" i="48"/>
  <c r="AT82" i="48"/>
  <c r="AS82" i="48"/>
  <c r="AR82" i="48"/>
  <c r="AQ82" i="48"/>
  <c r="AP82" i="48"/>
  <c r="AO82" i="48"/>
  <c r="AN82" i="48"/>
  <c r="AM82" i="48"/>
  <c r="AL82" i="48"/>
  <c r="AK82" i="48"/>
  <c r="AJ82" i="48"/>
  <c r="AI82" i="48"/>
  <c r="AH82" i="48"/>
  <c r="AG82" i="48"/>
  <c r="AF82" i="48"/>
  <c r="AE82" i="48"/>
  <c r="AD82" i="48"/>
  <c r="AC82" i="48"/>
  <c r="AB82" i="48"/>
  <c r="AA82" i="48"/>
  <c r="Z82" i="48"/>
  <c r="Y82" i="48"/>
  <c r="X82" i="48"/>
  <c r="W82" i="48"/>
  <c r="V82" i="48"/>
  <c r="U82" i="48"/>
  <c r="T82" i="48"/>
  <c r="S82" i="48"/>
  <c r="R82" i="48"/>
  <c r="Q82" i="48"/>
  <c r="P82" i="48"/>
  <c r="O82" i="48"/>
  <c r="N82" i="48"/>
  <c r="M82" i="48"/>
  <c r="L82" i="48"/>
  <c r="K82" i="48"/>
  <c r="J82" i="48"/>
  <c r="I82" i="48"/>
  <c r="H82" i="48"/>
  <c r="G82" i="48"/>
  <c r="F82" i="48"/>
  <c r="E82" i="48"/>
  <c r="D82" i="48"/>
  <c r="C82" i="48"/>
  <c r="BJ78" i="48"/>
  <c r="BI78" i="48"/>
  <c r="BH78" i="48"/>
  <c r="BG78" i="48"/>
  <c r="BF78" i="48"/>
  <c r="BE78" i="48"/>
  <c r="BD78" i="48"/>
  <c r="BC78" i="48"/>
  <c r="BB78" i="48"/>
  <c r="AZ78" i="48"/>
  <c r="AY78" i="48"/>
  <c r="AX78" i="48"/>
  <c r="AW78" i="48"/>
  <c r="AV78" i="48"/>
  <c r="AU78" i="48"/>
  <c r="AT78" i="48"/>
  <c r="AS78" i="48"/>
  <c r="AR78" i="48"/>
  <c r="AQ78" i="48"/>
  <c r="AP78" i="48"/>
  <c r="AN78" i="48"/>
  <c r="AM78" i="48"/>
  <c r="R78" i="48"/>
  <c r="Q78" i="48"/>
  <c r="P78" i="48"/>
  <c r="O78" i="48"/>
  <c r="N78" i="48"/>
  <c r="M78" i="48"/>
  <c r="L78" i="48"/>
  <c r="K78" i="48"/>
  <c r="J78" i="48"/>
  <c r="I78" i="48"/>
  <c r="H78" i="48"/>
  <c r="G78" i="48"/>
  <c r="F78" i="48"/>
  <c r="E78" i="48"/>
  <c r="D78" i="48"/>
  <c r="C78" i="48"/>
  <c r="BJ76" i="48"/>
  <c r="BI76" i="48"/>
  <c r="BH76" i="48"/>
  <c r="BG76" i="48"/>
  <c r="BF76" i="48"/>
  <c r="BE76" i="48"/>
  <c r="BD76" i="48"/>
  <c r="BC76" i="48"/>
  <c r="BB76" i="48"/>
  <c r="BA76" i="48"/>
  <c r="AZ76" i="48"/>
  <c r="AY76" i="48"/>
  <c r="AX76" i="48"/>
  <c r="AW76" i="48"/>
  <c r="AV76" i="48"/>
  <c r="AU76" i="48"/>
  <c r="AT76" i="48"/>
  <c r="AS76" i="48"/>
  <c r="AR76" i="48"/>
  <c r="AQ76" i="48"/>
  <c r="AP76" i="48"/>
  <c r="AO76" i="48"/>
  <c r="AN76" i="48"/>
  <c r="AM76" i="48"/>
  <c r="BJ70" i="48"/>
  <c r="BJ72" i="48" s="1"/>
  <c r="BJ81" i="48" s="1"/>
  <c r="BI70" i="48"/>
  <c r="BH70" i="48"/>
  <c r="BH72" i="48" s="1"/>
  <c r="BH81" i="48" s="1"/>
  <c r="BG70" i="48"/>
  <c r="BF70" i="48"/>
  <c r="BE70" i="48"/>
  <c r="BD70" i="48"/>
  <c r="BC70" i="48"/>
  <c r="BB70" i="48"/>
  <c r="BB72" i="48" s="1"/>
  <c r="BB81" i="48" s="1"/>
  <c r="BA70" i="48"/>
  <c r="AZ70" i="48"/>
  <c r="AY70" i="48"/>
  <c r="AX70" i="48"/>
  <c r="AW70" i="48"/>
  <c r="AV70" i="48"/>
  <c r="AU70" i="48"/>
  <c r="AT70" i="48"/>
  <c r="AT72" i="48" s="1"/>
  <c r="AS70" i="48"/>
  <c r="AR70" i="48"/>
  <c r="AR72" i="48" s="1"/>
  <c r="AR81" i="48" s="1"/>
  <c r="AQ70" i="48"/>
  <c r="AQ72" i="48" s="1"/>
  <c r="AQ71" i="48" s="1"/>
  <c r="AQ75" i="48" s="1"/>
  <c r="AQ77" i="48" s="1"/>
  <c r="AP70" i="48"/>
  <c r="AO70" i="48"/>
  <c r="AN70" i="48"/>
  <c r="AM70" i="48"/>
  <c r="BK52" i="48"/>
  <c r="BJ52" i="48"/>
  <c r="BI52" i="48"/>
  <c r="BH52" i="48"/>
  <c r="BG52" i="48"/>
  <c r="BF52" i="48"/>
  <c r="BE52" i="48"/>
  <c r="BD52" i="48"/>
  <c r="BC52" i="48"/>
  <c r="BB52" i="48"/>
  <c r="BA52" i="48"/>
  <c r="AZ52" i="48"/>
  <c r="AY52" i="48"/>
  <c r="AX52" i="48"/>
  <c r="AW52" i="48"/>
  <c r="AV52" i="48"/>
  <c r="AU52" i="48"/>
  <c r="AT52" i="48"/>
  <c r="AS52" i="48"/>
  <c r="AR52" i="48"/>
  <c r="AQ52" i="48"/>
  <c r="AP52" i="48"/>
  <c r="AO52" i="48"/>
  <c r="AN52" i="48"/>
  <c r="AM52" i="48"/>
  <c r="BJ50" i="48"/>
  <c r="BI50" i="48"/>
  <c r="BH50" i="48"/>
  <c r="BH60" i="48"/>
  <c r="BG50" i="48"/>
  <c r="BF50" i="48"/>
  <c r="BF58" i="48"/>
  <c r="BE50" i="48"/>
  <c r="BD50" i="48"/>
  <c r="BD60" i="48"/>
  <c r="BC50" i="48"/>
  <c r="BC60" i="48"/>
  <c r="BB50" i="48"/>
  <c r="BA50" i="48"/>
  <c r="AZ50" i="48"/>
  <c r="AZ60" i="48"/>
  <c r="AY50" i="48"/>
  <c r="AX50" i="48"/>
  <c r="AX51" i="48"/>
  <c r="AW50" i="48"/>
  <c r="AW51" i="48"/>
  <c r="AV50" i="48"/>
  <c r="AU50" i="48"/>
  <c r="AT50" i="48"/>
  <c r="AS50" i="48"/>
  <c r="AS51" i="48"/>
  <c r="AR50" i="48"/>
  <c r="AQ50" i="48"/>
  <c r="AP50" i="48"/>
  <c r="AP51" i="48"/>
  <c r="AP54" i="48" s="1"/>
  <c r="AO50" i="48"/>
  <c r="AN50" i="48"/>
  <c r="AM50" i="48"/>
  <c r="A50" i="46"/>
  <c r="E48" i="46"/>
  <c r="B48" i="46"/>
  <c r="A48" i="46"/>
  <c r="F46" i="46"/>
  <c r="F45" i="46"/>
  <c r="G45" i="46" s="1"/>
  <c r="D44" i="46"/>
  <c r="F44" i="46" s="1"/>
  <c r="F48" i="46" s="1"/>
  <c r="A41" i="46"/>
  <c r="E39" i="46"/>
  <c r="E41" i="46" s="1"/>
  <c r="B39" i="46"/>
  <c r="A39" i="46"/>
  <c r="D38" i="46"/>
  <c r="F38" i="46" s="1"/>
  <c r="G38" i="46" s="1"/>
  <c r="F37" i="46"/>
  <c r="D36" i="46"/>
  <c r="F36" i="46"/>
  <c r="G36" i="46" s="1"/>
  <c r="E33" i="46"/>
  <c r="B33" i="46"/>
  <c r="A33" i="46"/>
  <c r="F31" i="46"/>
  <c r="F30" i="46"/>
  <c r="F29" i="46"/>
  <c r="D28" i="46"/>
  <c r="F28" i="46" s="1"/>
  <c r="F33" i="46" s="1"/>
  <c r="G33" i="46" s="1"/>
  <c r="D33" i="46"/>
  <c r="A44" i="48"/>
  <c r="A86" i="82" s="1"/>
  <c r="A38" i="48"/>
  <c r="A79" i="82" s="1"/>
  <c r="D13" i="46"/>
  <c r="L67" i="49" s="1"/>
  <c r="A14" i="46"/>
  <c r="B14" i="46"/>
  <c r="E14" i="46"/>
  <c r="N39" i="48"/>
  <c r="M39" i="48"/>
  <c r="L39" i="48"/>
  <c r="K39" i="48"/>
  <c r="J39" i="48"/>
  <c r="I39" i="48"/>
  <c r="H39" i="48"/>
  <c r="G39" i="48"/>
  <c r="F39" i="48"/>
  <c r="E39" i="48"/>
  <c r="D39" i="48"/>
  <c r="C39" i="48"/>
  <c r="A25" i="46"/>
  <c r="A35" i="48"/>
  <c r="A75" i="82" s="1"/>
  <c r="A34" i="48"/>
  <c r="A74" i="82" s="1"/>
  <c r="N33" i="48"/>
  <c r="M33" i="48"/>
  <c r="L33" i="48"/>
  <c r="K33" i="48"/>
  <c r="J33" i="48"/>
  <c r="I33" i="48"/>
  <c r="H33" i="48"/>
  <c r="G33" i="48"/>
  <c r="F33" i="48"/>
  <c r="E33" i="48"/>
  <c r="D33" i="48"/>
  <c r="A16" i="46"/>
  <c r="F12" i="46"/>
  <c r="A23" i="46"/>
  <c r="E23" i="46"/>
  <c r="B23" i="46"/>
  <c r="D11" i="46"/>
  <c r="F11" i="46" s="1"/>
  <c r="F5" i="46"/>
  <c r="F21" i="46"/>
  <c r="F20" i="46"/>
  <c r="G20" i="46" s="1"/>
  <c r="D19" i="46"/>
  <c r="F19" i="46" s="1"/>
  <c r="G19" i="46" s="1"/>
  <c r="A11" i="48"/>
  <c r="A87" i="48" s="1"/>
  <c r="A22" i="48"/>
  <c r="A21" i="48"/>
  <c r="A60" i="82" s="1"/>
  <c r="F6" i="46"/>
  <c r="F7" i="46"/>
  <c r="A8" i="46"/>
  <c r="U67" i="49"/>
  <c r="W67" i="49"/>
  <c r="AB67" i="49"/>
  <c r="T67" i="49"/>
  <c r="S67" i="49"/>
  <c r="X67" i="49"/>
  <c r="A37" i="48"/>
  <c r="B41" i="51" s="1"/>
  <c r="B38" i="51"/>
  <c r="A43" i="48"/>
  <c r="A85" i="82" s="1"/>
  <c r="D98" i="46"/>
  <c r="AY72" i="48"/>
  <c r="AY81" i="48" s="1"/>
  <c r="AS72" i="48"/>
  <c r="AS71" i="48" s="1"/>
  <c r="AS75" i="48" s="1"/>
  <c r="AS59" i="48"/>
  <c r="AX54" i="48"/>
  <c r="BI72" i="48"/>
  <c r="BI81" i="48" s="1"/>
  <c r="AO51" i="48"/>
  <c r="BI58" i="48"/>
  <c r="AS54" i="48"/>
  <c r="BA72" i="48"/>
  <c r="BA81" i="48" s="1"/>
  <c r="AZ51" i="48"/>
  <c r="AS58" i="48"/>
  <c r="BA51" i="48"/>
  <c r="AW58" i="48"/>
  <c r="AR61" i="48"/>
  <c r="AR58" i="48"/>
  <c r="BH58" i="48"/>
  <c r="BG61" i="48"/>
  <c r="AY51" i="48"/>
  <c r="AY54" i="48" s="1"/>
  <c r="BG58" i="48"/>
  <c r="AR59" i="48"/>
  <c r="AP61" i="48"/>
  <c r="BG51" i="48"/>
  <c r="BG54" i="48" s="1"/>
  <c r="AT51" i="48"/>
  <c r="AT54" i="48" s="1"/>
  <c r="BI51" i="48"/>
  <c r="AZ58" i="48"/>
  <c r="AR51" i="48"/>
  <c r="AR54" i="48" s="1"/>
  <c r="BH51" i="48"/>
  <c r="BJ51" i="48"/>
  <c r="BJ54" i="48" s="1"/>
  <c r="BA58" i="48"/>
  <c r="AZ72" i="48"/>
  <c r="AZ81" i="48" s="1"/>
  <c r="BH61" i="48"/>
  <c r="AP72" i="48"/>
  <c r="AP71" i="48" s="1"/>
  <c r="AP75" i="48" s="1"/>
  <c r="AP77" i="48" s="1"/>
  <c r="AP59" i="48"/>
  <c r="AP58" i="48"/>
  <c r="BF60" i="48"/>
  <c r="BF72" i="48"/>
  <c r="BF81" i="48" s="1"/>
  <c r="BF51" i="48"/>
  <c r="BF54" i="48" s="1"/>
  <c r="AX72" i="48"/>
  <c r="AX81" i="48" s="1"/>
  <c r="AX59" i="48"/>
  <c r="AX61" i="48"/>
  <c r="AQ61" i="48"/>
  <c r="AQ51" i="48"/>
  <c r="AQ54" i="48" s="1"/>
  <c r="AQ59" i="48"/>
  <c r="AQ58" i="48"/>
  <c r="AY60" i="48"/>
  <c r="AY61" i="48"/>
  <c r="AY58" i="48"/>
  <c r="BG60" i="48"/>
  <c r="BG72" i="48"/>
  <c r="BG81" i="48" s="1"/>
  <c r="AX58" i="48"/>
  <c r="BF61" i="48"/>
  <c r="AO72" i="48"/>
  <c r="AO81" i="48" s="1"/>
  <c r="AO59" i="48"/>
  <c r="AO61" i="48"/>
  <c r="AW72" i="48"/>
  <c r="AW81" i="48" s="1"/>
  <c r="AW59" i="48"/>
  <c r="BE72" i="48"/>
  <c r="BE81" i="48" s="1"/>
  <c r="BE61" i="48"/>
  <c r="BE58" i="48"/>
  <c r="BJ60" i="48"/>
  <c r="BJ61" i="48"/>
  <c r="BJ58" i="48"/>
  <c r="AU61" i="48"/>
  <c r="AU72" i="48"/>
  <c r="AU81" i="48" s="1"/>
  <c r="AU59" i="48"/>
  <c r="AU58" i="48"/>
  <c r="AU51" i="48"/>
  <c r="BK82" i="48"/>
  <c r="AT61" i="48"/>
  <c r="AT59" i="48"/>
  <c r="AT58" i="48"/>
  <c r="BB61" i="48"/>
  <c r="BB60" i="48"/>
  <c r="BB58" i="48"/>
  <c r="AM61" i="48"/>
  <c r="AM72" i="48"/>
  <c r="AM81" i="48" s="1"/>
  <c r="AM59" i="48"/>
  <c r="AM58" i="48"/>
  <c r="AM51" i="48"/>
  <c r="BC61" i="48"/>
  <c r="BC72" i="48"/>
  <c r="BC81" i="48" s="1"/>
  <c r="BC58" i="48"/>
  <c r="BC51" i="48"/>
  <c r="BB51" i="48"/>
  <c r="BB54" i="48" s="1"/>
  <c r="AO58" i="48"/>
  <c r="AN72" i="48"/>
  <c r="AN81" i="48" s="1"/>
  <c r="AN59" i="48"/>
  <c r="AN61" i="48"/>
  <c r="AN58" i="48"/>
  <c r="AN51" i="48"/>
  <c r="AN54" i="48"/>
  <c r="AV72" i="48"/>
  <c r="AV81" i="48" s="1"/>
  <c r="AV59" i="48"/>
  <c r="AV61" i="48"/>
  <c r="AV58" i="48"/>
  <c r="AV51" i="48"/>
  <c r="AV54" i="48" s="1"/>
  <c r="BD72" i="48"/>
  <c r="BD81" i="48" s="1"/>
  <c r="BD61" i="48"/>
  <c r="BD58" i="48"/>
  <c r="BD51" i="48"/>
  <c r="BD54" i="48" s="1"/>
  <c r="BE51" i="48"/>
  <c r="BE54" i="48" s="1"/>
  <c r="BE60" i="48"/>
  <c r="AW61" i="48"/>
  <c r="AZ61" i="48"/>
  <c r="AS61" i="48"/>
  <c r="BA61" i="48"/>
  <c r="BA60" i="48"/>
  <c r="BI61" i="48"/>
  <c r="BI60" i="48"/>
  <c r="D48" i="46"/>
  <c r="D50" i="46" s="1"/>
  <c r="AY71" i="48"/>
  <c r="AY75" i="48"/>
  <c r="BI71" i="48"/>
  <c r="BI75" i="48" s="1"/>
  <c r="BI77" i="48" s="1"/>
  <c r="AX71" i="48"/>
  <c r="AX75" i="48" s="1"/>
  <c r="AX77" i="48" s="1"/>
  <c r="AX88" i="48" s="1"/>
  <c r="AR71" i="48"/>
  <c r="AR75" i="48"/>
  <c r="AR77" i="48" s="1"/>
  <c r="AR88" i="48" s="1"/>
  <c r="BH71" i="48"/>
  <c r="BH75" i="48" s="1"/>
  <c r="BH77" i="48" s="1"/>
  <c r="BF71" i="48"/>
  <c r="BF75" i="48" s="1"/>
  <c r="BF77" i="48" s="1"/>
  <c r="BG71" i="48"/>
  <c r="BG75" i="48" s="1"/>
  <c r="BC71" i="48"/>
  <c r="BC75" i="48" s="1"/>
  <c r="BC77" i="48" s="1"/>
  <c r="AU71" i="48"/>
  <c r="AU75" i="48" s="1"/>
  <c r="BE71" i="48"/>
  <c r="BE75" i="48" s="1"/>
  <c r="BE77" i="48" s="1"/>
  <c r="AN71" i="48"/>
  <c r="AN75" i="48" s="1"/>
  <c r="N35" i="47"/>
  <c r="M35" i="47"/>
  <c r="L35" i="47"/>
  <c r="K35" i="47"/>
  <c r="J35" i="47"/>
  <c r="I35" i="47"/>
  <c r="H35" i="47"/>
  <c r="G35" i="47"/>
  <c r="O35" i="47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B7" i="47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/>
  <c r="H332" i="6" s="1"/>
  <c r="H200" i="6"/>
  <c r="H201" i="6"/>
  <c r="H191" i="6"/>
  <c r="H192" i="6"/>
  <c r="H172" i="6"/>
  <c r="H174" i="6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K15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3" i="49"/>
  <c r="E142" i="49"/>
  <c r="E70" i="49"/>
  <c r="E69" i="49"/>
  <c r="BJ33" i="48"/>
  <c r="I37" i="51" s="1"/>
  <c r="BI33" i="48"/>
  <c r="BH33" i="48"/>
  <c r="BG33" i="48"/>
  <c r="BF33" i="48"/>
  <c r="BE33" i="48"/>
  <c r="BD33" i="48"/>
  <c r="BC33" i="48"/>
  <c r="BB33" i="48"/>
  <c r="BA33" i="48"/>
  <c r="AZ33" i="48"/>
  <c r="AY33" i="48"/>
  <c r="AX33" i="48"/>
  <c r="H37" i="51"/>
  <c r="AW33" i="48"/>
  <c r="AV33" i="48"/>
  <c r="AU33" i="48"/>
  <c r="AT33" i="48"/>
  <c r="AS33" i="48"/>
  <c r="AR33" i="48"/>
  <c r="AQ33" i="48"/>
  <c r="AP33" i="48"/>
  <c r="AO33" i="48"/>
  <c r="AN33" i="48"/>
  <c r="AM33" i="48"/>
  <c r="G37" i="51"/>
  <c r="F37" i="51"/>
  <c r="BJ15" i="48"/>
  <c r="I22" i="51" s="1"/>
  <c r="BI15" i="48"/>
  <c r="BH15" i="48"/>
  <c r="BG15" i="48"/>
  <c r="BF15" i="48"/>
  <c r="BE15" i="48"/>
  <c r="BD15" i="48"/>
  <c r="BC15" i="48"/>
  <c r="BB15" i="48"/>
  <c r="BA15" i="48"/>
  <c r="AZ15" i="48"/>
  <c r="AY15" i="48"/>
  <c r="AX15" i="48"/>
  <c r="H22" i="51"/>
  <c r="AW15" i="48"/>
  <c r="AV15" i="48"/>
  <c r="AU15" i="48"/>
  <c r="AT15" i="48"/>
  <c r="AS15" i="48"/>
  <c r="AR15" i="48"/>
  <c r="AQ15" i="48"/>
  <c r="AP15" i="48"/>
  <c r="AO15" i="48"/>
  <c r="AN15" i="48"/>
  <c r="AM15" i="48"/>
  <c r="G22" i="51"/>
  <c r="Z15" i="48"/>
  <c r="F22" i="51"/>
  <c r="Y15" i="48"/>
  <c r="X15" i="48"/>
  <c r="W15" i="48"/>
  <c r="V15" i="48"/>
  <c r="U15" i="48"/>
  <c r="T15" i="48"/>
  <c r="S15" i="48"/>
  <c r="R15" i="48"/>
  <c r="Q15" i="48"/>
  <c r="P15" i="48"/>
  <c r="O15" i="48"/>
  <c r="N15" i="48"/>
  <c r="E22" i="51" s="1"/>
  <c r="M15" i="48"/>
  <c r="L15" i="48"/>
  <c r="K15" i="48"/>
  <c r="J15" i="48"/>
  <c r="I15" i="48"/>
  <c r="H15" i="48"/>
  <c r="G15" i="48"/>
  <c r="F15" i="48"/>
  <c r="E15" i="48"/>
  <c r="D15" i="48"/>
  <c r="C15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J73" i="82"/>
  <c r="BI73" i="82"/>
  <c r="BH73" i="82"/>
  <c r="BG73" i="82"/>
  <c r="BF73" i="82"/>
  <c r="BE73" i="82"/>
  <c r="BD73" i="82"/>
  <c r="BC73" i="82"/>
  <c r="BB73" i="82"/>
  <c r="BA73" i="82"/>
  <c r="AZ73" i="82"/>
  <c r="AY73" i="82"/>
  <c r="AX73" i="82"/>
  <c r="AW73" i="82"/>
  <c r="AV73" i="82"/>
  <c r="AU73" i="82"/>
  <c r="AT73" i="82"/>
  <c r="AS73" i="82"/>
  <c r="AR73" i="82"/>
  <c r="AQ73" i="82"/>
  <c r="AP73" i="82"/>
  <c r="AO73" i="82"/>
  <c r="AN73" i="82"/>
  <c r="AM73" i="82"/>
  <c r="AA75" i="82"/>
  <c r="BJ53" i="82"/>
  <c r="BI53" i="82"/>
  <c r="BH53" i="82"/>
  <c r="BG53" i="82"/>
  <c r="BF53" i="82"/>
  <c r="BE53" i="82"/>
  <c r="BD53" i="82"/>
  <c r="BC53" i="82"/>
  <c r="BB53" i="82"/>
  <c r="BA53" i="82"/>
  <c r="AZ53" i="82"/>
  <c r="AY53" i="82"/>
  <c r="AX53" i="82"/>
  <c r="AW53" i="82"/>
  <c r="AV53" i="82"/>
  <c r="AU53" i="82"/>
  <c r="AT53" i="82"/>
  <c r="AS53" i="82"/>
  <c r="AR53" i="82"/>
  <c r="AQ53" i="82"/>
  <c r="AP53" i="82"/>
  <c r="AO53" i="82"/>
  <c r="AN53" i="82"/>
  <c r="AM53" i="82"/>
  <c r="Z53" i="82"/>
  <c r="Y53" i="82"/>
  <c r="X53" i="82"/>
  <c r="W53" i="82"/>
  <c r="V53" i="82"/>
  <c r="U53" i="82"/>
  <c r="T53" i="82"/>
  <c r="S53" i="82"/>
  <c r="R53" i="82"/>
  <c r="Q53" i="82"/>
  <c r="P53" i="82"/>
  <c r="O53" i="82"/>
  <c r="N53" i="82"/>
  <c r="M53" i="82"/>
  <c r="L53" i="82"/>
  <c r="K53" i="82"/>
  <c r="J53" i="82"/>
  <c r="I53" i="82"/>
  <c r="H53" i="82"/>
  <c r="G53" i="82"/>
  <c r="F53" i="82"/>
  <c r="E53" i="82"/>
  <c r="D53" i="82"/>
  <c r="C53" i="82"/>
  <c r="BF39" i="48"/>
  <c r="AV39" i="48"/>
  <c r="AF39" i="48"/>
  <c r="S39" i="48"/>
  <c r="S27" i="50"/>
  <c r="E8" i="46"/>
  <c r="B8" i="46"/>
  <c r="D4" i="46"/>
  <c r="D8" i="46" s="1"/>
  <c r="C56" i="50"/>
  <c r="C53" i="50"/>
  <c r="BN47" i="50"/>
  <c r="BM47" i="50"/>
  <c r="BN30" i="50"/>
  <c r="BL47" i="50"/>
  <c r="BK47" i="50"/>
  <c r="BN38" i="50"/>
  <c r="BN34" i="50"/>
  <c r="BN42" i="50"/>
  <c r="BM38" i="50"/>
  <c r="BM34" i="50" s="1"/>
  <c r="BM42" i="50" s="1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3" i="50" s="1"/>
  <c r="C7" i="50"/>
  <c r="C6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/>
  <c r="AM87" i="68"/>
  <c r="AM89" i="68"/>
  <c r="AL87" i="68"/>
  <c r="AK87" i="68"/>
  <c r="AJ87" i="68"/>
  <c r="AI87" i="68"/>
  <c r="AH87" i="68"/>
  <c r="AG87" i="68"/>
  <c r="AF87" i="68"/>
  <c r="AF89" i="68"/>
  <c r="AE87" i="68"/>
  <c r="AD87" i="68"/>
  <c r="AC87" i="68"/>
  <c r="AC89" i="68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/>
  <c r="Q61" i="68"/>
  <c r="P61" i="68"/>
  <c r="O61" i="68"/>
  <c r="N61" i="68"/>
  <c r="M61" i="68"/>
  <c r="L61" i="68"/>
  <c r="K61" i="68"/>
  <c r="J61" i="68"/>
  <c r="G15" i="68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5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/>
  <c r="C371" i="97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/>
  <c r="W90" i="60"/>
  <c r="V98" i="91"/>
  <c r="X86" i="68"/>
  <c r="X89" i="68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/>
  <c r="AG90" i="60"/>
  <c r="AF98" i="91"/>
  <c r="AH86" i="68"/>
  <c r="AH90" i="60"/>
  <c r="AG98" i="91"/>
  <c r="AI86" i="68"/>
  <c r="AI89" i="68"/>
  <c r="AI94" i="68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/>
  <c r="BB90" i="60"/>
  <c r="BA98" i="91"/>
  <c r="BC86" i="68"/>
  <c r="BC90" i="60"/>
  <c r="BB98" i="91"/>
  <c r="BD86" i="68"/>
  <c r="BD89" i="68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/>
  <c r="O94" i="68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/>
  <c r="AP41" i="29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/>
  <c r="BH41" i="29"/>
  <c r="BH43" i="29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/>
  <c r="D23" i="97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/>
  <c r="AM185" i="97"/>
  <c r="F19" i="97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/>
  <c r="C72" i="116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 s="1"/>
  <c r="D125" i="59"/>
  <c r="D21" i="59"/>
  <c r="C31" i="116" s="1"/>
  <c r="D121" i="59"/>
  <c r="D17" i="59" s="1"/>
  <c r="C27" i="116" s="1"/>
  <c r="D120" i="59"/>
  <c r="D16" i="59" s="1"/>
  <c r="C26" i="116" s="1"/>
  <c r="D117" i="59"/>
  <c r="D13" i="59" s="1"/>
  <c r="C23" i="116" s="1"/>
  <c r="D116" i="59"/>
  <c r="D12" i="59" s="1"/>
  <c r="C22" i="116" s="1"/>
  <c r="D115" i="59"/>
  <c r="D11" i="59" s="1"/>
  <c r="C21" i="116" s="1"/>
  <c r="D114" i="59"/>
  <c r="D10" i="59" s="1"/>
  <c r="C20" i="116" s="1"/>
  <c r="D111" i="59"/>
  <c r="D7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/>
  <c r="E17" i="47"/>
  <c r="F17" i="47"/>
  <c r="G17" i="47"/>
  <c r="H17" i="47"/>
  <c r="I17" i="47"/>
  <c r="J17" i="47"/>
  <c r="K17" i="47"/>
  <c r="L17" i="47"/>
  <c r="M17" i="47"/>
  <c r="N17" i="47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D18" i="67" s="1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E70" i="59"/>
  <c r="D80" i="116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H37" i="59"/>
  <c r="G47" i="116"/>
  <c r="G39" i="59"/>
  <c r="F49" i="116"/>
  <c r="F40" i="59"/>
  <c r="E50" i="116"/>
  <c r="BM189" i="59"/>
  <c r="G85" i="59"/>
  <c r="F95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E43" i="51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AE138" i="91" s="1"/>
  <c r="AE139" i="91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AR324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/>
  <c r="T561" i="6"/>
  <c r="O9" i="12"/>
  <c r="AZ163" i="6"/>
  <c r="AZ165" i="6"/>
  <c r="AZ208" i="6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/>
  <c r="G320" i="6"/>
  <c r="G322" i="6"/>
  <c r="BI102" i="60"/>
  <c r="BK165" i="91"/>
  <c r="X370" i="6"/>
  <c r="AN103" i="60"/>
  <c r="AN370" i="6"/>
  <c r="AJ110" i="91"/>
  <c r="AJ16" i="92"/>
  <c r="AJ18" i="92"/>
  <c r="AJ27" i="92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/>
  <c r="AT103" i="60"/>
  <c r="BB103" i="60"/>
  <c r="J177" i="60"/>
  <c r="V27" i="6"/>
  <c r="N289" i="97"/>
  <c r="AP110" i="91"/>
  <c r="AP16" i="92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/>
  <c r="AH208" i="6"/>
  <c r="AH561" i="6"/>
  <c r="AC9" i="12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/>
  <c r="J561" i="6"/>
  <c r="E9" i="12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/>
  <c r="G111" i="91"/>
  <c r="G17" i="92"/>
  <c r="O111" i="91"/>
  <c r="P103" i="60"/>
  <c r="L110" i="91"/>
  <c r="L16" i="92"/>
  <c r="L18" i="92"/>
  <c r="L27" i="92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/>
  <c r="AC27" i="92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/>
  <c r="AP144" i="6"/>
  <c r="AX144" i="6"/>
  <c r="AX559" i="6"/>
  <c r="AB16" i="29"/>
  <c r="AB18" i="29"/>
  <c r="AT111" i="91"/>
  <c r="AT17" i="92"/>
  <c r="R144" i="6"/>
  <c r="R559" i="6"/>
  <c r="N111" i="91"/>
  <c r="N17" i="92"/>
  <c r="BJ111" i="91"/>
  <c r="BJ17" i="92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/>
  <c r="U145" i="6"/>
  <c r="AQ110" i="91"/>
  <c r="AQ16" i="92"/>
  <c r="BC370" i="6"/>
  <c r="BG110" i="91"/>
  <c r="BG16" i="92"/>
  <c r="BG18" i="92"/>
  <c r="BG27" i="92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/>
  <c r="BJ33" i="29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/>
  <c r="T27" i="6"/>
  <c r="O12" i="71"/>
  <c r="AB143" i="6"/>
  <c r="AZ143" i="6"/>
  <c r="L145" i="6"/>
  <c r="L153" i="6"/>
  <c r="AV5" i="29"/>
  <c r="BF146" i="6"/>
  <c r="AN5" i="29"/>
  <c r="AN9" i="29"/>
  <c r="AN33" i="29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/>
  <c r="AH41" i="29"/>
  <c r="AH43" i="29"/>
  <c r="AJ6" i="28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/>
  <c r="AM102" i="60"/>
  <c r="X111" i="91"/>
  <c r="X17" i="92"/>
  <c r="AF111" i="91"/>
  <c r="AF17" i="92"/>
  <c r="AF18" i="92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/>
  <c r="BB147" i="6"/>
  <c r="AD543" i="6"/>
  <c r="Z366" i="97"/>
  <c r="Z197" i="97"/>
  <c r="D25" i="29"/>
  <c r="D27" i="29"/>
  <c r="D41" i="29"/>
  <c r="D43" i="29"/>
  <c r="F6" i="28"/>
  <c r="C8" i="36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/>
  <c r="AO143" i="6"/>
  <c r="AC110" i="91"/>
  <c r="AC16" i="92"/>
  <c r="AG370" i="6"/>
  <c r="I370" i="6"/>
  <c r="I143" i="6"/>
  <c r="G144" i="6"/>
  <c r="AR7" i="29"/>
  <c r="BK16" i="29"/>
  <c r="BK18" i="29"/>
  <c r="T25" i="29"/>
  <c r="T27" i="29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/>
  <c r="R41" i="29"/>
  <c r="R43" i="29"/>
  <c r="T6" i="28"/>
  <c r="S172" i="59"/>
  <c r="AI432" i="6"/>
  <c r="AE253" i="97"/>
  <c r="AJ9" i="29"/>
  <c r="BG8" i="29"/>
  <c r="BG9" i="29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/>
  <c r="AR27" i="92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/>
  <c r="BI323" i="6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/>
  <c r="X144" i="6"/>
  <c r="X559" i="6"/>
  <c r="L111" i="91"/>
  <c r="L17" i="92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/>
  <c r="BC6" i="28"/>
  <c r="AO145" i="6"/>
  <c r="H343" i="97"/>
  <c r="AM147" i="6"/>
  <c r="AI25" i="29"/>
  <c r="AE147" i="6"/>
  <c r="AA25" i="29"/>
  <c r="S25" i="29"/>
  <c r="W147" i="6"/>
  <c r="O147" i="6"/>
  <c r="K25" i="29"/>
  <c r="K27" i="29"/>
  <c r="AJ146" i="6"/>
  <c r="AF16" i="29"/>
  <c r="X16" i="29"/>
  <c r="X18" i="29"/>
  <c r="AB146" i="6"/>
  <c r="AC146" i="6"/>
  <c r="AC154" i="6"/>
  <c r="BM145" i="6"/>
  <c r="BI7" i="29"/>
  <c r="AC7" i="29"/>
  <c r="AC9" i="29"/>
  <c r="AG145" i="6"/>
  <c r="R145" i="6"/>
  <c r="N7" i="29"/>
  <c r="N9" i="29"/>
  <c r="N33" i="29"/>
  <c r="N34" i="29"/>
  <c r="P12" i="28"/>
  <c r="BH103" i="60"/>
  <c r="BK144" i="6"/>
  <c r="BK559" i="6"/>
  <c r="BC77" i="6"/>
  <c r="AX14" i="71"/>
  <c r="AY111" i="91"/>
  <c r="AZ103" i="60"/>
  <c r="AR103" i="60"/>
  <c r="AQ111" i="91"/>
  <c r="AQ17" i="92"/>
  <c r="AQ18" i="92"/>
  <c r="AQ27" i="92"/>
  <c r="AU77" i="6"/>
  <c r="AP14" i="71"/>
  <c r="AU144" i="6"/>
  <c r="AJ103" i="60"/>
  <c r="AI111" i="91"/>
  <c r="AI17" i="92"/>
  <c r="AE77" i="6"/>
  <c r="AB104" i="60"/>
  <c r="AA111" i="91"/>
  <c r="C47" i="9"/>
  <c r="S111" i="91"/>
  <c r="S17" i="92"/>
  <c r="W77" i="6"/>
  <c r="R18" i="12"/>
  <c r="T103" i="60"/>
  <c r="O77" i="6"/>
  <c r="J14" i="71"/>
  <c r="L103" i="60"/>
  <c r="K111" i="91"/>
  <c r="K17" i="92"/>
  <c r="K18" i="92"/>
  <c r="K27" i="92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/>
  <c r="AV27" i="92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/>
  <c r="AZ146" i="6"/>
  <c r="T432" i="6"/>
  <c r="P255" i="97"/>
  <c r="AD9" i="29"/>
  <c r="AD33" i="29"/>
  <c r="BK27" i="29"/>
  <c r="L143" i="6"/>
  <c r="L558" i="6"/>
  <c r="L560" i="6"/>
  <c r="G8" i="12"/>
  <c r="E47" i="9"/>
  <c r="E5" i="9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/>
  <c r="O18" i="29"/>
  <c r="Z27" i="29"/>
  <c r="Z41" i="29"/>
  <c r="Z43" i="29"/>
  <c r="AB6" i="28"/>
  <c r="AA172" i="59"/>
  <c r="AN18" i="29"/>
  <c r="AZ18" i="29"/>
  <c r="BC18" i="29"/>
  <c r="BC19" i="29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/>
  <c r="Z103" i="60"/>
  <c r="Y111" i="91"/>
  <c r="Y17" i="92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O138" i="91" s="1"/>
  <c r="AO139" i="91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/>
  <c r="AW323" i="6" s="1"/>
  <c r="AW324" i="6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/>
  <c r="AW43" i="29"/>
  <c r="AY6" i="28"/>
  <c r="AV8" i="36"/>
  <c r="AC18" i="29"/>
  <c r="AN27" i="29"/>
  <c r="AN41" i="29"/>
  <c r="AN43" i="29"/>
  <c r="AP6" i="28"/>
  <c r="AM8" i="36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/>
  <c r="P6" i="28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/>
  <c r="Y37" i="29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/>
  <c r="AA103" i="60"/>
  <c r="Z111" i="91"/>
  <c r="Z17" i="92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/>
  <c r="AL27" i="92"/>
  <c r="Z370" i="6"/>
  <c r="Z143" i="6"/>
  <c r="W102" i="60"/>
  <c r="R370" i="6"/>
  <c r="O102" i="60"/>
  <c r="I18" i="29"/>
  <c r="AV27" i="29"/>
  <c r="AV41" i="29"/>
  <c r="AV43" i="29"/>
  <c r="AX6" i="28"/>
  <c r="AU8" i="36"/>
  <c r="AF287" i="6"/>
  <c r="AV287" i="6"/>
  <c r="G110" i="91"/>
  <c r="G16" i="92"/>
  <c r="G18" i="92"/>
  <c r="G27" i="92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/>
  <c r="P36" i="92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/>
  <c r="F70" i="10"/>
  <c r="G70" i="10"/>
  <c r="J89" i="68"/>
  <c r="F49" i="10"/>
  <c r="AS89" i="68"/>
  <c r="AL89" i="68"/>
  <c r="AL93" i="68"/>
  <c r="AL94" i="68"/>
  <c r="AN332" i="6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/>
  <c r="U27" i="29"/>
  <c r="U41" i="29"/>
  <c r="U43" i="29"/>
  <c r="W6" i="28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/>
  <c r="D100" i="10"/>
  <c r="D14" i="10"/>
  <c r="D171" i="10"/>
  <c r="D18" i="10"/>
  <c r="E100" i="10"/>
  <c r="E102" i="10"/>
  <c r="E16" i="10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/>
  <c r="B23" i="10"/>
  <c r="B172" i="10"/>
  <c r="B19" i="10"/>
  <c r="C49" i="10"/>
  <c r="C7" i="10"/>
  <c r="C71" i="10"/>
  <c r="C72" i="10"/>
  <c r="C12" i="10"/>
  <c r="C11" i="10"/>
  <c r="C172" i="10"/>
  <c r="D49" i="10"/>
  <c r="D7" i="10"/>
  <c r="D71" i="10"/>
  <c r="D11" i="10"/>
  <c r="D101" i="10"/>
  <c r="E49" i="10"/>
  <c r="E7" i="10"/>
  <c r="E101" i="10"/>
  <c r="E15" i="10"/>
  <c r="E172" i="10"/>
  <c r="F71" i="10"/>
  <c r="F11" i="10"/>
  <c r="F101" i="10"/>
  <c r="F15" i="10"/>
  <c r="F172" i="10"/>
  <c r="F19" i="10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/>
  <c r="BC323" i="6" s="1"/>
  <c r="BC324" i="6" s="1"/>
  <c r="AJ89" i="68"/>
  <c r="AJ94" i="68"/>
  <c r="AL332" i="6" s="1"/>
  <c r="AH138" i="91" s="1"/>
  <c r="AH139" i="91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B100" i="10"/>
  <c r="B14" i="10"/>
  <c r="B171" i="10"/>
  <c r="B18" i="10"/>
  <c r="D48" i="10"/>
  <c r="F171" i="10"/>
  <c r="F18" i="10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/>
  <c r="AH19" i="29"/>
  <c r="AH37" i="29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/>
  <c r="E43" i="29"/>
  <c r="G6" i="28"/>
  <c r="G146" i="6"/>
  <c r="G154" i="6"/>
  <c r="BD49" i="6"/>
  <c r="AK67" i="68"/>
  <c r="H335" i="6"/>
  <c r="D141" i="91"/>
  <c r="V335" i="6"/>
  <c r="R141" i="91"/>
  <c r="AP335" i="6"/>
  <c r="AL141" i="91"/>
  <c r="AL162" i="9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/>
  <c r="AX311" i="6"/>
  <c r="AX313" i="6"/>
  <c r="BF311" i="6"/>
  <c r="BF313" i="6"/>
  <c r="BI311" i="6"/>
  <c r="BI313" i="6"/>
  <c r="BE123" i="91"/>
  <c r="BE125" i="91"/>
  <c r="M311" i="6"/>
  <c r="M313" i="6"/>
  <c r="S311" i="6"/>
  <c r="S313" i="6"/>
  <c r="O123" i="91"/>
  <c r="O125" i="9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G138" i="91" s="1"/>
  <c r="G139" i="91" s="1"/>
  <c r="N385" i="6"/>
  <c r="K385" i="6"/>
  <c r="I385" i="6"/>
  <c r="H385" i="6"/>
  <c r="G385" i="6"/>
  <c r="C208" i="97"/>
  <c r="G163" i="6"/>
  <c r="G165" i="6"/>
  <c r="G167" i="6"/>
  <c r="K163" i="6"/>
  <c r="K165" i="6"/>
  <c r="O163" i="6"/>
  <c r="O165" i="6"/>
  <c r="O208" i="6"/>
  <c r="O561" i="6"/>
  <c r="J9" i="12"/>
  <c r="S163" i="6"/>
  <c r="S165" i="6"/>
  <c r="S208" i="6"/>
  <c r="S561" i="6"/>
  <c r="N9" i="12"/>
  <c r="W163" i="6"/>
  <c r="W165" i="6"/>
  <c r="W208" i="6"/>
  <c r="W561" i="6"/>
  <c r="R9" i="12"/>
  <c r="AA163" i="6"/>
  <c r="AA165" i="6"/>
  <c r="AE163" i="6"/>
  <c r="AE165" i="6"/>
  <c r="AE208" i="6"/>
  <c r="AE561" i="6"/>
  <c r="Z9" i="12"/>
  <c r="AI163" i="6"/>
  <c r="AI165" i="6"/>
  <c r="AI208" i="6"/>
  <c r="AI561" i="6"/>
  <c r="AM163" i="6"/>
  <c r="AM165" i="6"/>
  <c r="AM208" i="6"/>
  <c r="AM561" i="6"/>
  <c r="AQ163" i="6"/>
  <c r="AQ165" i="6"/>
  <c r="AQ208" i="6"/>
  <c r="AQ561" i="6"/>
  <c r="AL9" i="12"/>
  <c r="AU163" i="6"/>
  <c r="AU165" i="6"/>
  <c r="AU208" i="6"/>
  <c r="AU561" i="6"/>
  <c r="AP9" i="12"/>
  <c r="AY163" i="6"/>
  <c r="AY165" i="6"/>
  <c r="BC163" i="6"/>
  <c r="BC165" i="6"/>
  <c r="BC208" i="6"/>
  <c r="BG163" i="6"/>
  <c r="BG165" i="6"/>
  <c r="BK163" i="6"/>
  <c r="BK165" i="6"/>
  <c r="BK208" i="6"/>
  <c r="BK561" i="6"/>
  <c r="BF9" i="12"/>
  <c r="BO163" i="6"/>
  <c r="BO165" i="6"/>
  <c r="BO208" i="6"/>
  <c r="BO561" i="6"/>
  <c r="I163" i="6"/>
  <c r="I165" i="6"/>
  <c r="M163" i="6"/>
  <c r="M165" i="6"/>
  <c r="Q163" i="6"/>
  <c r="Q165" i="6"/>
  <c r="Q208" i="6"/>
  <c r="Q561" i="6"/>
  <c r="L9" i="12"/>
  <c r="U163" i="6"/>
  <c r="U165" i="6"/>
  <c r="U208" i="6"/>
  <c r="U561" i="6"/>
  <c r="P9" i="12"/>
  <c r="Y163" i="6"/>
  <c r="Y165" i="6"/>
  <c r="Y208" i="6"/>
  <c r="Y561" i="6"/>
  <c r="AC163" i="6"/>
  <c r="AC165" i="6"/>
  <c r="AG163" i="6"/>
  <c r="AG165" i="6"/>
  <c r="AG208" i="6"/>
  <c r="AG561" i="6"/>
  <c r="AK163" i="6"/>
  <c r="AK165" i="6"/>
  <c r="AO163" i="6"/>
  <c r="AO165" i="6"/>
  <c r="AO208" i="6"/>
  <c r="AO561" i="6"/>
  <c r="AJ9" i="12"/>
  <c r="AS163" i="6"/>
  <c r="AS165" i="6"/>
  <c r="AW163" i="6"/>
  <c r="AW165" i="6"/>
  <c r="BA163" i="6"/>
  <c r="BA165" i="6"/>
  <c r="BE163" i="6"/>
  <c r="BE165" i="6"/>
  <c r="BI163" i="6"/>
  <c r="BI165" i="6"/>
  <c r="BM163" i="6"/>
  <c r="BM165" i="6"/>
  <c r="BM208" i="6"/>
  <c r="BM561" i="6"/>
  <c r="Y335" i="6"/>
  <c r="U141" i="91"/>
  <c r="U162" i="9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V138" i="91" s="1"/>
  <c r="V139" i="91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P333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D93" i="68"/>
  <c r="BF323" i="6" s="1"/>
  <c r="BF324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S323" i="6" s="1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R93" i="68"/>
  <c r="AC298" i="97"/>
  <c r="M271" i="97"/>
  <c r="O262" i="97"/>
  <c r="S441" i="6"/>
  <c r="BB262" i="97"/>
  <c r="C226" i="97"/>
  <c r="BA104" i="60"/>
  <c r="BJ94" i="68"/>
  <c r="BL332" i="6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/>
  <c r="AT6" i="28"/>
  <c r="M104" i="60"/>
  <c r="AG134" i="91"/>
  <c r="G423" i="6"/>
  <c r="G425" i="6"/>
  <c r="C248" i="97"/>
  <c r="AB60" i="60"/>
  <c r="X558" i="6"/>
  <c r="AU94" i="68"/>
  <c r="AW332" i="6" s="1"/>
  <c r="AW333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U333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/>
  <c r="H515" i="6"/>
  <c r="D338" i="97"/>
  <c r="D336" i="97"/>
  <c r="I524" i="6"/>
  <c r="E347" i="97"/>
  <c r="BA94" i="68"/>
  <c r="BC332" i="6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/>
  <c r="E47" i="29"/>
  <c r="G7" i="30"/>
  <c r="AW141" i="91"/>
  <c r="V116" i="91"/>
  <c r="W123" i="91"/>
  <c r="W125" i="9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/>
  <c r="U6" i="28"/>
  <c r="S46" i="29"/>
  <c r="S47" i="29"/>
  <c r="U7" i="30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K96" i="68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O333" i="6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/>
  <c r="BK47" i="29"/>
  <c r="BM7" i="30"/>
  <c r="P558" i="6"/>
  <c r="P560" i="6"/>
  <c r="P151" i="6"/>
  <c r="C50" i="10"/>
  <c r="C8" i="10"/>
  <c r="C24" i="10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X131" i="91" s="1"/>
  <c r="AX132" i="91" s="1"/>
  <c r="AZ94" i="68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/>
  <c r="AN6" i="28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/>
  <c r="AR89" i="68"/>
  <c r="J34" i="68"/>
  <c r="J35" i="68"/>
  <c r="BE151" i="6"/>
  <c r="AI154" i="6"/>
  <c r="AU154" i="6"/>
  <c r="AR9" i="29"/>
  <c r="AC27" i="29"/>
  <c r="AC41" i="29"/>
  <c r="AC43" i="29"/>
  <c r="AE6" i="28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H324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/>
  <c r="BD13" i="71"/>
  <c r="AV93" i="68"/>
  <c r="AX323" i="6" s="1"/>
  <c r="AV94" i="68"/>
  <c r="AX332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/>
  <c r="BI27" i="92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/>
  <c r="J27" i="92"/>
  <c r="N370" i="6"/>
  <c r="K548" i="6"/>
  <c r="K543" i="6"/>
  <c r="G366" i="97"/>
  <c r="K135" i="6"/>
  <c r="F202" i="97"/>
  <c r="H14" i="68"/>
  <c r="J13" i="68"/>
  <c r="BF163" i="6"/>
  <c r="BF165" i="6"/>
  <c r="BF208" i="6"/>
  <c r="BF561" i="6"/>
  <c r="BA9" i="12"/>
  <c r="AN163" i="6"/>
  <c r="AN165" i="6"/>
  <c r="AN208" i="6"/>
  <c r="AP163" i="6"/>
  <c r="AP165" i="6"/>
  <c r="AJ163" i="6"/>
  <c r="AJ165" i="6"/>
  <c r="N163" i="6"/>
  <c r="N165" i="6"/>
  <c r="N208" i="6"/>
  <c r="BD163" i="6"/>
  <c r="BD165" i="6"/>
  <c r="BD208" i="6"/>
  <c r="BD561" i="6"/>
  <c r="AY9" i="12"/>
  <c r="AT163" i="6"/>
  <c r="AT165" i="6"/>
  <c r="V163" i="6"/>
  <c r="V165" i="6"/>
  <c r="V208" i="6"/>
  <c r="V561" i="6"/>
  <c r="R163" i="6"/>
  <c r="R165" i="6"/>
  <c r="R208" i="6"/>
  <c r="R561" i="6"/>
  <c r="M9" i="12"/>
  <c r="BH163" i="6"/>
  <c r="BH165" i="6"/>
  <c r="AL163" i="6"/>
  <c r="AL165" i="6"/>
  <c r="AL208" i="6"/>
  <c r="BL163" i="6"/>
  <c r="BL165" i="6"/>
  <c r="BL208" i="6"/>
  <c r="BL561" i="6"/>
  <c r="Z163" i="6"/>
  <c r="Z165" i="6"/>
  <c r="Z208" i="6"/>
  <c r="Z561" i="6"/>
  <c r="U9" i="12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/>
  <c r="N36" i="92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/>
  <c r="AJ353" i="6"/>
  <c r="AF155" i="91"/>
  <c r="AT353" i="6"/>
  <c r="AP155" i="91"/>
  <c r="W353" i="6"/>
  <c r="S155" i="91"/>
  <c r="S162" i="91"/>
  <c r="S36" i="92"/>
  <c r="AL353" i="6"/>
  <c r="AH155" i="91"/>
  <c r="AY353" i="6"/>
  <c r="AU155" i="91"/>
  <c r="R353" i="6"/>
  <c r="N155" i="91"/>
  <c r="AQ353" i="6"/>
  <c r="AM155" i="91"/>
  <c r="AM162" i="91"/>
  <c r="BD353" i="6"/>
  <c r="AZ155" i="91"/>
  <c r="AZ162" i="91"/>
  <c r="AZ36" i="92"/>
  <c r="BK353" i="6"/>
  <c r="BG155" i="91"/>
  <c r="AS353" i="6"/>
  <c r="AO155" i="91"/>
  <c r="X353" i="6"/>
  <c r="T155" i="91"/>
  <c r="BM353" i="6"/>
  <c r="BI155" i="91"/>
  <c r="BF353" i="6"/>
  <c r="G353" i="6"/>
  <c r="C155" i="91"/>
  <c r="C16" i="91"/>
  <c r="Z353" i="6"/>
  <c r="V155" i="91"/>
  <c r="BI353" i="6"/>
  <c r="BE155" i="91"/>
  <c r="AW353" i="6"/>
  <c r="AS155" i="91"/>
  <c r="AS162" i="91"/>
  <c r="AS36" i="92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/>
  <c r="P27" i="92"/>
  <c r="AK24" i="29"/>
  <c r="AK27" i="29"/>
  <c r="AO147" i="6"/>
  <c r="AB26" i="29"/>
  <c r="AB27" i="29"/>
  <c r="AC28" i="29"/>
  <c r="AC46" i="29"/>
  <c r="AC47" i="29"/>
  <c r="AE7" i="30"/>
  <c r="AB203" i="97"/>
  <c r="Y8" i="29"/>
  <c r="Y9" i="29"/>
  <c r="Y201" i="97"/>
  <c r="Y543" i="6"/>
  <c r="U366" i="97"/>
  <c r="Y135" i="6"/>
  <c r="T17" i="29"/>
  <c r="T202" i="97"/>
  <c r="P17" i="29"/>
  <c r="P18" i="29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/>
  <c r="AS19" i="29"/>
  <c r="AS37" i="29"/>
  <c r="AS38" i="29"/>
  <c r="AU8" i="30"/>
  <c r="AW146" i="6"/>
  <c r="AX154" i="6"/>
  <c r="AO17" i="29"/>
  <c r="AO18" i="29"/>
  <c r="AO202" i="97"/>
  <c r="AM176" i="60"/>
  <c r="AP135" i="6"/>
  <c r="AK17" i="29"/>
  <c r="AK18" i="29"/>
  <c r="AK19" i="29"/>
  <c r="AK37" i="29"/>
  <c r="AK38" i="29"/>
  <c r="AM8" i="30"/>
  <c r="AK202" i="97"/>
  <c r="AH197" i="97"/>
  <c r="AL143" i="6"/>
  <c r="AG17" i="29"/>
  <c r="AG18" i="29"/>
  <c r="AG202" i="97"/>
  <c r="Y212" i="6"/>
  <c r="V157" i="59"/>
  <c r="AQ28" i="29"/>
  <c r="AQ46" i="29"/>
  <c r="AQ47" i="29"/>
  <c r="AS7" i="30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/>
  <c r="AS147" i="6"/>
  <c r="AS155" i="6"/>
  <c r="U14" i="29"/>
  <c r="U18" i="29"/>
  <c r="Y146" i="6"/>
  <c r="Z154" i="6"/>
  <c r="F289" i="97"/>
  <c r="T89" i="68"/>
  <c r="F27" i="29"/>
  <c r="AA9" i="29"/>
  <c r="AA33" i="29"/>
  <c r="R504" i="6"/>
  <c r="N327" i="97"/>
  <c r="AP18" i="92"/>
  <c r="AP27" i="92"/>
  <c r="AV289" i="97"/>
  <c r="BH102" i="60"/>
  <c r="N110" i="91"/>
  <c r="N16" i="92"/>
  <c r="N18" i="92"/>
  <c r="N27" i="92"/>
  <c r="C159" i="91"/>
  <c r="C34" i="92"/>
  <c r="AK41" i="29"/>
  <c r="AK43" i="29"/>
  <c r="AM6" i="28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/>
  <c r="AN34" i="29"/>
  <c r="AP12" i="28"/>
  <c r="AO177" i="59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V131" i="91" s="1"/>
  <c r="AV132" i="91" s="1"/>
  <c r="AX94" i="68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/>
  <c r="AY7" i="30"/>
  <c r="AU104" i="60"/>
  <c r="G298" i="97"/>
  <c r="V237" i="97"/>
  <c r="Z416" i="6"/>
  <c r="V239" i="97"/>
  <c r="AT327" i="97"/>
  <c r="AX506" i="6"/>
  <c r="AT329" i="97"/>
  <c r="AE93" i="68"/>
  <c r="AE94" i="68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/>
  <c r="AZ6" i="28"/>
  <c r="AY172" i="59"/>
  <c r="AX28" i="29"/>
  <c r="AX46" i="29"/>
  <c r="AX47" i="29"/>
  <c r="AZ7" i="30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/>
  <c r="AG172" i="59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/>
  <c r="W29" i="7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/>
  <c r="BB94" i="68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/>
  <c r="AM154" i="6"/>
  <c r="Y178" i="60"/>
  <c r="BO154" i="6"/>
  <c r="BD19" i="29"/>
  <c r="BD37" i="29"/>
  <c r="BD38" i="29"/>
  <c r="BF8" i="30"/>
  <c r="BN212" i="6"/>
  <c r="BE27" i="29"/>
  <c r="X360" i="6"/>
  <c r="U159" i="59"/>
  <c r="AL548" i="6"/>
  <c r="AH371" i="97"/>
  <c r="AW477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/>
  <c r="H28" i="29"/>
  <c r="H46" i="29"/>
  <c r="H47" i="29"/>
  <c r="J7" i="30"/>
  <c r="I28" i="29"/>
  <c r="I46" i="29"/>
  <c r="I47" i="29"/>
  <c r="K7" i="30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/>
  <c r="V14" i="71"/>
  <c r="BA19" i="29"/>
  <c r="BA37" i="29"/>
  <c r="BA38" i="29"/>
  <c r="BC8" i="30"/>
  <c r="AZ19" i="29"/>
  <c r="AZ37" i="29"/>
  <c r="AZ38" i="29"/>
  <c r="BB8" i="30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/>
  <c r="L6" i="28"/>
  <c r="J28" i="29"/>
  <c r="J46" i="29"/>
  <c r="J47" i="29"/>
  <c r="L7" i="30"/>
  <c r="S94" i="68"/>
  <c r="U332" i="6" s="1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/>
  <c r="BC29" i="7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/>
  <c r="U29" i="7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/>
  <c r="O29" i="7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/>
  <c r="H29" i="7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/>
  <c r="AC38" i="29"/>
  <c r="AE8" i="30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/>
  <c r="BH18" i="92"/>
  <c r="BH27" i="92"/>
  <c r="BF370" i="6"/>
  <c r="X27" i="29"/>
  <c r="X28" i="29"/>
  <c r="X46" i="29"/>
  <c r="Q27" i="29"/>
  <c r="R28" i="29"/>
  <c r="R46" i="29"/>
  <c r="R47" i="29"/>
  <c r="T7" i="30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E110" i="91"/>
  <c r="AE16" i="92"/>
  <c r="AE18" i="92"/>
  <c r="AE27" i="92"/>
  <c r="AG222" i="6"/>
  <c r="B18" i="9"/>
  <c r="B4" i="9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/>
  <c r="AC6" i="28"/>
  <c r="AA28" i="29"/>
  <c r="AA46" i="29"/>
  <c r="AA47" i="29"/>
  <c r="AC7" i="30"/>
  <c r="BG405" i="6"/>
  <c r="BC228" i="97"/>
  <c r="BC226" i="97"/>
  <c r="AU405" i="6"/>
  <c r="AQ228" i="97"/>
  <c r="AQ226" i="97"/>
  <c r="F151" i="91"/>
  <c r="F153" i="9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/>
  <c r="Y6" i="28"/>
  <c r="X172" i="59"/>
  <c r="K8" i="12"/>
  <c r="K6" i="71"/>
  <c r="I331" i="97"/>
  <c r="M533" i="6"/>
  <c r="AQ441" i="6"/>
  <c r="AM264" i="97"/>
  <c r="AM262" i="97"/>
  <c r="BB513" i="6"/>
  <c r="AX334" i="97"/>
  <c r="N93" i="68"/>
  <c r="P323" i="6" s="1"/>
  <c r="P324" i="6" s="1"/>
  <c r="N94" i="68"/>
  <c r="P332" i="6" s="1"/>
  <c r="L138" i="91" s="1"/>
  <c r="L139" i="91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/>
  <c r="BD36" i="92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P423" i="6"/>
  <c r="L246" i="97"/>
  <c r="L244" i="97"/>
  <c r="AJ33" i="29"/>
  <c r="AJ10" i="29"/>
  <c r="AJ32" i="29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AC324" i="6" s="1"/>
  <c r="AA94" i="68"/>
  <c r="AC332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/>
  <c r="AS360" i="6"/>
  <c r="AP159" i="59"/>
  <c r="F13" i="91"/>
  <c r="F15" i="91"/>
  <c r="AM16" i="92"/>
  <c r="AM18" i="92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/>
  <c r="AP36" i="92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/>
  <c r="AX29" i="71"/>
  <c r="E62" i="9"/>
  <c r="AZ178" i="60"/>
  <c r="AX19" i="12"/>
  <c r="D151" i="91"/>
  <c r="D153" i="9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/>
  <c r="C271" i="97"/>
  <c r="AQ277" i="6"/>
  <c r="AN158" i="59"/>
  <c r="BN360" i="6"/>
  <c r="BK159" i="59"/>
  <c r="BJ120" i="91"/>
  <c r="BJ162" i="91"/>
  <c r="BJ36" i="92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/>
  <c r="BB29" i="7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/>
  <c r="AI145" i="6"/>
  <c r="AI153" i="6"/>
  <c r="X7" i="29"/>
  <c r="X9" i="29"/>
  <c r="X33" i="29"/>
  <c r="AB145" i="6"/>
  <c r="B47" i="9"/>
  <c r="B5" i="9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/>
  <c r="Z19" i="29"/>
  <c r="Z37" i="29"/>
  <c r="Z38" i="29"/>
  <c r="AB8" i="30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BI561" i="6"/>
  <c r="BD9" i="12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M93" i="68"/>
  <c r="BO323" i="6" s="1"/>
  <c r="BO324" i="6" s="1"/>
  <c r="V162" i="91"/>
  <c r="V36" i="92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/>
  <c r="BJ123" i="91"/>
  <c r="BJ125" i="91"/>
  <c r="H123" i="91"/>
  <c r="H125" i="91"/>
  <c r="P123" i="91"/>
  <c r="P125" i="9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/>
  <c r="K34" i="29"/>
  <c r="M12" i="28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/>
  <c r="M36" i="92"/>
  <c r="Z208" i="97"/>
  <c r="AD387" i="6"/>
  <c r="AT387" i="6"/>
  <c r="AP208" i="97"/>
  <c r="E14" i="91"/>
  <c r="AA17" i="92"/>
  <c r="AD28" i="29"/>
  <c r="AD46" i="29"/>
  <c r="AD47" i="29"/>
  <c r="AF7" i="30"/>
  <c r="AD41" i="29"/>
  <c r="AD43" i="29"/>
  <c r="AF6" i="28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/>
  <c r="BI123" i="91"/>
  <c r="BI125" i="9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/>
  <c r="F7" i="10"/>
  <c r="F23" i="10"/>
  <c r="F50" i="10"/>
  <c r="F8" i="10"/>
  <c r="BH144" i="91"/>
  <c r="BL356" i="6"/>
  <c r="T151" i="6"/>
  <c r="U151" i="6"/>
  <c r="AV60" i="60"/>
  <c r="AT17" i="12"/>
  <c r="AT20" i="12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/>
  <c r="BD7" i="30"/>
  <c r="BB41" i="29"/>
  <c r="BB43" i="29"/>
  <c r="BD6" i="28"/>
  <c r="BC172" i="59"/>
  <c r="AO360" i="6"/>
  <c r="AL159" i="59"/>
  <c r="AK148" i="91"/>
  <c r="AK162" i="91"/>
  <c r="AK36" i="92"/>
  <c r="AI315" i="6"/>
  <c r="AE123" i="91"/>
  <c r="AE125" i="91"/>
  <c r="Q315" i="6"/>
  <c r="M123" i="91"/>
  <c r="M125" i="91"/>
  <c r="K208" i="97"/>
  <c r="O387" i="6"/>
  <c r="AA387" i="6"/>
  <c r="W208" i="97"/>
  <c r="M41" i="29"/>
  <c r="M43" i="29"/>
  <c r="O6" i="28"/>
  <c r="N172" i="59"/>
  <c r="N28" i="29"/>
  <c r="N46" i="29"/>
  <c r="N47" i="29"/>
  <c r="P7" i="30"/>
  <c r="M28" i="29"/>
  <c r="M46" i="29"/>
  <c r="M47" i="29"/>
  <c r="O7" i="30"/>
  <c r="O162" i="91"/>
  <c r="O36" i="92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/>
  <c r="X29" i="7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/>
  <c r="BC123" i="91"/>
  <c r="BC125" i="91"/>
  <c r="BG315" i="6"/>
  <c r="D6" i="10"/>
  <c r="D50" i="10"/>
  <c r="D8" i="10"/>
  <c r="J94" i="68"/>
  <c r="L332" i="6" s="1"/>
  <c r="L333" i="6" s="1"/>
  <c r="J93" i="68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/>
  <c r="AG36" i="92"/>
  <c r="AK360" i="6"/>
  <c r="AH159" i="59"/>
  <c r="AS172" i="59"/>
  <c r="AQ8" i="36"/>
  <c r="AX315" i="6"/>
  <c r="AT123" i="91"/>
  <c r="AT125" i="91"/>
  <c r="U94" i="68"/>
  <c r="W332" i="6" s="1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/>
  <c r="AM34" i="29"/>
  <c r="AO12" i="28"/>
  <c r="E217" i="97"/>
  <c r="I396" i="6"/>
  <c r="M212" i="6"/>
  <c r="AA10" i="29"/>
  <c r="AA32" i="29"/>
  <c r="AA34" i="29"/>
  <c r="AC12" i="28"/>
  <c r="AA282" i="97"/>
  <c r="AE461" i="6"/>
  <c r="AA284" i="97"/>
  <c r="F33" i="29"/>
  <c r="BB19" i="29"/>
  <c r="BB37" i="29"/>
  <c r="BB38" i="29"/>
  <c r="BD8" i="30"/>
  <c r="BC37" i="29"/>
  <c r="BC38" i="29"/>
  <c r="BE8" i="30"/>
  <c r="AD334" i="97"/>
  <c r="AH513" i="6"/>
  <c r="AU486" i="6"/>
  <c r="AQ307" i="97"/>
  <c r="BH414" i="6"/>
  <c r="BD235" i="97"/>
  <c r="Z322" i="97"/>
  <c r="AD533" i="6"/>
  <c r="BB155" i="91"/>
  <c r="BB162" i="91"/>
  <c r="BB36" i="92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/>
  <c r="U360" i="6"/>
  <c r="R159" i="59"/>
  <c r="AN14" i="71"/>
  <c r="AN18" i="12"/>
  <c r="O16" i="92"/>
  <c r="D13" i="91"/>
  <c r="AQ41" i="29"/>
  <c r="AQ43" i="29"/>
  <c r="AS6" i="28"/>
  <c r="AR28" i="29"/>
  <c r="AR46" i="29"/>
  <c r="AR47" i="29"/>
  <c r="AT7" i="30"/>
  <c r="AT9" i="30"/>
  <c r="AT40" i="30"/>
  <c r="BH94" i="68"/>
  <c r="BJ332" i="6" s="1"/>
  <c r="BJ333" i="6" s="1"/>
  <c r="BH93" i="68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/>
  <c r="AH18" i="12"/>
  <c r="AH20" i="12"/>
  <c r="AR12" i="71"/>
  <c r="AR16" i="71"/>
  <c r="AR29" i="71"/>
  <c r="AT22" i="60"/>
  <c r="AA371" i="97"/>
  <c r="AB558" i="6"/>
  <c r="AB560" i="6"/>
  <c r="AB151" i="6"/>
  <c r="AC151" i="6"/>
  <c r="AM151" i="6"/>
  <c r="AL371" i="97"/>
  <c r="F29" i="97"/>
  <c r="K104" i="60"/>
  <c r="I18" i="12"/>
  <c r="I14" i="71"/>
  <c r="Q18" i="12"/>
  <c r="Q20" i="12"/>
  <c r="S104" i="60"/>
  <c r="G165" i="91"/>
  <c r="K378" i="6"/>
  <c r="AO356" i="6"/>
  <c r="B173" i="10"/>
  <c r="B20" i="10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/>
  <c r="AL104" i="60"/>
  <c r="AJ14" i="71"/>
  <c r="AJ16" i="71"/>
  <c r="AJ29" i="7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/>
  <c r="L33" i="92"/>
  <c r="L153" i="91"/>
  <c r="T212" i="6"/>
  <c r="X212" i="6"/>
  <c r="U157" i="59"/>
  <c r="AH120" i="91"/>
  <c r="AH162" i="91"/>
  <c r="AH36" i="92"/>
  <c r="AL360" i="6"/>
  <c r="AI159" i="59"/>
  <c r="AI161" i="59"/>
  <c r="AU12" i="71"/>
  <c r="AU16" i="71"/>
  <c r="AU29" i="71"/>
  <c r="AW22" i="60"/>
  <c r="AU16" i="12"/>
  <c r="C20" i="9"/>
  <c r="C6" i="9"/>
  <c r="Z12" i="71"/>
  <c r="Z16" i="71"/>
  <c r="Z29" i="7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K561" i="6"/>
  <c r="AU18" i="92"/>
  <c r="AU27" i="92"/>
  <c r="D5" i="9"/>
  <c r="Z533" i="6"/>
  <c r="AC495" i="6"/>
  <c r="Y318" i="97"/>
  <c r="Y316" i="97"/>
  <c r="AJ351" i="6"/>
  <c r="AF151" i="91"/>
  <c r="AF153" i="9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K307" i="97"/>
  <c r="AO486" i="6"/>
  <c r="AK459" i="6"/>
  <c r="AB360" i="6"/>
  <c r="Y159" i="59"/>
  <c r="R360" i="6"/>
  <c r="O159" i="59"/>
  <c r="AL28" i="29"/>
  <c r="AL46" i="29"/>
  <c r="AL47" i="29"/>
  <c r="AN7" i="30"/>
  <c r="T162" i="91"/>
  <c r="T36" i="92"/>
  <c r="BA351" i="6"/>
  <c r="AW151" i="91"/>
  <c r="AW153" i="91"/>
  <c r="R20" i="12"/>
  <c r="K162" i="91"/>
  <c r="K36" i="92"/>
  <c r="AH360" i="6"/>
  <c r="AE159" i="59"/>
  <c r="G102" i="10"/>
  <c r="G16" i="10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/>
  <c r="AD10" i="29"/>
  <c r="AD32" i="29"/>
  <c r="AD34" i="29"/>
  <c r="AF12" i="28"/>
  <c r="AF13" i="28"/>
  <c r="AS28" i="29"/>
  <c r="AS46" i="29"/>
  <c r="AS47" i="29"/>
  <c r="AU7" i="30"/>
  <c r="AU9" i="30"/>
  <c r="AU40" i="30"/>
  <c r="I18" i="92"/>
  <c r="I27" i="92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/>
  <c r="AA155" i="6"/>
  <c r="Y18" i="92"/>
  <c r="Y27" i="92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/>
  <c r="AH32" i="29"/>
  <c r="AE222" i="6"/>
  <c r="BJ227" i="6"/>
  <c r="BG165" i="59"/>
  <c r="R292" i="6"/>
  <c r="R295" i="6"/>
  <c r="O222" i="6"/>
  <c r="AU257" i="6"/>
  <c r="AU259" i="6"/>
  <c r="AH273" i="6"/>
  <c r="AH275" i="6"/>
  <c r="O273" i="6"/>
  <c r="O275" i="6"/>
  <c r="X208" i="6"/>
  <c r="X561" i="6"/>
  <c r="S9" i="12"/>
  <c r="AT208" i="6"/>
  <c r="AS208" i="6"/>
  <c r="AS561" i="6"/>
  <c r="AN9" i="12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/>
  <c r="I12" i="28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/>
  <c r="G6" i="10"/>
  <c r="G50" i="10"/>
  <c r="G8" i="10"/>
  <c r="AO10" i="29"/>
  <c r="AO32" i="29"/>
  <c r="AO33" i="29"/>
  <c r="AW280" i="97"/>
  <c r="B10" i="10"/>
  <c r="B72" i="10"/>
  <c r="B12" i="10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BA323" i="6" s="1"/>
  <c r="AY94" i="68"/>
  <c r="J120" i="91"/>
  <c r="J162" i="91"/>
  <c r="J36" i="92"/>
  <c r="N360" i="6"/>
  <c r="X228" i="97"/>
  <c r="AY12" i="71"/>
  <c r="AY16" i="71"/>
  <c r="AY29" i="71"/>
  <c r="AY16" i="12"/>
  <c r="AY20" i="12"/>
  <c r="V533" i="6"/>
  <c r="R331" i="97"/>
  <c r="AQ298" i="97"/>
  <c r="AU477" i="6"/>
  <c r="AQ300" i="97"/>
  <c r="F148" i="91"/>
  <c r="F162" i="91"/>
  <c r="F36" i="92"/>
  <c r="J360" i="6"/>
  <c r="G159" i="59"/>
  <c r="E120" i="91"/>
  <c r="E162" i="91"/>
  <c r="I360" i="6"/>
  <c r="BG479" i="6"/>
  <c r="BC302" i="97"/>
  <c r="BM360" i="6"/>
  <c r="BJ159" i="59"/>
  <c r="BI148" i="91"/>
  <c r="BI162" i="91"/>
  <c r="BI36" i="92"/>
  <c r="AS268" i="6"/>
  <c r="AS273" i="6"/>
  <c r="AS275" i="6"/>
  <c r="G15" i="10"/>
  <c r="G23" i="10"/>
  <c r="E19" i="10"/>
  <c r="E23" i="10"/>
  <c r="F14" i="10"/>
  <c r="F102" i="10"/>
  <c r="F16" i="10"/>
  <c r="D144" i="91"/>
  <c r="S223" i="97"/>
  <c r="BK360" i="6"/>
  <c r="BG148" i="91"/>
  <c r="BG162" i="91"/>
  <c r="BG36" i="92"/>
  <c r="AW208" i="6"/>
  <c r="AJ414" i="6"/>
  <c r="AF235" i="97"/>
  <c r="AM228" i="97"/>
  <c r="BK93" i="68"/>
  <c r="BM323" i="6" s="1"/>
  <c r="BK94" i="68"/>
  <c r="BM332" i="6" s="1"/>
  <c r="BI138" i="91" s="1"/>
  <c r="BI139" i="91" s="1"/>
  <c r="K405" i="6"/>
  <c r="G228" i="97"/>
  <c r="G226" i="97"/>
  <c r="AX148" i="91"/>
  <c r="AX162" i="91"/>
  <c r="AX36" i="92"/>
  <c r="BB360" i="6"/>
  <c r="F41" i="29"/>
  <c r="F43" i="29"/>
  <c r="H6" i="28"/>
  <c r="G28" i="29"/>
  <c r="G46" i="29"/>
  <c r="G47" i="29"/>
  <c r="I7" i="30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/>
  <c r="V153" i="6"/>
  <c r="U153" i="6"/>
  <c r="BL559" i="6"/>
  <c r="BL560" i="6"/>
  <c r="BL152" i="6"/>
  <c r="BM152" i="6"/>
  <c r="T259" i="6"/>
  <c r="T273" i="6"/>
  <c r="T275" i="6"/>
  <c r="T284" i="6"/>
  <c r="D14" i="91"/>
  <c r="D15" i="9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P139" i="91" s="1"/>
  <c r="AR93" i="68"/>
  <c r="AV127" i="91"/>
  <c r="AV162" i="91"/>
  <c r="AV36" i="92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/>
  <c r="BF6" i="71"/>
  <c r="BA148" i="91"/>
  <c r="BA162" i="91"/>
  <c r="BA36" i="92"/>
  <c r="AF162" i="91"/>
  <c r="AF36" i="92"/>
  <c r="AD162" i="91"/>
  <c r="AD36" i="92"/>
  <c r="X387" i="6"/>
  <c r="F28" i="29"/>
  <c r="F46" i="29"/>
  <c r="F47" i="29"/>
  <c r="H7" i="30"/>
  <c r="H9" i="30"/>
  <c r="H40" i="30"/>
  <c r="Y141" i="91"/>
  <c r="Y162" i="91"/>
  <c r="Y36" i="92"/>
  <c r="BG22" i="60"/>
  <c r="T425" i="6"/>
  <c r="P248" i="97"/>
  <c r="P246" i="97"/>
  <c r="BL153" i="6"/>
  <c r="BC345" i="97"/>
  <c r="BG524" i="6"/>
  <c r="BC347" i="97"/>
  <c r="AW94" i="68"/>
  <c r="AW96" i="68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/>
  <c r="BJ34" i="29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/>
  <c r="P13" i="71"/>
  <c r="R60" i="60"/>
  <c r="AG16" i="12"/>
  <c r="AG12" i="71"/>
  <c r="G4" i="59"/>
  <c r="Z334" i="97"/>
  <c r="AD513" i="6"/>
  <c r="AY127" i="91"/>
  <c r="AY162" i="91"/>
  <c r="BC360" i="6"/>
  <c r="AZ159" i="59"/>
  <c r="G324" i="6"/>
  <c r="C130" i="91"/>
  <c r="C132" i="9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/>
  <c r="V351" i="6"/>
  <c r="R151" i="91"/>
  <c r="R153" i="91"/>
  <c r="U486" i="6"/>
  <c r="Q307" i="97"/>
  <c r="AS208" i="97"/>
  <c r="E50" i="10"/>
  <c r="E8" i="10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/>
  <c r="AO29" i="71"/>
  <c r="AO16" i="12"/>
  <c r="AO20" i="12"/>
  <c r="AU559" i="6"/>
  <c r="AU560" i="6"/>
  <c r="AV152" i="6"/>
  <c r="AU152" i="6"/>
  <c r="BD130" i="91"/>
  <c r="O232" i="97"/>
  <c r="S533" i="6"/>
  <c r="AN130" i="91"/>
  <c r="F19" i="29"/>
  <c r="F37" i="29"/>
  <c r="F38" i="29"/>
  <c r="H8" i="30"/>
  <c r="AU155" i="6"/>
  <c r="AT155" i="6"/>
  <c r="AD16" i="12"/>
  <c r="AD12" i="71"/>
  <c r="AK12" i="71"/>
  <c r="AM22" i="60"/>
  <c r="Y144" i="91"/>
  <c r="Y158" i="91"/>
  <c r="AC356" i="6"/>
  <c r="AJ389" i="6"/>
  <c r="AF212" i="97"/>
  <c r="AW8" i="36"/>
  <c r="AP13" i="28"/>
  <c r="AM9" i="36"/>
  <c r="BF273" i="6"/>
  <c r="BF275" i="6"/>
  <c r="AS10" i="29"/>
  <c r="AS32" i="29"/>
  <c r="AS34" i="29"/>
  <c r="AU12" i="28"/>
  <c r="BH250" i="6"/>
  <c r="BH273" i="6"/>
  <c r="BL315" i="6"/>
  <c r="BH123" i="91"/>
  <c r="BH125" i="91"/>
  <c r="Q123" i="91"/>
  <c r="Q125" i="91"/>
  <c r="U315" i="6"/>
  <c r="U356" i="6"/>
  <c r="AD199" i="97"/>
  <c r="AE178" i="60"/>
  <c r="AC19" i="12"/>
  <c r="AC15" i="71"/>
  <c r="AC16" i="71"/>
  <c r="AC29" i="7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/>
  <c r="X356" i="6"/>
  <c r="G212" i="6"/>
  <c r="AV356" i="6"/>
  <c r="AR144" i="91"/>
  <c r="R14" i="71"/>
  <c r="R16" i="71"/>
  <c r="R29" i="71"/>
  <c r="T104" i="60"/>
  <c r="BG41" i="29"/>
  <c r="BG43" i="29"/>
  <c r="BI6" i="28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L351" i="6"/>
  <c r="H151" i="91"/>
  <c r="H153" i="91"/>
  <c r="BG20" i="12"/>
  <c r="AS16" i="71"/>
  <c r="AS29" i="71"/>
  <c r="C162" i="91"/>
  <c r="C27" i="91"/>
  <c r="D262" i="97"/>
  <c r="AU351" i="6"/>
  <c r="AQ151" i="91"/>
  <c r="AQ153" i="91"/>
  <c r="AG28" i="29"/>
  <c r="AG46" i="29"/>
  <c r="AG47" i="29"/>
  <c r="AI7" i="30"/>
  <c r="AH28" i="29"/>
  <c r="AH46" i="29"/>
  <c r="AH47" i="29"/>
  <c r="AJ7" i="30"/>
  <c r="AJ9" i="30"/>
  <c r="AJ40" i="30"/>
  <c r="AG41" i="29"/>
  <c r="AG43" i="29"/>
  <c r="AI6" i="28"/>
  <c r="BA212" i="6"/>
  <c r="U212" i="6"/>
  <c r="AM212" i="6"/>
  <c r="G151" i="6"/>
  <c r="G558" i="6"/>
  <c r="E16" i="12"/>
  <c r="E20" i="12"/>
  <c r="E12" i="71"/>
  <c r="G22" i="60"/>
  <c r="O16" i="12"/>
  <c r="O20" i="12"/>
  <c r="Q22" i="60"/>
  <c r="BF12" i="71"/>
  <c r="BH22" i="60"/>
  <c r="AM16" i="12"/>
  <c r="AM20" i="12"/>
  <c r="AO22" i="60"/>
  <c r="AS351" i="6"/>
  <c r="AO151" i="91"/>
  <c r="AO153" i="91"/>
  <c r="I154" i="6"/>
  <c r="J154" i="6"/>
  <c r="O34" i="29"/>
  <c r="Q12" i="28"/>
  <c r="P177" i="59"/>
  <c r="AI416" i="6"/>
  <c r="AE239" i="97"/>
  <c r="AE237" i="97"/>
  <c r="V16" i="71"/>
  <c r="V29" i="71"/>
  <c r="AE282" i="97"/>
  <c r="AI461" i="6"/>
  <c r="AE284" i="97"/>
  <c r="AY360" i="6"/>
  <c r="AU134" i="91"/>
  <c r="AU162" i="91"/>
  <c r="AU36" i="92"/>
  <c r="X232" i="97"/>
  <c r="AB533" i="6"/>
  <c r="V123" i="91"/>
  <c r="V125" i="91"/>
  <c r="Z315" i="6"/>
  <c r="AN155" i="6"/>
  <c r="AO155" i="6"/>
  <c r="I130" i="91"/>
  <c r="I158" i="91"/>
  <c r="I33" i="92"/>
  <c r="M356" i="6"/>
  <c r="L14" i="71"/>
  <c r="L16" i="71"/>
  <c r="L29" i="71"/>
  <c r="BP77" i="6"/>
  <c r="J298" i="97"/>
  <c r="N477" i="6"/>
  <c r="BI93" i="68"/>
  <c r="BI94" i="68"/>
  <c r="BK332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/>
  <c r="BC165" i="59"/>
  <c r="AN152" i="6"/>
  <c r="AM559" i="6"/>
  <c r="AM560" i="6"/>
  <c r="AJ208" i="6"/>
  <c r="AJ561" i="6"/>
  <c r="AE9" i="12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G332" i="6" s="1"/>
  <c r="BE93" i="68"/>
  <c r="S16" i="71"/>
  <c r="S29" i="71"/>
  <c r="Y360" i="6"/>
  <c r="AW235" i="97"/>
  <c r="J22" i="60"/>
  <c r="H16" i="12"/>
  <c r="I157" i="59"/>
  <c r="AW162" i="91"/>
  <c r="AW36" i="92"/>
  <c r="AG356" i="6"/>
  <c r="Z277" i="6"/>
  <c r="I12" i="71"/>
  <c r="I16" i="12"/>
  <c r="I20" i="12"/>
  <c r="AM178" i="60"/>
  <c r="I343" i="97"/>
  <c r="M522" i="6"/>
  <c r="BK10" i="29"/>
  <c r="BK32" i="29"/>
  <c r="BK34" i="29"/>
  <c r="BM12" i="28"/>
  <c r="BL177" i="59"/>
  <c r="C144" i="91"/>
  <c r="C146" i="91"/>
  <c r="G342" i="6"/>
  <c r="C307" i="97"/>
  <c r="K16" i="71"/>
  <c r="K29" i="71"/>
  <c r="Z360" i="6"/>
  <c r="W159" i="59"/>
  <c r="BE18" i="92"/>
  <c r="BE27" i="92"/>
  <c r="E19" i="29"/>
  <c r="E37" i="29"/>
  <c r="E38" i="29"/>
  <c r="G8" i="30"/>
  <c r="S273" i="6"/>
  <c r="S275" i="6"/>
  <c r="AU165" i="59"/>
  <c r="AG177" i="60"/>
  <c r="AJ135" i="6"/>
  <c r="BI19" i="29"/>
  <c r="BI37" i="29"/>
  <c r="BI38" i="29"/>
  <c r="BK8" i="30"/>
  <c r="Z18" i="92"/>
  <c r="Z27" i="92"/>
  <c r="W165" i="59"/>
  <c r="S259" i="6"/>
  <c r="C255" i="97"/>
  <c r="BF27" i="92"/>
  <c r="AB18" i="92"/>
  <c r="AB27" i="92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/>
  <c r="E23" i="97"/>
  <c r="F23" i="97"/>
  <c r="AV9" i="29"/>
  <c r="BG18" i="29"/>
  <c r="P9" i="29"/>
  <c r="AF273" i="6"/>
  <c r="AF275" i="6"/>
  <c r="AK18" i="92"/>
  <c r="AK27" i="92"/>
  <c r="AI165" i="59"/>
  <c r="AP9" i="29"/>
  <c r="G18" i="29"/>
  <c r="G19" i="29"/>
  <c r="G37" i="29"/>
  <c r="G38" i="29"/>
  <c r="I8" i="30"/>
  <c r="I9" i="30"/>
  <c r="I40" i="30"/>
  <c r="D11" i="33"/>
  <c r="BD9" i="29"/>
  <c r="BK513" i="6"/>
  <c r="BG336" i="97"/>
  <c r="G23" i="97"/>
  <c r="AX18" i="29"/>
  <c r="AT18" i="29"/>
  <c r="AT19" i="29"/>
  <c r="AT37" i="29"/>
  <c r="AT38" i="29"/>
  <c r="AV8" i="30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/>
  <c r="N37" i="29"/>
  <c r="N38" i="29"/>
  <c r="P8" i="30"/>
  <c r="J18" i="29"/>
  <c r="D9" i="29"/>
  <c r="BG192" i="6"/>
  <c r="BG208" i="6"/>
  <c r="BG561" i="6"/>
  <c r="BB9" i="12"/>
  <c r="AM414" i="6"/>
  <c r="AI236" i="97"/>
  <c r="AU504" i="6"/>
  <c r="AQ327" i="97"/>
  <c r="R9" i="29"/>
  <c r="S10" i="29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/>
  <c r="AY47" i="29"/>
  <c r="BA7" i="30"/>
  <c r="AY41" i="29"/>
  <c r="AY43" i="29"/>
  <c r="BA6" i="28"/>
  <c r="AP16" i="71"/>
  <c r="AP29" i="71"/>
  <c r="L41" i="29"/>
  <c r="L43" i="29"/>
  <c r="N6" i="28"/>
  <c r="W16" i="92"/>
  <c r="W18" i="92"/>
  <c r="W27" i="92"/>
  <c r="AE8" i="36"/>
  <c r="V19" i="29"/>
  <c r="V37" i="29"/>
  <c r="V38" i="29"/>
  <c r="X8" i="30"/>
  <c r="O172" i="59"/>
  <c r="M8" i="36"/>
  <c r="AI162" i="91"/>
  <c r="AI36" i="92"/>
  <c r="Q16" i="71"/>
  <c r="Q29" i="71"/>
  <c r="AG16" i="92"/>
  <c r="AG18" i="92"/>
  <c r="AG27" i="92"/>
  <c r="AO19" i="29"/>
  <c r="AO37" i="29"/>
  <c r="AO38" i="29"/>
  <c r="AQ8" i="30"/>
  <c r="AN19" i="29"/>
  <c r="AN37" i="29"/>
  <c r="AN38" i="29"/>
  <c r="AP8" i="30"/>
  <c r="BD16" i="92"/>
  <c r="BD18" i="92"/>
  <c r="BD27" i="92"/>
  <c r="BL172" i="59"/>
  <c r="BJ8" i="36"/>
  <c r="Q41" i="29"/>
  <c r="Q43" i="29"/>
  <c r="S6" i="28"/>
  <c r="AB19" i="29"/>
  <c r="AB37" i="29"/>
  <c r="AB38" i="29"/>
  <c r="AD8" i="30"/>
  <c r="E10" i="10"/>
  <c r="E72" i="10"/>
  <c r="E12" i="10"/>
  <c r="AG33" i="29"/>
  <c r="AG10" i="29"/>
  <c r="AG32" i="29"/>
  <c r="V33" i="29"/>
  <c r="V34" i="29"/>
  <c r="X12" i="28"/>
  <c r="W10" i="29"/>
  <c r="W32" i="29"/>
  <c r="W34" i="29"/>
  <c r="Y12" i="28"/>
  <c r="X177" i="59"/>
  <c r="AT18" i="92"/>
  <c r="AT27" i="92"/>
  <c r="G10" i="10"/>
  <c r="G22" i="10"/>
  <c r="G72" i="10"/>
  <c r="G12" i="10"/>
  <c r="D19" i="10"/>
  <c r="D173" i="10"/>
  <c r="D20" i="10"/>
  <c r="AD93" i="68"/>
  <c r="AD96" i="68" s="1"/>
  <c r="Y93" i="68"/>
  <c r="AA323" i="6" s="1"/>
  <c r="Y94" i="68"/>
  <c r="AA332" i="6" s="1"/>
  <c r="AA333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/>
  <c r="AU37" i="29"/>
  <c r="AU38" i="29"/>
  <c r="AW8" i="30"/>
  <c r="T9" i="29"/>
  <c r="AD67" i="68"/>
  <c r="H15" i="68"/>
  <c r="P208" i="6"/>
  <c r="P561" i="6"/>
  <c r="K9" i="12"/>
  <c r="AU27" i="29"/>
  <c r="O27" i="29"/>
  <c r="AD18" i="29"/>
  <c r="W94" i="68"/>
  <c r="Y332" i="6" s="1"/>
  <c r="U138" i="91" s="1"/>
  <c r="U139" i="91" s="1"/>
  <c r="W93" i="68"/>
  <c r="Y323" i="6" s="1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/>
  <c r="BB203" i="6"/>
  <c r="AE203" i="6"/>
  <c r="BA203" i="6"/>
  <c r="AL157" i="59"/>
  <c r="AG157" i="59"/>
  <c r="AN203" i="6"/>
  <c r="AU203" i="6"/>
  <c r="BF203" i="6"/>
  <c r="AC208" i="6"/>
  <c r="BK203" i="6"/>
  <c r="BK157" i="59"/>
  <c r="BK161" i="59"/>
  <c r="BL203" i="6"/>
  <c r="BE208" i="6"/>
  <c r="BE203" i="6"/>
  <c r="M208" i="6"/>
  <c r="AN157" i="59"/>
  <c r="AB208" i="6"/>
  <c r="AB561" i="6"/>
  <c r="W9" i="12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/>
  <c r="T151" i="91"/>
  <c r="T153" i="91"/>
  <c r="C151" i="91"/>
  <c r="C153" i="91"/>
  <c r="J151" i="91"/>
  <c r="J153" i="9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/>
  <c r="R123" i="91"/>
  <c r="R158" i="91"/>
  <c r="R33" i="92"/>
  <c r="J123" i="91"/>
  <c r="J125" i="91"/>
  <c r="AJ123" i="91"/>
  <c r="AJ125" i="91"/>
  <c r="BE315" i="6"/>
  <c r="AR315" i="6"/>
  <c r="Q356" i="6"/>
  <c r="AS356" i="6"/>
  <c r="T356" i="6"/>
  <c r="AV158" i="91"/>
  <c r="AV33" i="92"/>
  <c r="AN356" i="6"/>
  <c r="AT315" i="6"/>
  <c r="S315" i="6"/>
  <c r="H315" i="6"/>
  <c r="W356" i="6"/>
  <c r="S123" i="91"/>
  <c r="S125" i="91"/>
  <c r="AZ123" i="91"/>
  <c r="AZ125" i="9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/>
  <c r="AB12" i="28"/>
  <c r="AA177" i="59"/>
  <c r="AB6" i="71"/>
  <c r="AF165" i="59"/>
  <c r="BE20" i="12"/>
  <c r="AZ488" i="6"/>
  <c r="AV311" i="97"/>
  <c r="H33" i="29"/>
  <c r="Y20" i="12"/>
  <c r="H10" i="29"/>
  <c r="H32" i="29"/>
  <c r="AF16" i="71"/>
  <c r="AF29" i="7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/>
  <c r="N533" i="6"/>
  <c r="AD416" i="6"/>
  <c r="Z239" i="97"/>
  <c r="Z237" i="97"/>
  <c r="BG486" i="6"/>
  <c r="AQ396" i="6"/>
  <c r="BF165" i="59"/>
  <c r="AB160" i="59"/>
  <c r="AB161" i="59"/>
  <c r="G533" i="6"/>
  <c r="C356" i="97"/>
  <c r="C31" i="97"/>
  <c r="O277" i="6"/>
  <c r="L158" i="59"/>
  <c r="L161" i="59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/>
  <c r="AR356" i="97"/>
  <c r="AV564" i="6"/>
  <c r="P19" i="29"/>
  <c r="P37" i="29"/>
  <c r="P38" i="29"/>
  <c r="R8" i="30"/>
  <c r="W345" i="97"/>
  <c r="AA524" i="6"/>
  <c r="W347" i="97"/>
  <c r="BI160" i="59"/>
  <c r="BH356" i="97"/>
  <c r="AQ160" i="59"/>
  <c r="AP356" i="97"/>
  <c r="AO41" i="29"/>
  <c r="AO43" i="29"/>
  <c r="AQ6" i="28"/>
  <c r="AO28" i="29"/>
  <c r="AO46" i="29"/>
  <c r="AO47" i="29"/>
  <c r="AQ7" i="30"/>
  <c r="AQ9" i="30"/>
  <c r="AQ40" i="30"/>
  <c r="AO48" i="64"/>
  <c r="AP28" i="29"/>
  <c r="AP46" i="29"/>
  <c r="AP47" i="29"/>
  <c r="AR7" i="30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/>
  <c r="AF60" i="60"/>
  <c r="AD13" i="71"/>
  <c r="AD16" i="71"/>
  <c r="AD29" i="71"/>
  <c r="AL309" i="97"/>
  <c r="AP488" i="6"/>
  <c r="AL311" i="97"/>
  <c r="BN425" i="6"/>
  <c r="BJ248" i="97"/>
  <c r="BJ246" i="97"/>
  <c r="BA293" i="6"/>
  <c r="AO151" i="59"/>
  <c r="BE158" i="91"/>
  <c r="BE33" i="92"/>
  <c r="AX255" i="97"/>
  <c r="AQ564" i="6"/>
  <c r="P16" i="71"/>
  <c r="P29" i="7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/>
  <c r="AL356" i="6"/>
  <c r="V144" i="91"/>
  <c r="X564" i="6"/>
  <c r="L8" i="36"/>
  <c r="H20" i="12"/>
  <c r="M16" i="71"/>
  <c r="M29" i="71"/>
  <c r="AJ452" i="6"/>
  <c r="AF275" i="97"/>
  <c r="BO459" i="6"/>
  <c r="AI246" i="97"/>
  <c r="AK533" i="6"/>
  <c r="AK479" i="6"/>
  <c r="AG302" i="97"/>
  <c r="AM8" i="12"/>
  <c r="X165" i="59"/>
  <c r="AK356" i="97"/>
  <c r="Y16" i="71"/>
  <c r="Y29" i="71"/>
  <c r="AD300" i="97"/>
  <c r="AN277" i="6"/>
  <c r="AI16" i="12"/>
  <c r="AI20" i="12"/>
  <c r="W343" i="97"/>
  <c r="AF343" i="97"/>
  <c r="BG16" i="71"/>
  <c r="BG29" i="71"/>
  <c r="BD8" i="12"/>
  <c r="AW307" i="97"/>
  <c r="AG533" i="6"/>
  <c r="AD160" i="59"/>
  <c r="AD161" i="59"/>
  <c r="T93" i="68"/>
  <c r="V323" i="6" s="1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/>
  <c r="H71" i="116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/>
  <c r="O13" i="28"/>
  <c r="N178" i="59"/>
  <c r="AI12" i="71"/>
  <c r="AI16" i="71"/>
  <c r="AI29" i="7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/>
  <c r="F29" i="7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/>
  <c r="F34" i="29"/>
  <c r="H12" i="28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/>
  <c r="AI47" i="29"/>
  <c r="AK7" i="30"/>
  <c r="AI41" i="29"/>
  <c r="AI43" i="29"/>
  <c r="AK6" i="28"/>
  <c r="AS300" i="97"/>
  <c r="AW479" i="6"/>
  <c r="AS302" i="97"/>
  <c r="AC524" i="6"/>
  <c r="Y347" i="97"/>
  <c r="Y345" i="97"/>
  <c r="J389" i="6"/>
  <c r="F212" i="97"/>
  <c r="F210" i="97"/>
  <c r="AQ123" i="91"/>
  <c r="AQ158" i="9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/>
  <c r="X34" i="29"/>
  <c r="Z12" i="28"/>
  <c r="Z13" i="28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/>
  <c r="AE356" i="6"/>
  <c r="BJ564" i="6"/>
  <c r="AC165" i="59"/>
  <c r="AM165" i="59"/>
  <c r="E24" i="10"/>
  <c r="F300" i="97"/>
  <c r="BN564" i="6"/>
  <c r="BE41" i="29"/>
  <c r="BE43" i="29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/>
  <c r="BF560" i="6"/>
  <c r="O315" i="6"/>
  <c r="H237" i="97"/>
  <c r="D23" i="10"/>
  <c r="BC158" i="91"/>
  <c r="BC33" i="92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/>
  <c r="Z6" i="28"/>
  <c r="W8" i="36"/>
  <c r="Y28" i="29"/>
  <c r="Y46" i="29"/>
  <c r="Y47" i="29"/>
  <c r="AA7" i="30"/>
  <c r="AA9" i="30"/>
  <c r="AA40" i="30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/>
  <c r="AZ20" i="12"/>
  <c r="BH28" i="29"/>
  <c r="BH46" i="29"/>
  <c r="BH47" i="29"/>
  <c r="BJ7" i="30"/>
  <c r="G210" i="97"/>
  <c r="I533" i="6"/>
  <c r="AH533" i="6"/>
  <c r="BP533" i="6"/>
  <c r="BM356" i="97"/>
  <c r="J31" i="97"/>
  <c r="BD425" i="6"/>
  <c r="AZ248" i="97"/>
  <c r="AB16" i="71"/>
  <c r="AB29" i="7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/>
  <c r="AA38" i="29"/>
  <c r="AC8" i="30"/>
  <c r="AC9" i="30"/>
  <c r="AC40" i="30"/>
  <c r="M9" i="36"/>
  <c r="BG504" i="6"/>
  <c r="BF16" i="71"/>
  <c r="BF29" i="71"/>
  <c r="AG450" i="6"/>
  <c r="AG529" i="6"/>
  <c r="AC352" i="97"/>
  <c r="O6" i="71"/>
  <c r="BD165" i="59"/>
  <c r="B6" i="9"/>
  <c r="AW16" i="71"/>
  <c r="AW29" i="7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/>
  <c r="AZ285" i="6"/>
  <c r="AP288" i="6"/>
  <c r="AW151" i="59"/>
  <c r="BK162" i="91"/>
  <c r="BK36" i="92"/>
  <c r="AE9" i="30"/>
  <c r="AE40" i="30"/>
  <c r="BG360" i="6"/>
  <c r="BD159" i="59"/>
  <c r="J280" i="97"/>
  <c r="BK524" i="6"/>
  <c r="BG347" i="97"/>
  <c r="F371" i="97"/>
  <c r="D29" i="97"/>
  <c r="I29" i="97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/>
  <c r="Z286" i="6"/>
  <c r="AO273" i="6"/>
  <c r="BA158" i="59"/>
  <c r="BD564" i="6"/>
  <c r="V564" i="6"/>
  <c r="S157" i="59"/>
  <c r="K158" i="59"/>
  <c r="S278" i="6"/>
  <c r="B36" i="9"/>
  <c r="B8" i="9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/>
  <c r="AV6" i="28"/>
  <c r="AT46" i="29"/>
  <c r="AT47" i="29"/>
  <c r="AV7" i="30"/>
  <c r="AV9" i="30"/>
  <c r="AV40" i="30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/>
  <c r="H160" i="59"/>
  <c r="H161" i="59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/>
  <c r="Q47" i="29"/>
  <c r="S7" i="30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/>
  <c r="S213" i="6"/>
  <c r="B22" i="9"/>
  <c r="AT564" i="6"/>
  <c r="AL15" i="71"/>
  <c r="AL16" i="71"/>
  <c r="AL29" i="7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/>
  <c r="BE33" i="29"/>
  <c r="BE34" i="29"/>
  <c r="BG12" i="28"/>
  <c r="BF10" i="29"/>
  <c r="BF32" i="29"/>
  <c r="BF34" i="29"/>
  <c r="BH12" i="28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/>
  <c r="E71" i="116"/>
  <c r="AU158" i="91"/>
  <c r="AU33" i="92"/>
  <c r="S165" i="59"/>
  <c r="E16" i="71"/>
  <c r="E29" i="71"/>
  <c r="D160" i="59"/>
  <c r="D56" i="59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/>
  <c r="BI228" i="97"/>
  <c r="AK8" i="12"/>
  <c r="E3" i="59"/>
  <c r="AL264" i="97"/>
  <c r="AH33" i="29"/>
  <c r="AH34" i="29"/>
  <c r="AJ12" i="28"/>
  <c r="AI10" i="29"/>
  <c r="AI32" i="29"/>
  <c r="AI34" i="29"/>
  <c r="AK12" i="28"/>
  <c r="AK13" i="28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/>
  <c r="AA6" i="71"/>
  <c r="AA8" i="12"/>
  <c r="BO278" i="6"/>
  <c r="F36" i="9"/>
  <c r="F8" i="9"/>
  <c r="AN160" i="59"/>
  <c r="AN161" i="59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/>
  <c r="G66" i="116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/>
  <c r="BJ144" i="91"/>
  <c r="AM416" i="6"/>
  <c r="AI239" i="97"/>
  <c r="AD529" i="6"/>
  <c r="Z352" i="97"/>
  <c r="K564" i="6"/>
  <c r="M165" i="59"/>
  <c r="AB165" i="59"/>
  <c r="AR158" i="91"/>
  <c r="AR33" i="92"/>
  <c r="AN16" i="71"/>
  <c r="AN29" i="7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/>
  <c r="AE356" i="97"/>
  <c r="AI210" i="97"/>
  <c r="AM389" i="6"/>
  <c r="AI212" i="97"/>
  <c r="BK398" i="6"/>
  <c r="BG221" i="97"/>
  <c r="BG219" i="97"/>
  <c r="AG264" i="97"/>
  <c r="BK356" i="97"/>
  <c r="BL160" i="59"/>
  <c r="BL161" i="59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/>
  <c r="G12" i="28"/>
  <c r="G13" i="28"/>
  <c r="F178" i="59"/>
  <c r="J144" i="91"/>
  <c r="J158" i="91"/>
  <c r="J33" i="92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/>
  <c r="M8" i="30"/>
  <c r="J19" i="29"/>
  <c r="J37" i="29"/>
  <c r="J38" i="29"/>
  <c r="L8" i="30"/>
  <c r="L9" i="30"/>
  <c r="L40" i="30"/>
  <c r="I24" i="36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/>
  <c r="BB564" i="6"/>
  <c r="AF237" i="97"/>
  <c r="AJ416" i="6"/>
  <c r="AF239" i="97"/>
  <c r="AG356" i="97"/>
  <c r="F31" i="97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/>
  <c r="AW34" i="29"/>
  <c r="AY12" i="28"/>
  <c r="AY13" i="28"/>
  <c r="AX10" i="29"/>
  <c r="AX32" i="29"/>
  <c r="AX34" i="29"/>
  <c r="AZ12" i="28"/>
  <c r="AW33" i="29"/>
  <c r="BC94" i="68"/>
  <c r="BE332" i="6" s="1"/>
  <c r="BC93" i="68"/>
  <c r="BE323" i="6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/>
  <c r="AY564" i="6"/>
  <c r="AB13" i="28"/>
  <c r="Q10" i="29"/>
  <c r="Q32" i="29"/>
  <c r="Q34" i="29"/>
  <c r="S12" i="28"/>
  <c r="R177" i="59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/>
  <c r="AQ10" i="29"/>
  <c r="AQ32" i="29"/>
  <c r="AQ34" i="29"/>
  <c r="AS12" i="28"/>
  <c r="AS13" i="28"/>
  <c r="AR178" i="59"/>
  <c r="AP10" i="29"/>
  <c r="AP32" i="29"/>
  <c r="AD398" i="6"/>
  <c r="Z221" i="97"/>
  <c r="Z219" i="97"/>
  <c r="AS284" i="6"/>
  <c r="AM116" i="91"/>
  <c r="AX144" i="91"/>
  <c r="AO529" i="6"/>
  <c r="Z288" i="6"/>
  <c r="BM268" i="6"/>
  <c r="Q158" i="91"/>
  <c r="Q33" i="92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/>
  <c r="AR8" i="30"/>
  <c r="AR9" i="30"/>
  <c r="AR40" i="30"/>
  <c r="AP48" i="64"/>
  <c r="AP50" i="64"/>
  <c r="AQ19" i="29"/>
  <c r="AQ37" i="29"/>
  <c r="AQ38" i="29"/>
  <c r="AS8" i="30"/>
  <c r="AS9" i="30"/>
  <c r="AS40" i="30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/>
  <c r="O38" i="29"/>
  <c r="Q8" i="30"/>
  <c r="U210" i="97"/>
  <c r="Y389" i="6"/>
  <c r="U212" i="97"/>
  <c r="BG6" i="71"/>
  <c r="BG8" i="12"/>
  <c r="R33" i="29"/>
  <c r="S32" i="29"/>
  <c r="S34" i="29"/>
  <c r="U12" i="28"/>
  <c r="R10" i="29"/>
  <c r="R32" i="29"/>
  <c r="R34" i="29"/>
  <c r="BM13" i="28"/>
  <c r="BJ9" i="36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/>
  <c r="AY38" i="29"/>
  <c r="BA8" i="30"/>
  <c r="AX19" i="29"/>
  <c r="AX37" i="29"/>
  <c r="AX38" i="29"/>
  <c r="AZ8" i="30"/>
  <c r="AZ9" i="30"/>
  <c r="AZ40" i="30"/>
  <c r="AR284" i="6"/>
  <c r="AR286" i="6"/>
  <c r="R157" i="59"/>
  <c r="U564" i="6"/>
  <c r="BE356" i="97"/>
  <c r="BF160" i="59"/>
  <c r="BF161" i="59"/>
  <c r="BI564" i="6"/>
  <c r="AP6" i="71"/>
  <c r="AP8" i="12"/>
  <c r="F264" i="97"/>
  <c r="D55" i="59"/>
  <c r="C65" i="116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/>
  <c r="AD19" i="29"/>
  <c r="AD37" i="29"/>
  <c r="AD38" i="29"/>
  <c r="AF8" i="30"/>
  <c r="AF9" i="30"/>
  <c r="T33" i="29"/>
  <c r="T10" i="29"/>
  <c r="T32" i="29"/>
  <c r="U10" i="29"/>
  <c r="U32" i="29"/>
  <c r="U34" i="29"/>
  <c r="W12" i="28"/>
  <c r="AY10" i="29"/>
  <c r="AY32" i="29"/>
  <c r="AC9" i="36"/>
  <c r="AE178" i="59"/>
  <c r="F27" i="91"/>
  <c r="Y13" i="28"/>
  <c r="K8" i="36"/>
  <c r="M172" i="59"/>
  <c r="BB33" i="29"/>
  <c r="BC10" i="29"/>
  <c r="BC32" i="29"/>
  <c r="BC34" i="29"/>
  <c r="BE12" i="28"/>
  <c r="BD177" i="59"/>
  <c r="BB10" i="29"/>
  <c r="BB32" i="29"/>
  <c r="BB34" i="29"/>
  <c r="BD12" i="28"/>
  <c r="AG34" i="29"/>
  <c r="AI12" i="28"/>
  <c r="AH177" i="59"/>
  <c r="Z24" i="36"/>
  <c r="O41" i="29"/>
  <c r="O43" i="29"/>
  <c r="Q6" i="28"/>
  <c r="P28" i="29"/>
  <c r="P46" i="29"/>
  <c r="P47" i="29"/>
  <c r="R7" i="30"/>
  <c r="O28" i="29"/>
  <c r="O46" i="29"/>
  <c r="O47" i="29"/>
  <c r="Q7" i="30"/>
  <c r="W19" i="29"/>
  <c r="W37" i="29"/>
  <c r="W38" i="29"/>
  <c r="Y8" i="30"/>
  <c r="X19" i="29"/>
  <c r="X37" i="29"/>
  <c r="X38" i="29"/>
  <c r="Z8" i="30"/>
  <c r="Z9" i="30"/>
  <c r="Z40" i="30"/>
  <c r="AU41" i="29"/>
  <c r="AU43" i="29"/>
  <c r="AW6" i="28"/>
  <c r="AU28" i="29"/>
  <c r="AU46" i="29"/>
  <c r="AU47" i="29"/>
  <c r="AW7" i="30"/>
  <c r="AW9" i="30"/>
  <c r="AV28" i="29"/>
  <c r="AV46" i="29"/>
  <c r="AV47" i="29"/>
  <c r="AX7" i="30"/>
  <c r="AK28" i="29"/>
  <c r="AK46" i="29"/>
  <c r="AK47" i="29"/>
  <c r="AM7" i="30"/>
  <c r="AM9" i="30"/>
  <c r="AM40" i="30"/>
  <c r="AK48" i="64"/>
  <c r="AK50" i="64"/>
  <c r="AJ41" i="29"/>
  <c r="AJ43" i="29"/>
  <c r="AL6" i="28"/>
  <c r="AK172" i="59"/>
  <c r="AJ28" i="29"/>
  <c r="AJ46" i="29"/>
  <c r="AJ47" i="29"/>
  <c r="AL7" i="30"/>
  <c r="AL9" i="30"/>
  <c r="AL40" i="30"/>
  <c r="AJ18" i="34"/>
  <c r="AV19" i="29"/>
  <c r="AV37" i="29"/>
  <c r="AV38" i="29"/>
  <c r="AX8" i="30"/>
  <c r="AW19" i="29"/>
  <c r="AW37" i="29"/>
  <c r="AW38" i="29"/>
  <c r="AY8" i="30"/>
  <c r="AY9" i="30"/>
  <c r="AY40" i="30"/>
  <c r="P8" i="36"/>
  <c r="R172" i="59"/>
  <c r="T19" i="29"/>
  <c r="T37" i="29"/>
  <c r="T38" i="29"/>
  <c r="V8" i="30"/>
  <c r="S19" i="29"/>
  <c r="S37" i="29"/>
  <c r="S38" i="29"/>
  <c r="U8" i="30"/>
  <c r="U9" i="30"/>
  <c r="U40" i="30"/>
  <c r="AJ19" i="29"/>
  <c r="AJ37" i="29"/>
  <c r="AJ38" i="29"/>
  <c r="AL8" i="30"/>
  <c r="AI19" i="29"/>
  <c r="AI37" i="29"/>
  <c r="AI38" i="29"/>
  <c r="AK8" i="30"/>
  <c r="AN24" i="36"/>
  <c r="D45" i="33"/>
  <c r="AO50" i="64"/>
  <c r="AO18" i="34"/>
  <c r="AT33" i="29"/>
  <c r="AT10" i="29"/>
  <c r="AT32" i="29"/>
  <c r="BE19" i="29"/>
  <c r="BE37" i="29"/>
  <c r="BE38" i="29"/>
  <c r="BG8" i="30"/>
  <c r="BF19" i="29"/>
  <c r="BF37" i="29"/>
  <c r="BF38" i="29"/>
  <c r="BH8" i="30"/>
  <c r="BK177" i="59"/>
  <c r="BL13" i="28"/>
  <c r="C66" i="116"/>
  <c r="H158" i="91"/>
  <c r="H33" i="92"/>
  <c r="BI41" i="29"/>
  <c r="BI43" i="29"/>
  <c r="BK6" i="28"/>
  <c r="BH8" i="36"/>
  <c r="BJ28" i="29"/>
  <c r="BJ46" i="29"/>
  <c r="BJ47" i="29"/>
  <c r="BL7" i="30"/>
  <c r="BI28" i="29"/>
  <c r="BI46" i="29"/>
  <c r="BI47" i="29"/>
  <c r="BK7" i="30"/>
  <c r="BK9" i="30"/>
  <c r="BK40" i="30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/>
  <c r="AD158" i="91"/>
  <c r="AD33" i="92"/>
  <c r="AH158" i="91"/>
  <c r="AH33" i="9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G24" i="36"/>
  <c r="AV282" i="97"/>
  <c r="AT160" i="59"/>
  <c r="AT161" i="59"/>
  <c r="AJ529" i="6"/>
  <c r="AF352" i="97"/>
  <c r="BH288" i="6"/>
  <c r="I286" i="6"/>
  <c r="AT48" i="64"/>
  <c r="AT50" i="64"/>
  <c r="BG529" i="6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/>
  <c r="BJ9" i="30"/>
  <c r="BJ40" i="30"/>
  <c r="D64" i="33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H9" i="12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I561" i="6"/>
  <c r="D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/>
  <c r="G61" i="59"/>
  <c r="F71" i="116"/>
  <c r="BA352" i="97"/>
  <c r="H26" i="97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AV151" i="59"/>
  <c r="AI285" i="6"/>
  <c r="AC284" i="6"/>
  <c r="AD284" i="6"/>
  <c r="E53" i="59"/>
  <c r="D63" i="116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/>
  <c r="AM158" i="91"/>
  <c r="AM33" i="92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K352" i="97"/>
  <c r="AG161" i="59"/>
  <c r="K529" i="6"/>
  <c r="AY288" i="6"/>
  <c r="Z151" i="59"/>
  <c r="H31" i="97"/>
  <c r="BD34" i="29"/>
  <c r="BF12" i="28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/>
  <c r="G177" i="59"/>
  <c r="H13" i="28"/>
  <c r="J9" i="36"/>
  <c r="N8" i="12"/>
  <c r="BM157" i="59"/>
  <c r="AA13" i="28"/>
  <c r="Z177" i="59"/>
  <c r="BE561" i="6"/>
  <c r="BG158" i="91"/>
  <c r="BG33" i="92"/>
  <c r="AY34" i="29"/>
  <c r="BA12" i="28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/>
  <c r="AQ284" i="6"/>
  <c r="AQ288" i="6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/>
  <c r="D9" i="36"/>
  <c r="BI48" i="64"/>
  <c r="BI50" i="64"/>
  <c r="BH24" i="36"/>
  <c r="BK178" i="59"/>
  <c r="BI9" i="36"/>
  <c r="AT34" i="29"/>
  <c r="AV12" i="28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B352" i="97"/>
  <c r="AD352" i="97"/>
  <c r="Q352" i="97"/>
  <c r="AR352" i="97"/>
  <c r="J352" i="97"/>
  <c r="R352" i="97"/>
  <c r="AE352" i="97"/>
  <c r="W352" i="97"/>
  <c r="AU352" i="97"/>
  <c r="AA561" i="6"/>
  <c r="V9" i="12"/>
  <c r="G352" i="97"/>
  <c r="BC352" i="97"/>
  <c r="AM352" i="97"/>
  <c r="O352" i="97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/>
  <c r="H57" i="116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BH178" i="59"/>
  <c r="BF9" i="36"/>
  <c r="P352" i="97"/>
  <c r="T13" i="28"/>
  <c r="S178" i="59"/>
  <c r="AQ289" i="6"/>
  <c r="U352" i="97"/>
  <c r="E26" i="97"/>
  <c r="BI352" i="97"/>
  <c r="V352" i="97"/>
  <c r="AB352" i="97"/>
  <c r="AQ276" i="6"/>
  <c r="I55" i="59"/>
  <c r="H65" i="116"/>
  <c r="AC289" i="6"/>
  <c r="AD289" i="6"/>
  <c r="AU161" i="59"/>
  <c r="BK352" i="97"/>
  <c r="BP564" i="6"/>
  <c r="BP529" i="6"/>
  <c r="AN352" i="97"/>
  <c r="AP352" i="97"/>
  <c r="AT561" i="6"/>
  <c r="AO9" i="12"/>
  <c r="AL6" i="71"/>
  <c r="G5" i="59"/>
  <c r="AL8" i="12"/>
  <c r="BE352" i="97"/>
  <c r="H61" i="59"/>
  <c r="G71" i="116"/>
  <c r="BM165" i="59"/>
  <c r="Y352" i="97"/>
  <c r="AC561" i="6"/>
  <c r="X9" i="12"/>
  <c r="AW352" i="97"/>
  <c r="D18" i="91"/>
  <c r="BH352" i="97"/>
  <c r="BJ352" i="97"/>
  <c r="BF13" i="28"/>
  <c r="BE178" i="59"/>
  <c r="M178" i="59"/>
  <c r="AZ352" i="97"/>
  <c r="BE177" i="59"/>
  <c r="E5" i="59"/>
  <c r="AS352" i="97"/>
  <c r="AW561" i="6"/>
  <c r="AY352" i="97"/>
  <c r="BC561" i="6"/>
  <c r="AX9" i="12"/>
  <c r="G531" i="6"/>
  <c r="C352" i="97"/>
  <c r="C26" i="97"/>
  <c r="L352" i="97"/>
  <c r="D26" i="97"/>
  <c r="AI352" i="97"/>
  <c r="BD352" i="97"/>
  <c r="BH561" i="6"/>
  <c r="BC9" i="12"/>
  <c r="AK178" i="59"/>
  <c r="AI9" i="36"/>
  <c r="H352" i="97"/>
  <c r="AO352" i="97"/>
  <c r="G26" i="97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M352" i="97"/>
  <c r="J26" i="97"/>
  <c r="F26" i="97"/>
  <c r="C164" i="91"/>
  <c r="G380" i="6"/>
  <c r="C168" i="91"/>
  <c r="C38" i="92"/>
  <c r="C47" i="92"/>
  <c r="D24" i="91"/>
  <c r="D26" i="9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/>
  <c r="AY295" i="6"/>
  <c r="BB297" i="6"/>
  <c r="BP276" i="6"/>
  <c r="D35" i="9"/>
  <c r="AN289" i="6"/>
  <c r="AQ280" i="6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/>
  <c r="C368" i="97"/>
  <c r="C28" i="97"/>
  <c r="G553" i="6"/>
  <c r="T20" i="33"/>
  <c r="D42" i="9"/>
  <c r="BP298" i="6"/>
  <c r="C376" i="97"/>
  <c r="C32" i="97"/>
  <c r="C41" i="97"/>
  <c r="BC67" i="49"/>
  <c r="BK67" i="49"/>
  <c r="BG67" i="49"/>
  <c r="BB67" i="49"/>
  <c r="BD67" i="49"/>
  <c r="BL67" i="49"/>
  <c r="BF67" i="49"/>
  <c r="BI67" i="49"/>
  <c r="BJ67" i="49"/>
  <c r="BE67" i="49"/>
  <c r="BM67" i="49"/>
  <c r="BH67" i="49"/>
  <c r="AU67" i="49"/>
  <c r="AX67" i="49"/>
  <c r="AZ67" i="49"/>
  <c r="AV67" i="49"/>
  <c r="AQ67" i="49"/>
  <c r="AR67" i="49"/>
  <c r="AS67" i="49"/>
  <c r="AW67" i="49"/>
  <c r="AP67" i="49"/>
  <c r="AY67" i="49"/>
  <c r="BA67" i="49"/>
  <c r="AT67" i="49"/>
  <c r="D122" i="59"/>
  <c r="D18" i="59" s="1"/>
  <c r="C28" i="116" s="1"/>
  <c r="C7" i="67"/>
  <c r="D127" i="59"/>
  <c r="C19" i="67"/>
  <c r="E51" i="68"/>
  <c r="E7" i="68" s="1"/>
  <c r="E50" i="68"/>
  <c r="E6" i="68" s="1"/>
  <c r="B25" i="46"/>
  <c r="B16" i="46"/>
  <c r="E25" i="46"/>
  <c r="E16" i="46"/>
  <c r="AB39" i="48"/>
  <c r="AS80" i="82"/>
  <c r="AX39" i="48"/>
  <c r="H43" i="51"/>
  <c r="AW39" i="48"/>
  <c r="AR80" i="82"/>
  <c r="AG39" i="48"/>
  <c r="AH39" i="48"/>
  <c r="AO39" i="48"/>
  <c r="AI39" i="48"/>
  <c r="AP39" i="48"/>
  <c r="AJ39" i="48"/>
  <c r="AW80" i="82"/>
  <c r="AO80" i="82"/>
  <c r="AS39" i="48"/>
  <c r="AC39" i="48"/>
  <c r="AK39" i="48"/>
  <c r="X27" i="50"/>
  <c r="BC39" i="48"/>
  <c r="AQ80" i="82"/>
  <c r="AQ39" i="48"/>
  <c r="AX80" i="82"/>
  <c r="AP80" i="82"/>
  <c r="AR39" i="48"/>
  <c r="AV80" i="82"/>
  <c r="AN80" i="82"/>
  <c r="AT39" i="48"/>
  <c r="AD39" i="48"/>
  <c r="AL39" i="48"/>
  <c r="G43" i="51" s="1"/>
  <c r="P27" i="50"/>
  <c r="AU80" i="82"/>
  <c r="AM80" i="82"/>
  <c r="AM39" i="48"/>
  <c r="AU39" i="48"/>
  <c r="AE39" i="48"/>
  <c r="AT80" i="82"/>
  <c r="AN39" i="48"/>
  <c r="BJ80" i="82"/>
  <c r="BD39" i="48"/>
  <c r="BI80" i="82"/>
  <c r="BB80" i="82"/>
  <c r="BA80" i="82"/>
  <c r="AZ80" i="82"/>
  <c r="BA39" i="48"/>
  <c r="BB39" i="48"/>
  <c r="BH80" i="82"/>
  <c r="U80" i="82"/>
  <c r="BG39" i="48"/>
  <c r="BE80" i="82"/>
  <c r="BH39" i="48"/>
  <c r="O39" i="48"/>
  <c r="V80" i="82"/>
  <c r="BD80" i="82"/>
  <c r="AY39" i="48"/>
  <c r="BI39" i="48"/>
  <c r="BC80" i="82"/>
  <c r="AZ39" i="48"/>
  <c r="BJ39" i="48"/>
  <c r="I43" i="51"/>
  <c r="O80" i="82"/>
  <c r="V39" i="48"/>
  <c r="W39" i="48"/>
  <c r="X80" i="82"/>
  <c r="X39" i="48"/>
  <c r="T80" i="82"/>
  <c r="P39" i="48"/>
  <c r="P80" i="82"/>
  <c r="U39" i="48"/>
  <c r="W80" i="82"/>
  <c r="Y80" i="82"/>
  <c r="Q80" i="82"/>
  <c r="T39" i="48"/>
  <c r="Q39" i="48"/>
  <c r="Y39" i="48"/>
  <c r="BG80" i="82"/>
  <c r="AY80" i="82"/>
  <c r="S80" i="82"/>
  <c r="BE39" i="48"/>
  <c r="R39" i="48"/>
  <c r="Z39" i="48"/>
  <c r="F43" i="51" s="1"/>
  <c r="BF80" i="82"/>
  <c r="Z80" i="82"/>
  <c r="R80" i="82"/>
  <c r="Z27" i="50"/>
  <c r="F4" i="46"/>
  <c r="G4" i="46" s="1"/>
  <c r="AZ140" i="49"/>
  <c r="AR140" i="49"/>
  <c r="AY140" i="49"/>
  <c r="AQ140" i="49"/>
  <c r="AX140" i="49"/>
  <c r="AP140" i="49"/>
  <c r="AW140" i="49"/>
  <c r="AV140" i="49"/>
  <c r="AU140" i="49"/>
  <c r="AT140" i="49"/>
  <c r="BA140" i="49"/>
  <c r="AS140" i="49"/>
  <c r="Y27" i="50"/>
  <c r="U27" i="50"/>
  <c r="W27" i="50"/>
  <c r="J140" i="49"/>
  <c r="Q140" i="49"/>
  <c r="I140" i="49"/>
  <c r="P140" i="49"/>
  <c r="H140" i="49"/>
  <c r="O140" i="49"/>
  <c r="G140" i="49"/>
  <c r="N140" i="49"/>
  <c r="F140" i="49"/>
  <c r="M140" i="49"/>
  <c r="L140" i="49"/>
  <c r="K140" i="49"/>
  <c r="AA140" i="49"/>
  <c r="S140" i="49"/>
  <c r="Z140" i="49"/>
  <c r="R140" i="49"/>
  <c r="Y140" i="49"/>
  <c r="X140" i="49"/>
  <c r="W140" i="49"/>
  <c r="V140" i="49"/>
  <c r="AC140" i="49"/>
  <c r="U140" i="49"/>
  <c r="AB140" i="49"/>
  <c r="T140" i="49"/>
  <c r="BL140" i="49"/>
  <c r="BD140" i="49"/>
  <c r="BK140" i="49"/>
  <c r="BC140" i="49"/>
  <c r="BJ140" i="49"/>
  <c r="BB140" i="49"/>
  <c r="BI140" i="49"/>
  <c r="BH140" i="49"/>
  <c r="BG140" i="49"/>
  <c r="BF140" i="49"/>
  <c r="BM140" i="49"/>
  <c r="BE140" i="49"/>
  <c r="T27" i="50"/>
  <c r="V27" i="50"/>
  <c r="Q27" i="50"/>
  <c r="AA27" i="50"/>
  <c r="R27" i="50"/>
  <c r="B8" i="47"/>
  <c r="C6" i="47"/>
  <c r="D6" i="47" s="1"/>
  <c r="E6" i="47" s="1"/>
  <c r="F6" i="47" s="1"/>
  <c r="B9" i="47"/>
  <c r="Q333" i="6"/>
  <c r="X323" i="6"/>
  <c r="T131" i="91" s="1"/>
  <c r="T132" i="91" s="1"/>
  <c r="AK333" i="6"/>
  <c r="AB138" i="91"/>
  <c r="AB139" i="91" s="1"/>
  <c r="AY324" i="6"/>
  <c r="AU131" i="91"/>
  <c r="AU132" i="91" s="1"/>
  <c r="Y96" i="68"/>
  <c r="AN323" i="6"/>
  <c r="AJ131" i="91" s="1"/>
  <c r="AJ132" i="91" s="1"/>
  <c r="H138" i="91"/>
  <c r="H139" i="91" s="1"/>
  <c r="AJ333" i="6"/>
  <c r="AF96" i="68"/>
  <c r="BH333" i="6"/>
  <c r="G96" i="68"/>
  <c r="N323" i="6"/>
  <c r="J131" i="91" s="1"/>
  <c r="J132" i="91" s="1"/>
  <c r="O323" i="6"/>
  <c r="K131" i="91" s="1"/>
  <c r="K132" i="91" s="1"/>
  <c r="AS333" i="6"/>
  <c r="AN131" i="91"/>
  <c r="AN132" i="91" s="1"/>
  <c r="T323" i="6"/>
  <c r="P131" i="91" s="1"/>
  <c r="U20" i="33"/>
  <c r="AV48" i="64"/>
  <c r="AV50" i="64"/>
  <c r="AV18" i="34"/>
  <c r="D52" i="33"/>
  <c r="AU24" i="36"/>
  <c r="V20" i="33"/>
  <c r="D48" i="33"/>
  <c r="AR18" i="34"/>
  <c r="AR48" i="64"/>
  <c r="AR50" i="64"/>
  <c r="AQ24" i="36"/>
  <c r="X48" i="64"/>
  <c r="X50" i="64"/>
  <c r="D28" i="33"/>
  <c r="W24" i="36"/>
  <c r="X18" i="34"/>
  <c r="T9" i="12"/>
  <c r="BH9" i="12"/>
  <c r="AX18" i="34"/>
  <c r="AW24" i="36"/>
  <c r="D54" i="33"/>
  <c r="AX48" i="64"/>
  <c r="AX50" i="64"/>
  <c r="AH9" i="12"/>
  <c r="AY36" i="92"/>
  <c r="G27" i="91"/>
  <c r="G34" i="91"/>
  <c r="D47" i="33"/>
  <c r="AP24" i="36"/>
  <c r="AQ18" i="34"/>
  <c r="AQ48" i="64"/>
  <c r="AQ50" i="64"/>
  <c r="AU178" i="59"/>
  <c r="AS9" i="36"/>
  <c r="E24" i="36"/>
  <c r="D10" i="33"/>
  <c r="F48" i="64"/>
  <c r="F50" i="64"/>
  <c r="F18" i="34"/>
  <c r="C64" i="116"/>
  <c r="AV9" i="36"/>
  <c r="AX178" i="59"/>
  <c r="N18" i="34"/>
  <c r="N48" i="64"/>
  <c r="N50" i="64"/>
  <c r="D18" i="33"/>
  <c r="M24" i="36"/>
  <c r="K41" i="29"/>
  <c r="K43" i="29"/>
  <c r="M6" i="28"/>
  <c r="L28" i="29"/>
  <c r="L46" i="29"/>
  <c r="L47" i="29"/>
  <c r="N7" i="30"/>
  <c r="K28" i="29"/>
  <c r="K46" i="29"/>
  <c r="K47" i="29"/>
  <c r="M7" i="30"/>
  <c r="M9" i="30"/>
  <c r="M40" i="30"/>
  <c r="W28" i="29"/>
  <c r="W46" i="29"/>
  <c r="W47" i="29"/>
  <c r="Y7" i="30"/>
  <c r="Y9" i="30"/>
  <c r="Y40" i="30"/>
  <c r="V41" i="29"/>
  <c r="V43" i="29"/>
  <c r="X6" i="28"/>
  <c r="V28" i="29"/>
  <c r="V46" i="29"/>
  <c r="V47" i="29"/>
  <c r="X7" i="30"/>
  <c r="X9" i="30"/>
  <c r="X40" i="30"/>
  <c r="BI8" i="36"/>
  <c r="BK172" i="59"/>
  <c r="AM40" i="33"/>
  <c r="AL40" i="33"/>
  <c r="AN40" i="33"/>
  <c r="AM41" i="33"/>
  <c r="AN41" i="33"/>
  <c r="AO41" i="33"/>
  <c r="AW48" i="64"/>
  <c r="AW50" i="64"/>
  <c r="AV24" i="36"/>
  <c r="AW18" i="34"/>
  <c r="D53" i="33"/>
  <c r="P172" i="59"/>
  <c r="N8" i="36"/>
  <c r="AX8" i="36"/>
  <c r="AZ172" i="59"/>
  <c r="D39" i="9"/>
  <c r="L11" i="33"/>
  <c r="N11" i="33"/>
  <c r="M11" i="33"/>
  <c r="AP178" i="59"/>
  <c r="AN9" i="36"/>
  <c r="R24" i="36"/>
  <c r="D23" i="33"/>
  <c r="S48" i="64"/>
  <c r="S50" i="64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AU49" i="33"/>
  <c r="AV49" i="33"/>
  <c r="AY51" i="33"/>
  <c r="AZ177" i="59"/>
  <c r="BA13" i="28"/>
  <c r="T28" i="29"/>
  <c r="T46" i="29"/>
  <c r="T47" i="29"/>
  <c r="V7" i="30"/>
  <c r="V9" i="30"/>
  <c r="V40" i="30"/>
  <c r="T41" i="29"/>
  <c r="T43" i="29"/>
  <c r="V6" i="28"/>
  <c r="U28" i="29"/>
  <c r="U46" i="29"/>
  <c r="U47" i="29"/>
  <c r="W7" i="30"/>
  <c r="W9" i="30"/>
  <c r="W40" i="30"/>
  <c r="BG9" i="12"/>
  <c r="AB9" i="12"/>
  <c r="BC36" i="92"/>
  <c r="H27" i="91"/>
  <c r="B39" i="9"/>
  <c r="D47" i="59"/>
  <c r="BM151" i="59"/>
  <c r="AX51" i="33"/>
  <c r="AU48" i="64"/>
  <c r="AU50" i="64"/>
  <c r="BD9" i="36"/>
  <c r="BF178" i="59"/>
  <c r="AQ177" i="59"/>
  <c r="AR13" i="28"/>
  <c r="E47" i="59"/>
  <c r="D57" i="116"/>
  <c r="F47" i="59"/>
  <c r="E57" i="116"/>
  <c r="M14" i="33"/>
  <c r="N14" i="33"/>
  <c r="L14" i="33"/>
  <c r="W13" i="28"/>
  <c r="V177" i="59"/>
  <c r="F73" i="59"/>
  <c r="E83" i="116"/>
  <c r="AU172" i="59"/>
  <c r="AS8" i="36"/>
  <c r="I19" i="29"/>
  <c r="I37" i="29"/>
  <c r="I38" i="29"/>
  <c r="K8" i="30"/>
  <c r="K9" i="30"/>
  <c r="K40" i="30"/>
  <c r="H19" i="29"/>
  <c r="H37" i="29"/>
  <c r="H38" i="29"/>
  <c r="J8" i="30"/>
  <c r="J9" i="30"/>
  <c r="J40" i="30"/>
  <c r="R13" i="28"/>
  <c r="E11" i="35"/>
  <c r="BI18" i="34"/>
  <c r="D65" i="33"/>
  <c r="G6" i="31"/>
  <c r="AL561" i="6"/>
  <c r="BD158" i="91"/>
  <c r="BE13" i="28"/>
  <c r="J53" i="59"/>
  <c r="K53" i="59"/>
  <c r="G63" i="116"/>
  <c r="AF40" i="30"/>
  <c r="BH13" i="28"/>
  <c r="BG177" i="59"/>
  <c r="G5" i="35"/>
  <c r="AP172" i="59"/>
  <c r="H68" i="59"/>
  <c r="G78" i="116"/>
  <c r="BA9" i="30"/>
  <c r="BA40" i="30"/>
  <c r="BC9" i="36"/>
  <c r="S13" i="28"/>
  <c r="BJ9" i="12"/>
  <c r="H18" i="91"/>
  <c r="H24" i="91"/>
  <c r="H26" i="91"/>
  <c r="AR45" i="33"/>
  <c r="AQ45" i="33"/>
  <c r="AS24" i="36"/>
  <c r="D50" i="33"/>
  <c r="AP161" i="59"/>
  <c r="H57" i="59"/>
  <c r="G67" i="116"/>
  <c r="H54" i="59"/>
  <c r="G64" i="116"/>
  <c r="BM158" i="59"/>
  <c r="AC48" i="64"/>
  <c r="AC50" i="64"/>
  <c r="D33" i="33"/>
  <c r="AC18" i="34"/>
  <c r="AB24" i="36"/>
  <c r="G31" i="97"/>
  <c r="AE161" i="59"/>
  <c r="G56" i="59"/>
  <c r="F66" i="116"/>
  <c r="BM160" i="59"/>
  <c r="S9" i="30"/>
  <c r="E5" i="31"/>
  <c r="BB161" i="59"/>
  <c r="I56" i="59"/>
  <c r="H66" i="116"/>
  <c r="AS46" i="33"/>
  <c r="AE158" i="91"/>
  <c r="AJ13" i="28"/>
  <c r="AI177" i="59"/>
  <c r="AU13" i="28"/>
  <c r="AT177" i="59"/>
  <c r="H177" i="59"/>
  <c r="I13" i="28"/>
  <c r="C139" i="91"/>
  <c r="C158" i="91"/>
  <c r="BL64" i="33"/>
  <c r="BM64" i="33"/>
  <c r="AD9" i="12"/>
  <c r="I57" i="59"/>
  <c r="H67" i="116"/>
  <c r="Q9" i="30"/>
  <c r="Q40" i="30"/>
  <c r="F56" i="59"/>
  <c r="E66" i="116"/>
  <c r="F55" i="59"/>
  <c r="AA161" i="59"/>
  <c r="AA18" i="34"/>
  <c r="AA48" i="64"/>
  <c r="AA50" i="64"/>
  <c r="D31" i="33"/>
  <c r="AO13" i="28"/>
  <c r="AN177" i="59"/>
  <c r="Y48" i="64"/>
  <c r="Y50" i="64"/>
  <c r="Y18" i="34"/>
  <c r="X24" i="36"/>
  <c r="D29" i="33"/>
  <c r="BD161" i="59"/>
  <c r="I54" i="59"/>
  <c r="H64" i="116"/>
  <c r="I10" i="29"/>
  <c r="I32" i="29"/>
  <c r="I33" i="29"/>
  <c r="J10" i="29"/>
  <c r="J32" i="29"/>
  <c r="J34" i="29"/>
  <c r="L12" i="28"/>
  <c r="AK9" i="30"/>
  <c r="AK40" i="30"/>
  <c r="C160" i="91"/>
  <c r="BM159" i="59"/>
  <c r="R161" i="59"/>
  <c r="F57" i="59"/>
  <c r="E67" i="116"/>
  <c r="E56" i="59"/>
  <c r="D31" i="97"/>
  <c r="W9" i="36"/>
  <c r="Y178" i="59"/>
  <c r="AH18" i="34"/>
  <c r="D38" i="33"/>
  <c r="AH48" i="64"/>
  <c r="AH50" i="64"/>
  <c r="AR24" i="36"/>
  <c r="AS48" i="64"/>
  <c r="AS50" i="64"/>
  <c r="AS18" i="34"/>
  <c r="AE33" i="29"/>
  <c r="AF10" i="29"/>
  <c r="AF32" i="29"/>
  <c r="AF34" i="29"/>
  <c r="AH12" i="28"/>
  <c r="AE10" i="29"/>
  <c r="AE32" i="29"/>
  <c r="AE34" i="29"/>
  <c r="AG12" i="28"/>
  <c r="AJ177" i="59"/>
  <c r="E31" i="97"/>
  <c r="I161" i="59"/>
  <c r="E57" i="59"/>
  <c r="O9" i="30"/>
  <c r="O40" i="30"/>
  <c r="BF125" i="91"/>
  <c r="BF158" i="91"/>
  <c r="BF33" i="92"/>
  <c r="G9" i="30"/>
  <c r="G40" i="30"/>
  <c r="H55" i="59"/>
  <c r="G65" i="116"/>
  <c r="AJ161" i="59"/>
  <c r="AE172" i="59"/>
  <c r="AC8" i="36"/>
  <c r="E22" i="10"/>
  <c r="F16" i="91"/>
  <c r="BA208" i="6"/>
  <c r="AO16" i="92"/>
  <c r="AO18" i="92"/>
  <c r="AO27" i="92"/>
  <c r="G16" i="91"/>
  <c r="G24" i="91"/>
  <c r="G26" i="91"/>
  <c r="AL10" i="29"/>
  <c r="AL32" i="29"/>
  <c r="AL34" i="29"/>
  <c r="AN12" i="28"/>
  <c r="AK33" i="29"/>
  <c r="AK10" i="29"/>
  <c r="AK32" i="29"/>
  <c r="AK34" i="29"/>
  <c r="AM12" i="28"/>
  <c r="L19" i="29"/>
  <c r="L37" i="29"/>
  <c r="L38" i="29"/>
  <c r="N8" i="30"/>
  <c r="M19" i="29"/>
  <c r="M37" i="29"/>
  <c r="M38" i="29"/>
  <c r="O8" i="30"/>
  <c r="E54" i="59"/>
  <c r="D64" i="116"/>
  <c r="K172" i="59"/>
  <c r="I8" i="36"/>
  <c r="V8" i="36"/>
  <c r="BJ19" i="29"/>
  <c r="BJ37" i="29"/>
  <c r="BJ38" i="29"/>
  <c r="BL8" i="30"/>
  <c r="H6" i="31"/>
  <c r="BK19" i="29"/>
  <c r="BK37" i="29"/>
  <c r="BK38" i="29"/>
  <c r="BM8" i="30"/>
  <c r="BM9" i="30"/>
  <c r="BM40" i="30"/>
  <c r="BF28" i="29"/>
  <c r="BF46" i="29"/>
  <c r="BF47" i="29"/>
  <c r="BH7" i="30"/>
  <c r="BH9" i="30"/>
  <c r="BH40" i="30"/>
  <c r="BG28" i="29"/>
  <c r="BG46" i="29"/>
  <c r="BG47" i="29"/>
  <c r="BI7" i="30"/>
  <c r="BI9" i="30"/>
  <c r="BI40" i="30"/>
  <c r="BF41" i="29"/>
  <c r="BF43" i="29"/>
  <c r="BH6" i="28"/>
  <c r="Z158" i="91"/>
  <c r="AK208" i="6"/>
  <c r="X16" i="92"/>
  <c r="X18" i="92"/>
  <c r="X27" i="92"/>
  <c r="E16" i="91"/>
  <c r="AI172" i="59"/>
  <c r="AG8" i="36"/>
  <c r="F172" i="59"/>
  <c r="D8" i="36"/>
  <c r="B6" i="10"/>
  <c r="B22" i="10"/>
  <c r="B50" i="10"/>
  <c r="B8" i="10"/>
  <c r="B24" i="10"/>
  <c r="G176" i="6"/>
  <c r="G208" i="6"/>
  <c r="H93" i="68"/>
  <c r="J323" i="6" s="1"/>
  <c r="H94" i="68"/>
  <c r="F22" i="10"/>
  <c r="AW20" i="12"/>
  <c r="G21" i="91"/>
  <c r="AB93" i="68"/>
  <c r="AB94" i="68"/>
  <c r="AD332" i="6" s="1"/>
  <c r="Z94" i="68"/>
  <c r="AB332" i="6" s="1"/>
  <c r="Z93" i="68"/>
  <c r="AG19" i="29"/>
  <c r="AG37" i="29"/>
  <c r="AG38" i="29"/>
  <c r="AI8" i="30"/>
  <c r="AI9" i="30"/>
  <c r="AI40" i="30"/>
  <c r="C23" i="10"/>
  <c r="AU323" i="6"/>
  <c r="AQ131" i="91" s="1"/>
  <c r="AQ132" i="91" s="1"/>
  <c r="H13" i="91"/>
  <c r="H15" i="91"/>
  <c r="BK16" i="92"/>
  <c r="BK18" i="92"/>
  <c r="BK27" i="92"/>
  <c r="BL94" i="68"/>
  <c r="BN332" i="6" s="1"/>
  <c r="BL93" i="68"/>
  <c r="BN323" i="6" s="1"/>
  <c r="BL111" i="91"/>
  <c r="F173" i="10"/>
  <c r="F20" i="10"/>
  <c r="F24" i="10"/>
  <c r="J172" i="59"/>
  <c r="H8" i="36"/>
  <c r="Y41" i="29"/>
  <c r="Y43" i="29"/>
  <c r="AA6" i="28"/>
  <c r="Z28" i="29"/>
  <c r="Z46" i="29"/>
  <c r="Z47" i="29"/>
  <c r="AB7" i="30"/>
  <c r="AB9" i="30"/>
  <c r="AB40" i="30"/>
  <c r="AN28" i="29"/>
  <c r="AN46" i="29"/>
  <c r="AN47" i="29"/>
  <c r="AP7" i="30"/>
  <c r="AW18" i="92"/>
  <c r="AW27" i="92"/>
  <c r="AC10" i="29"/>
  <c r="AC32" i="29"/>
  <c r="AC34" i="29"/>
  <c r="AE12" i="28"/>
  <c r="AO94" i="68"/>
  <c r="AQ332" i="6" s="1"/>
  <c r="AO93" i="68"/>
  <c r="AQ323" i="6" s="1"/>
  <c r="AQ324" i="6" s="1"/>
  <c r="J18" i="68"/>
  <c r="F13" i="68"/>
  <c r="G13" i="68"/>
  <c r="I12" i="68"/>
  <c r="H12" i="68"/>
  <c r="H20" i="68"/>
  <c r="T67" i="68"/>
  <c r="AB67" i="68"/>
  <c r="Q67" i="68"/>
  <c r="F11" i="68"/>
  <c r="BK67" i="68"/>
  <c r="J10" i="68"/>
  <c r="G10" i="68"/>
  <c r="AM94" i="68"/>
  <c r="AO332" i="6" s="1"/>
  <c r="AM93" i="68"/>
  <c r="AO323" i="6" s="1"/>
  <c r="AK131" i="91" s="1"/>
  <c r="AK132" i="91" s="1"/>
  <c r="J17" i="68"/>
  <c r="T18" i="92"/>
  <c r="T27" i="92"/>
  <c r="J14" i="68"/>
  <c r="AB9" i="29"/>
  <c r="AZ27" i="29"/>
  <c r="BJ163" i="6"/>
  <c r="BJ165" i="6"/>
  <c r="L163" i="6"/>
  <c r="L165" i="6"/>
  <c r="AF163" i="6"/>
  <c r="AF165" i="6"/>
  <c r="AX163" i="6"/>
  <c r="AX165" i="6"/>
  <c r="AD163" i="6"/>
  <c r="AD165" i="6"/>
  <c r="AR163" i="6"/>
  <c r="AR165" i="6"/>
  <c r="AV163" i="6"/>
  <c r="AV165" i="6"/>
  <c r="BN163" i="6"/>
  <c r="BN165" i="6"/>
  <c r="H163" i="6"/>
  <c r="H165" i="6"/>
  <c r="BB163" i="6"/>
  <c r="BB165" i="6"/>
  <c r="V18" i="92"/>
  <c r="V27" i="92"/>
  <c r="BD27" i="29"/>
  <c r="AM27" i="29"/>
  <c r="AE27" i="29"/>
  <c r="AL18" i="29"/>
  <c r="Q18" i="29"/>
  <c r="Q19" i="29"/>
  <c r="Q37" i="29"/>
  <c r="Q38" i="29"/>
  <c r="S8" i="30"/>
  <c r="BH9" i="29"/>
  <c r="AZ9" i="29"/>
  <c r="BC27" i="29"/>
  <c r="AU9" i="29"/>
  <c r="I18" i="68"/>
  <c r="F16" i="68"/>
  <c r="G16" i="68"/>
  <c r="I67" i="68"/>
  <c r="H33" i="68"/>
  <c r="H35" i="68"/>
  <c r="G34" i="68"/>
  <c r="G35" i="68"/>
  <c r="R67" i="68"/>
  <c r="BI67" i="68"/>
  <c r="I33" i="68"/>
  <c r="I35" i="68"/>
  <c r="F93" i="68"/>
  <c r="F96" i="68" s="1"/>
  <c r="D51" i="63"/>
  <c r="D8" i="63"/>
  <c r="C151" i="116" s="1"/>
  <c r="D16" i="67"/>
  <c r="C20" i="67"/>
  <c r="C9" i="67"/>
  <c r="D6" i="67"/>
  <c r="AN27" i="50"/>
  <c r="F8" i="46"/>
  <c r="C9" i="47"/>
  <c r="D9" i="47"/>
  <c r="D10" i="47" s="1"/>
  <c r="E9" i="47"/>
  <c r="F9" i="47"/>
  <c r="C8" i="47"/>
  <c r="C10" i="47" s="1"/>
  <c r="X324" i="6"/>
  <c r="P132" i="91"/>
  <c r="T324" i="6"/>
  <c r="AF24" i="36"/>
  <c r="AG48" i="64"/>
  <c r="AG50" i="64"/>
  <c r="D37" i="33"/>
  <c r="AG18" i="34"/>
  <c r="D67" i="116"/>
  <c r="C9" i="29"/>
  <c r="C18" i="29"/>
  <c r="C27" i="29"/>
  <c r="AZ33" i="29"/>
  <c r="BA10" i="29"/>
  <c r="BA32" i="29"/>
  <c r="BA34" i="29"/>
  <c r="BC12" i="28"/>
  <c r="AZ10" i="29"/>
  <c r="AZ32" i="29"/>
  <c r="AZ34" i="29"/>
  <c r="BB12" i="28"/>
  <c r="D39" i="33"/>
  <c r="AH24" i="36"/>
  <c r="AI48" i="64"/>
  <c r="AI50" i="64"/>
  <c r="AI18" i="34"/>
  <c r="BB208" i="6"/>
  <c r="Z48" i="64"/>
  <c r="Z50" i="64"/>
  <c r="D30" i="33"/>
  <c r="Y24" i="36"/>
  <c r="Z18" i="34"/>
  <c r="L13" i="28"/>
  <c r="K177" i="59"/>
  <c r="AT178" i="59"/>
  <c r="AR9" i="36"/>
  <c r="S40" i="30"/>
  <c r="AH13" i="28"/>
  <c r="AG177" i="59"/>
  <c r="BC28" i="29"/>
  <c r="BC46" i="29"/>
  <c r="BC47" i="29"/>
  <c r="BE7" i="30"/>
  <c r="BE9" i="30"/>
  <c r="BE40" i="30"/>
  <c r="BC41" i="29"/>
  <c r="BC43" i="29"/>
  <c r="BE6" i="28"/>
  <c r="BD41" i="29"/>
  <c r="BD43" i="29"/>
  <c r="BF6" i="28"/>
  <c r="BD28" i="29"/>
  <c r="BD46" i="29"/>
  <c r="BD47" i="29"/>
  <c r="BF7" i="30"/>
  <c r="BF9" i="30"/>
  <c r="BF40" i="30"/>
  <c r="BE28" i="29"/>
  <c r="BE46" i="29"/>
  <c r="BE47" i="29"/>
  <c r="BG7" i="30"/>
  <c r="BG9" i="30"/>
  <c r="BG40" i="30"/>
  <c r="AD208" i="6"/>
  <c r="F20" i="68"/>
  <c r="AP9" i="30"/>
  <c r="G5" i="31"/>
  <c r="Z33" i="92"/>
  <c r="E29" i="91"/>
  <c r="E33" i="91"/>
  <c r="E34" i="91"/>
  <c r="E18" i="91"/>
  <c r="E24" i="91"/>
  <c r="E26" i="91"/>
  <c r="D67" i="33"/>
  <c r="BM67" i="33"/>
  <c r="BK18" i="34"/>
  <c r="BK48" i="64"/>
  <c r="BK50" i="64"/>
  <c r="BJ24" i="36"/>
  <c r="J56" i="59"/>
  <c r="K56" i="59"/>
  <c r="D66" i="116"/>
  <c r="F9" i="36"/>
  <c r="H178" i="59"/>
  <c r="G57" i="59"/>
  <c r="F67" i="116"/>
  <c r="AE33" i="33"/>
  <c r="AF33" i="33"/>
  <c r="BG178" i="59"/>
  <c r="BE9" i="36"/>
  <c r="BL9" i="30"/>
  <c r="BL40" i="30"/>
  <c r="AY49" i="33"/>
  <c r="U23" i="33"/>
  <c r="Z28" i="33"/>
  <c r="C57" i="116"/>
  <c r="J47" i="59"/>
  <c r="K47" i="59"/>
  <c r="AW49" i="33"/>
  <c r="AX49" i="33"/>
  <c r="AY53" i="33"/>
  <c r="AZ53" i="33"/>
  <c r="J54" i="59"/>
  <c r="K54" i="59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/>
  <c r="BM161" i="59"/>
  <c r="W20" i="33"/>
  <c r="U48" i="64"/>
  <c r="U50" i="64"/>
  <c r="D25" i="33"/>
  <c r="U18" i="34"/>
  <c r="T24" i="36"/>
  <c r="AX9" i="36"/>
  <c r="AZ178" i="59"/>
  <c r="AD32" i="33"/>
  <c r="U8" i="36"/>
  <c r="W172" i="59"/>
  <c r="V24" i="36"/>
  <c r="W18" i="34"/>
  <c r="W48" i="64"/>
  <c r="W50" i="64"/>
  <c r="D27" i="33"/>
  <c r="P18" i="33"/>
  <c r="H10" i="33"/>
  <c r="I10" i="33"/>
  <c r="J10" i="33"/>
  <c r="K10" i="33"/>
  <c r="L10" i="33"/>
  <c r="AA29" i="33"/>
  <c r="AB29" i="33"/>
  <c r="BE8" i="36"/>
  <c r="BG172" i="59"/>
  <c r="Q178" i="59"/>
  <c r="E12" i="35"/>
  <c r="O9" i="36"/>
  <c r="X8" i="36"/>
  <c r="Z172" i="59"/>
  <c r="D17" i="33"/>
  <c r="M48" i="64"/>
  <c r="M50" i="64"/>
  <c r="L24" i="36"/>
  <c r="M18" i="34"/>
  <c r="D55" i="33"/>
  <c r="AY18" i="34"/>
  <c r="AX24" i="36"/>
  <c r="AY48" i="64"/>
  <c r="AY50" i="64"/>
  <c r="BD33" i="92"/>
  <c r="H29" i="91"/>
  <c r="H33" i="91"/>
  <c r="H34" i="91"/>
  <c r="G20" i="68"/>
  <c r="I34" i="29"/>
  <c r="K12" i="28"/>
  <c r="O18" i="34"/>
  <c r="O48" i="64"/>
  <c r="O50" i="64"/>
  <c r="N24" i="36"/>
  <c r="D19" i="33"/>
  <c r="AG9" i="36"/>
  <c r="AI178" i="59"/>
  <c r="AV50" i="33"/>
  <c r="G24" i="36"/>
  <c r="H48" i="64"/>
  <c r="H50" i="64"/>
  <c r="H18" i="34"/>
  <c r="D12" i="33"/>
  <c r="AZ51" i="33"/>
  <c r="T18" i="34"/>
  <c r="S24" i="36"/>
  <c r="T48" i="64"/>
  <c r="T50" i="64"/>
  <c r="D24" i="33"/>
  <c r="AS178" i="59"/>
  <c r="AQ9" i="36"/>
  <c r="AB50" i="64"/>
  <c r="D15" i="33"/>
  <c r="K48" i="64"/>
  <c r="K50" i="64"/>
  <c r="K18" i="34"/>
  <c r="J24" i="36"/>
  <c r="AT48" i="33"/>
  <c r="AU48" i="33"/>
  <c r="AV48" i="33"/>
  <c r="AL177" i="59"/>
  <c r="AM13" i="28"/>
  <c r="E65" i="116"/>
  <c r="J55" i="59"/>
  <c r="K55" i="59"/>
  <c r="L208" i="6"/>
  <c r="AG13" i="28"/>
  <c r="AF177" i="59"/>
  <c r="AD177" i="59"/>
  <c r="AE13" i="28"/>
  <c r="BG18" i="34"/>
  <c r="D63" i="33"/>
  <c r="BF24" i="36"/>
  <c r="BG48" i="64"/>
  <c r="BG50" i="64"/>
  <c r="R19" i="29"/>
  <c r="R37" i="29"/>
  <c r="R38" i="29"/>
  <c r="T8" i="30"/>
  <c r="T9" i="30"/>
  <c r="T40" i="30"/>
  <c r="U172" i="59"/>
  <c r="F68" i="59"/>
  <c r="E78" i="116"/>
  <c r="S8" i="36"/>
  <c r="E5" i="35"/>
  <c r="BN208" i="6"/>
  <c r="D62" i="33"/>
  <c r="BE24" i="36"/>
  <c r="BF48" i="64"/>
  <c r="BF50" i="64"/>
  <c r="BF18" i="34"/>
  <c r="AN178" i="59"/>
  <c r="AL9" i="36"/>
  <c r="AV208" i="6"/>
  <c r="AK561" i="6"/>
  <c r="D24" i="36"/>
  <c r="D9" i="33"/>
  <c r="E18" i="34"/>
  <c r="E48" i="64"/>
  <c r="E50" i="64"/>
  <c r="AK38" i="33"/>
  <c r="AL38" i="33"/>
  <c r="AJ38" i="33"/>
  <c r="C35" i="92"/>
  <c r="BD178" i="59"/>
  <c r="BB9" i="36"/>
  <c r="I48" i="64"/>
  <c r="I50" i="64"/>
  <c r="D13" i="33"/>
  <c r="I18" i="34"/>
  <c r="H24" i="36"/>
  <c r="O11" i="33"/>
  <c r="N9" i="30"/>
  <c r="N40" i="30"/>
  <c r="AX208" i="6"/>
  <c r="BA561" i="6"/>
  <c r="AF208" i="6"/>
  <c r="BH33" i="29"/>
  <c r="BH10" i="29"/>
  <c r="BH32" i="29"/>
  <c r="BH34" i="29"/>
  <c r="BJ12" i="28"/>
  <c r="BI10" i="29"/>
  <c r="BI32" i="29"/>
  <c r="BI34" i="29"/>
  <c r="BK12" i="28"/>
  <c r="AN13" i="28"/>
  <c r="AM177" i="59"/>
  <c r="R178" i="59"/>
  <c r="P9" i="36"/>
  <c r="BJ208" i="6"/>
  <c r="I31" i="97"/>
  <c r="AT46" i="33"/>
  <c r="D34" i="33"/>
  <c r="AD48" i="64"/>
  <c r="AD50" i="64"/>
  <c r="AC24" i="36"/>
  <c r="AD18" i="34"/>
  <c r="AL19" i="29"/>
  <c r="AL37" i="29"/>
  <c r="AL38" i="29"/>
  <c r="AN8" i="30"/>
  <c r="AN9" i="30"/>
  <c r="AN40" i="30"/>
  <c r="AM19" i="29"/>
  <c r="AM37" i="29"/>
  <c r="AM38" i="29"/>
  <c r="AO8" i="30"/>
  <c r="BA28" i="29"/>
  <c r="BA46" i="29"/>
  <c r="BA47" i="29"/>
  <c r="BC7" i="30"/>
  <c r="BC9" i="30"/>
  <c r="BC40" i="30"/>
  <c r="AZ41" i="29"/>
  <c r="AZ43" i="29"/>
  <c r="BB6" i="28"/>
  <c r="AZ28" i="29"/>
  <c r="AZ46" i="29"/>
  <c r="AZ47" i="29"/>
  <c r="BB7" i="30"/>
  <c r="I20" i="68"/>
  <c r="AC31" i="33"/>
  <c r="AD31" i="33"/>
  <c r="H208" i="6"/>
  <c r="AE41" i="29"/>
  <c r="AE43" i="29"/>
  <c r="AG6" i="28"/>
  <c r="AF28" i="29"/>
  <c r="AF46" i="29"/>
  <c r="AF47" i="29"/>
  <c r="AH7" i="30"/>
  <c r="AH9" i="30"/>
  <c r="AH40" i="30"/>
  <c r="AE28" i="29"/>
  <c r="AE46" i="29"/>
  <c r="AE47" i="29"/>
  <c r="AG7" i="30"/>
  <c r="AB33" i="29"/>
  <c r="AB10" i="29"/>
  <c r="AB32" i="29"/>
  <c r="J20" i="68"/>
  <c r="C18" i="91"/>
  <c r="C23" i="91"/>
  <c r="C34" i="91"/>
  <c r="C33" i="92"/>
  <c r="BA51" i="33"/>
  <c r="BB51" i="33"/>
  <c r="AU33" i="29"/>
  <c r="AV10" i="29"/>
  <c r="AV32" i="29"/>
  <c r="AV34" i="29"/>
  <c r="AX12" i="28"/>
  <c r="AU10" i="29"/>
  <c r="AU32" i="29"/>
  <c r="AU34" i="29"/>
  <c r="AW12" i="28"/>
  <c r="AM41" i="29"/>
  <c r="AM43" i="29"/>
  <c r="AO6" i="28"/>
  <c r="AM28" i="29"/>
  <c r="AM46" i="29"/>
  <c r="AM47" i="29"/>
  <c r="AO7" i="30"/>
  <c r="AO9" i="30"/>
  <c r="AO40" i="30"/>
  <c r="AR208" i="6"/>
  <c r="G210" i="6"/>
  <c r="G561" i="6"/>
  <c r="G563" i="6"/>
  <c r="G565" i="6"/>
  <c r="F29" i="91"/>
  <c r="F33" i="91"/>
  <c r="F34" i="91"/>
  <c r="AE33" i="92"/>
  <c r="F18" i="91"/>
  <c r="F24" i="91"/>
  <c r="F26" i="91"/>
  <c r="AS45" i="33"/>
  <c r="AG9" i="12"/>
  <c r="BK65" i="33"/>
  <c r="BL65" i="33"/>
  <c r="O14" i="33"/>
  <c r="Q14" i="33"/>
  <c r="P14" i="33"/>
  <c r="AZ49" i="33"/>
  <c r="BH58" i="33"/>
  <c r="BF58" i="33"/>
  <c r="BG58" i="33"/>
  <c r="AO40" i="33"/>
  <c r="J8" i="36"/>
  <c r="L172" i="59"/>
  <c r="E68" i="59"/>
  <c r="D78" i="116"/>
  <c r="D5" i="35"/>
  <c r="C10" i="67"/>
  <c r="C39" i="64"/>
  <c r="C9" i="64" s="1"/>
  <c r="C124" i="116" s="1"/>
  <c r="AS27" i="50"/>
  <c r="AO27" i="50"/>
  <c r="AW27" i="50"/>
  <c r="AR27" i="50"/>
  <c r="AY27" i="50"/>
  <c r="BD27" i="50"/>
  <c r="AX27" i="50"/>
  <c r="AV27" i="50"/>
  <c r="AP27" i="50"/>
  <c r="AT27" i="50"/>
  <c r="AU27" i="50"/>
  <c r="AQ27" i="50"/>
  <c r="I42" i="47"/>
  <c r="H42" i="47"/>
  <c r="N42" i="47"/>
  <c r="D8" i="47"/>
  <c r="BB53" i="33"/>
  <c r="BA53" i="33"/>
  <c r="BC51" i="33"/>
  <c r="BD51" i="33"/>
  <c r="AG9" i="30"/>
  <c r="F5" i="31"/>
  <c r="BM65" i="33"/>
  <c r="AM48" i="64"/>
  <c r="AM50" i="64"/>
  <c r="D43" i="33"/>
  <c r="AL24" i="36"/>
  <c r="AM18" i="34"/>
  <c r="AL8" i="36"/>
  <c r="AN172" i="59"/>
  <c r="AF34" i="33"/>
  <c r="AG34" i="33"/>
  <c r="AR561" i="6"/>
  <c r="AE31" i="33"/>
  <c r="AK24" i="36"/>
  <c r="AL18" i="34"/>
  <c r="D42" i="33"/>
  <c r="AL48" i="64"/>
  <c r="AL50" i="64"/>
  <c r="AV46" i="33"/>
  <c r="BJ561" i="6"/>
  <c r="AF561" i="6"/>
  <c r="AF9" i="12"/>
  <c r="D22" i="33"/>
  <c r="Q24" i="36"/>
  <c r="R18" i="34"/>
  <c r="R48" i="64"/>
  <c r="R50" i="64"/>
  <c r="E6" i="31"/>
  <c r="AW48" i="33"/>
  <c r="Q19" i="33"/>
  <c r="F74" i="59"/>
  <c r="E84" i="116"/>
  <c r="Q18" i="33"/>
  <c r="X20" i="33"/>
  <c r="BA54" i="33"/>
  <c r="AA28" i="33"/>
  <c r="AG33" i="33"/>
  <c r="D60" i="33"/>
  <c r="BD48" i="64"/>
  <c r="BD50" i="64"/>
  <c r="BC24" i="36"/>
  <c r="BD18" i="34"/>
  <c r="D21" i="33"/>
  <c r="Q48" i="64"/>
  <c r="P24" i="36"/>
  <c r="Q18" i="34"/>
  <c r="AC41" i="30"/>
  <c r="E38" i="31"/>
  <c r="AU46" i="33"/>
  <c r="P11" i="33"/>
  <c r="Y20" i="33"/>
  <c r="AZ52" i="33"/>
  <c r="BC8" i="36"/>
  <c r="BE172" i="59"/>
  <c r="E7" i="31"/>
  <c r="AB30" i="33"/>
  <c r="AC30" i="33"/>
  <c r="J12" i="33"/>
  <c r="AT47" i="33"/>
  <c r="AI33" i="33"/>
  <c r="BB8" i="36"/>
  <c r="BD172" i="59"/>
  <c r="AM39" i="33"/>
  <c r="AL39" i="33"/>
  <c r="AN39" i="33"/>
  <c r="AO39" i="33"/>
  <c r="AK39" i="33"/>
  <c r="C41" i="29"/>
  <c r="C43" i="29"/>
  <c r="E6" i="28"/>
  <c r="D28" i="29"/>
  <c r="D46" i="29"/>
  <c r="D47" i="29"/>
  <c r="F7" i="30"/>
  <c r="C28" i="29"/>
  <c r="C46" i="29"/>
  <c r="C47" i="29"/>
  <c r="E7" i="30"/>
  <c r="Y27" i="33"/>
  <c r="Z27" i="33"/>
  <c r="AP40" i="30"/>
  <c r="G7" i="31"/>
  <c r="D59" i="33"/>
  <c r="BC18" i="34"/>
  <c r="BB24" i="36"/>
  <c r="BC48" i="64"/>
  <c r="BC50" i="64"/>
  <c r="C19" i="29"/>
  <c r="C37" i="29"/>
  <c r="C38" i="29"/>
  <c r="E8" i="30"/>
  <c r="D19" i="29"/>
  <c r="D37" i="29"/>
  <c r="D38" i="29"/>
  <c r="F8" i="30"/>
  <c r="D6" i="31"/>
  <c r="AI37" i="33"/>
  <c r="AJ33" i="33"/>
  <c r="BB561" i="6"/>
  <c r="H11" i="35"/>
  <c r="BA177" i="59"/>
  <c r="BB13" i="28"/>
  <c r="D10" i="29"/>
  <c r="D32" i="29"/>
  <c r="D34" i="29"/>
  <c r="F12" i="28"/>
  <c r="C33" i="29"/>
  <c r="C10" i="29"/>
  <c r="C32" i="29"/>
  <c r="D36" i="33"/>
  <c r="AF18" i="34"/>
  <c r="AF48" i="64"/>
  <c r="AF50" i="64"/>
  <c r="AE24" i="36"/>
  <c r="AV9" i="12"/>
  <c r="L561" i="6"/>
  <c r="AJ9" i="36"/>
  <c r="AL178" i="59"/>
  <c r="V24" i="33"/>
  <c r="H561" i="6"/>
  <c r="BB9" i="30"/>
  <c r="H5" i="31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/>
  <c r="K24" i="36"/>
  <c r="AF172" i="59"/>
  <c r="G68" i="59"/>
  <c r="F78" i="116"/>
  <c r="AD8" i="36"/>
  <c r="F5" i="35"/>
  <c r="AX561" i="6"/>
  <c r="L13" i="33"/>
  <c r="K13" i="33"/>
  <c r="BI63" i="33"/>
  <c r="BJ63" i="33"/>
  <c r="AV177" i="59"/>
  <c r="H73" i="59"/>
  <c r="G83" i="116"/>
  <c r="AW13" i="28"/>
  <c r="G11" i="35"/>
  <c r="BJ177" i="59"/>
  <c r="BK13" i="28"/>
  <c r="O17" i="33"/>
  <c r="BA172" i="59"/>
  <c r="AY8" i="36"/>
  <c r="H5" i="35"/>
  <c r="R14" i="33"/>
  <c r="D150" i="59"/>
  <c r="G214" i="6"/>
  <c r="G221" i="6"/>
  <c r="G223" i="6"/>
  <c r="G219" i="6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/>
  <c r="BJ18" i="34"/>
  <c r="AH33" i="33"/>
  <c r="AD561" i="6"/>
  <c r="J57" i="59"/>
  <c r="K57" i="59"/>
  <c r="G9" i="33"/>
  <c r="BA55" i="33"/>
  <c r="W25" i="33"/>
  <c r="X25" i="33"/>
  <c r="AW177" i="59"/>
  <c r="AX13" i="28"/>
  <c r="BA49" i="33"/>
  <c r="AG31" i="33"/>
  <c r="BA48" i="64"/>
  <c r="BA50" i="64"/>
  <c r="D57" i="33"/>
  <c r="AZ24" i="36"/>
  <c r="BA18" i="34"/>
  <c r="AM178" i="59"/>
  <c r="AK9" i="36"/>
  <c r="AM38" i="33"/>
  <c r="AB9" i="36"/>
  <c r="AD178" i="59"/>
  <c r="BI58" i="33"/>
  <c r="BJ58" i="33"/>
  <c r="AB34" i="29"/>
  <c r="AD12" i="28"/>
  <c r="AF31" i="33"/>
  <c r="AF178" i="59"/>
  <c r="AD9" i="36"/>
  <c r="AC29" i="33"/>
  <c r="AF32" i="33"/>
  <c r="AR40" i="33"/>
  <c r="BD24" i="36"/>
  <c r="BE18" i="34"/>
  <c r="BE48" i="64"/>
  <c r="BE50" i="64"/>
  <c r="D61" i="33"/>
  <c r="G224" i="6"/>
  <c r="BJ27" i="50"/>
  <c r="BK27" i="50"/>
  <c r="BI27" i="50"/>
  <c r="AZ27" i="50"/>
  <c r="BN27" i="50"/>
  <c r="BN35" i="50" s="1"/>
  <c r="BL27" i="50"/>
  <c r="BE27" i="50"/>
  <c r="BM27" i="50"/>
  <c r="BG27" i="50"/>
  <c r="BB27" i="50"/>
  <c r="BH27" i="50"/>
  <c r="BF27" i="50"/>
  <c r="BC27" i="50"/>
  <c r="BA27" i="50"/>
  <c r="L46" i="47"/>
  <c r="K46" i="47"/>
  <c r="AI6" i="48" s="1"/>
  <c r="E46" i="47"/>
  <c r="J46" i="47"/>
  <c r="J74" i="52" s="1"/>
  <c r="AH6" i="48"/>
  <c r="AH9" i="48"/>
  <c r="AH50" i="48" s="1"/>
  <c r="AH72" i="48" s="1"/>
  <c r="AH81" i="48" s="1"/>
  <c r="C46" i="47"/>
  <c r="AA6" i="48"/>
  <c r="AA9" i="48" s="1"/>
  <c r="AA50" i="48" s="1"/>
  <c r="AA51" i="48" s="1"/>
  <c r="AA54" i="48" s="1"/>
  <c r="F8" i="47"/>
  <c r="E8" i="47"/>
  <c r="H73" i="52"/>
  <c r="Z25" i="33"/>
  <c r="Y25" i="33"/>
  <c r="W23" i="33"/>
  <c r="BI9" i="12"/>
  <c r="AT9" i="36"/>
  <c r="AV178" i="59"/>
  <c r="G12" i="35"/>
  <c r="G232" i="6"/>
  <c r="G570" i="6"/>
  <c r="D164" i="59"/>
  <c r="G566" i="6"/>
  <c r="G568" i="6"/>
  <c r="Y26" i="33"/>
  <c r="AX50" i="33"/>
  <c r="AY50" i="33"/>
  <c r="AZ50" i="33"/>
  <c r="AP39" i="33"/>
  <c r="BB55" i="33"/>
  <c r="F11" i="35"/>
  <c r="AC177" i="59"/>
  <c r="G73" i="59"/>
  <c r="F83" i="116"/>
  <c r="AD13" i="28"/>
  <c r="AH31" i="33"/>
  <c r="AD30" i="33"/>
  <c r="AE30" i="33"/>
  <c r="AD29" i="33"/>
  <c r="BK58" i="33"/>
  <c r="AU9" i="36"/>
  <c r="AW178" i="59"/>
  <c r="AU45" i="33"/>
  <c r="P15" i="33"/>
  <c r="C34" i="29"/>
  <c r="E12" i="28"/>
  <c r="C5" i="35"/>
  <c r="D172" i="59"/>
  <c r="T21" i="33"/>
  <c r="S21" i="33"/>
  <c r="U21" i="33"/>
  <c r="Z20" i="33"/>
  <c r="W24" i="33"/>
  <c r="Y24" i="33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/>
  <c r="D83" i="116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/>
  <c r="BC54" i="33"/>
  <c r="BD54" i="33"/>
  <c r="BF54" i="33"/>
  <c r="BE54" i="33"/>
  <c r="AA9" i="12"/>
  <c r="AH34" i="33"/>
  <c r="BE51" i="33"/>
  <c r="BC53" i="33"/>
  <c r="BG61" i="33"/>
  <c r="BH61" i="33"/>
  <c r="P17" i="33"/>
  <c r="BL58" i="33"/>
  <c r="BM58" i="33"/>
  <c r="Y9" i="12"/>
  <c r="BL66" i="33"/>
  <c r="BM66" i="33"/>
  <c r="AG32" i="33"/>
  <c r="D46" i="59"/>
  <c r="D154" i="59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/>
  <c r="BK63" i="33"/>
  <c r="BL63" i="33"/>
  <c r="BC57" i="33"/>
  <c r="BD57" i="33"/>
  <c r="BB49" i="33"/>
  <c r="AA25" i="33"/>
  <c r="AB25" i="33"/>
  <c r="J178" i="59"/>
  <c r="H9" i="36"/>
  <c r="AX48" i="33"/>
  <c r="BH9" i="36"/>
  <c r="BJ178" i="59"/>
  <c r="C9" i="12"/>
  <c r="BP561" i="6"/>
  <c r="I73" i="59"/>
  <c r="H83" i="116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/>
  <c r="BN39" i="50"/>
  <c r="BN66" i="50"/>
  <c r="C74" i="52"/>
  <c r="E10" i="47"/>
  <c r="L74" i="52"/>
  <c r="G6" i="47"/>
  <c r="BC49" i="33"/>
  <c r="AP44" i="33"/>
  <c r="R11" i="33"/>
  <c r="R15" i="33"/>
  <c r="BK62" i="33"/>
  <c r="BL62" i="33"/>
  <c r="BM62" i="33"/>
  <c r="C56" i="116"/>
  <c r="BI61" i="33"/>
  <c r="D35" i="33"/>
  <c r="AD24" i="36"/>
  <c r="AE18" i="34"/>
  <c r="AE48" i="64"/>
  <c r="AO41" i="30"/>
  <c r="F38" i="31"/>
  <c r="D12" i="35"/>
  <c r="C9" i="36"/>
  <c r="E178" i="59"/>
  <c r="E74" i="59"/>
  <c r="D84" i="116"/>
  <c r="T19" i="33"/>
  <c r="BM172" i="59"/>
  <c r="D68" i="59"/>
  <c r="AK37" i="33"/>
  <c r="BM63" i="33"/>
  <c r="BA50" i="33"/>
  <c r="BB50" i="33"/>
  <c r="AR43" i="33"/>
  <c r="AA20" i="33"/>
  <c r="AC20" i="33"/>
  <c r="AB20" i="33"/>
  <c r="S15" i="33"/>
  <c r="AC178" i="59"/>
  <c r="G74" i="59"/>
  <c r="F84" i="116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/>
  <c r="BL60" i="33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/>
  <c r="BF59" i="33"/>
  <c r="BG59" i="33"/>
  <c r="AY47" i="33"/>
  <c r="AX47" i="33"/>
  <c r="BN9" i="30"/>
  <c r="BO38" i="30"/>
  <c r="E40" i="30"/>
  <c r="C7" i="31"/>
  <c r="I7" i="3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/>
  <c r="G571" i="6"/>
  <c r="H74" i="59"/>
  <c r="G84" i="116"/>
  <c r="AC25" i="33"/>
  <c r="AV40" i="33"/>
  <c r="AW40" i="33"/>
  <c r="AX40" i="33"/>
  <c r="AU60" i="48"/>
  <c r="AU63" i="48" s="1"/>
  <c r="AO60" i="48"/>
  <c r="AO63" i="48" s="1"/>
  <c r="AR60" i="48"/>
  <c r="AX60" i="48"/>
  <c r="AX63" i="48" s="1"/>
  <c r="AX65" i="48" s="1"/>
  <c r="AP60" i="48"/>
  <c r="AP63" i="48" s="1"/>
  <c r="AP65" i="48" s="1"/>
  <c r="AP66" i="48" s="1"/>
  <c r="AW60" i="48"/>
  <c r="AT60" i="48"/>
  <c r="AT63" i="48" s="1"/>
  <c r="AN60" i="48"/>
  <c r="AV60" i="48"/>
  <c r="AV63" i="48"/>
  <c r="AV65" i="48" s="1"/>
  <c r="AQ60" i="48"/>
  <c r="AM60" i="48"/>
  <c r="AS60" i="48"/>
  <c r="AS63" i="48" s="1"/>
  <c r="AS65" i="48" s="1"/>
  <c r="AS66" i="48" s="1"/>
  <c r="H50" i="47"/>
  <c r="AR13" i="48" s="1"/>
  <c r="N50" i="47"/>
  <c r="L50" i="47"/>
  <c r="AV13" i="48"/>
  <c r="K50" i="47"/>
  <c r="AU13" i="48"/>
  <c r="F50" i="47"/>
  <c r="AP13" i="48" s="1"/>
  <c r="J50" i="47"/>
  <c r="AT13" i="48"/>
  <c r="G50" i="47"/>
  <c r="AQ13" i="48" s="1"/>
  <c r="C28" i="47"/>
  <c r="AC75" i="82"/>
  <c r="BC50" i="33"/>
  <c r="D63" i="59"/>
  <c r="D169" i="59"/>
  <c r="O13" i="33"/>
  <c r="AK31" i="33"/>
  <c r="D8" i="33"/>
  <c r="Q41" i="30"/>
  <c r="D18" i="34"/>
  <c r="C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D38" i="31"/>
  <c r="D48" i="64"/>
  <c r="AY46" i="33"/>
  <c r="AL31" i="33"/>
  <c r="BG51" i="33"/>
  <c r="AD25" i="33"/>
  <c r="AG35" i="33"/>
  <c r="BM60" i="33"/>
  <c r="U15" i="33"/>
  <c r="T11" i="33"/>
  <c r="U11" i="33"/>
  <c r="P16" i="33"/>
  <c r="K9" i="33"/>
  <c r="AM36" i="33"/>
  <c r="E135" i="116"/>
  <c r="BI54" i="33"/>
  <c r="AE28" i="33"/>
  <c r="BH51" i="33"/>
  <c r="BI51" i="33"/>
  <c r="AM37" i="33"/>
  <c r="Y23" i="33"/>
  <c r="BJ51" i="33"/>
  <c r="BK51" i="33"/>
  <c r="BL51" i="33"/>
  <c r="BM51" i="33"/>
  <c r="AZ47" i="33"/>
  <c r="AG30" i="33"/>
  <c r="AY40" i="33"/>
  <c r="AZ40" i="33"/>
  <c r="BH59" i="33"/>
  <c r="BI59" i="33"/>
  <c r="BD49" i="33"/>
  <c r="W21" i="33"/>
  <c r="BJ61" i="33"/>
  <c r="AS39" i="33"/>
  <c r="AR39" i="33"/>
  <c r="AD20" i="33"/>
  <c r="C78" i="116"/>
  <c r="J68" i="59"/>
  <c r="K68" i="59"/>
  <c r="AX45" i="33"/>
  <c r="AQ42" i="33"/>
  <c r="AR42" i="33"/>
  <c r="AS42" i="33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/>
  <c r="P10" i="33"/>
  <c r="Q10" i="33"/>
  <c r="R10" i="33"/>
  <c r="BC52" i="33"/>
  <c r="BD52" i="33"/>
  <c r="H6" i="34"/>
  <c r="BB56" i="33"/>
  <c r="C48" i="64"/>
  <c r="C38" i="31"/>
  <c r="I38" i="31"/>
  <c r="C18" i="34"/>
  <c r="D7" i="33"/>
  <c r="E41" i="30"/>
  <c r="BN41" i="30"/>
  <c r="BN40" i="30"/>
  <c r="C12" i="35"/>
  <c r="D178" i="59"/>
  <c r="V19" i="33"/>
  <c r="BF57" i="33"/>
  <c r="H18" i="64"/>
  <c r="AZ50" i="64"/>
  <c r="G44" i="31"/>
  <c r="U18" i="33"/>
  <c r="BG57" i="33"/>
  <c r="AO31" i="33"/>
  <c r="AP31" i="33"/>
  <c r="AM33" i="33"/>
  <c r="BE53" i="33"/>
  <c r="BF53" i="33"/>
  <c r="C60" i="116"/>
  <c r="AT41" i="33"/>
  <c r="V14" i="33"/>
  <c r="C70" i="116"/>
  <c r="AC27" i="33"/>
  <c r="AS43" i="33"/>
  <c r="AN31" i="33"/>
  <c r="AN37" i="33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AO37" i="33"/>
  <c r="AR44" i="33"/>
  <c r="AM63" i="48"/>
  <c r="C17" i="48"/>
  <c r="E114" i="59" s="1"/>
  <c r="BA40" i="33"/>
  <c r="BB40" i="33"/>
  <c r="BC40" i="33"/>
  <c r="BD40" i="33"/>
  <c r="BE40" i="33"/>
  <c r="BF40" i="33"/>
  <c r="BG40" i="33"/>
  <c r="BH40" i="33"/>
  <c r="BI40" i="33"/>
  <c r="BJ40" i="33"/>
  <c r="BK40" i="33"/>
  <c r="BL40" i="33"/>
  <c r="BM40" i="33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/>
  <c r="BM54" i="33"/>
  <c r="X19" i="33"/>
  <c r="D6" i="34"/>
  <c r="AQ31" i="33"/>
  <c r="D65" i="59"/>
  <c r="BJ54" i="33"/>
  <c r="F20" i="64"/>
  <c r="F133" i="116"/>
  <c r="G135" i="116"/>
  <c r="AT42" i="33"/>
  <c r="T10" i="33"/>
  <c r="AZ45" i="33"/>
  <c r="BA45" i="33"/>
  <c r="G8" i="33"/>
  <c r="H8" i="33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/>
  <c r="BJ57" i="33"/>
  <c r="BK57" i="33"/>
  <c r="BL57" i="33"/>
  <c r="BM57" i="33"/>
  <c r="E7" i="33"/>
  <c r="E69" i="33"/>
  <c r="F7" i="33"/>
  <c r="F69" i="33"/>
  <c r="G7" i="33"/>
  <c r="G69" i="33"/>
  <c r="AD26" i="33"/>
  <c r="AE26" i="33"/>
  <c r="W18" i="33"/>
  <c r="AA23" i="33"/>
  <c r="AB23" i="33"/>
  <c r="Z23" i="33"/>
  <c r="BI55" i="33"/>
  <c r="BJ55" i="33"/>
  <c r="BK55" i="33"/>
  <c r="T17" i="33"/>
  <c r="C6" i="34"/>
  <c r="C44" i="3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/>
  <c r="AE20" i="33"/>
  <c r="AS44" i="33"/>
  <c r="AZ46" i="33"/>
  <c r="D50" i="64"/>
  <c r="D18" i="64"/>
  <c r="AR31" i="33"/>
  <c r="AS31" i="33"/>
  <c r="AT31" i="33"/>
  <c r="AU31" i="33"/>
  <c r="AV31" i="33"/>
  <c r="AW31" i="33"/>
  <c r="BK61" i="33"/>
  <c r="BL61" i="33"/>
  <c r="X18" i="33"/>
  <c r="Y18" i="33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/>
  <c r="W14" i="33"/>
  <c r="X14" i="33"/>
  <c r="AT43" i="33"/>
  <c r="BA48" i="33"/>
  <c r="BB48" i="33"/>
  <c r="BC48" i="33"/>
  <c r="BD48" i="33"/>
  <c r="BE48" i="33"/>
  <c r="AM32" i="33"/>
  <c r="BL59" i="33"/>
  <c r="BM59" i="33"/>
  <c r="U10" i="33"/>
  <c r="V10" i="33"/>
  <c r="W10" i="33"/>
  <c r="X10" i="33"/>
  <c r="Y10" i="33"/>
  <c r="Z10" i="33"/>
  <c r="AA10" i="33"/>
  <c r="AB10" i="33"/>
  <c r="AC10" i="33"/>
  <c r="AD10" i="33"/>
  <c r="AE10" i="33"/>
  <c r="AF10" i="33"/>
  <c r="AG10" i="33"/>
  <c r="AH10" i="33"/>
  <c r="AI10" i="33"/>
  <c r="AJ10" i="33"/>
  <c r="AK10" i="33"/>
  <c r="AL10" i="33"/>
  <c r="AM10" i="33"/>
  <c r="AN10" i="33"/>
  <c r="AO10" i="33"/>
  <c r="AP10" i="33"/>
  <c r="AQ10" i="33"/>
  <c r="AR10" i="33"/>
  <c r="AS10" i="33"/>
  <c r="AT10" i="33"/>
  <c r="AU10" i="33"/>
  <c r="AV10" i="33"/>
  <c r="AW10" i="33"/>
  <c r="AX10" i="33"/>
  <c r="AY10" i="33"/>
  <c r="AZ10" i="33"/>
  <c r="BA10" i="33"/>
  <c r="BB10" i="33"/>
  <c r="BC10" i="33"/>
  <c r="BD10" i="33"/>
  <c r="BE10" i="33"/>
  <c r="BF10" i="33"/>
  <c r="BG10" i="33"/>
  <c r="BH10" i="33"/>
  <c r="BI10" i="33"/>
  <c r="BJ10" i="33"/>
  <c r="BK10" i="33"/>
  <c r="BL10" i="33"/>
  <c r="BM10" i="33"/>
  <c r="AX31" i="33"/>
  <c r="AY31" i="33"/>
  <c r="AZ31" i="33"/>
  <c r="BA31" i="33"/>
  <c r="BB31" i="33"/>
  <c r="BC31" i="33"/>
  <c r="BD31" i="33"/>
  <c r="BE31" i="33"/>
  <c r="BF31" i="33"/>
  <c r="BG31" i="33"/>
  <c r="BH31" i="33"/>
  <c r="BI31" i="33"/>
  <c r="BJ31" i="33"/>
  <c r="BK31" i="33"/>
  <c r="BL31" i="33"/>
  <c r="BM31" i="33"/>
  <c r="V15" i="33"/>
  <c r="AT51" i="82"/>
  <c r="J75" i="52"/>
  <c r="K75" i="52"/>
  <c r="AU51" i="82"/>
  <c r="H75" i="52"/>
  <c r="AR51" i="82"/>
  <c r="AB35" i="82"/>
  <c r="L75" i="52"/>
  <c r="AV51" i="82"/>
  <c r="AV61" i="82" s="1"/>
  <c r="AQ51" i="82"/>
  <c r="G75" i="52"/>
  <c r="AP51" i="82"/>
  <c r="F75" i="52"/>
  <c r="AX51" i="82"/>
  <c r="AX52" i="82" s="1"/>
  <c r="Z18" i="33"/>
  <c r="AA18" i="33"/>
  <c r="AB18" i="33"/>
  <c r="AC23" i="33"/>
  <c r="AD23" i="33"/>
  <c r="AE23" i="33"/>
  <c r="W15" i="33"/>
  <c r="AP36" i="33"/>
  <c r="AO36" i="33"/>
  <c r="Y22" i="33"/>
  <c r="AG28" i="33"/>
  <c r="AH28" i="33"/>
  <c r="AV41" i="33"/>
  <c r="D17" i="34"/>
  <c r="D56" i="63"/>
  <c r="C7" i="34"/>
  <c r="C45" i="31"/>
  <c r="C20" i="34"/>
  <c r="C8" i="34"/>
  <c r="C46" i="31"/>
  <c r="U17" i="33"/>
  <c r="D21" i="34"/>
  <c r="F38" i="28"/>
  <c r="C27" i="36"/>
  <c r="C26" i="36"/>
  <c r="C75" i="116"/>
  <c r="X15" i="33"/>
  <c r="Y15" i="33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/>
  <c r="BD45" i="33"/>
  <c r="BE45" i="33"/>
  <c r="BF45" i="33"/>
  <c r="BG45" i="33"/>
  <c r="BH45" i="33"/>
  <c r="BI45" i="33"/>
  <c r="BJ45" i="33"/>
  <c r="BK45" i="33"/>
  <c r="BL45" i="33"/>
  <c r="BM45" i="33"/>
  <c r="BE50" i="33"/>
  <c r="BF50" i="33"/>
  <c r="BG50" i="33"/>
  <c r="BH50" i="33"/>
  <c r="BI50" i="33"/>
  <c r="BJ50" i="33"/>
  <c r="BK50" i="33"/>
  <c r="BL50" i="33"/>
  <c r="BM50" i="33"/>
  <c r="BM61" i="33"/>
  <c r="AA22" i="33"/>
  <c r="Y14" i="33"/>
  <c r="C84" i="116"/>
  <c r="J74" i="59"/>
  <c r="K74" i="59"/>
  <c r="AC18" i="33"/>
  <c r="AD18" i="33"/>
  <c r="AE18" i="33"/>
  <c r="AF18" i="33"/>
  <c r="AG18" i="33"/>
  <c r="AH18" i="33"/>
  <c r="AI18" i="33"/>
  <c r="AJ18" i="33"/>
  <c r="AK18" i="33"/>
  <c r="AL18" i="33"/>
  <c r="AM18" i="33"/>
  <c r="AN18" i="33"/>
  <c r="AO18" i="33"/>
  <c r="AP18" i="33"/>
  <c r="AQ18" i="33"/>
  <c r="AR18" i="33"/>
  <c r="AS18" i="33"/>
  <c r="AT18" i="33"/>
  <c r="AU18" i="33"/>
  <c r="AV18" i="33"/>
  <c r="AW18" i="33"/>
  <c r="AX18" i="33"/>
  <c r="AY18" i="33"/>
  <c r="AZ18" i="33"/>
  <c r="BA18" i="33"/>
  <c r="BB18" i="33"/>
  <c r="BC18" i="33"/>
  <c r="BD18" i="33"/>
  <c r="BE18" i="33"/>
  <c r="BF18" i="33"/>
  <c r="BG18" i="33"/>
  <c r="BH18" i="33"/>
  <c r="BI18" i="33"/>
  <c r="BJ18" i="33"/>
  <c r="BK18" i="33"/>
  <c r="BL18" i="33"/>
  <c r="BM18" i="33"/>
  <c r="AJ30" i="33"/>
  <c r="BL55" i="33"/>
  <c r="BM55" i="33"/>
  <c r="AU42" i="33"/>
  <c r="AU43" i="33"/>
  <c r="AW43" i="33"/>
  <c r="AV43" i="33"/>
  <c r="BA46" i="33"/>
  <c r="AL34" i="33"/>
  <c r="BB47" i="33"/>
  <c r="AF20" i="33"/>
  <c r="AG20" i="33"/>
  <c r="AH20" i="33"/>
  <c r="AI20" i="33"/>
  <c r="AJ20" i="33"/>
  <c r="AK20" i="33"/>
  <c r="AL20" i="33"/>
  <c r="AM20" i="33"/>
  <c r="AN20" i="33"/>
  <c r="AO20" i="33"/>
  <c r="AP20" i="33"/>
  <c r="AQ20" i="33"/>
  <c r="AR20" i="33"/>
  <c r="AS20" i="33"/>
  <c r="AT20" i="33"/>
  <c r="AU20" i="33"/>
  <c r="AV20" i="33"/>
  <c r="AW20" i="33"/>
  <c r="AX20" i="33"/>
  <c r="AY20" i="33"/>
  <c r="AZ20" i="33"/>
  <c r="BA20" i="33"/>
  <c r="BB20" i="33"/>
  <c r="BC20" i="33"/>
  <c r="BD20" i="33"/>
  <c r="BE20" i="33"/>
  <c r="BF20" i="33"/>
  <c r="BG20" i="33"/>
  <c r="BH20" i="33"/>
  <c r="BI20" i="33"/>
  <c r="BJ20" i="33"/>
  <c r="BK20" i="33"/>
  <c r="BL20" i="33"/>
  <c r="BM20" i="33"/>
  <c r="M9" i="33"/>
  <c r="I7" i="33"/>
  <c r="I69" i="33"/>
  <c r="Y19" i="33"/>
  <c r="AS37" i="33"/>
  <c r="AT37" i="33"/>
  <c r="AU37" i="33"/>
  <c r="AV37" i="33"/>
  <c r="AW37" i="33"/>
  <c r="AX37" i="33"/>
  <c r="AY37" i="33"/>
  <c r="AZ37" i="33"/>
  <c r="BA37" i="33"/>
  <c r="BB37" i="33"/>
  <c r="BC37" i="33"/>
  <c r="BD37" i="33"/>
  <c r="BE37" i="33"/>
  <c r="BF37" i="33"/>
  <c r="BG37" i="33"/>
  <c r="BH37" i="33"/>
  <c r="BI37" i="33"/>
  <c r="BJ37" i="33"/>
  <c r="BK37" i="33"/>
  <c r="BL37" i="33"/>
  <c r="BM37" i="33"/>
  <c r="Z15" i="33"/>
  <c r="AO32" i="33"/>
  <c r="AP32" i="33"/>
  <c r="AQ32" i="33"/>
  <c r="AR32" i="33"/>
  <c r="AS32" i="33"/>
  <c r="AT32" i="33"/>
  <c r="AU32" i="33"/>
  <c r="AV32" i="33"/>
  <c r="AW32" i="33"/>
  <c r="BH53" i="33"/>
  <c r="BI53" i="33"/>
  <c r="BJ53" i="33"/>
  <c r="C133" i="116"/>
  <c r="C20" i="64"/>
  <c r="C135" i="116"/>
  <c r="D20" i="64"/>
  <c r="D135" i="116"/>
  <c r="D133" i="116"/>
  <c r="AJ35" i="33"/>
  <c r="BF48" i="33"/>
  <c r="AQ36" i="33"/>
  <c r="AU39" i="33"/>
  <c r="BF52" i="33"/>
  <c r="BG52" i="33"/>
  <c r="BH52" i="33"/>
  <c r="BI52" i="33"/>
  <c r="BJ52" i="33"/>
  <c r="BK52" i="33"/>
  <c r="BL52" i="33"/>
  <c r="BM52" i="33"/>
  <c r="Z14" i="33"/>
  <c r="AA14" i="33"/>
  <c r="AB14" i="33"/>
  <c r="AC14" i="33"/>
  <c r="AD14" i="33"/>
  <c r="AE14" i="33"/>
  <c r="AF14" i="33"/>
  <c r="AG14" i="33"/>
  <c r="AH14" i="33"/>
  <c r="AI14" i="33"/>
  <c r="AJ14" i="33"/>
  <c r="AK14" i="33"/>
  <c r="AL14" i="33"/>
  <c r="AM14" i="33"/>
  <c r="AN14" i="33"/>
  <c r="AO14" i="33"/>
  <c r="AP14" i="33"/>
  <c r="AQ14" i="33"/>
  <c r="AR14" i="33"/>
  <c r="AS14" i="33"/>
  <c r="AT14" i="33"/>
  <c r="AU14" i="33"/>
  <c r="AV14" i="33"/>
  <c r="AW14" i="33"/>
  <c r="AX14" i="33"/>
  <c r="AY14" i="33"/>
  <c r="AZ14" i="33"/>
  <c r="BA14" i="33"/>
  <c r="BB14" i="33"/>
  <c r="BC14" i="33"/>
  <c r="BD14" i="33"/>
  <c r="BE14" i="33"/>
  <c r="BF14" i="33"/>
  <c r="BG14" i="33"/>
  <c r="BH14" i="33"/>
  <c r="BI14" i="33"/>
  <c r="BJ14" i="33"/>
  <c r="BK14" i="33"/>
  <c r="BL14" i="33"/>
  <c r="BM14" i="33"/>
  <c r="BH49" i="33"/>
  <c r="BI49" i="33"/>
  <c r="BJ49" i="33"/>
  <c r="BK49" i="33"/>
  <c r="BL49" i="33"/>
  <c r="BM49" i="33"/>
  <c r="BF49" i="33"/>
  <c r="BG49" i="33"/>
  <c r="AU38" i="33"/>
  <c r="AV38" i="33"/>
  <c r="AW38" i="33"/>
  <c r="AX38" i="33"/>
  <c r="AY38" i="33"/>
  <c r="AZ38" i="33"/>
  <c r="BA38" i="33"/>
  <c r="BB38" i="33"/>
  <c r="BC38" i="33"/>
  <c r="BD38" i="33"/>
  <c r="BE38" i="33"/>
  <c r="BF38" i="33"/>
  <c r="BG38" i="33"/>
  <c r="BH38" i="33"/>
  <c r="BI38" i="33"/>
  <c r="BJ38" i="33"/>
  <c r="BK38" i="33"/>
  <c r="BL38" i="33"/>
  <c r="BM38" i="33"/>
  <c r="AT38" i="33"/>
  <c r="S16" i="33"/>
  <c r="R13" i="33"/>
  <c r="BD56" i="33"/>
  <c r="AF23" i="33"/>
  <c r="AG23" i="33"/>
  <c r="AH23" i="33"/>
  <c r="AI23" i="33"/>
  <c r="AJ23" i="33"/>
  <c r="AK23" i="33"/>
  <c r="AL23" i="33"/>
  <c r="AM23" i="33"/>
  <c r="AN23" i="33"/>
  <c r="AO23" i="33"/>
  <c r="AP23" i="33"/>
  <c r="AQ23" i="33"/>
  <c r="AR23" i="33"/>
  <c r="AS23" i="33"/>
  <c r="AT23" i="33"/>
  <c r="AU23" i="33"/>
  <c r="AV23" i="33"/>
  <c r="AW23" i="33"/>
  <c r="AX23" i="33"/>
  <c r="AY23" i="33"/>
  <c r="AZ23" i="33"/>
  <c r="BA23" i="33"/>
  <c r="BB23" i="33"/>
  <c r="BC23" i="33"/>
  <c r="BD23" i="33"/>
  <c r="BE23" i="33"/>
  <c r="BF23" i="33"/>
  <c r="BG23" i="33"/>
  <c r="BH23" i="33"/>
  <c r="BI23" i="33"/>
  <c r="BJ23" i="33"/>
  <c r="BK23" i="33"/>
  <c r="BL23" i="33"/>
  <c r="BM23" i="33"/>
  <c r="AT44" i="33"/>
  <c r="H7" i="33"/>
  <c r="C21" i="34"/>
  <c r="E38" i="28"/>
  <c r="E70" i="33"/>
  <c r="AO33" i="33"/>
  <c r="AH25" i="33"/>
  <c r="P12" i="33"/>
  <c r="Y11" i="33"/>
  <c r="Z11" i="33"/>
  <c r="AA11" i="33"/>
  <c r="AB11" i="33"/>
  <c r="AC11" i="33"/>
  <c r="AD11" i="33"/>
  <c r="BG35" i="82"/>
  <c r="BJ35" i="82"/>
  <c r="AY35" i="82"/>
  <c r="AV52" i="82"/>
  <c r="AV56" i="82" s="1"/>
  <c r="AV62" i="82"/>
  <c r="AV63" i="82"/>
  <c r="AV75" i="82"/>
  <c r="AV74" i="82" s="1"/>
  <c r="AV24" i="48"/>
  <c r="AW25" i="50"/>
  <c r="AV14" i="48"/>
  <c r="AV17" i="48" s="1"/>
  <c r="AV22" i="48"/>
  <c r="AW15" i="92"/>
  <c r="AX111" i="59"/>
  <c r="AV23" i="48"/>
  <c r="AW38" i="50"/>
  <c r="AV21" i="71"/>
  <c r="AV21" i="48"/>
  <c r="AT111" i="59"/>
  <c r="AR21" i="71"/>
  <c r="AR22" i="48"/>
  <c r="AS25" i="50"/>
  <c r="AR23" i="48"/>
  <c r="AS15" i="92"/>
  <c r="AU52" i="82"/>
  <c r="AU56" i="82" s="1"/>
  <c r="AU75" i="82"/>
  <c r="AU74" i="82"/>
  <c r="AU61" i="82"/>
  <c r="AQ22" i="48"/>
  <c r="AR25" i="50"/>
  <c r="AP47" i="50" s="1"/>
  <c r="AQ30" i="50" s="1"/>
  <c r="AQ14" i="48"/>
  <c r="AQ17" i="48" s="1"/>
  <c r="AQ21" i="48"/>
  <c r="AR15" i="92"/>
  <c r="AR38" i="50"/>
  <c r="AR39" i="50" s="1"/>
  <c r="AR51" i="52" s="1"/>
  <c r="AQ21" i="71"/>
  <c r="AQ24" i="48"/>
  <c r="AS111" i="59"/>
  <c r="AR62" i="82"/>
  <c r="AP24" i="48"/>
  <c r="AQ25" i="50"/>
  <c r="AP21" i="71"/>
  <c r="AR111" i="59"/>
  <c r="AP14" i="48"/>
  <c r="AQ38" i="50"/>
  <c r="AQ39" i="50" s="1"/>
  <c r="AQ51" i="52" s="1"/>
  <c r="AQ15" i="92"/>
  <c r="AP22" i="48"/>
  <c r="AP21" i="48"/>
  <c r="AP23" i="48"/>
  <c r="AQ62" i="82"/>
  <c r="AQ63" i="82"/>
  <c r="AQ61" i="82"/>
  <c r="AQ60" i="82"/>
  <c r="AQ75" i="82"/>
  <c r="AQ86" i="82" s="1"/>
  <c r="AQ88" i="82" s="1"/>
  <c r="AU14" i="48"/>
  <c r="AU17" i="48" s="1"/>
  <c r="AW114" i="59" s="1"/>
  <c r="AV15" i="92"/>
  <c r="AV38" i="50"/>
  <c r="AV39" i="50"/>
  <c r="AV51" i="52" s="1"/>
  <c r="AV25" i="50"/>
  <c r="AU21" i="48"/>
  <c r="AW111" i="59"/>
  <c r="AU22" i="48"/>
  <c r="AU21" i="71"/>
  <c r="AU24" i="48"/>
  <c r="AU23" i="48"/>
  <c r="AT14" i="48"/>
  <c r="AV111" i="59"/>
  <c r="AT22" i="48"/>
  <c r="AT21" i="71"/>
  <c r="AT21" i="48"/>
  <c r="AU15" i="92"/>
  <c r="AU25" i="50"/>
  <c r="BE35" i="82"/>
  <c r="AX61" i="82"/>
  <c r="AX75" i="82"/>
  <c r="AX62" i="82"/>
  <c r="AX60" i="82"/>
  <c r="AX63" i="82"/>
  <c r="AT62" i="82"/>
  <c r="AT61" i="82"/>
  <c r="AT60" i="82"/>
  <c r="AT63" i="82"/>
  <c r="AT52" i="82"/>
  <c r="AT56" i="82" s="1"/>
  <c r="AT55" i="82" s="1"/>
  <c r="AT20" i="82" s="1"/>
  <c r="AT36" i="52" s="1"/>
  <c r="AT75" i="82"/>
  <c r="AT74" i="82"/>
  <c r="AT79" i="82" s="1"/>
  <c r="AP60" i="82"/>
  <c r="AP61" i="82"/>
  <c r="AP62" i="82"/>
  <c r="AP63" i="82"/>
  <c r="AP75" i="82"/>
  <c r="AP52" i="82"/>
  <c r="AX32" i="33"/>
  <c r="AY32" i="33"/>
  <c r="AZ32" i="33"/>
  <c r="BA32" i="33"/>
  <c r="BB32" i="33"/>
  <c r="BC32" i="33"/>
  <c r="BD32" i="33"/>
  <c r="BE32" i="33"/>
  <c r="BF32" i="33"/>
  <c r="BG32" i="33"/>
  <c r="BH32" i="33"/>
  <c r="BI32" i="33"/>
  <c r="BJ32" i="33"/>
  <c r="BK32" i="33"/>
  <c r="BL32" i="33"/>
  <c r="BM32" i="33"/>
  <c r="AP33" i="33"/>
  <c r="AQ33" i="33"/>
  <c r="AR33" i="33"/>
  <c r="AS33" i="33"/>
  <c r="AT33" i="33"/>
  <c r="AU33" i="33"/>
  <c r="AV33" i="33"/>
  <c r="AW33" i="33"/>
  <c r="AX33" i="33"/>
  <c r="AY33" i="33"/>
  <c r="AZ33" i="33"/>
  <c r="BA33" i="33"/>
  <c r="BB33" i="33"/>
  <c r="BC33" i="33"/>
  <c r="BD33" i="33"/>
  <c r="BE33" i="33"/>
  <c r="BF33" i="33"/>
  <c r="BG33" i="33"/>
  <c r="BH33" i="33"/>
  <c r="BI33" i="33"/>
  <c r="BJ33" i="33"/>
  <c r="BK33" i="33"/>
  <c r="BL33" i="33"/>
  <c r="BM33" i="33"/>
  <c r="H69" i="33"/>
  <c r="S13" i="33"/>
  <c r="T13" i="33"/>
  <c r="U13" i="33"/>
  <c r="BG48" i="33"/>
  <c r="BH48" i="33"/>
  <c r="BI48" i="33"/>
  <c r="BJ48" i="33"/>
  <c r="BK48" i="33"/>
  <c r="BL48" i="33"/>
  <c r="BM48" i="33"/>
  <c r="BC47" i="33"/>
  <c r="BD47" i="33"/>
  <c r="BE47" i="33"/>
  <c r="BF47" i="33"/>
  <c r="BG47" i="33"/>
  <c r="BH47" i="33"/>
  <c r="BI47" i="33"/>
  <c r="BJ47" i="33"/>
  <c r="BK47" i="33"/>
  <c r="BL47" i="33"/>
  <c r="BM47" i="33"/>
  <c r="Q12" i="33"/>
  <c r="F203" i="59"/>
  <c r="D15" i="36"/>
  <c r="D16" i="36"/>
  <c r="G40" i="28"/>
  <c r="AF27" i="33"/>
  <c r="AU28" i="33"/>
  <c r="AV28" i="33"/>
  <c r="AW28" i="33"/>
  <c r="AX28" i="33"/>
  <c r="AY28" i="33"/>
  <c r="AZ28" i="33"/>
  <c r="BA28" i="33"/>
  <c r="BB28" i="33"/>
  <c r="BC28" i="33"/>
  <c r="BD28" i="33"/>
  <c r="BE28" i="33"/>
  <c r="BF28" i="33"/>
  <c r="BG28" i="33"/>
  <c r="BH28" i="33"/>
  <c r="BI28" i="33"/>
  <c r="BJ28" i="33"/>
  <c r="BK28" i="33"/>
  <c r="BL28" i="33"/>
  <c r="BM28" i="33"/>
  <c r="AK30" i="33"/>
  <c r="AS30" i="33"/>
  <c r="AT30" i="33"/>
  <c r="AU30" i="33"/>
  <c r="AV30" i="33"/>
  <c r="AW30" i="33"/>
  <c r="AX30" i="33"/>
  <c r="AY30" i="33"/>
  <c r="AZ30" i="33"/>
  <c r="BA30" i="33"/>
  <c r="BB30" i="33"/>
  <c r="BC30" i="33"/>
  <c r="BD30" i="33"/>
  <c r="BE30" i="33"/>
  <c r="BF30" i="33"/>
  <c r="BG30" i="33"/>
  <c r="BH30" i="33"/>
  <c r="BI30" i="33"/>
  <c r="BJ30" i="33"/>
  <c r="BK30" i="33"/>
  <c r="BL30" i="33"/>
  <c r="BM30" i="33"/>
  <c r="AL30" i="33"/>
  <c r="AM30" i="33"/>
  <c r="AN30" i="33"/>
  <c r="AO30" i="33"/>
  <c r="AP30" i="33"/>
  <c r="AQ30" i="33"/>
  <c r="AR30" i="33"/>
  <c r="AM34" i="33"/>
  <c r="AW41" i="33"/>
  <c r="AR36" i="33"/>
  <c r="AJ29" i="33"/>
  <c r="AK29" i="33"/>
  <c r="AL29" i="33"/>
  <c r="AM29" i="33"/>
  <c r="AN29" i="33"/>
  <c r="AO29" i="33"/>
  <c r="AR29" i="33"/>
  <c r="AS29" i="33"/>
  <c r="AT29" i="33"/>
  <c r="AU29" i="33"/>
  <c r="AV29" i="33"/>
  <c r="AW29" i="33"/>
  <c r="AX29" i="33"/>
  <c r="AY29" i="33"/>
  <c r="AZ29" i="33"/>
  <c r="BA29" i="33"/>
  <c r="BB29" i="33"/>
  <c r="BC29" i="33"/>
  <c r="BD29" i="33"/>
  <c r="BE29" i="33"/>
  <c r="BF29" i="33"/>
  <c r="BG29" i="33"/>
  <c r="BH29" i="33"/>
  <c r="BI29" i="33"/>
  <c r="BJ29" i="33"/>
  <c r="BK29" i="33"/>
  <c r="BL29" i="33"/>
  <c r="BM29" i="33"/>
  <c r="AP29" i="33"/>
  <c r="AQ29" i="33"/>
  <c r="AA15" i="33"/>
  <c r="J7" i="33"/>
  <c r="AX41" i="33"/>
  <c r="T16" i="33"/>
  <c r="AU44" i="33"/>
  <c r="AB22" i="33"/>
  <c r="V13" i="33"/>
  <c r="W13" i="33"/>
  <c r="X13" i="33"/>
  <c r="Y13" i="33"/>
  <c r="Z13" i="33"/>
  <c r="AA13" i="33"/>
  <c r="AB13" i="33"/>
  <c r="AC13" i="33"/>
  <c r="AD13" i="33"/>
  <c r="AE13" i="33"/>
  <c r="AF13" i="33"/>
  <c r="AG13" i="33"/>
  <c r="AH13" i="33"/>
  <c r="AI13" i="33"/>
  <c r="AJ13" i="33"/>
  <c r="AK13" i="33"/>
  <c r="AL13" i="33"/>
  <c r="AM13" i="33"/>
  <c r="AN13" i="33"/>
  <c r="AO13" i="33"/>
  <c r="AP13" i="33"/>
  <c r="AQ13" i="33"/>
  <c r="AR13" i="33"/>
  <c r="AS13" i="33"/>
  <c r="AT13" i="33"/>
  <c r="AU13" i="33"/>
  <c r="AV13" i="33"/>
  <c r="AW13" i="33"/>
  <c r="AX13" i="33"/>
  <c r="AY13" i="33"/>
  <c r="AZ13" i="33"/>
  <c r="BA13" i="33"/>
  <c r="BB13" i="33"/>
  <c r="BC13" i="33"/>
  <c r="BD13" i="33"/>
  <c r="BE13" i="33"/>
  <c r="BF13" i="33"/>
  <c r="BG13" i="33"/>
  <c r="AI28" i="33"/>
  <c r="AJ28" i="33"/>
  <c r="AK28" i="33"/>
  <c r="AL28" i="33"/>
  <c r="AM28" i="33"/>
  <c r="AN28" i="33"/>
  <c r="AO28" i="33"/>
  <c r="AP28" i="33"/>
  <c r="AQ28" i="33"/>
  <c r="AR28" i="33"/>
  <c r="AS28" i="33"/>
  <c r="AT28" i="33"/>
  <c r="C15" i="36"/>
  <c r="E203" i="59"/>
  <c r="F40" i="28"/>
  <c r="AY41" i="33"/>
  <c r="AZ41" i="33"/>
  <c r="BA41" i="33"/>
  <c r="BB41" i="33"/>
  <c r="BC41" i="33"/>
  <c r="BD41" i="33"/>
  <c r="BE41" i="33"/>
  <c r="BF41" i="33"/>
  <c r="BG41" i="33"/>
  <c r="BH41" i="33"/>
  <c r="BI41" i="33"/>
  <c r="BJ41" i="33"/>
  <c r="BK41" i="33"/>
  <c r="BL41" i="33"/>
  <c r="BM41" i="33"/>
  <c r="BE56" i="33"/>
  <c r="BF56" i="33"/>
  <c r="AI25" i="33"/>
  <c r="AJ25" i="33"/>
  <c r="AK25" i="33"/>
  <c r="AL25" i="33"/>
  <c r="AM25" i="33"/>
  <c r="AN25" i="33"/>
  <c r="AO25" i="33"/>
  <c r="AP25" i="33"/>
  <c r="AQ25" i="33"/>
  <c r="AR25" i="33"/>
  <c r="AS25" i="33"/>
  <c r="AT25" i="33"/>
  <c r="AU25" i="33"/>
  <c r="AV25" i="33"/>
  <c r="AW25" i="33"/>
  <c r="AX25" i="33"/>
  <c r="AY25" i="33"/>
  <c r="AZ25" i="33"/>
  <c r="BA25" i="33"/>
  <c r="BB25" i="33"/>
  <c r="BC25" i="33"/>
  <c r="BD25" i="33"/>
  <c r="BE25" i="33"/>
  <c r="BF25" i="33"/>
  <c r="BG25" i="33"/>
  <c r="BH25" i="33"/>
  <c r="BI25" i="33"/>
  <c r="BJ25" i="33"/>
  <c r="BK25" i="33"/>
  <c r="BL25" i="33"/>
  <c r="BM25" i="33"/>
  <c r="AV39" i="33"/>
  <c r="AD24" i="33"/>
  <c r="AX43" i="33"/>
  <c r="AY43" i="33"/>
  <c r="AZ43" i="33"/>
  <c r="BA43" i="33"/>
  <c r="BB43" i="33"/>
  <c r="BC43" i="33"/>
  <c r="BD43" i="33"/>
  <c r="BE43" i="33"/>
  <c r="BF43" i="33"/>
  <c r="BG43" i="33"/>
  <c r="BH43" i="33"/>
  <c r="BI43" i="33"/>
  <c r="BJ43" i="33"/>
  <c r="BK43" i="33"/>
  <c r="BL43" i="33"/>
  <c r="BM43" i="33"/>
  <c r="F27" i="36"/>
  <c r="I38" i="28"/>
  <c r="G21" i="34"/>
  <c r="AK35" i="33"/>
  <c r="V17" i="33"/>
  <c r="D13" i="63"/>
  <c r="C156" i="116"/>
  <c r="Z19" i="33"/>
  <c r="D203" i="59"/>
  <c r="E40" i="28"/>
  <c r="C37" i="35"/>
  <c r="K8" i="33"/>
  <c r="C22" i="34"/>
  <c r="C9" i="34"/>
  <c r="C47" i="31"/>
  <c r="V16" i="33"/>
  <c r="U16" i="33"/>
  <c r="BB46" i="33"/>
  <c r="BC46" i="33"/>
  <c r="BD46" i="33"/>
  <c r="BE46" i="33"/>
  <c r="BF46" i="33"/>
  <c r="BG46" i="33"/>
  <c r="BH46" i="33"/>
  <c r="BI46" i="33"/>
  <c r="BJ46" i="33"/>
  <c r="BK46" i="33"/>
  <c r="BL46" i="33"/>
  <c r="BM46" i="33"/>
  <c r="AE11" i="33"/>
  <c r="AF11" i="33"/>
  <c r="AG11" i="33"/>
  <c r="AH11" i="33"/>
  <c r="AI11" i="33"/>
  <c r="AJ11" i="33"/>
  <c r="AK11" i="33"/>
  <c r="AL11" i="33"/>
  <c r="AM11" i="33"/>
  <c r="AN11" i="33"/>
  <c r="AO11" i="33"/>
  <c r="AP11" i="33"/>
  <c r="AQ11" i="33"/>
  <c r="AR11" i="33"/>
  <c r="AS11" i="33"/>
  <c r="AT11" i="33"/>
  <c r="AU11" i="33"/>
  <c r="AV11" i="33"/>
  <c r="AW11" i="33"/>
  <c r="AX11" i="33"/>
  <c r="AY11" i="33"/>
  <c r="AZ11" i="33"/>
  <c r="BA11" i="33"/>
  <c r="BB11" i="33"/>
  <c r="BC11" i="33"/>
  <c r="BD11" i="33"/>
  <c r="BE11" i="33"/>
  <c r="BF11" i="33"/>
  <c r="BG11" i="33"/>
  <c r="BH11" i="33"/>
  <c r="BI11" i="33"/>
  <c r="BJ11" i="33"/>
  <c r="BK11" i="33"/>
  <c r="BL11" i="33"/>
  <c r="BM11" i="33"/>
  <c r="BK53" i="33"/>
  <c r="BL53" i="33"/>
  <c r="BM53" i="33"/>
  <c r="AG26" i="33"/>
  <c r="AV42" i="33"/>
  <c r="Z21" i="33"/>
  <c r="D26" i="36"/>
  <c r="D5" i="34"/>
  <c r="D19" i="34"/>
  <c r="N9" i="33"/>
  <c r="O9" i="33"/>
  <c r="P9" i="33"/>
  <c r="Q9" i="33"/>
  <c r="R9" i="33"/>
  <c r="S9" i="33"/>
  <c r="T9" i="33"/>
  <c r="U9" i="33"/>
  <c r="V9" i="33"/>
  <c r="W9" i="33"/>
  <c r="X9" i="33"/>
  <c r="Y9" i="33"/>
  <c r="Z9" i="33"/>
  <c r="AA9" i="33"/>
  <c r="AB9" i="33"/>
  <c r="AC9" i="33"/>
  <c r="AD9" i="33"/>
  <c r="AE9" i="33"/>
  <c r="AF9" i="33"/>
  <c r="AG9" i="33"/>
  <c r="AH9" i="33"/>
  <c r="AI9" i="33"/>
  <c r="AJ9" i="33"/>
  <c r="AK9" i="33"/>
  <c r="AL9" i="33"/>
  <c r="AM9" i="33"/>
  <c r="AN9" i="33"/>
  <c r="AO9" i="33"/>
  <c r="AP9" i="33"/>
  <c r="AQ9" i="33"/>
  <c r="AR9" i="33"/>
  <c r="AS9" i="33"/>
  <c r="AT9" i="33"/>
  <c r="AU9" i="33"/>
  <c r="AV9" i="33"/>
  <c r="AW9" i="33"/>
  <c r="AX9" i="33"/>
  <c r="AY9" i="33"/>
  <c r="AZ9" i="33"/>
  <c r="BA9" i="33"/>
  <c r="BB9" i="33"/>
  <c r="BC9" i="33"/>
  <c r="BD9" i="33"/>
  <c r="BE9" i="33"/>
  <c r="BF9" i="33"/>
  <c r="BG9" i="33"/>
  <c r="BH9" i="33"/>
  <c r="BI9" i="33"/>
  <c r="BJ9" i="33"/>
  <c r="BK9" i="33"/>
  <c r="BL9" i="33"/>
  <c r="BM9" i="33"/>
  <c r="AV79" i="82"/>
  <c r="AV81" i="82" s="1"/>
  <c r="AV83" i="82" s="1"/>
  <c r="BF35" i="82"/>
  <c r="BB35" i="82"/>
  <c r="AU79" i="82"/>
  <c r="AU81" i="82" s="1"/>
  <c r="AU83" i="82" s="1"/>
  <c r="BC35" i="82"/>
  <c r="AP86" i="82"/>
  <c r="AP88" i="82" s="1"/>
  <c r="BI35" i="82"/>
  <c r="BD35" i="82"/>
  <c r="BA35" i="82"/>
  <c r="AT86" i="82"/>
  <c r="AT88" i="82" s="1"/>
  <c r="AX86" i="82"/>
  <c r="AX88" i="82" s="1"/>
  <c r="BH35" i="82"/>
  <c r="AZ35" i="82"/>
  <c r="AP74" i="82"/>
  <c r="AU86" i="82"/>
  <c r="AU88" i="82" s="1"/>
  <c r="AV86" i="82"/>
  <c r="AV88" i="82" s="1"/>
  <c r="AT81" i="82"/>
  <c r="AT83" i="82" s="1"/>
  <c r="AX74" i="82"/>
  <c r="BK56" i="33"/>
  <c r="BG56" i="33"/>
  <c r="BH56" i="33"/>
  <c r="BI56" i="33"/>
  <c r="BJ56" i="33"/>
  <c r="D43" i="31"/>
  <c r="D7" i="34"/>
  <c r="D20" i="34"/>
  <c r="E56" i="63"/>
  <c r="E17" i="34"/>
  <c r="E19" i="34"/>
  <c r="AH26" i="33"/>
  <c r="AI26" i="33"/>
  <c r="AJ26" i="33"/>
  <c r="AK26" i="33"/>
  <c r="AL26" i="33"/>
  <c r="AM26" i="33"/>
  <c r="AN26" i="33"/>
  <c r="AO26" i="33"/>
  <c r="AP26" i="33"/>
  <c r="AQ26" i="33"/>
  <c r="AR26" i="33"/>
  <c r="AS26" i="33"/>
  <c r="AT26" i="33"/>
  <c r="AU26" i="33"/>
  <c r="AV26" i="33"/>
  <c r="AW26" i="33"/>
  <c r="AX26" i="33"/>
  <c r="AY26" i="33"/>
  <c r="AZ26" i="33"/>
  <c r="BA26" i="33"/>
  <c r="BB26" i="33"/>
  <c r="BC26" i="33"/>
  <c r="BD26" i="33"/>
  <c r="BE26" i="33"/>
  <c r="BF26" i="33"/>
  <c r="BG26" i="33"/>
  <c r="BH26" i="33"/>
  <c r="BI26" i="33"/>
  <c r="BJ26" i="33"/>
  <c r="BK26" i="33"/>
  <c r="BL26" i="33"/>
  <c r="BM26" i="33"/>
  <c r="C10" i="34"/>
  <c r="C48" i="31"/>
  <c r="D57" i="63"/>
  <c r="C24" i="34"/>
  <c r="C12" i="34"/>
  <c r="C50" i="31"/>
  <c r="AY24" i="33"/>
  <c r="AZ24" i="33"/>
  <c r="BA24" i="33"/>
  <c r="BB24" i="33"/>
  <c r="BC24" i="33"/>
  <c r="BD24" i="33"/>
  <c r="BE24" i="33"/>
  <c r="BF24" i="33"/>
  <c r="BG24" i="33"/>
  <c r="BH24" i="33"/>
  <c r="BI24" i="33"/>
  <c r="BJ24" i="33"/>
  <c r="BK24" i="33"/>
  <c r="BL24" i="33"/>
  <c r="BM24" i="33"/>
  <c r="AW39" i="33"/>
  <c r="AX39" i="33"/>
  <c r="AY39" i="33"/>
  <c r="AZ39" i="33"/>
  <c r="BA39" i="33"/>
  <c r="BB39" i="33"/>
  <c r="BC39" i="33"/>
  <c r="BD39" i="33"/>
  <c r="BE39" i="33"/>
  <c r="BF39" i="33"/>
  <c r="BG39" i="33"/>
  <c r="BH39" i="33"/>
  <c r="BI39" i="33"/>
  <c r="BJ39" i="33"/>
  <c r="BK39" i="33"/>
  <c r="BL39" i="33"/>
  <c r="BM39" i="33"/>
  <c r="L8" i="33"/>
  <c r="AC22" i="33"/>
  <c r="AD22" i="33"/>
  <c r="AE22" i="33"/>
  <c r="AF22" i="33"/>
  <c r="AG22" i="33"/>
  <c r="AH22" i="33"/>
  <c r="AI22" i="33"/>
  <c r="AJ22" i="33"/>
  <c r="AK22" i="33"/>
  <c r="AL22" i="33"/>
  <c r="AM22" i="33"/>
  <c r="AN22" i="33"/>
  <c r="AO22" i="33"/>
  <c r="AP22" i="33"/>
  <c r="AQ22" i="33"/>
  <c r="AR22" i="33"/>
  <c r="AS22" i="33"/>
  <c r="AT22" i="33"/>
  <c r="AU22" i="33"/>
  <c r="AV22" i="33"/>
  <c r="AW22" i="33"/>
  <c r="AX22" i="33"/>
  <c r="AY22" i="33"/>
  <c r="AZ22" i="33"/>
  <c r="BA22" i="33"/>
  <c r="BB22" i="33"/>
  <c r="BC22" i="33"/>
  <c r="BD22" i="33"/>
  <c r="BE22" i="33"/>
  <c r="BF22" i="33"/>
  <c r="BG22" i="33"/>
  <c r="BH22" i="33"/>
  <c r="BI22" i="33"/>
  <c r="BJ22" i="33"/>
  <c r="BK22" i="33"/>
  <c r="BL22" i="33"/>
  <c r="BM22" i="33"/>
  <c r="AL35" i="33"/>
  <c r="AA19" i="33"/>
  <c r="AB19" i="33"/>
  <c r="AC19" i="33"/>
  <c r="AD19" i="33"/>
  <c r="AE19" i="33"/>
  <c r="AF19" i="33"/>
  <c r="AG19" i="33"/>
  <c r="AH19" i="33"/>
  <c r="AI19" i="33"/>
  <c r="AJ19" i="33"/>
  <c r="AK19" i="33"/>
  <c r="AL19" i="33"/>
  <c r="AM19" i="33"/>
  <c r="AN19" i="33"/>
  <c r="AO19" i="33"/>
  <c r="AP19" i="33"/>
  <c r="AQ19" i="33"/>
  <c r="AR19" i="33"/>
  <c r="AS19" i="33"/>
  <c r="AT19" i="33"/>
  <c r="AU19" i="33"/>
  <c r="AV19" i="33"/>
  <c r="AW19" i="33"/>
  <c r="AX19" i="33"/>
  <c r="AY19" i="33"/>
  <c r="AZ19" i="33"/>
  <c r="BA19" i="33"/>
  <c r="BB19" i="33"/>
  <c r="BC19" i="33"/>
  <c r="BD19" i="33"/>
  <c r="BE19" i="33"/>
  <c r="BF19" i="33"/>
  <c r="BG19" i="33"/>
  <c r="BH19" i="33"/>
  <c r="BI19" i="33"/>
  <c r="BJ19" i="33"/>
  <c r="BK19" i="33"/>
  <c r="BL19" i="33"/>
  <c r="BM19" i="33"/>
  <c r="I40" i="28"/>
  <c r="H203" i="59"/>
  <c r="F15" i="36"/>
  <c r="F16" i="36"/>
  <c r="AV44" i="33"/>
  <c r="AW44" i="33"/>
  <c r="AX44" i="33"/>
  <c r="AY44" i="33"/>
  <c r="AZ44" i="33"/>
  <c r="BA44" i="33"/>
  <c r="BB44" i="33"/>
  <c r="BC44" i="33"/>
  <c r="BD44" i="33"/>
  <c r="BE44" i="33"/>
  <c r="BF44" i="33"/>
  <c r="BG44" i="33"/>
  <c r="BH44" i="33"/>
  <c r="BI44" i="33"/>
  <c r="BJ44" i="33"/>
  <c r="BK44" i="33"/>
  <c r="BL44" i="33"/>
  <c r="BM44" i="33"/>
  <c r="F21" i="34"/>
  <c r="H38" i="28"/>
  <c r="E27" i="36"/>
  <c r="E26" i="36"/>
  <c r="F26" i="36"/>
  <c r="R12" i="33"/>
  <c r="C39" i="35"/>
  <c r="AW42" i="33"/>
  <c r="W16" i="33"/>
  <c r="X16" i="33"/>
  <c r="W17" i="33"/>
  <c r="D22" i="34"/>
  <c r="D24" i="34"/>
  <c r="AA21" i="33"/>
  <c r="AB21" i="33"/>
  <c r="AC21" i="33"/>
  <c r="AD21" i="33"/>
  <c r="AH21" i="33"/>
  <c r="AI21" i="33"/>
  <c r="AJ21" i="33"/>
  <c r="AK21" i="33"/>
  <c r="AL21" i="33"/>
  <c r="AM21" i="33"/>
  <c r="AN21" i="33"/>
  <c r="AO21" i="33"/>
  <c r="AP21" i="33"/>
  <c r="AQ21" i="33"/>
  <c r="AR21" i="33"/>
  <c r="AS21" i="33"/>
  <c r="AT21" i="33"/>
  <c r="AU21" i="33"/>
  <c r="AV21" i="33"/>
  <c r="AW21" i="33"/>
  <c r="AX21" i="33"/>
  <c r="AY21" i="33"/>
  <c r="AZ21" i="33"/>
  <c r="BA21" i="33"/>
  <c r="BB21" i="33"/>
  <c r="BC21" i="33"/>
  <c r="BD21" i="33"/>
  <c r="BE21" i="33"/>
  <c r="BF21" i="33"/>
  <c r="BG21" i="33"/>
  <c r="BH21" i="33"/>
  <c r="BI21" i="33"/>
  <c r="BJ21" i="33"/>
  <c r="BK21" i="33"/>
  <c r="BL21" i="33"/>
  <c r="BM21" i="33"/>
  <c r="AE21" i="33"/>
  <c r="D99" i="59"/>
  <c r="D205" i="59"/>
  <c r="C38" i="64"/>
  <c r="D38" i="64"/>
  <c r="AS36" i="33"/>
  <c r="AF21" i="33"/>
  <c r="AG21" i="33"/>
  <c r="AG27" i="33"/>
  <c r="AH27" i="33"/>
  <c r="AI27" i="33"/>
  <c r="AJ27" i="33"/>
  <c r="AK27" i="33"/>
  <c r="AL27" i="33"/>
  <c r="AM27" i="33"/>
  <c r="AN27" i="33"/>
  <c r="AO27" i="33"/>
  <c r="AP27" i="33"/>
  <c r="AQ27" i="33"/>
  <c r="AR27" i="33"/>
  <c r="AS27" i="33"/>
  <c r="AT27" i="33"/>
  <c r="AU27" i="33"/>
  <c r="AV27" i="33"/>
  <c r="AW27" i="33"/>
  <c r="AX27" i="33"/>
  <c r="AY27" i="33"/>
  <c r="AZ27" i="33"/>
  <c r="BA27" i="33"/>
  <c r="BB27" i="33"/>
  <c r="BC27" i="33"/>
  <c r="BD27" i="33"/>
  <c r="BE27" i="33"/>
  <c r="BF27" i="33"/>
  <c r="BG27" i="33"/>
  <c r="BH27" i="33"/>
  <c r="BI27" i="33"/>
  <c r="BJ27" i="33"/>
  <c r="BK27" i="33"/>
  <c r="BL27" i="33"/>
  <c r="BM27" i="33"/>
  <c r="AE24" i="33"/>
  <c r="AF24" i="33"/>
  <c r="AG24" i="33"/>
  <c r="AH24" i="33"/>
  <c r="AI24" i="33"/>
  <c r="AJ24" i="33"/>
  <c r="AK24" i="33"/>
  <c r="AL24" i="33"/>
  <c r="AM24" i="33"/>
  <c r="AN24" i="33"/>
  <c r="AO24" i="33"/>
  <c r="AP24" i="33"/>
  <c r="AQ24" i="33"/>
  <c r="AR24" i="33"/>
  <c r="AS24" i="33"/>
  <c r="AT24" i="33"/>
  <c r="AU24" i="33"/>
  <c r="AV24" i="33"/>
  <c r="AW24" i="33"/>
  <c r="AX24" i="33"/>
  <c r="C16" i="36"/>
  <c r="AB15" i="33"/>
  <c r="AC15" i="33"/>
  <c r="AD15" i="33"/>
  <c r="AE15" i="33"/>
  <c r="AF15" i="33"/>
  <c r="AG15" i="33"/>
  <c r="AH15" i="33"/>
  <c r="AI15" i="33"/>
  <c r="AJ15" i="33"/>
  <c r="AK15" i="33"/>
  <c r="AL15" i="33"/>
  <c r="AM15" i="33"/>
  <c r="AN15" i="33"/>
  <c r="AO15" i="33"/>
  <c r="AP15" i="33"/>
  <c r="AQ15" i="33"/>
  <c r="AR15" i="33"/>
  <c r="AS15" i="33"/>
  <c r="AT15" i="33"/>
  <c r="AU15" i="33"/>
  <c r="AV15" i="33"/>
  <c r="AW15" i="33"/>
  <c r="AX15" i="33"/>
  <c r="AY15" i="33"/>
  <c r="AZ15" i="33"/>
  <c r="BA15" i="33"/>
  <c r="BB15" i="33"/>
  <c r="BC15" i="33"/>
  <c r="BD15" i="33"/>
  <c r="BE15" i="33"/>
  <c r="BF15" i="33"/>
  <c r="BG15" i="33"/>
  <c r="BH15" i="33"/>
  <c r="BI15" i="33"/>
  <c r="BJ15" i="33"/>
  <c r="BK15" i="33"/>
  <c r="BL15" i="33"/>
  <c r="BM15" i="33"/>
  <c r="J69" i="33"/>
  <c r="K7" i="33"/>
  <c r="AN34" i="33"/>
  <c r="AO34" i="33"/>
  <c r="AP34" i="33"/>
  <c r="AQ34" i="33"/>
  <c r="AR34" i="33"/>
  <c r="AS34" i="33"/>
  <c r="AT34" i="33"/>
  <c r="AU34" i="33"/>
  <c r="AV34" i="33"/>
  <c r="AW34" i="33"/>
  <c r="AX34" i="33"/>
  <c r="AY34" i="33"/>
  <c r="AZ34" i="33"/>
  <c r="BA34" i="33"/>
  <c r="BB34" i="33"/>
  <c r="BC34" i="33"/>
  <c r="BD34" i="33"/>
  <c r="BE34" i="33"/>
  <c r="BF34" i="33"/>
  <c r="BG34" i="33"/>
  <c r="BH34" i="33"/>
  <c r="BI34" i="33"/>
  <c r="BJ34" i="33"/>
  <c r="BK34" i="33"/>
  <c r="BL34" i="33"/>
  <c r="BM34" i="33"/>
  <c r="E38" i="64"/>
  <c r="BH13" i="33"/>
  <c r="BI13" i="33"/>
  <c r="BJ13" i="33"/>
  <c r="BK13" i="33"/>
  <c r="BL13" i="33"/>
  <c r="BM13" i="33"/>
  <c r="AU35" i="82"/>
  <c r="AR35" i="82"/>
  <c r="AX79" i="82"/>
  <c r="AX81" i="82"/>
  <c r="AX83" i="82" s="1"/>
  <c r="AT35" i="82"/>
  <c r="AV35" i="82"/>
  <c r="AS35" i="82"/>
  <c r="AP79" i="82"/>
  <c r="AP81" i="82" s="1"/>
  <c r="AP83" i="82" s="1"/>
  <c r="AN35" i="82"/>
  <c r="D8" i="34"/>
  <c r="D46" i="31"/>
  <c r="D45" i="31"/>
  <c r="K69" i="33"/>
  <c r="G38" i="64"/>
  <c r="BL56" i="33"/>
  <c r="BM56" i="33"/>
  <c r="H21" i="34"/>
  <c r="G27" i="36"/>
  <c r="G26" i="36"/>
  <c r="J38" i="28"/>
  <c r="S12" i="33"/>
  <c r="T12" i="33"/>
  <c r="U12" i="33"/>
  <c r="V12" i="33"/>
  <c r="W12" i="33"/>
  <c r="X12" i="33"/>
  <c r="Y12" i="33"/>
  <c r="Z12" i="33"/>
  <c r="AA12" i="33"/>
  <c r="AB12" i="33"/>
  <c r="AC12" i="33"/>
  <c r="AD12" i="33"/>
  <c r="AE12" i="33"/>
  <c r="AF12" i="33"/>
  <c r="AG12" i="33"/>
  <c r="AH12" i="33"/>
  <c r="AI12" i="33"/>
  <c r="AJ12" i="33"/>
  <c r="AK12" i="33"/>
  <c r="AL12" i="33"/>
  <c r="AM12" i="33"/>
  <c r="AN12" i="33"/>
  <c r="AO12" i="33"/>
  <c r="AP12" i="33"/>
  <c r="AQ12" i="33"/>
  <c r="AR12" i="33"/>
  <c r="AS12" i="33"/>
  <c r="AT12" i="33"/>
  <c r="AU12" i="33"/>
  <c r="AV12" i="33"/>
  <c r="AW12" i="33"/>
  <c r="AX12" i="33"/>
  <c r="AY12" i="33"/>
  <c r="AZ12" i="33"/>
  <c r="BA12" i="33"/>
  <c r="BB12" i="33"/>
  <c r="BC12" i="33"/>
  <c r="BD12" i="33"/>
  <c r="BE12" i="33"/>
  <c r="BF12" i="33"/>
  <c r="BG12" i="33"/>
  <c r="BH12" i="33"/>
  <c r="BI12" i="33"/>
  <c r="BJ12" i="33"/>
  <c r="BK12" i="33"/>
  <c r="BL12" i="33"/>
  <c r="BM12" i="33"/>
  <c r="G203" i="59"/>
  <c r="E15" i="36"/>
  <c r="E16" i="36"/>
  <c r="H40" i="28"/>
  <c r="D14" i="63"/>
  <c r="C157" i="116"/>
  <c r="D58" i="63"/>
  <c r="C8" i="64"/>
  <c r="D101" i="59"/>
  <c r="F56" i="63"/>
  <c r="E24" i="34"/>
  <c r="F17" i="34"/>
  <c r="F19" i="34"/>
  <c r="E20" i="34"/>
  <c r="C109" i="116"/>
  <c r="Y16" i="33"/>
  <c r="Z16" i="33"/>
  <c r="AA16" i="33"/>
  <c r="AB16" i="33"/>
  <c r="AC16" i="33"/>
  <c r="AD16" i="33"/>
  <c r="AE16" i="33"/>
  <c r="AF16" i="33"/>
  <c r="AG16" i="33"/>
  <c r="AH16" i="33"/>
  <c r="AI16" i="33"/>
  <c r="AJ16" i="33"/>
  <c r="AK16" i="33"/>
  <c r="AL16" i="33"/>
  <c r="AM16" i="33"/>
  <c r="AN16" i="33"/>
  <c r="AO16" i="33"/>
  <c r="AP16" i="33"/>
  <c r="AQ16" i="33"/>
  <c r="AR16" i="33"/>
  <c r="AS16" i="33"/>
  <c r="AT16" i="33"/>
  <c r="AU16" i="33"/>
  <c r="AV16" i="33"/>
  <c r="AW16" i="33"/>
  <c r="AX16" i="33"/>
  <c r="AY16" i="33"/>
  <c r="AZ16" i="33"/>
  <c r="BA16" i="33"/>
  <c r="BB16" i="33"/>
  <c r="BC16" i="33"/>
  <c r="BD16" i="33"/>
  <c r="BE16" i="33"/>
  <c r="BF16" i="33"/>
  <c r="BG16" i="33"/>
  <c r="BH16" i="33"/>
  <c r="BI16" i="33"/>
  <c r="BJ16" i="33"/>
  <c r="BK16" i="33"/>
  <c r="BL16" i="33"/>
  <c r="BM16" i="33"/>
  <c r="AX42" i="33"/>
  <c r="AY42" i="33"/>
  <c r="AZ42" i="33"/>
  <c r="BA42" i="33"/>
  <c r="BB42" i="33"/>
  <c r="BC42" i="33"/>
  <c r="BD42" i="33"/>
  <c r="BE42" i="33"/>
  <c r="BF42" i="33"/>
  <c r="BG42" i="33"/>
  <c r="BH42" i="33"/>
  <c r="BI42" i="33"/>
  <c r="BJ42" i="33"/>
  <c r="BK42" i="33"/>
  <c r="BL42" i="33"/>
  <c r="BM42" i="33"/>
  <c r="E58" i="63"/>
  <c r="L7" i="33"/>
  <c r="AT36" i="33"/>
  <c r="AU36" i="33"/>
  <c r="AV36" i="33"/>
  <c r="AW36" i="33"/>
  <c r="AX36" i="33"/>
  <c r="AY36" i="33"/>
  <c r="AZ36" i="33"/>
  <c r="BA36" i="33"/>
  <c r="BB36" i="33"/>
  <c r="BC36" i="33"/>
  <c r="BD36" i="33"/>
  <c r="BE36" i="33"/>
  <c r="BF36" i="33"/>
  <c r="BG36" i="33"/>
  <c r="BH36" i="33"/>
  <c r="BI36" i="33"/>
  <c r="BJ36" i="33"/>
  <c r="BK36" i="33"/>
  <c r="BL36" i="33"/>
  <c r="BM36" i="33"/>
  <c r="E57" i="63"/>
  <c r="E22" i="34"/>
  <c r="F57" i="63"/>
  <c r="X17" i="33"/>
  <c r="Y17" i="33"/>
  <c r="Z17" i="33"/>
  <c r="AA17" i="33"/>
  <c r="AB17" i="33"/>
  <c r="AC17" i="33"/>
  <c r="AD17" i="33"/>
  <c r="AE17" i="33"/>
  <c r="AF17" i="33"/>
  <c r="AG17" i="33"/>
  <c r="AH17" i="33"/>
  <c r="AI17" i="33"/>
  <c r="AJ17" i="33"/>
  <c r="AK17" i="33"/>
  <c r="AL17" i="33"/>
  <c r="AM17" i="33"/>
  <c r="AN17" i="33"/>
  <c r="AO17" i="33"/>
  <c r="AP17" i="33"/>
  <c r="AQ17" i="33"/>
  <c r="AR17" i="33"/>
  <c r="AS17" i="33"/>
  <c r="AT17" i="33"/>
  <c r="AU17" i="33"/>
  <c r="AV17" i="33"/>
  <c r="AW17" i="33"/>
  <c r="AX17" i="33"/>
  <c r="AY17" i="33"/>
  <c r="AZ17" i="33"/>
  <c r="BA17" i="33"/>
  <c r="BB17" i="33"/>
  <c r="BC17" i="33"/>
  <c r="BD17" i="33"/>
  <c r="BE17" i="33"/>
  <c r="BF17" i="33"/>
  <c r="BG17" i="33"/>
  <c r="BH17" i="33"/>
  <c r="BI17" i="33"/>
  <c r="BJ17" i="33"/>
  <c r="BK17" i="33"/>
  <c r="BL17" i="33"/>
  <c r="BM17" i="33"/>
  <c r="AM35" i="33"/>
  <c r="M8" i="33"/>
  <c r="AP35" i="82"/>
  <c r="AW31" i="82"/>
  <c r="AW16" i="82"/>
  <c r="AW30" i="52" s="1"/>
  <c r="AW35" i="82"/>
  <c r="AO35" i="82"/>
  <c r="AU31" i="82"/>
  <c r="AU16" i="82" s="1"/>
  <c r="AU30" i="52" s="1"/>
  <c r="AX35" i="82"/>
  <c r="AM35" i="82"/>
  <c r="AQ35" i="82"/>
  <c r="AT36" i="82"/>
  <c r="C111" i="116"/>
  <c r="F38" i="64"/>
  <c r="I21" i="34"/>
  <c r="H27" i="36"/>
  <c r="H26" i="36"/>
  <c r="K38" i="28"/>
  <c r="J40" i="28"/>
  <c r="G15" i="36"/>
  <c r="G16" i="36"/>
  <c r="I203" i="59"/>
  <c r="G17" i="34"/>
  <c r="G19" i="34"/>
  <c r="G56" i="63"/>
  <c r="F20" i="34"/>
  <c r="D15" i="63"/>
  <c r="C158" i="116"/>
  <c r="AN35" i="33"/>
  <c r="AO35" i="33"/>
  <c r="AP35" i="33"/>
  <c r="AQ35" i="33"/>
  <c r="AR35" i="33"/>
  <c r="AS35" i="33"/>
  <c r="AT35" i="33"/>
  <c r="AU35" i="33"/>
  <c r="AV35" i="33"/>
  <c r="AW35" i="33"/>
  <c r="AX35" i="33"/>
  <c r="AY35" i="33"/>
  <c r="AZ35" i="33"/>
  <c r="BA35" i="33"/>
  <c r="BB35" i="33"/>
  <c r="BC35" i="33"/>
  <c r="BD35" i="33"/>
  <c r="BE35" i="33"/>
  <c r="BF35" i="33"/>
  <c r="BG35" i="33"/>
  <c r="BH35" i="33"/>
  <c r="BI35" i="33"/>
  <c r="BJ35" i="33"/>
  <c r="BK35" i="33"/>
  <c r="BL35" i="33"/>
  <c r="BM35" i="33"/>
  <c r="F58" i="63"/>
  <c r="C123" i="116"/>
  <c r="F22" i="34"/>
  <c r="N8" i="33"/>
  <c r="L69" i="33"/>
  <c r="M7" i="33"/>
  <c r="AW32" i="82"/>
  <c r="AU32" i="82"/>
  <c r="G24" i="34"/>
  <c r="H56" i="63"/>
  <c r="H17" i="34"/>
  <c r="H19" i="34"/>
  <c r="G20" i="34"/>
  <c r="H38" i="64"/>
  <c r="G58" i="63"/>
  <c r="G57" i="63"/>
  <c r="G22" i="34"/>
  <c r="F24" i="34"/>
  <c r="K40" i="28"/>
  <c r="J203" i="59"/>
  <c r="H15" i="36"/>
  <c r="H16" i="36"/>
  <c r="M69" i="33"/>
  <c r="N7" i="33"/>
  <c r="N69" i="33"/>
  <c r="O8" i="33"/>
  <c r="P8" i="33"/>
  <c r="Q8" i="33"/>
  <c r="R8" i="33"/>
  <c r="S8" i="33"/>
  <c r="T8" i="33"/>
  <c r="U8" i="33"/>
  <c r="V8" i="33"/>
  <c r="W8" i="33"/>
  <c r="X8" i="33"/>
  <c r="Y8" i="33"/>
  <c r="Z8" i="33"/>
  <c r="AA8" i="33"/>
  <c r="AB8" i="33"/>
  <c r="AC8" i="33"/>
  <c r="AD8" i="33"/>
  <c r="AE8" i="33"/>
  <c r="AF8" i="33"/>
  <c r="AG8" i="33"/>
  <c r="AH8" i="33"/>
  <c r="AI8" i="33"/>
  <c r="AJ8" i="33"/>
  <c r="AK8" i="33"/>
  <c r="AL8" i="33"/>
  <c r="AM8" i="33"/>
  <c r="AN8" i="33"/>
  <c r="AO8" i="33"/>
  <c r="AP8" i="33"/>
  <c r="AQ8" i="33"/>
  <c r="AR8" i="33"/>
  <c r="AS8" i="33"/>
  <c r="AT8" i="33"/>
  <c r="AU8" i="33"/>
  <c r="AV8" i="33"/>
  <c r="AW8" i="33"/>
  <c r="AX8" i="33"/>
  <c r="AY8" i="33"/>
  <c r="AZ8" i="33"/>
  <c r="BA8" i="33"/>
  <c r="BB8" i="33"/>
  <c r="BC8" i="33"/>
  <c r="BD8" i="33"/>
  <c r="BE8" i="33"/>
  <c r="BF8" i="33"/>
  <c r="BG8" i="33"/>
  <c r="BH8" i="33"/>
  <c r="BI8" i="33"/>
  <c r="BJ8" i="33"/>
  <c r="BK8" i="33"/>
  <c r="BL8" i="33"/>
  <c r="BM8" i="33"/>
  <c r="L38" i="28"/>
  <c r="J21" i="34"/>
  <c r="I27" i="36"/>
  <c r="I26" i="36"/>
  <c r="AP31" i="82"/>
  <c r="AP16" i="82" s="1"/>
  <c r="AP30" i="52" s="1"/>
  <c r="AQ31" i="82"/>
  <c r="AQ16" i="82"/>
  <c r="AQ30" i="52"/>
  <c r="AR31" i="82"/>
  <c r="AR16" i="82" s="1"/>
  <c r="AR30" i="52" s="1"/>
  <c r="AT31" i="82"/>
  <c r="AT16" i="82"/>
  <c r="AT30" i="52" s="1"/>
  <c r="AN31" i="82"/>
  <c r="AN16" i="82"/>
  <c r="AN30" i="52" s="1"/>
  <c r="L40" i="28"/>
  <c r="I15" i="36"/>
  <c r="I16" i="36"/>
  <c r="K203" i="59"/>
  <c r="L21" i="34"/>
  <c r="K27" i="36"/>
  <c r="K26" i="36"/>
  <c r="N38" i="28"/>
  <c r="H57" i="63"/>
  <c r="H58" i="63"/>
  <c r="H22" i="34"/>
  <c r="H24" i="34"/>
  <c r="K21" i="34"/>
  <c r="M38" i="28"/>
  <c r="J27" i="36"/>
  <c r="J26" i="36"/>
  <c r="O7" i="33"/>
  <c r="I38" i="64"/>
  <c r="I56" i="63"/>
  <c r="I17" i="34"/>
  <c r="I19" i="34"/>
  <c r="H20" i="34"/>
  <c r="AP32" i="82"/>
  <c r="AN32" i="82"/>
  <c r="AQ32" i="82"/>
  <c r="AT32" i="82"/>
  <c r="AR32" i="82"/>
  <c r="BA31" i="82"/>
  <c r="BA16" i="82" s="1"/>
  <c r="BA30" i="52" s="1"/>
  <c r="J38" i="64"/>
  <c r="M203" i="59"/>
  <c r="K15" i="36"/>
  <c r="K16" i="36"/>
  <c r="N40" i="28"/>
  <c r="O69" i="33"/>
  <c r="P7" i="33"/>
  <c r="L203" i="59"/>
  <c r="J15" i="36"/>
  <c r="J16" i="36"/>
  <c r="M40" i="28"/>
  <c r="I57" i="63"/>
  <c r="I22" i="34"/>
  <c r="I20" i="34"/>
  <c r="J56" i="63"/>
  <c r="J17" i="34"/>
  <c r="J19" i="34"/>
  <c r="I58" i="63"/>
  <c r="BA32" i="82"/>
  <c r="AY31" i="82"/>
  <c r="AY16" i="82"/>
  <c r="K7" i="82" s="1"/>
  <c r="G39" i="52" s="1"/>
  <c r="J57" i="63"/>
  <c r="J58" i="63"/>
  <c r="J22" i="34"/>
  <c r="P69" i="33"/>
  <c r="Q7" i="33"/>
  <c r="I24" i="34"/>
  <c r="O38" i="28"/>
  <c r="L27" i="36"/>
  <c r="L26" i="36"/>
  <c r="M21" i="34"/>
  <c r="K38" i="64"/>
  <c r="L38" i="64"/>
  <c r="K56" i="63"/>
  <c r="J20" i="34"/>
  <c r="K17" i="34"/>
  <c r="K19" i="34"/>
  <c r="J24" i="34"/>
  <c r="AY32" i="82"/>
  <c r="AY30" i="52"/>
  <c r="N203" i="59"/>
  <c r="O40" i="28"/>
  <c r="L15" i="36"/>
  <c r="L16" i="36"/>
  <c r="L17" i="34"/>
  <c r="L19" i="34"/>
  <c r="K24" i="34"/>
  <c r="L56" i="63"/>
  <c r="K20" i="34"/>
  <c r="M27" i="36"/>
  <c r="M26" i="36"/>
  <c r="P38" i="28"/>
  <c r="N21" i="34"/>
  <c r="K58" i="63"/>
  <c r="Q69" i="33"/>
  <c r="R7" i="33"/>
  <c r="K57" i="63"/>
  <c r="K22" i="34"/>
  <c r="Q38" i="28"/>
  <c r="N27" i="36"/>
  <c r="N26" i="36"/>
  <c r="O21" i="34"/>
  <c r="Q70" i="33"/>
  <c r="L58" i="63"/>
  <c r="L24" i="34"/>
  <c r="M17" i="34"/>
  <c r="M19" i="34"/>
  <c r="L20" i="34"/>
  <c r="M56" i="63"/>
  <c r="L57" i="63"/>
  <c r="L22" i="34"/>
  <c r="R69" i="33"/>
  <c r="S7" i="33"/>
  <c r="P40" i="28"/>
  <c r="O203" i="59"/>
  <c r="M15" i="36"/>
  <c r="M16" i="36"/>
  <c r="M38" i="64"/>
  <c r="S69" i="33"/>
  <c r="T7" i="33"/>
  <c r="M20" i="34"/>
  <c r="N17" i="34"/>
  <c r="N19" i="34"/>
  <c r="M24" i="34"/>
  <c r="N56" i="63"/>
  <c r="P21" i="34"/>
  <c r="O27" i="36"/>
  <c r="O26" i="36"/>
  <c r="R38" i="28"/>
  <c r="P203" i="59"/>
  <c r="N15" i="36"/>
  <c r="Q40" i="28"/>
  <c r="D39" i="35"/>
  <c r="D37" i="35"/>
  <c r="N38" i="64"/>
  <c r="M57" i="63"/>
  <c r="M22" i="34"/>
  <c r="M58" i="63"/>
  <c r="D9" i="34"/>
  <c r="D47" i="31"/>
  <c r="D10" i="34"/>
  <c r="T69" i="33"/>
  <c r="U7" i="33"/>
  <c r="P27" i="36"/>
  <c r="P26" i="36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/>
  <c r="N24" i="34"/>
  <c r="N20" i="34"/>
  <c r="T38" i="28"/>
  <c r="Q27" i="36"/>
  <c r="Q26" i="36"/>
  <c r="R21" i="34"/>
  <c r="S40" i="28"/>
  <c r="R203" i="59"/>
  <c r="P15" i="36"/>
  <c r="P16" i="36"/>
  <c r="P17" i="34"/>
  <c r="P56" i="63"/>
  <c r="O20" i="34"/>
  <c r="D48" i="31"/>
  <c r="D12" i="34"/>
  <c r="D50" i="31"/>
  <c r="P38" i="64"/>
  <c r="D109" i="116"/>
  <c r="O16" i="36"/>
  <c r="D8" i="64"/>
  <c r="U69" i="33"/>
  <c r="V7" i="33"/>
  <c r="O57" i="63"/>
  <c r="O58" i="63"/>
  <c r="O22" i="34"/>
  <c r="D123" i="116"/>
  <c r="E13" i="63"/>
  <c r="D156" i="116"/>
  <c r="P19" i="34"/>
  <c r="E5" i="34"/>
  <c r="P57" i="63"/>
  <c r="E14" i="63"/>
  <c r="D157" i="116"/>
  <c r="P22" i="34"/>
  <c r="S203" i="59"/>
  <c r="T40" i="28"/>
  <c r="Q15" i="36"/>
  <c r="Q38" i="64"/>
  <c r="V69" i="33"/>
  <c r="W7" i="33"/>
  <c r="U38" i="28"/>
  <c r="S21" i="34"/>
  <c r="R27" i="36"/>
  <c r="R26" i="36"/>
  <c r="O24" i="34"/>
  <c r="E43" i="31"/>
  <c r="E7" i="34"/>
  <c r="R38" i="64"/>
  <c r="Q56" i="63"/>
  <c r="Q58" i="63"/>
  <c r="P24" i="34"/>
  <c r="Q17" i="34"/>
  <c r="Q19" i="34"/>
  <c r="P20" i="34"/>
  <c r="P58" i="63"/>
  <c r="R15" i="36"/>
  <c r="R16" i="36"/>
  <c r="U40" i="28"/>
  <c r="T203" i="59"/>
  <c r="W69" i="33"/>
  <c r="X7" i="33"/>
  <c r="Q57" i="63"/>
  <c r="Q22" i="34"/>
  <c r="S27" i="36"/>
  <c r="S26" i="36"/>
  <c r="V38" i="28"/>
  <c r="T21" i="34"/>
  <c r="Q16" i="36"/>
  <c r="X69" i="33"/>
  <c r="Y7" i="33"/>
  <c r="S38" i="64"/>
  <c r="W38" i="28"/>
  <c r="U21" i="34"/>
  <c r="T27" i="36"/>
  <c r="T26" i="36"/>
  <c r="F5" i="34"/>
  <c r="E8" i="34"/>
  <c r="E46" i="31"/>
  <c r="E45" i="31"/>
  <c r="E15" i="63"/>
  <c r="R57" i="63"/>
  <c r="R22" i="34"/>
  <c r="U203" i="59"/>
  <c r="S15" i="36"/>
  <c r="S16" i="36"/>
  <c r="V40" i="28"/>
  <c r="R17" i="34"/>
  <c r="R19" i="34"/>
  <c r="R56" i="63"/>
  <c r="Q20" i="34"/>
  <c r="Q24" i="34"/>
  <c r="R24" i="34"/>
  <c r="S56" i="63"/>
  <c r="R20" i="34"/>
  <c r="S17" i="34"/>
  <c r="S19" i="34"/>
  <c r="D158" i="116"/>
  <c r="T15" i="36"/>
  <c r="V203" i="59"/>
  <c r="W40" i="28"/>
  <c r="F43" i="31"/>
  <c r="F7" i="34"/>
  <c r="S57" i="63"/>
  <c r="S22" i="34"/>
  <c r="Y69" i="33"/>
  <c r="Z7" i="33"/>
  <c r="T38" i="64"/>
  <c r="V21" i="34"/>
  <c r="X38" i="28"/>
  <c r="U27" i="36"/>
  <c r="U26" i="36"/>
  <c r="R58" i="63"/>
  <c r="T57" i="63"/>
  <c r="T22" i="34"/>
  <c r="Z69" i="33"/>
  <c r="AA7" i="33"/>
  <c r="G5" i="34"/>
  <c r="F8" i="34"/>
  <c r="F46" i="31"/>
  <c r="F45" i="31"/>
  <c r="X40" i="28"/>
  <c r="U15" i="36"/>
  <c r="U16" i="36"/>
  <c r="W203" i="59"/>
  <c r="Y38" i="28"/>
  <c r="V27" i="36"/>
  <c r="V26" i="36"/>
  <c r="W21" i="34"/>
  <c r="U38" i="64"/>
  <c r="T17" i="34"/>
  <c r="T19" i="34"/>
  <c r="T56" i="63"/>
  <c r="T58" i="63"/>
  <c r="S24" i="34"/>
  <c r="S20" i="34"/>
  <c r="T16" i="36"/>
  <c r="S58" i="63"/>
  <c r="U57" i="63"/>
  <c r="U22" i="34"/>
  <c r="U17" i="34"/>
  <c r="U19" i="34"/>
  <c r="T20" i="34"/>
  <c r="U56" i="63"/>
  <c r="T24" i="34"/>
  <c r="G43" i="31"/>
  <c r="G7" i="34"/>
  <c r="Y40" i="28"/>
  <c r="V15" i="36"/>
  <c r="V16" i="36"/>
  <c r="X203" i="59"/>
  <c r="AA69" i="33"/>
  <c r="AB7" i="33"/>
  <c r="V38" i="64"/>
  <c r="W27" i="36"/>
  <c r="W26" i="36"/>
  <c r="Z38" i="28"/>
  <c r="X21" i="34"/>
  <c r="AB69" i="33"/>
  <c r="AC7" i="33"/>
  <c r="AA38" i="28"/>
  <c r="Y21" i="34"/>
  <c r="X27" i="36"/>
  <c r="X26" i="36"/>
  <c r="U58" i="63"/>
  <c r="Y203" i="59"/>
  <c r="Z40" i="28"/>
  <c r="W15" i="36"/>
  <c r="W16" i="36"/>
  <c r="H5" i="34"/>
  <c r="G8" i="34"/>
  <c r="G46" i="31"/>
  <c r="G45" i="31"/>
  <c r="W38" i="64"/>
  <c r="U24" i="34"/>
  <c r="V56" i="63"/>
  <c r="U20" i="34"/>
  <c r="V17" i="34"/>
  <c r="V19" i="34"/>
  <c r="V57" i="63"/>
  <c r="V22" i="34"/>
  <c r="AC69" i="33"/>
  <c r="AD7" i="33"/>
  <c r="V58" i="63"/>
  <c r="AA40" i="28"/>
  <c r="Z203" i="59"/>
  <c r="X15" i="36"/>
  <c r="X16" i="36"/>
  <c r="Z21" i="34"/>
  <c r="AB38" i="28"/>
  <c r="Y27" i="36"/>
  <c r="Y26" i="36"/>
  <c r="H43" i="31"/>
  <c r="H7" i="34"/>
  <c r="X38" i="64"/>
  <c r="W57" i="63"/>
  <c r="W22" i="34"/>
  <c r="V24" i="34"/>
  <c r="W56" i="63"/>
  <c r="W58" i="63"/>
  <c r="W17" i="34"/>
  <c r="W19" i="34"/>
  <c r="V20" i="34"/>
  <c r="X57" i="63"/>
  <c r="X22" i="34"/>
  <c r="AA203" i="59"/>
  <c r="AB40" i="28"/>
  <c r="Y15" i="36"/>
  <c r="Y16" i="36"/>
  <c r="AD69" i="33"/>
  <c r="AE7" i="33"/>
  <c r="H45" i="31"/>
  <c r="H8" i="34"/>
  <c r="H46" i="31"/>
  <c r="AC38" i="28"/>
  <c r="AA21" i="34"/>
  <c r="Z27" i="36"/>
  <c r="Z26" i="36"/>
  <c r="AC70" i="33"/>
  <c r="Y38" i="64"/>
  <c r="X17" i="34"/>
  <c r="X19" i="34"/>
  <c r="W20" i="34"/>
  <c r="W24" i="34"/>
  <c r="X56" i="63"/>
  <c r="X58" i="63"/>
  <c r="Z38" i="64"/>
  <c r="Y57" i="63"/>
  <c r="Y22" i="34"/>
  <c r="X20" i="34"/>
  <c r="X24" i="34"/>
  <c r="Y17" i="34"/>
  <c r="Y19" i="34"/>
  <c r="Y56" i="63"/>
  <c r="Y58" i="63"/>
  <c r="E9" i="34"/>
  <c r="AB203" i="59"/>
  <c r="Z15" i="36"/>
  <c r="AC40" i="28"/>
  <c r="E39" i="35"/>
  <c r="E37" i="35"/>
  <c r="AE69" i="33"/>
  <c r="AF7" i="33"/>
  <c r="AD38" i="28"/>
  <c r="AA27" i="36"/>
  <c r="AA26" i="36"/>
  <c r="AB21" i="34"/>
  <c r="Z57" i="63"/>
  <c r="Z22" i="34"/>
  <c r="AA38" i="64"/>
  <c r="F99" i="59"/>
  <c r="Z56" i="63"/>
  <c r="Y24" i="34"/>
  <c r="Z17" i="34"/>
  <c r="Z19" i="34"/>
  <c r="Y20" i="34"/>
  <c r="AF69" i="33"/>
  <c r="AG7" i="33"/>
  <c r="AC203" i="59"/>
  <c r="AA15" i="36"/>
  <c r="AD40" i="28"/>
  <c r="E10" i="34"/>
  <c r="E47" i="31"/>
  <c r="Z16" i="36"/>
  <c r="Z17" i="36"/>
  <c r="AB27" i="36"/>
  <c r="AB26" i="36"/>
  <c r="AE38" i="28"/>
  <c r="AC21" i="34"/>
  <c r="AB38" i="64"/>
  <c r="AA56" i="63"/>
  <c r="Z24" i="34"/>
  <c r="Z20" i="34"/>
  <c r="AA17" i="34"/>
  <c r="AA19" i="34"/>
  <c r="AD203" i="59"/>
  <c r="AE40" i="28"/>
  <c r="AB15" i="36"/>
  <c r="AB16" i="36"/>
  <c r="E109" i="116"/>
  <c r="Z58" i="63"/>
  <c r="AG69" i="33"/>
  <c r="AH7" i="33"/>
  <c r="E8" i="64"/>
  <c r="AC27" i="36"/>
  <c r="AC26" i="36"/>
  <c r="AF38" i="28"/>
  <c r="AD21" i="34"/>
  <c r="E48" i="31"/>
  <c r="E12" i="34"/>
  <c r="E50" i="31"/>
  <c r="AA16" i="36"/>
  <c r="AA57" i="63"/>
  <c r="AA22" i="34"/>
  <c r="E123" i="116"/>
  <c r="AB57" i="63"/>
  <c r="F14" i="63"/>
  <c r="E157" i="116"/>
  <c r="AB22" i="34"/>
  <c r="AF40" i="28"/>
  <c r="AE203" i="59"/>
  <c r="AC15" i="36"/>
  <c r="AH69" i="33"/>
  <c r="AI7" i="33"/>
  <c r="AA24" i="34"/>
  <c r="AA20" i="34"/>
  <c r="AB17" i="34"/>
  <c r="AB19" i="34"/>
  <c r="AB56" i="63"/>
  <c r="AD27" i="36"/>
  <c r="AD26" i="36"/>
  <c r="AE21" i="34"/>
  <c r="AG38" i="28"/>
  <c r="AC38" i="64"/>
  <c r="AA58" i="63"/>
  <c r="AB20" i="34"/>
  <c r="AB24" i="34"/>
  <c r="AC17" i="34"/>
  <c r="AC19" i="34"/>
  <c r="AC56" i="63"/>
  <c r="AC58" i="63"/>
  <c r="AC16" i="36"/>
  <c r="AF203" i="59"/>
  <c r="AG40" i="28"/>
  <c r="AD15" i="36"/>
  <c r="AD16" i="36"/>
  <c r="AD38" i="64"/>
  <c r="AI69" i="33"/>
  <c r="AJ7" i="33"/>
  <c r="AH38" i="28"/>
  <c r="AE27" i="36"/>
  <c r="AE26" i="36"/>
  <c r="AF21" i="34"/>
  <c r="AC57" i="63"/>
  <c r="AC22" i="34"/>
  <c r="F13" i="63"/>
  <c r="E156" i="116"/>
  <c r="AB58" i="63"/>
  <c r="AG203" i="59"/>
  <c r="AE15" i="36"/>
  <c r="AE16" i="36"/>
  <c r="AH40" i="28"/>
  <c r="AD56" i="63"/>
  <c r="AD17" i="34"/>
  <c r="AD19" i="34"/>
  <c r="AC24" i="34"/>
  <c r="AC20" i="34"/>
  <c r="F15" i="63"/>
  <c r="AD57" i="63"/>
  <c r="AD22" i="34"/>
  <c r="AE38" i="64"/>
  <c r="AJ69" i="33"/>
  <c r="AK7" i="33"/>
  <c r="AI38" i="28"/>
  <c r="AF27" i="36"/>
  <c r="AF26" i="36"/>
  <c r="AG21" i="34"/>
  <c r="E158" i="116"/>
  <c r="AD24" i="34"/>
  <c r="AE56" i="63"/>
  <c r="AE58" i="63"/>
  <c r="AD20" i="34"/>
  <c r="AE17" i="34"/>
  <c r="AE19" i="34"/>
  <c r="AK69" i="33"/>
  <c r="AL7" i="33"/>
  <c r="AD58" i="63"/>
  <c r="AI40" i="28"/>
  <c r="AH203" i="59"/>
  <c r="AF15" i="36"/>
  <c r="AF16" i="36"/>
  <c r="AJ38" i="28"/>
  <c r="AG27" i="36"/>
  <c r="AG26" i="36"/>
  <c r="AH21" i="34"/>
  <c r="AF38" i="64"/>
  <c r="AE57" i="63"/>
  <c r="AE22" i="34"/>
  <c r="AL69" i="33"/>
  <c r="AM7" i="33"/>
  <c r="AG38" i="64"/>
  <c r="AI21" i="34"/>
  <c r="AH27" i="36"/>
  <c r="AH26" i="36"/>
  <c r="AK38" i="28"/>
  <c r="AF57" i="63"/>
  <c r="AF22" i="34"/>
  <c r="AF56" i="63"/>
  <c r="AF58" i="63"/>
  <c r="AE20" i="34"/>
  <c r="AF17" i="34"/>
  <c r="AF19" i="34"/>
  <c r="AE24" i="34"/>
  <c r="AJ40" i="28"/>
  <c r="AI203" i="59"/>
  <c r="AG15" i="36"/>
  <c r="AG16" i="36"/>
  <c r="AH38" i="64"/>
  <c r="AF24" i="34"/>
  <c r="AG56" i="63"/>
  <c r="AF20" i="34"/>
  <c r="AG17" i="34"/>
  <c r="AG19" i="34"/>
  <c r="AG57" i="63"/>
  <c r="AG22" i="34"/>
  <c r="AM69" i="33"/>
  <c r="AN7" i="33"/>
  <c r="AJ21" i="34"/>
  <c r="AI27" i="36"/>
  <c r="AI26" i="36"/>
  <c r="AL38" i="28"/>
  <c r="AK40" i="28"/>
  <c r="AJ203" i="59"/>
  <c r="AH15" i="36"/>
  <c r="AH16" i="36"/>
  <c r="AL40" i="28"/>
  <c r="AK203" i="59"/>
  <c r="AI15" i="36"/>
  <c r="AI16" i="36"/>
  <c r="AJ27" i="36"/>
  <c r="AJ26" i="36"/>
  <c r="AK21" i="34"/>
  <c r="AM38" i="28"/>
  <c r="AI38" i="64"/>
  <c r="AH57" i="63"/>
  <c r="AH22" i="34"/>
  <c r="AH56" i="63"/>
  <c r="AH58" i="63"/>
  <c r="AH17" i="34"/>
  <c r="AH19" i="34"/>
  <c r="AG24" i="34"/>
  <c r="AG20" i="34"/>
  <c r="AG58" i="63"/>
  <c r="AN69" i="33"/>
  <c r="AO7" i="33"/>
  <c r="AO69" i="33"/>
  <c r="AP7" i="33"/>
  <c r="AL21" i="34"/>
  <c r="AN38" i="28"/>
  <c r="AK27" i="36"/>
  <c r="AK26" i="36"/>
  <c r="AL203" i="59"/>
  <c r="AJ15" i="36"/>
  <c r="AJ16" i="36"/>
  <c r="AM40" i="28"/>
  <c r="AH24" i="34"/>
  <c r="AI17" i="34"/>
  <c r="AI19" i="34"/>
  <c r="AI56" i="63"/>
  <c r="AH20" i="34"/>
  <c r="AI57" i="63"/>
  <c r="AI22" i="34"/>
  <c r="AJ38" i="64"/>
  <c r="AJ57" i="63"/>
  <c r="AJ22" i="34"/>
  <c r="AI58" i="63"/>
  <c r="AK38" i="64"/>
  <c r="AP69" i="33"/>
  <c r="AQ7" i="33"/>
  <c r="AJ56" i="63"/>
  <c r="AJ58" i="63"/>
  <c r="AI24" i="34"/>
  <c r="AJ17" i="34"/>
  <c r="AJ19" i="34"/>
  <c r="AI20" i="34"/>
  <c r="AO38" i="28"/>
  <c r="AM21" i="34"/>
  <c r="AL27" i="36"/>
  <c r="AL26" i="36"/>
  <c r="AO70" i="33"/>
  <c r="AN40" i="28"/>
  <c r="AK15" i="36"/>
  <c r="AK16" i="36"/>
  <c r="AM203" i="59"/>
  <c r="AQ69" i="33"/>
  <c r="AR7" i="33"/>
  <c r="AL38" i="64"/>
  <c r="AP38" i="28"/>
  <c r="AM27" i="36"/>
  <c r="AM26" i="36"/>
  <c r="AN21" i="34"/>
  <c r="F9" i="34"/>
  <c r="AN203" i="59"/>
  <c r="AO40" i="28"/>
  <c r="F39" i="35"/>
  <c r="AL15" i="36"/>
  <c r="F37" i="35"/>
  <c r="AK57" i="63"/>
  <c r="AK22" i="34"/>
  <c r="AJ24" i="34"/>
  <c r="AK17" i="34"/>
  <c r="AK19" i="34"/>
  <c r="AJ20" i="34"/>
  <c r="AK56" i="63"/>
  <c r="AK58" i="63"/>
  <c r="AR69" i="33"/>
  <c r="AS7" i="33"/>
  <c r="AO21" i="34"/>
  <c r="AN27" i="36"/>
  <c r="AN26" i="36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/>
  <c r="AK20" i="34"/>
  <c r="AM38" i="64"/>
  <c r="G99" i="59"/>
  <c r="AM16" i="36"/>
  <c r="AM57" i="63"/>
  <c r="AM22" i="34"/>
  <c r="AS69" i="33"/>
  <c r="AT7" i="33"/>
  <c r="AN38" i="64"/>
  <c r="AR38" i="28"/>
  <c r="AP21" i="34"/>
  <c r="AO27" i="36"/>
  <c r="AO26" i="36"/>
  <c r="F109" i="116"/>
  <c r="AL24" i="34"/>
  <c r="AM17" i="34"/>
  <c r="AM19" i="34"/>
  <c r="AM56" i="63"/>
  <c r="AM58" i="63"/>
  <c r="AL20" i="34"/>
  <c r="F8" i="64"/>
  <c r="AL58" i="63"/>
  <c r="F48" i="31"/>
  <c r="F12" i="34"/>
  <c r="F50" i="31"/>
  <c r="AQ40" i="28"/>
  <c r="AN15" i="36"/>
  <c r="AN16" i="36"/>
  <c r="AP203" i="59"/>
  <c r="AR40" i="28"/>
  <c r="AO15" i="36"/>
  <c r="AO16" i="36"/>
  <c r="AQ203" i="59"/>
  <c r="AT69" i="33"/>
  <c r="AU7" i="33"/>
  <c r="AS38" i="28"/>
  <c r="AQ21" i="34"/>
  <c r="AP27" i="36"/>
  <c r="AP26" i="36"/>
  <c r="AM20" i="34"/>
  <c r="AM24" i="34"/>
  <c r="AN17" i="34"/>
  <c r="AN19" i="34"/>
  <c r="AN56" i="63"/>
  <c r="AN57" i="63"/>
  <c r="G14" i="63"/>
  <c r="F157" i="116"/>
  <c r="AN22" i="34"/>
  <c r="AO38" i="64"/>
  <c r="F123" i="116"/>
  <c r="AO57" i="63"/>
  <c r="AO22" i="34"/>
  <c r="AU69" i="33"/>
  <c r="AV7" i="33"/>
  <c r="AT38" i="28"/>
  <c r="AR21" i="34"/>
  <c r="AQ27" i="36"/>
  <c r="AQ26" i="36"/>
  <c r="AP15" i="36"/>
  <c r="AP16" i="36"/>
  <c r="AS40" i="28"/>
  <c r="AR203" i="59"/>
  <c r="AP38" i="64"/>
  <c r="G13" i="63"/>
  <c r="F156" i="116"/>
  <c r="AN58" i="63"/>
  <c r="AN20" i="34"/>
  <c r="AO56" i="63"/>
  <c r="AN24" i="34"/>
  <c r="AO17" i="34"/>
  <c r="AO19" i="34"/>
  <c r="G15" i="63"/>
  <c r="AP57" i="63"/>
  <c r="AP22" i="34"/>
  <c r="AO24" i="34"/>
  <c r="AP17" i="34"/>
  <c r="AP19" i="34"/>
  <c r="AP56" i="63"/>
  <c r="AP58" i="63"/>
  <c r="AO20" i="34"/>
  <c r="AV69" i="33"/>
  <c r="AW7" i="33"/>
  <c r="AO58" i="63"/>
  <c r="AQ38" i="64"/>
  <c r="AU38" i="28"/>
  <c r="AS21" i="34"/>
  <c r="AR27" i="36"/>
  <c r="AR26" i="36"/>
  <c r="AQ15" i="36"/>
  <c r="AQ16" i="36"/>
  <c r="AS203" i="59"/>
  <c r="AT40" i="28"/>
  <c r="AR38" i="64"/>
  <c r="F158" i="116"/>
  <c r="AU40" i="28"/>
  <c r="AT203" i="59"/>
  <c r="AR15" i="36"/>
  <c r="AR16" i="36"/>
  <c r="AW69" i="33"/>
  <c r="AX7" i="33"/>
  <c r="AQ56" i="63"/>
  <c r="AQ17" i="34"/>
  <c r="AQ19" i="34"/>
  <c r="AP24" i="34"/>
  <c r="AP20" i="34"/>
  <c r="AT21" i="34"/>
  <c r="AV38" i="28"/>
  <c r="AS27" i="36"/>
  <c r="AS26" i="36"/>
  <c r="AQ57" i="63"/>
  <c r="AQ22" i="34"/>
  <c r="AU21" i="34"/>
  <c r="AT27" i="36"/>
  <c r="AT26" i="36"/>
  <c r="AW38" i="28"/>
  <c r="AR57" i="63"/>
  <c r="AR22" i="34"/>
  <c r="AR17" i="34"/>
  <c r="AR19" i="34"/>
  <c r="AQ24" i="34"/>
  <c r="AQ20" i="34"/>
  <c r="AR56" i="63"/>
  <c r="AS38" i="64"/>
  <c r="AS15" i="36"/>
  <c r="AS16" i="36"/>
  <c r="AV40" i="28"/>
  <c r="AU203" i="59"/>
  <c r="AQ58" i="63"/>
  <c r="AX69" i="33"/>
  <c r="AY7" i="33"/>
  <c r="AR20" i="34"/>
  <c r="AR24" i="34"/>
  <c r="AS17" i="34"/>
  <c r="AS19" i="34"/>
  <c r="AS56" i="63"/>
  <c r="AS57" i="63"/>
  <c r="AS22" i="34"/>
  <c r="AV203" i="59"/>
  <c r="AT15" i="36"/>
  <c r="AT16" i="36"/>
  <c r="AW40" i="28"/>
  <c r="AY69" i="33"/>
  <c r="AZ7" i="33"/>
  <c r="AT38" i="64"/>
  <c r="AX38" i="28"/>
  <c r="AV21" i="34"/>
  <c r="AU27" i="36"/>
  <c r="AU26" i="36"/>
  <c r="AR58" i="63"/>
  <c r="AS24" i="34"/>
  <c r="AT17" i="34"/>
  <c r="AT19" i="34"/>
  <c r="AS20" i="34"/>
  <c r="AT56" i="63"/>
  <c r="AT58" i="63"/>
  <c r="AZ69" i="33"/>
  <c r="BA7" i="33"/>
  <c r="AY38" i="28"/>
  <c r="AW21" i="34"/>
  <c r="AV27" i="36"/>
  <c r="AV26" i="36"/>
  <c r="AW203" i="59"/>
  <c r="AU15" i="36"/>
  <c r="AU16" i="36"/>
  <c r="AX40" i="28"/>
  <c r="AU38" i="64"/>
  <c r="AT57" i="63"/>
  <c r="AT22" i="34"/>
  <c r="AS58" i="63"/>
  <c r="BA69" i="33"/>
  <c r="BB7" i="33"/>
  <c r="AW27" i="36"/>
  <c r="AW26" i="36"/>
  <c r="AZ38" i="28"/>
  <c r="AX21" i="34"/>
  <c r="AY40" i="28"/>
  <c r="AX203" i="59"/>
  <c r="AV15" i="36"/>
  <c r="AV16" i="36"/>
  <c r="AU56" i="63"/>
  <c r="AT20" i="34"/>
  <c r="AT24" i="34"/>
  <c r="AU17" i="34"/>
  <c r="AU19" i="34"/>
  <c r="AU57" i="63"/>
  <c r="AU22" i="34"/>
  <c r="AV38" i="64"/>
  <c r="AU20" i="34"/>
  <c r="AV17" i="34"/>
  <c r="AV19" i="34"/>
  <c r="AV56" i="63"/>
  <c r="AV58" i="63"/>
  <c r="AU24" i="34"/>
  <c r="AV57" i="63"/>
  <c r="AV22" i="34"/>
  <c r="AU58" i="63"/>
  <c r="AZ40" i="28"/>
  <c r="AW15" i="36"/>
  <c r="AW16" i="36"/>
  <c r="AY203" i="59"/>
  <c r="BB69" i="33"/>
  <c r="BC7" i="33"/>
  <c r="AX27" i="36"/>
  <c r="AX26" i="36"/>
  <c r="BA38" i="28"/>
  <c r="AY21" i="34"/>
  <c r="BA70" i="33"/>
  <c r="AW38" i="64"/>
  <c r="BC69" i="33"/>
  <c r="BD7" i="33"/>
  <c r="AZ21" i="34"/>
  <c r="AY27" i="36"/>
  <c r="AY26" i="36"/>
  <c r="BB38" i="28"/>
  <c r="AW57" i="63"/>
  <c r="AW22" i="34"/>
  <c r="AV24" i="34"/>
  <c r="AV20" i="34"/>
  <c r="AW17" i="34"/>
  <c r="AW19" i="34"/>
  <c r="AW56" i="63"/>
  <c r="AX38" i="64"/>
  <c r="G9" i="34"/>
  <c r="AZ203" i="59"/>
  <c r="AX15" i="36"/>
  <c r="BA40" i="28"/>
  <c r="G39" i="35"/>
  <c r="G37" i="35"/>
  <c r="G47" i="31"/>
  <c r="G10" i="34"/>
  <c r="AX57" i="63"/>
  <c r="AX22" i="34"/>
  <c r="AX16" i="36"/>
  <c r="AX17" i="36"/>
  <c r="BA203" i="59"/>
  <c r="AY15" i="36"/>
  <c r="BB40" i="28"/>
  <c r="AY38" i="64"/>
  <c r="H99" i="59"/>
  <c r="AW58" i="63"/>
  <c r="BD69" i="33"/>
  <c r="BE7" i="33"/>
  <c r="AW20" i="34"/>
  <c r="AX56" i="63"/>
  <c r="AX17" i="34"/>
  <c r="AX19" i="34"/>
  <c r="AW24" i="34"/>
  <c r="BC38" i="28"/>
  <c r="AZ27" i="36"/>
  <c r="AZ26" i="36"/>
  <c r="BA21" i="34"/>
  <c r="BE69" i="33"/>
  <c r="BF7" i="33"/>
  <c r="G109" i="116"/>
  <c r="AZ38" i="64"/>
  <c r="BA27" i="36"/>
  <c r="BA26" i="36"/>
  <c r="BD38" i="28"/>
  <c r="BB21" i="34"/>
  <c r="AY57" i="63"/>
  <c r="AY22" i="34"/>
  <c r="G8" i="64"/>
  <c r="AY17" i="34"/>
  <c r="AY19" i="34"/>
  <c r="AY56" i="63"/>
  <c r="AY58" i="63"/>
  <c r="AX20" i="34"/>
  <c r="AX24" i="34"/>
  <c r="G48" i="31"/>
  <c r="G12" i="34"/>
  <c r="G50" i="31"/>
  <c r="AX58" i="63"/>
  <c r="AZ15" i="36"/>
  <c r="AZ16" i="36"/>
  <c r="BC40" i="28"/>
  <c r="BB203" i="59"/>
  <c r="AY16" i="36"/>
  <c r="BA38" i="64"/>
  <c r="AZ17" i="34"/>
  <c r="AZ19" i="34"/>
  <c r="AZ56" i="63"/>
  <c r="AY24" i="34"/>
  <c r="AY20" i="34"/>
  <c r="AZ57" i="63"/>
  <c r="H14" i="63"/>
  <c r="G157" i="116"/>
  <c r="AZ22" i="34"/>
  <c r="BA15" i="36"/>
  <c r="BC203" i="59"/>
  <c r="BD40" i="28"/>
  <c r="BF69" i="33"/>
  <c r="BG7" i="33"/>
  <c r="BC21" i="34"/>
  <c r="BB27" i="36"/>
  <c r="BB26" i="36"/>
  <c r="BE38" i="28"/>
  <c r="G123" i="116"/>
  <c r="BA56" i="63"/>
  <c r="AZ20" i="34"/>
  <c r="AZ24" i="34"/>
  <c r="BA17" i="34"/>
  <c r="BA19" i="34"/>
  <c r="BB38" i="64"/>
  <c r="BA16" i="36"/>
  <c r="BD203" i="59"/>
  <c r="BB15" i="36"/>
  <c r="BB16" i="36"/>
  <c r="BE40" i="28"/>
  <c r="BG69" i="33"/>
  <c r="BH7" i="33"/>
  <c r="BA57" i="63"/>
  <c r="BA22" i="34"/>
  <c r="BD21" i="34"/>
  <c r="BF38" i="28"/>
  <c r="BC27" i="36"/>
  <c r="BC26" i="36"/>
  <c r="H13" i="63"/>
  <c r="G156" i="116"/>
  <c r="AZ58" i="63"/>
  <c r="BC38" i="64"/>
  <c r="BB57" i="63"/>
  <c r="BB22" i="34"/>
  <c r="BH69" i="33"/>
  <c r="BI7" i="33"/>
  <c r="BE21" i="34"/>
  <c r="BG38" i="28"/>
  <c r="BD27" i="36"/>
  <c r="BD26" i="36"/>
  <c r="BA24" i="34"/>
  <c r="BB56" i="63"/>
  <c r="BB58" i="63"/>
  <c r="BB17" i="34"/>
  <c r="BB19" i="34"/>
  <c r="BA20" i="34"/>
  <c r="BA58" i="63"/>
  <c r="H15" i="63"/>
  <c r="BE203" i="59"/>
  <c r="BF40" i="28"/>
  <c r="BC15" i="36"/>
  <c r="BC16" i="36"/>
  <c r="G158" i="116"/>
  <c r="BC17" i="34"/>
  <c r="BC19" i="34"/>
  <c r="BC56" i="63"/>
  <c r="BC58" i="63"/>
  <c r="BB24" i="34"/>
  <c r="BB20" i="34"/>
  <c r="BC57" i="63"/>
  <c r="BC22" i="34"/>
  <c r="BG40" i="28"/>
  <c r="BD15" i="36"/>
  <c r="BD16" i="36"/>
  <c r="BF203" i="59"/>
  <c r="BD38" i="64"/>
  <c r="BI69" i="33"/>
  <c r="BJ7" i="33"/>
  <c r="BH38" i="28"/>
  <c r="BF21" i="34"/>
  <c r="BE27" i="36"/>
  <c r="BE26" i="36"/>
  <c r="BE38" i="64"/>
  <c r="BC24" i="34"/>
  <c r="BC20" i="34"/>
  <c r="BD17" i="34"/>
  <c r="BD19" i="34"/>
  <c r="BD56" i="63"/>
  <c r="BD58" i="63"/>
  <c r="BJ69" i="33"/>
  <c r="BK7" i="33"/>
  <c r="BD57" i="63"/>
  <c r="BD22" i="34"/>
  <c r="BF27" i="36"/>
  <c r="BF26" i="36"/>
  <c r="BG21" i="34"/>
  <c r="BI38" i="28"/>
  <c r="BE15" i="36"/>
  <c r="BE16" i="36"/>
  <c r="BG203" i="59"/>
  <c r="BH40" i="28"/>
  <c r="BI40" i="28"/>
  <c r="BF15" i="36"/>
  <c r="BF16" i="36"/>
  <c r="BH203" i="59"/>
  <c r="BF38" i="64"/>
  <c r="BG27" i="36"/>
  <c r="BG26" i="36"/>
  <c r="BH21" i="34"/>
  <c r="BJ38" i="28"/>
  <c r="BE17" i="34"/>
  <c r="BE19" i="34"/>
  <c r="BD24" i="34"/>
  <c r="BE56" i="63"/>
  <c r="BE58" i="63"/>
  <c r="BD20" i="34"/>
  <c r="BK69" i="33"/>
  <c r="BL7" i="33"/>
  <c r="BE57" i="63"/>
  <c r="BE22" i="34"/>
  <c r="BL69" i="33"/>
  <c r="BM7" i="33"/>
  <c r="BM69" i="33"/>
  <c r="BI21" i="34"/>
  <c r="BK38" i="28"/>
  <c r="BH27" i="36"/>
  <c r="BH26" i="36"/>
  <c r="BG38" i="64"/>
  <c r="BE20" i="34"/>
  <c r="BF17" i="34"/>
  <c r="BF19" i="34"/>
  <c r="BF56" i="63"/>
  <c r="BF58" i="63"/>
  <c r="BE24" i="34"/>
  <c r="BF57" i="63"/>
  <c r="BF22" i="34"/>
  <c r="BJ40" i="28"/>
  <c r="BG15" i="36"/>
  <c r="BG16" i="36"/>
  <c r="BI203" i="59"/>
  <c r="BM38" i="28"/>
  <c r="BK21" i="34"/>
  <c r="BJ27" i="36"/>
  <c r="BN69" i="33"/>
  <c r="BM70" i="33"/>
  <c r="BN70" i="33"/>
  <c r="BL38" i="28"/>
  <c r="BJ21" i="34"/>
  <c r="BI27" i="36"/>
  <c r="BI26" i="36"/>
  <c r="BF24" i="34"/>
  <c r="BF20" i="34"/>
  <c r="BG17" i="34"/>
  <c r="BG19" i="34"/>
  <c r="BG56" i="63"/>
  <c r="BH15" i="36"/>
  <c r="BH16" i="36"/>
  <c r="BK40" i="28"/>
  <c r="BJ203" i="59"/>
  <c r="BG57" i="63"/>
  <c r="BG22" i="34"/>
  <c r="BH38" i="64"/>
  <c r="BI38" i="64"/>
  <c r="BH57" i="63"/>
  <c r="BH22" i="34"/>
  <c r="BJ26" i="36"/>
  <c r="BL40" i="28"/>
  <c r="BK203" i="59"/>
  <c r="BI15" i="36"/>
  <c r="BI16" i="36"/>
  <c r="H9" i="34"/>
  <c r="BM40" i="28"/>
  <c r="BJ15" i="36"/>
  <c r="BL203" i="59"/>
  <c r="H37" i="35"/>
  <c r="BG58" i="63"/>
  <c r="BG24" i="34"/>
  <c r="BH17" i="34"/>
  <c r="BH19" i="34"/>
  <c r="BH56" i="63"/>
  <c r="BH58" i="63"/>
  <c r="BG20" i="34"/>
  <c r="BI57" i="63"/>
  <c r="BI22" i="34"/>
  <c r="H10" i="34"/>
  <c r="H47" i="31"/>
  <c r="BI56" i="63"/>
  <c r="BI58" i="63"/>
  <c r="BI17" i="34"/>
  <c r="BI19" i="34"/>
  <c r="BH20" i="34"/>
  <c r="BH24" i="34"/>
  <c r="BK38" i="64"/>
  <c r="BM203" i="59"/>
  <c r="I99" i="59"/>
  <c r="BJ16" i="36"/>
  <c r="BJ17" i="36"/>
  <c r="BJ38" i="64"/>
  <c r="BN40" i="28"/>
  <c r="H39" i="35"/>
  <c r="I39" i="35"/>
  <c r="H48" i="31"/>
  <c r="H12" i="34"/>
  <c r="H50" i="31"/>
  <c r="H109" i="116"/>
  <c r="J99" i="59"/>
  <c r="K99" i="59"/>
  <c r="H8" i="64"/>
  <c r="BJ17" i="34"/>
  <c r="BJ19" i="34"/>
  <c r="BI24" i="34"/>
  <c r="BJ56" i="63"/>
  <c r="BI20" i="34"/>
  <c r="BJ57" i="63"/>
  <c r="BJ22" i="34"/>
  <c r="BJ58" i="63"/>
  <c r="H123" i="116"/>
  <c r="BK56" i="63"/>
  <c r="BK58" i="63"/>
  <c r="BK17" i="34"/>
  <c r="BK19" i="34"/>
  <c r="BJ20" i="34"/>
  <c r="BJ24" i="34"/>
  <c r="BK57" i="63"/>
  <c r="BK22" i="34"/>
  <c r="BL57" i="63"/>
  <c r="I14" i="63"/>
  <c r="H157" i="116"/>
  <c r="BK20" i="34"/>
  <c r="BK24" i="34"/>
  <c r="BL56" i="63"/>
  <c r="I13" i="63"/>
  <c r="H156" i="116"/>
  <c r="BL58" i="63"/>
  <c r="I15" i="63"/>
  <c r="H158" i="116"/>
  <c r="AF97" i="82" l="1"/>
  <c r="AG97" i="82"/>
  <c r="AH97" i="82"/>
  <c r="AH96" i="82" s="1"/>
  <c r="AF108" i="82"/>
  <c r="AF29" i="82" s="1"/>
  <c r="AF96" i="82"/>
  <c r="AF28" i="82" s="1"/>
  <c r="AE97" i="82"/>
  <c r="AE108" i="82" s="1"/>
  <c r="AE29" i="82" s="1"/>
  <c r="AB96" i="82"/>
  <c r="AB28" i="82" s="1"/>
  <c r="AG96" i="82"/>
  <c r="AG28" i="82" s="1"/>
  <c r="AD96" i="82"/>
  <c r="AD28" i="82" s="1"/>
  <c r="AD108" i="82"/>
  <c r="AD29" i="82" s="1"/>
  <c r="AI108" i="82"/>
  <c r="AI29" i="82" s="1"/>
  <c r="AI96" i="82"/>
  <c r="AI28" i="82" s="1"/>
  <c r="AL96" i="82"/>
  <c r="AL28" i="82" s="1"/>
  <c r="AL108" i="82"/>
  <c r="AL29" i="82" s="1"/>
  <c r="AH108" i="82"/>
  <c r="AC96" i="82"/>
  <c r="AC28" i="82" s="1"/>
  <c r="AG108" i="82"/>
  <c r="AG29" i="82" s="1"/>
  <c r="AJ97" i="82"/>
  <c r="AH27" i="82"/>
  <c r="AB29" i="82"/>
  <c r="AE46" i="82"/>
  <c r="AE19" i="82" s="1"/>
  <c r="AE35" i="82" s="1"/>
  <c r="AA28" i="82"/>
  <c r="AZ54" i="48"/>
  <c r="AS81" i="48"/>
  <c r="F136" i="46"/>
  <c r="E141" i="46"/>
  <c r="BG77" i="48"/>
  <c r="AY77" i="48"/>
  <c r="BA54" i="48"/>
  <c r="F128" i="46"/>
  <c r="F133" i="46" s="1"/>
  <c r="G133" i="46" s="1"/>
  <c r="AW71" i="48"/>
  <c r="AW75" i="48" s="1"/>
  <c r="AW77" i="48" s="1"/>
  <c r="BH54" i="48"/>
  <c r="P92" i="82"/>
  <c r="P27" i="82"/>
  <c r="P46" i="82"/>
  <c r="X92" i="82"/>
  <c r="X101" i="82" s="1"/>
  <c r="X27" i="82"/>
  <c r="X46" i="82"/>
  <c r="Q92" i="82"/>
  <c r="Q93" i="82" s="1"/>
  <c r="Q97" i="82" s="1"/>
  <c r="Q96" i="82" s="1"/>
  <c r="Q28" i="82" s="1"/>
  <c r="Q27" i="82"/>
  <c r="Q46" i="82"/>
  <c r="Y92" i="82"/>
  <c r="Y27" i="82"/>
  <c r="Y46" i="82"/>
  <c r="T46" i="82"/>
  <c r="T92" i="82"/>
  <c r="T103" i="82" s="1"/>
  <c r="T27" i="82"/>
  <c r="AX56" i="82"/>
  <c r="AX68" i="82" s="1"/>
  <c r="W138" i="91"/>
  <c r="W139" i="91" s="1"/>
  <c r="AT333" i="6"/>
  <c r="Z19" i="82"/>
  <c r="AS96" i="68"/>
  <c r="R93" i="82"/>
  <c r="R97" i="82" s="1"/>
  <c r="R96" i="82" s="1"/>
  <c r="R28" i="82" s="1"/>
  <c r="U51" i="82"/>
  <c r="V92" i="82"/>
  <c r="V101" i="82" s="1"/>
  <c r="V106" i="82" s="1"/>
  <c r="V109" i="82" s="1"/>
  <c r="V110" i="82" s="1"/>
  <c r="Z27" i="82"/>
  <c r="W92" i="82"/>
  <c r="AP56" i="82"/>
  <c r="AP55" i="82" s="1"/>
  <c r="AP20" i="82" s="1"/>
  <c r="AX22" i="82"/>
  <c r="AX39" i="52" s="1"/>
  <c r="AU7" i="52"/>
  <c r="AU12" i="52" s="1"/>
  <c r="BG96" i="68"/>
  <c r="R46" i="82"/>
  <c r="S35" i="82"/>
  <c r="AT17" i="48"/>
  <c r="AV114" i="59" s="1"/>
  <c r="R27" i="82"/>
  <c r="W46" i="82"/>
  <c r="Y67" i="49"/>
  <c r="Z67" i="49"/>
  <c r="R67" i="49"/>
  <c r="AL96" i="68"/>
  <c r="AA67" i="49"/>
  <c r="AC67" i="49"/>
  <c r="V67" i="49"/>
  <c r="X93" i="82"/>
  <c r="X97" i="82" s="1"/>
  <c r="U93" i="82"/>
  <c r="U97" i="82" s="1"/>
  <c r="U96" i="82" s="1"/>
  <c r="Q101" i="82"/>
  <c r="Y101" i="82"/>
  <c r="V102" i="82"/>
  <c r="S103" i="82"/>
  <c r="P104" i="82"/>
  <c r="S126" i="82"/>
  <c r="Y93" i="82"/>
  <c r="Y97" i="82" s="1"/>
  <c r="R101" i="82"/>
  <c r="Z101" i="82"/>
  <c r="W102" i="82"/>
  <c r="W106" i="82" s="1"/>
  <c r="Y104" i="82"/>
  <c r="T126" i="82"/>
  <c r="Z93" i="82"/>
  <c r="Z97" i="82" s="1"/>
  <c r="Z96" i="82" s="1"/>
  <c r="Z28" i="82" s="1"/>
  <c r="S101" i="82"/>
  <c r="P102" i="82"/>
  <c r="X102" i="82"/>
  <c r="U103" i="82"/>
  <c r="R104" i="82"/>
  <c r="Z104" i="82"/>
  <c r="U126" i="82"/>
  <c r="T101" i="82"/>
  <c r="Q102" i="82"/>
  <c r="Y102" i="82"/>
  <c r="V103" i="82"/>
  <c r="S104" i="82"/>
  <c r="U101" i="82"/>
  <c r="R102" i="82"/>
  <c r="R106" i="82" s="1"/>
  <c r="R109" i="82" s="1"/>
  <c r="R110" i="82" s="1"/>
  <c r="Z102" i="82"/>
  <c r="W103" i="82"/>
  <c r="T104" i="82"/>
  <c r="W126" i="82"/>
  <c r="P93" i="82"/>
  <c r="S102" i="82"/>
  <c r="P103" i="82"/>
  <c r="P106" i="82" s="1"/>
  <c r="U104" i="82"/>
  <c r="S93" i="82"/>
  <c r="S97" i="82" s="1"/>
  <c r="S96" i="82" s="1"/>
  <c r="S28" i="82" s="1"/>
  <c r="W101" i="82"/>
  <c r="T102" i="82"/>
  <c r="Q103" i="82"/>
  <c r="Y103" i="82"/>
  <c r="V104" i="82"/>
  <c r="P101" i="82"/>
  <c r="U102" i="82"/>
  <c r="R103" i="82"/>
  <c r="Z103" i="82"/>
  <c r="W104" i="82"/>
  <c r="R126" i="82"/>
  <c r="V93" i="82"/>
  <c r="V97" i="82" s="1"/>
  <c r="Y96" i="82"/>
  <c r="Y28" i="82" s="1"/>
  <c r="W93" i="82"/>
  <c r="W97" i="82" s="1"/>
  <c r="AV26" i="48"/>
  <c r="AX115" i="59" s="1"/>
  <c r="V131" i="91"/>
  <c r="V132" i="91" s="1"/>
  <c r="Q96" i="68"/>
  <c r="AF323" i="6"/>
  <c r="AF324" i="6" s="1"/>
  <c r="I96" i="68"/>
  <c r="K96" i="68"/>
  <c r="S131" i="91"/>
  <c r="S132" i="91" s="1"/>
  <c r="AP96" i="68"/>
  <c r="M324" i="6"/>
  <c r="V46" i="82"/>
  <c r="U27" i="82"/>
  <c r="U35" i="82" s="1"/>
  <c r="T96" i="68"/>
  <c r="D39" i="46"/>
  <c r="D41" i="46" s="1"/>
  <c r="B39" i="51"/>
  <c r="B27" i="51"/>
  <c r="B58" i="46"/>
  <c r="B66" i="46" s="1"/>
  <c r="A77" i="82"/>
  <c r="N67" i="49"/>
  <c r="D23" i="46"/>
  <c r="G67" i="49"/>
  <c r="D14" i="46"/>
  <c r="Q67" i="49"/>
  <c r="F39" i="46"/>
  <c r="F41" i="46" s="1"/>
  <c r="G41" i="46" s="1"/>
  <c r="AT65" i="82"/>
  <c r="F13" i="46"/>
  <c r="G13" i="46" s="1"/>
  <c r="AA74" i="82"/>
  <c r="AA81" i="82" s="1"/>
  <c r="BC96" i="68"/>
  <c r="D89" i="46"/>
  <c r="AU26" i="48"/>
  <c r="AW115" i="59" s="1"/>
  <c r="AW116" i="59" s="1"/>
  <c r="AU96" i="68"/>
  <c r="AP17" i="48"/>
  <c r="AP22" i="82"/>
  <c r="Y333" i="6"/>
  <c r="X96" i="68"/>
  <c r="AA96" i="68"/>
  <c r="X333" i="6"/>
  <c r="B91" i="46"/>
  <c r="U96" i="68"/>
  <c r="AS138" i="91"/>
  <c r="AS139" i="91" s="1"/>
  <c r="BB324" i="6"/>
  <c r="V96" i="68"/>
  <c r="D25" i="46"/>
  <c r="G8" i="46"/>
  <c r="D16" i="46"/>
  <c r="I333" i="6"/>
  <c r="E138" i="91"/>
  <c r="E139" i="91" s="1"/>
  <c r="G11" i="46"/>
  <c r="F14" i="46"/>
  <c r="F83" i="46"/>
  <c r="BA131" i="91"/>
  <c r="BA132" i="91" s="1"/>
  <c r="BE324" i="6"/>
  <c r="F50" i="46"/>
  <c r="G50" i="46" s="1"/>
  <c r="AU132" i="82"/>
  <c r="AU12" i="82" s="1"/>
  <c r="AU32" i="52" s="1"/>
  <c r="C7" i="52"/>
  <c r="F23" i="46"/>
  <c r="G23" i="46" s="1"/>
  <c r="G44" i="46"/>
  <c r="B42" i="51"/>
  <c r="K67" i="49"/>
  <c r="F67" i="49"/>
  <c r="E73" i="46"/>
  <c r="E75" i="46" s="1"/>
  <c r="AJ27" i="50" s="1"/>
  <c r="E83" i="46"/>
  <c r="E91" i="46" s="1"/>
  <c r="AP26" i="48"/>
  <c r="AR115" i="59" s="1"/>
  <c r="G28" i="46"/>
  <c r="A40" i="48"/>
  <c r="M67" i="49"/>
  <c r="I67" i="49"/>
  <c r="B50" i="46"/>
  <c r="A77" i="48"/>
  <c r="A121" i="82" s="1"/>
  <c r="F25" i="46"/>
  <c r="G25" i="46" s="1"/>
  <c r="O67" i="49"/>
  <c r="E50" i="46"/>
  <c r="H67" i="49"/>
  <c r="AX65" i="82"/>
  <c r="P67" i="49"/>
  <c r="J67" i="49"/>
  <c r="F94" i="46"/>
  <c r="F98" i="46" s="1"/>
  <c r="G98" i="46" s="1"/>
  <c r="AZ131" i="91"/>
  <c r="AZ132" i="91" s="1"/>
  <c r="BD324" i="6"/>
  <c r="AG96" i="68"/>
  <c r="E66" i="46"/>
  <c r="BK96" i="68"/>
  <c r="BM333" i="6"/>
  <c r="F69" i="46"/>
  <c r="AI333" i="6"/>
  <c r="Q131" i="91"/>
  <c r="Q132" i="91" s="1"/>
  <c r="S96" i="68"/>
  <c r="AH324" i="6"/>
  <c r="AD131" i="91"/>
  <c r="AD132" i="91" s="1"/>
  <c r="AO333" i="6"/>
  <c r="AK138" i="91"/>
  <c r="AK139" i="91" s="1"/>
  <c r="D129" i="59"/>
  <c r="AO324" i="6"/>
  <c r="O324" i="6"/>
  <c r="BM35" i="50"/>
  <c r="BM66" i="50" s="1"/>
  <c r="B46" i="51"/>
  <c r="AM96" i="68"/>
  <c r="BB96" i="68"/>
  <c r="AT47" i="50"/>
  <c r="D25" i="59"/>
  <c r="C35" i="116" s="1"/>
  <c r="D207" i="59"/>
  <c r="AR333" i="6"/>
  <c r="AN138" i="91"/>
  <c r="AN139" i="91" s="1"/>
  <c r="AA131" i="91"/>
  <c r="AA132" i="91" s="1"/>
  <c r="AE324" i="6"/>
  <c r="AV333" i="6"/>
  <c r="AR138" i="91"/>
  <c r="AR139" i="91" s="1"/>
  <c r="BA324" i="6"/>
  <c r="AW131" i="91"/>
  <c r="AW132" i="91" s="1"/>
  <c r="AG131" i="91"/>
  <c r="AG132" i="91" s="1"/>
  <c r="AK324" i="6"/>
  <c r="H38" i="68"/>
  <c r="H96" i="68"/>
  <c r="AL333" i="6"/>
  <c r="AI96" i="68"/>
  <c r="N324" i="6"/>
  <c r="N96" i="68"/>
  <c r="BD131" i="91"/>
  <c r="BD132" i="91" s="1"/>
  <c r="AW39" i="50"/>
  <c r="AW51" i="52" s="1"/>
  <c r="L131" i="91"/>
  <c r="L132" i="91" s="1"/>
  <c r="P96" i="68"/>
  <c r="AC96" i="68"/>
  <c r="AT7" i="52"/>
  <c r="AT12" i="52" s="1"/>
  <c r="D23" i="59"/>
  <c r="C33" i="116" s="1"/>
  <c r="AY332" i="6"/>
  <c r="AY333" i="6" s="1"/>
  <c r="AW54" i="48"/>
  <c r="BA96" i="68"/>
  <c r="AM71" i="48"/>
  <c r="AM75" i="48" s="1"/>
  <c r="AM77" i="48" s="1"/>
  <c r="BB131" i="91"/>
  <c r="BB132" i="91" s="1"/>
  <c r="BF96" i="68"/>
  <c r="BB71" i="48"/>
  <c r="BB75" i="48" s="1"/>
  <c r="BB77" i="48" s="1"/>
  <c r="BB88" i="48" s="1"/>
  <c r="AZ71" i="48"/>
  <c r="AZ75" i="48" s="1"/>
  <c r="AZ77" i="48" s="1"/>
  <c r="K333" i="6"/>
  <c r="AV71" i="48"/>
  <c r="AV75" i="48" s="1"/>
  <c r="AV77" i="48" s="1"/>
  <c r="BJ71" i="48"/>
  <c r="BJ75" i="48" s="1"/>
  <c r="BJ77" i="48" s="1"/>
  <c r="BJ88" i="48" s="1"/>
  <c r="BI54" i="48"/>
  <c r="BJ138" i="91"/>
  <c r="BJ139" i="91" s="1"/>
  <c r="BN333" i="6"/>
  <c r="AT131" i="91"/>
  <c r="AT132" i="91" s="1"/>
  <c r="AX324" i="6"/>
  <c r="AY138" i="91"/>
  <c r="AY139" i="91" s="1"/>
  <c r="BC333" i="6"/>
  <c r="AM138" i="91"/>
  <c r="AM139" i="91" s="1"/>
  <c r="AQ333" i="6"/>
  <c r="AO96" i="68"/>
  <c r="AU77" i="48"/>
  <c r="AS77" i="48"/>
  <c r="AS88" i="48" s="1"/>
  <c r="AD67" i="49"/>
  <c r="P97" i="82"/>
  <c r="AY131" i="91"/>
  <c r="AY132" i="91" s="1"/>
  <c r="BF138" i="91"/>
  <c r="BF139" i="91" s="1"/>
  <c r="AJ67" i="49"/>
  <c r="F113" i="46"/>
  <c r="G113" i="46" s="1"/>
  <c r="AW63" i="48"/>
  <c r="AW65" i="48" s="1"/>
  <c r="AW88" i="48"/>
  <c r="AQ63" i="48"/>
  <c r="AQ65" i="48" s="1"/>
  <c r="BL96" i="68"/>
  <c r="AQ138" i="91"/>
  <c r="AQ139" i="91" s="1"/>
  <c r="BD332" i="6"/>
  <c r="B116" i="46"/>
  <c r="BJ96" i="68"/>
  <c r="AN77" i="48"/>
  <c r="AN88" i="48" s="1"/>
  <c r="AO54" i="48"/>
  <c r="AO65" i="48" s="1"/>
  <c r="AO66" i="48" s="1"/>
  <c r="AE67" i="49"/>
  <c r="AN63" i="48"/>
  <c r="AN65" i="48" s="1"/>
  <c r="AR63" i="48"/>
  <c r="AR65" i="48" s="1"/>
  <c r="AL138" i="91"/>
  <c r="AL139" i="91" s="1"/>
  <c r="AN96" i="68"/>
  <c r="AH67" i="49"/>
  <c r="D114" i="46"/>
  <c r="AP36" i="52"/>
  <c r="AP36" i="82"/>
  <c r="AV66" i="48"/>
  <c r="AX66" i="48"/>
  <c r="AX89" i="48"/>
  <c r="AT22" i="82"/>
  <c r="Z138" i="91"/>
  <c r="Z139" i="91" s="1"/>
  <c r="AD333" i="6"/>
  <c r="BE333" i="6"/>
  <c r="BA138" i="91"/>
  <c r="BA139" i="91" s="1"/>
  <c r="AV323" i="6"/>
  <c r="AV324" i="6" s="1"/>
  <c r="AT96" i="68"/>
  <c r="BK333" i="6"/>
  <c r="BG138" i="91"/>
  <c r="BG139" i="91" s="1"/>
  <c r="AT323" i="6"/>
  <c r="AR96" i="68"/>
  <c r="J96" i="68"/>
  <c r="L323" i="6"/>
  <c r="H131" i="91" s="1"/>
  <c r="H132" i="91" s="1"/>
  <c r="G38" i="68"/>
  <c r="AA324" i="6"/>
  <c r="W131" i="91"/>
  <c r="W132" i="91" s="1"/>
  <c r="BK323" i="6"/>
  <c r="BI96" i="68"/>
  <c r="AJ138" i="91"/>
  <c r="AJ139" i="91" s="1"/>
  <c r="AN333" i="6"/>
  <c r="G61" i="46"/>
  <c r="F64" i="46"/>
  <c r="L96" i="68"/>
  <c r="N332" i="6"/>
  <c r="J138" i="91" s="1"/>
  <c r="J139" i="91" s="1"/>
  <c r="BC138" i="91"/>
  <c r="BC139" i="91" s="1"/>
  <c r="BG333" i="6"/>
  <c r="J38" i="68"/>
  <c r="BJ323" i="6"/>
  <c r="BJ324" i="6" s="1"/>
  <c r="BH96" i="68"/>
  <c r="BF332" i="6"/>
  <c r="BD96" i="68"/>
  <c r="AP324" i="6"/>
  <c r="AL131" i="91"/>
  <c r="AL132" i="91" s="1"/>
  <c r="Z333" i="6"/>
  <c r="AM333" i="6"/>
  <c r="AI138" i="91"/>
  <c r="AI139" i="91" s="1"/>
  <c r="AZ332" i="6"/>
  <c r="AV138" i="91" s="1"/>
  <c r="AV139" i="91" s="1"/>
  <c r="AX96" i="68"/>
  <c r="BN43" i="50"/>
  <c r="K324" i="6"/>
  <c r="G131" i="91"/>
  <c r="G132" i="91" s="1"/>
  <c r="BL333" i="6"/>
  <c r="BH138" i="91"/>
  <c r="BH139" i="91" s="1"/>
  <c r="AT65" i="48"/>
  <c r="AZ59" i="48"/>
  <c r="AZ63" i="48" s="1"/>
  <c r="AZ65" i="48" s="1"/>
  <c r="BH59" i="48"/>
  <c r="BH63" i="48" s="1"/>
  <c r="BH65" i="48" s="1"/>
  <c r="BJ59" i="48"/>
  <c r="BJ63" i="48" s="1"/>
  <c r="BJ65" i="48" s="1"/>
  <c r="BI59" i="48"/>
  <c r="BI63" i="48" s="1"/>
  <c r="BA59" i="48"/>
  <c r="BA63" i="48" s="1"/>
  <c r="BA65" i="48" s="1"/>
  <c r="BA66" i="48" s="1"/>
  <c r="AY59" i="48"/>
  <c r="AY63" i="48" s="1"/>
  <c r="AY65" i="48" s="1"/>
  <c r="BD59" i="48"/>
  <c r="BD63" i="48" s="1"/>
  <c r="BD65" i="48" s="1"/>
  <c r="BF59" i="48"/>
  <c r="BF63" i="48" s="1"/>
  <c r="BF65" i="48" s="1"/>
  <c r="BC59" i="48"/>
  <c r="BC63" i="48" s="1"/>
  <c r="BG59" i="48"/>
  <c r="BG63" i="48" s="1"/>
  <c r="BG65" i="48" s="1"/>
  <c r="BB59" i="48"/>
  <c r="BB63" i="48" s="1"/>
  <c r="BB65" i="48" s="1"/>
  <c r="BE59" i="48"/>
  <c r="BE63" i="48" s="1"/>
  <c r="BE65" i="48" s="1"/>
  <c r="V324" i="6"/>
  <c r="R131" i="91"/>
  <c r="R132" i="91" s="1"/>
  <c r="R324" i="6"/>
  <c r="N131" i="91"/>
  <c r="N132" i="91" s="1"/>
  <c r="T332" i="6"/>
  <c r="R96" i="68"/>
  <c r="BF88" i="48"/>
  <c r="BG88" i="48"/>
  <c r="AV28" i="48"/>
  <c r="AV29" i="48" s="1"/>
  <c r="AX117" i="59" s="1"/>
  <c r="AU28" i="48"/>
  <c r="AU29" i="48" s="1"/>
  <c r="AW117" i="59" s="1"/>
  <c r="AB323" i="6"/>
  <c r="Z96" i="68"/>
  <c r="S138" i="91"/>
  <c r="S139" i="91" s="1"/>
  <c r="W333" i="6"/>
  <c r="AL323" i="6"/>
  <c r="AJ96" i="68"/>
  <c r="AZ88" i="48"/>
  <c r="AP24" i="82"/>
  <c r="AP38" i="52" s="1"/>
  <c r="X138" i="91"/>
  <c r="X139" i="91" s="1"/>
  <c r="AB333" i="6"/>
  <c r="M96" i="68"/>
  <c r="N138" i="91"/>
  <c r="N139" i="91" s="1"/>
  <c r="R333" i="6"/>
  <c r="BE131" i="91"/>
  <c r="BE132" i="91" s="1"/>
  <c r="BI324" i="6"/>
  <c r="BE88" i="48"/>
  <c r="BH88" i="48"/>
  <c r="G163" i="46"/>
  <c r="F164" i="46"/>
  <c r="AT81" i="48"/>
  <c r="AT71" i="48"/>
  <c r="AT75" i="48" s="1"/>
  <c r="AT77" i="48" s="1"/>
  <c r="G54" i="46"/>
  <c r="F58" i="46"/>
  <c r="G239" i="46"/>
  <c r="F241" i="46"/>
  <c r="G241" i="46" s="1"/>
  <c r="AZ109" i="82"/>
  <c r="AZ110" i="82" s="1"/>
  <c r="AN109" i="82"/>
  <c r="AN110" i="82" s="1"/>
  <c r="AA59" i="48"/>
  <c r="AZ324" i="6"/>
  <c r="G48" i="46"/>
  <c r="AO71" i="48"/>
  <c r="AO75" i="48" s="1"/>
  <c r="AO77" i="48" s="1"/>
  <c r="BA71" i="48"/>
  <c r="BA75" i="48" s="1"/>
  <c r="BA77" i="48" s="1"/>
  <c r="BC54" i="48"/>
  <c r="D64" i="46"/>
  <c r="B100" i="46"/>
  <c r="F225" i="46"/>
  <c r="G225" i="46" s="1"/>
  <c r="G128" i="46"/>
  <c r="G248" i="46"/>
  <c r="F213" i="46"/>
  <c r="G213" i="46" s="1"/>
  <c r="D214" i="46"/>
  <c r="D216" i="46" s="1"/>
  <c r="BK131" i="91"/>
  <c r="BK132" i="91" s="1"/>
  <c r="AE332" i="6"/>
  <c r="AA138" i="91" s="1"/>
  <c r="AA139" i="91" s="1"/>
  <c r="AP81" i="48"/>
  <c r="AP89" i="48" s="1"/>
  <c r="B41" i="46"/>
  <c r="Z116" i="82"/>
  <c r="Z126" i="82" s="1"/>
  <c r="R116" i="82"/>
  <c r="Y116" i="82"/>
  <c r="Y126" i="82" s="1"/>
  <c r="Q116" i="82"/>
  <c r="Q126" i="82" s="1"/>
  <c r="P116" i="82"/>
  <c r="P126" i="82" s="1"/>
  <c r="W116" i="82"/>
  <c r="V116" i="82"/>
  <c r="V126" i="82" s="1"/>
  <c r="U116" i="82"/>
  <c r="T116" i="82"/>
  <c r="S116" i="82"/>
  <c r="B141" i="46"/>
  <c r="B150" i="46"/>
  <c r="B225" i="46"/>
  <c r="AC109" i="82"/>
  <c r="AC110" i="82" s="1"/>
  <c r="Y131" i="91"/>
  <c r="Y132" i="91" s="1"/>
  <c r="P333" i="6"/>
  <c r="AI323" i="6"/>
  <c r="B47" i="51"/>
  <c r="F125" i="46"/>
  <c r="B216" i="46"/>
  <c r="AR109" i="82"/>
  <c r="AR110" i="82" s="1"/>
  <c r="BD71" i="48"/>
  <c r="BD75" i="48" s="1"/>
  <c r="BD77" i="48" s="1"/>
  <c r="BD88" i="48" s="1"/>
  <c r="A61" i="82"/>
  <c r="B28" i="51"/>
  <c r="AX126" i="82"/>
  <c r="AX128" i="82" s="1"/>
  <c r="AX115" i="82"/>
  <c r="AX119" i="82" s="1"/>
  <c r="AX121" i="82" s="1"/>
  <c r="AX123" i="82" s="1"/>
  <c r="AX30" i="82" s="1"/>
  <c r="BH109" i="82"/>
  <c r="BH110" i="82" s="1"/>
  <c r="AA8" i="48"/>
  <c r="AA13" i="48" s="1"/>
  <c r="AA21" i="71" s="1"/>
  <c r="AU54" i="48"/>
  <c r="AQ81" i="48"/>
  <c r="AQ88" i="48" s="1"/>
  <c r="D108" i="46"/>
  <c r="G108" i="46" s="1"/>
  <c r="F111" i="46"/>
  <c r="Y106" i="82"/>
  <c r="U106" i="82"/>
  <c r="Z106" i="82"/>
  <c r="Z109" i="82" s="1"/>
  <c r="Z110" i="82" s="1"/>
  <c r="E125" i="46"/>
  <c r="F169" i="46"/>
  <c r="BG102" i="82"/>
  <c r="BG106" i="82" s="1"/>
  <c r="BI102" i="82"/>
  <c r="BI106" i="82" s="1"/>
  <c r="AZ102" i="82"/>
  <c r="AZ106" i="82" s="1"/>
  <c r="BC102" i="82"/>
  <c r="BC106" i="82" s="1"/>
  <c r="BJ102" i="82"/>
  <c r="BJ106" i="82" s="1"/>
  <c r="BJ109" i="82" s="1"/>
  <c r="BJ110" i="82" s="1"/>
  <c r="BF102" i="82"/>
  <c r="BF106" i="82" s="1"/>
  <c r="BF109" i="82" s="1"/>
  <c r="BF110" i="82" s="1"/>
  <c r="BD102" i="82"/>
  <c r="BD106" i="82" s="1"/>
  <c r="BD109" i="82" s="1"/>
  <c r="BD110" i="82" s="1"/>
  <c r="AY102" i="82"/>
  <c r="AY106" i="82" s="1"/>
  <c r="AY109" i="82" s="1"/>
  <c r="AY110" i="82" s="1"/>
  <c r="BA102" i="82"/>
  <c r="BA106" i="82" s="1"/>
  <c r="BA109" i="82" s="1"/>
  <c r="BA110" i="82" s="1"/>
  <c r="BE102" i="82"/>
  <c r="BE106" i="82" s="1"/>
  <c r="BE109" i="82" s="1"/>
  <c r="BE110" i="82" s="1"/>
  <c r="BB102" i="82"/>
  <c r="BB106" i="82" s="1"/>
  <c r="BB109" i="82" s="1"/>
  <c r="BB110" i="82" s="1"/>
  <c r="BH102" i="82"/>
  <c r="BH106" i="82" s="1"/>
  <c r="AY88" i="48"/>
  <c r="A49" i="82"/>
  <c r="A86" i="48"/>
  <c r="BI88" i="48"/>
  <c r="G186" i="46"/>
  <c r="F189" i="46"/>
  <c r="D116" i="46"/>
  <c r="F198" i="46"/>
  <c r="G194" i="46"/>
  <c r="F214" i="46"/>
  <c r="G211" i="46"/>
  <c r="A70" i="48"/>
  <c r="A114" i="82" s="1"/>
  <c r="A73" i="82"/>
  <c r="BI109" i="82"/>
  <c r="BI110" i="82" s="1"/>
  <c r="W96" i="68"/>
  <c r="AM54" i="48"/>
  <c r="D58" i="46"/>
  <c r="D75" i="46" s="1"/>
  <c r="D83" i="46"/>
  <c r="G83" i="46" s="1"/>
  <c r="F86" i="46"/>
  <c r="F250" i="46"/>
  <c r="G250" i="46" s="1"/>
  <c r="F139" i="46"/>
  <c r="G136" i="46"/>
  <c r="F158" i="46"/>
  <c r="G158" i="46" s="1"/>
  <c r="F148" i="46"/>
  <c r="G145" i="46"/>
  <c r="G238" i="46"/>
  <c r="AO30" i="82"/>
  <c r="AM126" i="82"/>
  <c r="AM128" i="82" s="1"/>
  <c r="AM115" i="82"/>
  <c r="AM119" i="82" s="1"/>
  <c r="AM121" i="82" s="1"/>
  <c r="AM123" i="82" s="1"/>
  <c r="AM30" i="82" s="1"/>
  <c r="S106" i="82"/>
  <c r="BG109" i="82"/>
  <c r="BG110" i="82" s="1"/>
  <c r="AG104" i="82"/>
  <c r="AG106" i="82" s="1"/>
  <c r="AG109" i="82" s="1"/>
  <c r="AG110" i="82" s="1"/>
  <c r="AF104" i="82"/>
  <c r="AE104" i="82"/>
  <c r="AL104" i="82"/>
  <c r="AL106" i="82" s="1"/>
  <c r="AL109" i="82" s="1"/>
  <c r="AL110" i="82" s="1"/>
  <c r="AD104" i="82"/>
  <c r="AK104" i="82"/>
  <c r="AK106" i="82" s="1"/>
  <c r="AK109" i="82" s="1"/>
  <c r="AK110" i="82" s="1"/>
  <c r="AC104" i="82"/>
  <c r="AJ104" i="82"/>
  <c r="AB104" i="82"/>
  <c r="AB106" i="82" s="1"/>
  <c r="AB109" i="82" s="1"/>
  <c r="AB110" i="82" s="1"/>
  <c r="AI104" i="82"/>
  <c r="AA104" i="82"/>
  <c r="AA106" i="82" s="1"/>
  <c r="AH104" i="82"/>
  <c r="AH106" i="82" s="1"/>
  <c r="AH109" i="82" s="1"/>
  <c r="AH110" i="82" s="1"/>
  <c r="AH114" i="82"/>
  <c r="AH116" i="82" s="1"/>
  <c r="AG114" i="82"/>
  <c r="AG116" i="82" s="1"/>
  <c r="BJ119" i="82"/>
  <c r="BJ121" i="82" s="1"/>
  <c r="BJ123" i="82" s="1"/>
  <c r="AZ119" i="82"/>
  <c r="AZ121" i="82" s="1"/>
  <c r="AZ123" i="82" s="1"/>
  <c r="AZ30" i="82" s="1"/>
  <c r="AF114" i="82"/>
  <c r="AF116" i="82" s="1"/>
  <c r="AE114" i="82"/>
  <c r="AE116" i="82" s="1"/>
  <c r="AL114" i="82"/>
  <c r="AL116" i="82" s="1"/>
  <c r="AD114" i="82"/>
  <c r="AD116" i="82" s="1"/>
  <c r="AK114" i="82"/>
  <c r="AK116" i="82" s="1"/>
  <c r="AC114" i="82"/>
  <c r="AC116" i="82" s="1"/>
  <c r="AJ114" i="82"/>
  <c r="AJ116" i="82" s="1"/>
  <c r="AB114" i="82"/>
  <c r="AB116" i="82" s="1"/>
  <c r="AI114" i="82"/>
  <c r="AI116" i="82" s="1"/>
  <c r="AA114" i="82"/>
  <c r="AA116" i="82" s="1"/>
  <c r="BF119" i="82"/>
  <c r="BF121" i="82" s="1"/>
  <c r="BF123" i="82" s="1"/>
  <c r="BF30" i="82" s="1"/>
  <c r="BH119" i="82"/>
  <c r="BH121" i="82" s="1"/>
  <c r="BH123" i="82" s="1"/>
  <c r="BH30" i="82" s="1"/>
  <c r="BG119" i="82"/>
  <c r="BG121" i="82" s="1"/>
  <c r="BG123" i="82" s="1"/>
  <c r="BG30" i="82" s="1"/>
  <c r="AC106" i="82"/>
  <c r="BC109" i="82"/>
  <c r="BC110" i="82" s="1"/>
  <c r="AF67" i="49"/>
  <c r="BI119" i="82"/>
  <c r="BI121" i="82" s="1"/>
  <c r="BI123" i="82" s="1"/>
  <c r="BI30" i="82" s="1"/>
  <c r="AS30" i="82"/>
  <c r="AU106" i="82"/>
  <c r="AU109" i="82" s="1"/>
  <c r="AU110" i="82" s="1"/>
  <c r="AS104" i="82"/>
  <c r="AS106" i="82" s="1"/>
  <c r="AS109" i="82" s="1"/>
  <c r="AS110" i="82" s="1"/>
  <c r="AS126" i="82"/>
  <c r="AS128" i="82" s="1"/>
  <c r="AZ126" i="82"/>
  <c r="AZ128" i="82" s="1"/>
  <c r="BJ126" i="82"/>
  <c r="BJ128" i="82" s="1"/>
  <c r="BL128" i="82" s="1"/>
  <c r="AD106" i="82"/>
  <c r="AD109" i="82" s="1"/>
  <c r="AD110" i="82" s="1"/>
  <c r="BC119" i="82"/>
  <c r="BC121" i="82" s="1"/>
  <c r="BC123" i="82" s="1"/>
  <c r="BC30" i="82" s="1"/>
  <c r="BB119" i="82"/>
  <c r="BB121" i="82" s="1"/>
  <c r="BB123" i="82" s="1"/>
  <c r="BB30" i="82" s="1"/>
  <c r="BE119" i="82"/>
  <c r="BE121" i="82" s="1"/>
  <c r="BE123" i="82" s="1"/>
  <c r="BE30" i="82" s="1"/>
  <c r="AI106" i="82"/>
  <c r="AI109" i="82" s="1"/>
  <c r="AI110" i="82" s="1"/>
  <c r="AE106" i="82"/>
  <c r="AV104" i="82"/>
  <c r="AV106" i="82" s="1"/>
  <c r="AV109" i="82" s="1"/>
  <c r="AV110" i="82" s="1"/>
  <c r="AQ104" i="82"/>
  <c r="AQ106" i="82" s="1"/>
  <c r="AQ109" i="82" s="1"/>
  <c r="AQ110" i="82" s="1"/>
  <c r="AW104" i="82"/>
  <c r="AW106" i="82" s="1"/>
  <c r="AW109" i="82" s="1"/>
  <c r="AW110" i="82" s="1"/>
  <c r="AX104" i="82"/>
  <c r="AX106" i="82" s="1"/>
  <c r="AX109" i="82" s="1"/>
  <c r="AX110" i="82" s="1"/>
  <c r="AR104" i="82"/>
  <c r="AR106" i="82" s="1"/>
  <c r="AO104" i="82"/>
  <c r="AO106" i="82" s="1"/>
  <c r="AO109" i="82" s="1"/>
  <c r="AO110" i="82" s="1"/>
  <c r="AT104" i="82"/>
  <c r="AT106" i="82" s="1"/>
  <c r="AT109" i="82" s="1"/>
  <c r="AT110" i="82" s="1"/>
  <c r="BD119" i="82"/>
  <c r="BD121" i="82" s="1"/>
  <c r="BD123" i="82" s="1"/>
  <c r="BD30" i="82" s="1"/>
  <c r="AV126" i="82"/>
  <c r="AV128" i="82" s="1"/>
  <c r="AV30" i="82" s="1"/>
  <c r="AJ106" i="82"/>
  <c r="AJ109" i="82" s="1"/>
  <c r="AJ110" i="82" s="1"/>
  <c r="AF106" i="82"/>
  <c r="AF109" i="82" s="1"/>
  <c r="AF110" i="82" s="1"/>
  <c r="U6" i="48"/>
  <c r="I73" i="52"/>
  <c r="AU30" i="50"/>
  <c r="AQ65" i="82"/>
  <c r="AR114" i="59"/>
  <c r="AP7" i="52"/>
  <c r="AP12" i="52" s="1"/>
  <c r="AQ7" i="52"/>
  <c r="AQ12" i="52" s="1"/>
  <c r="AS114" i="59"/>
  <c r="AR61" i="82"/>
  <c r="AR74" i="82"/>
  <c r="AR79" i="82" s="1"/>
  <c r="AR81" i="82" s="1"/>
  <c r="AR83" i="82" s="1"/>
  <c r="AR60" i="82"/>
  <c r="AR75" i="82"/>
  <c r="AR86" i="82" s="1"/>
  <c r="AR88" i="82" s="1"/>
  <c r="AR52" i="82"/>
  <c r="AR56" i="82" s="1"/>
  <c r="AR55" i="82" s="1"/>
  <c r="AR20" i="82" s="1"/>
  <c r="AR63" i="82"/>
  <c r="AV55" i="82"/>
  <c r="AV20" i="82" s="1"/>
  <c r="AV7" i="52"/>
  <c r="AV12" i="52" s="1"/>
  <c r="AX114" i="59"/>
  <c r="AX116" i="59" s="1"/>
  <c r="AT132" i="82"/>
  <c r="AT12" i="82" s="1"/>
  <c r="AT68" i="82"/>
  <c r="AT67" i="82"/>
  <c r="AT21" i="82" s="1"/>
  <c r="AV22" i="82"/>
  <c r="AV132" i="82"/>
  <c r="AV12" i="82" s="1"/>
  <c r="AP65" i="82"/>
  <c r="AP68" i="82" s="1"/>
  <c r="AX132" i="82"/>
  <c r="AX12" i="82" s="1"/>
  <c r="AU22" i="82"/>
  <c r="AP132" i="82"/>
  <c r="AP12" i="82" s="1"/>
  <c r="AX55" i="82"/>
  <c r="AX20" i="82" s="1"/>
  <c r="AH60" i="48"/>
  <c r="AH61" i="48"/>
  <c r="AH58" i="48"/>
  <c r="AH51" i="48"/>
  <c r="AH54" i="48" s="1"/>
  <c r="AH59" i="48"/>
  <c r="AH71" i="48"/>
  <c r="AH75" i="48" s="1"/>
  <c r="AH77" i="48" s="1"/>
  <c r="AU62" i="82"/>
  <c r="AU63" i="82"/>
  <c r="AT35" i="48"/>
  <c r="AT34" i="48" s="1"/>
  <c r="AU38" i="50"/>
  <c r="AU39" i="50" s="1"/>
  <c r="AU51" i="52" s="1"/>
  <c r="AR35" i="48"/>
  <c r="AR14" i="48"/>
  <c r="AR17" i="48" s="1"/>
  <c r="AR21" i="48"/>
  <c r="AS38" i="50"/>
  <c r="AS39" i="50" s="1"/>
  <c r="AS51" i="52" s="1"/>
  <c r="AH8" i="48"/>
  <c r="AH13" i="48" s="1"/>
  <c r="BJ131" i="91"/>
  <c r="BJ132" i="91" s="1"/>
  <c r="BN324" i="6"/>
  <c r="AU60" i="82"/>
  <c r="AC74" i="82"/>
  <c r="AC81" i="82" s="1"/>
  <c r="AQ74" i="82"/>
  <c r="AQ79" i="82" s="1"/>
  <c r="AQ81" i="82" s="1"/>
  <c r="AQ83" i="82" s="1"/>
  <c r="AQ22" i="82" s="1"/>
  <c r="AT24" i="48"/>
  <c r="AT23" i="48"/>
  <c r="AQ52" i="82"/>
  <c r="AQ56" i="82" s="1"/>
  <c r="AQ55" i="82" s="1"/>
  <c r="AQ20" i="82" s="1"/>
  <c r="AU55" i="82"/>
  <c r="AU20" i="82" s="1"/>
  <c r="AR24" i="48"/>
  <c r="AV60" i="82"/>
  <c r="AV65" i="82" s="1"/>
  <c r="AV68" i="82" s="1"/>
  <c r="AQ35" i="48"/>
  <c r="AQ23" i="48"/>
  <c r="AQ26" i="48" s="1"/>
  <c r="AX13" i="48"/>
  <c r="N75" i="52"/>
  <c r="AN324" i="6"/>
  <c r="AV35" i="48"/>
  <c r="AV34" i="48"/>
  <c r="F10" i="47"/>
  <c r="AA14" i="48"/>
  <c r="AA24" i="48"/>
  <c r="AI9" i="48"/>
  <c r="AI50" i="48" s="1"/>
  <c r="T6" i="48"/>
  <c r="C42" i="47"/>
  <c r="C26" i="47"/>
  <c r="J42" i="47"/>
  <c r="K42" i="47"/>
  <c r="D42" i="47"/>
  <c r="M42" i="47"/>
  <c r="L42" i="47"/>
  <c r="G42" i="47"/>
  <c r="F42" i="47"/>
  <c r="E42" i="47"/>
  <c r="AG323" i="6"/>
  <c r="AE96" i="68"/>
  <c r="AA61" i="48"/>
  <c r="AA60" i="48"/>
  <c r="AA72" i="48"/>
  <c r="AA58" i="48"/>
  <c r="AB96" i="68"/>
  <c r="AD323" i="6"/>
  <c r="J332" i="6"/>
  <c r="G39" i="68"/>
  <c r="F39" i="68"/>
  <c r="U131" i="91"/>
  <c r="U132" i="91" s="1"/>
  <c r="Y324" i="6"/>
  <c r="AP35" i="48"/>
  <c r="AP34" i="48" s="1"/>
  <c r="AU35" i="48"/>
  <c r="AU34" i="48" s="1"/>
  <c r="AH75" i="82"/>
  <c r="K74" i="52"/>
  <c r="Z6" i="48"/>
  <c r="N73" i="52"/>
  <c r="AX333" i="6"/>
  <c r="AT138" i="91"/>
  <c r="AT139" i="91" s="1"/>
  <c r="AC6" i="48"/>
  <c r="E74" i="52"/>
  <c r="G8" i="47"/>
  <c r="B10" i="47"/>
  <c r="AQ96" i="68"/>
  <c r="I38" i="68"/>
  <c r="AS323" i="6"/>
  <c r="I50" i="47"/>
  <c r="D50" i="47"/>
  <c r="E50" i="47"/>
  <c r="C50" i="47"/>
  <c r="F38" i="68"/>
  <c r="H323" i="6"/>
  <c r="J324" i="6"/>
  <c r="F131" i="91"/>
  <c r="F132" i="91" s="1"/>
  <c r="AM323" i="6"/>
  <c r="K138" i="91"/>
  <c r="K139" i="91" s="1"/>
  <c r="AD138" i="91"/>
  <c r="AD139" i="91" s="1"/>
  <c r="AH333" i="6"/>
  <c r="AV96" i="68"/>
  <c r="I39" i="68"/>
  <c r="BB332" i="6"/>
  <c r="AZ96" i="68"/>
  <c r="AJ6" i="48"/>
  <c r="O131" i="91"/>
  <c r="O132" i="91" s="1"/>
  <c r="S324" i="6"/>
  <c r="M50" i="47"/>
  <c r="I46" i="47"/>
  <c r="N46" i="47"/>
  <c r="C27" i="47"/>
  <c r="M46" i="47"/>
  <c r="H46" i="47"/>
  <c r="G46" i="47"/>
  <c r="F46" i="47"/>
  <c r="D46" i="47"/>
  <c r="O46" i="47" s="1"/>
  <c r="E27" i="47" s="1"/>
  <c r="C19" i="47"/>
  <c r="R138" i="91"/>
  <c r="R139" i="91" s="1"/>
  <c r="V333" i="6"/>
  <c r="BA332" i="6"/>
  <c r="AY96" i="68"/>
  <c r="BO332" i="6"/>
  <c r="J39" i="68"/>
  <c r="BM96" i="68"/>
  <c r="BM324" i="6"/>
  <c r="BI131" i="91"/>
  <c r="BI132" i="91" s="1"/>
  <c r="AC333" i="6"/>
  <c r="Y138" i="91"/>
  <c r="Y139" i="91" s="1"/>
  <c r="E131" i="91"/>
  <c r="E132" i="91" s="1"/>
  <c r="I324" i="6"/>
  <c r="BL324" i="6"/>
  <c r="BH131" i="91"/>
  <c r="BH132" i="91" s="1"/>
  <c r="Q138" i="91"/>
  <c r="Q139" i="91" s="1"/>
  <c r="U333" i="6"/>
  <c r="BG323" i="6"/>
  <c r="BE96" i="68"/>
  <c r="BI333" i="6"/>
  <c r="BE138" i="91"/>
  <c r="BE139" i="91" s="1"/>
  <c r="AG332" i="6"/>
  <c r="H39" i="68"/>
  <c r="AJ323" i="6"/>
  <c r="AH96" i="68"/>
  <c r="I138" i="91"/>
  <c r="I139" i="91" s="1"/>
  <c r="M333" i="6"/>
  <c r="Q323" i="6"/>
  <c r="O96" i="68"/>
  <c r="AM131" i="91"/>
  <c r="AM132" i="91" s="1"/>
  <c r="AU324" i="6"/>
  <c r="D138" i="91"/>
  <c r="D139" i="91" s="1"/>
  <c r="H333" i="6"/>
  <c r="AS131" i="91"/>
  <c r="AS132" i="91" s="1"/>
  <c r="AE96" i="82" l="1"/>
  <c r="AE28" i="82" s="1"/>
  <c r="AH29" i="82"/>
  <c r="AE109" i="82"/>
  <c r="AE110" i="82" s="1"/>
  <c r="AJ108" i="82"/>
  <c r="AJ29" i="82" s="1"/>
  <c r="AJ96" i="82"/>
  <c r="AJ28" i="82" s="1"/>
  <c r="AH28" i="82"/>
  <c r="AH35" i="82"/>
  <c r="BI65" i="48"/>
  <c r="AA35" i="48"/>
  <c r="AQ89" i="48"/>
  <c r="T106" i="82"/>
  <c r="R19" i="82"/>
  <c r="R35" i="82" s="1"/>
  <c r="R51" i="82"/>
  <c r="X51" i="82"/>
  <c r="X19" i="82"/>
  <c r="X35" i="82" s="1"/>
  <c r="X116" i="82"/>
  <c r="X126" i="82" s="1"/>
  <c r="X128" i="82" s="1"/>
  <c r="X103" i="82"/>
  <c r="X106" i="82" s="1"/>
  <c r="T19" i="82"/>
  <c r="T35" i="82" s="1"/>
  <c r="T51" i="82"/>
  <c r="AX38" i="82"/>
  <c r="AX67" i="82"/>
  <c r="AX21" i="82" s="1"/>
  <c r="X104" i="82"/>
  <c r="Z35" i="82"/>
  <c r="P51" i="82"/>
  <c r="P19" i="82"/>
  <c r="P35" i="82" s="1"/>
  <c r="U109" i="82"/>
  <c r="U110" i="82" s="1"/>
  <c r="Y51" i="82"/>
  <c r="Y19" i="82"/>
  <c r="Y35" i="82" s="1"/>
  <c r="V19" i="82"/>
  <c r="V35" i="82" s="1"/>
  <c r="V51" i="82"/>
  <c r="T93" i="82"/>
  <c r="T97" i="82" s="1"/>
  <c r="T96" i="82" s="1"/>
  <c r="T28" i="82" s="1"/>
  <c r="Q104" i="82"/>
  <c r="Q106" i="82" s="1"/>
  <c r="Q109" i="82" s="1"/>
  <c r="Q110" i="82" s="1"/>
  <c r="W19" i="82"/>
  <c r="W35" i="82" s="1"/>
  <c r="W51" i="82"/>
  <c r="Q51" i="82"/>
  <c r="Q19" i="82"/>
  <c r="Q35" i="82" s="1"/>
  <c r="AB131" i="91"/>
  <c r="AB132" i="91" s="1"/>
  <c r="S109" i="82"/>
  <c r="S110" i="82" s="1"/>
  <c r="B75" i="46"/>
  <c r="Y109" i="82"/>
  <c r="Y110" i="82" s="1"/>
  <c r="Y108" i="82"/>
  <c r="Y29" i="82" s="1"/>
  <c r="W109" i="82"/>
  <c r="W110" i="82" s="1"/>
  <c r="W96" i="82"/>
  <c r="W28" i="82" s="1"/>
  <c r="W108" i="82"/>
  <c r="W29" i="82" s="1"/>
  <c r="X96" i="82"/>
  <c r="X28" i="82" s="1"/>
  <c r="U108" i="82"/>
  <c r="T108" i="82"/>
  <c r="T29" i="82" s="1"/>
  <c r="V108" i="82"/>
  <c r="V29" i="82" s="1"/>
  <c r="R108" i="82"/>
  <c r="R29" i="82" s="1"/>
  <c r="V96" i="82"/>
  <c r="V28" i="82" s="1"/>
  <c r="S108" i="82"/>
  <c r="S29" i="82" s="1"/>
  <c r="Z108" i="82"/>
  <c r="Z29" i="82" s="1"/>
  <c r="P108" i="82"/>
  <c r="P29" i="82" s="1"/>
  <c r="P96" i="82"/>
  <c r="P28" i="82" s="1"/>
  <c r="AZ333" i="6"/>
  <c r="G39" i="46"/>
  <c r="AR131" i="91"/>
  <c r="AR132" i="91" s="1"/>
  <c r="U28" i="82"/>
  <c r="U29" i="82"/>
  <c r="AR116" i="59"/>
  <c r="G94" i="46"/>
  <c r="F100" i="46"/>
  <c r="AC65" i="82"/>
  <c r="AU14" i="82"/>
  <c r="AU31" i="52" s="1"/>
  <c r="AF27" i="50"/>
  <c r="AI27" i="50"/>
  <c r="AA56" i="82"/>
  <c r="AA55" i="82" s="1"/>
  <c r="AA20" i="82" s="1"/>
  <c r="AA36" i="52" s="1"/>
  <c r="AP39" i="52"/>
  <c r="AP38" i="82"/>
  <c r="AR65" i="82"/>
  <c r="AR67" i="82" s="1"/>
  <c r="AR21" i="82" s="1"/>
  <c r="AI140" i="49"/>
  <c r="AL140" i="49"/>
  <c r="AH140" i="49"/>
  <c r="AD140" i="49"/>
  <c r="AO140" i="49"/>
  <c r="AK140" i="49"/>
  <c r="AN140" i="49"/>
  <c r="AG140" i="49"/>
  <c r="AF140" i="49"/>
  <c r="AJ140" i="49"/>
  <c r="AE140" i="49"/>
  <c r="AM140" i="49"/>
  <c r="AV67" i="82"/>
  <c r="AV21" i="82" s="1"/>
  <c r="AV37" i="82" s="1"/>
  <c r="AL27" i="50"/>
  <c r="AG27" i="50"/>
  <c r="G14" i="46"/>
  <c r="F16" i="46"/>
  <c r="G16" i="46" s="1"/>
  <c r="AX37" i="52"/>
  <c r="AX37" i="82"/>
  <c r="AU138" i="91"/>
  <c r="AU139" i="91" s="1"/>
  <c r="AK27" i="50"/>
  <c r="AC27" i="50"/>
  <c r="AE27" i="50"/>
  <c r="AA65" i="82"/>
  <c r="L324" i="6"/>
  <c r="AP28" i="48"/>
  <c r="AX23" i="82"/>
  <c r="AX42" i="52" s="1"/>
  <c r="AH27" i="50"/>
  <c r="AB27" i="50"/>
  <c r="BF131" i="91"/>
  <c r="BF132" i="91" s="1"/>
  <c r="AM27" i="50"/>
  <c r="AD27" i="50"/>
  <c r="A81" i="82"/>
  <c r="B44" i="51"/>
  <c r="E100" i="46"/>
  <c r="G69" i="46"/>
  <c r="F73" i="46"/>
  <c r="G73" i="46" s="1"/>
  <c r="F41" i="68"/>
  <c r="F42" i="68" s="1"/>
  <c r="BM43" i="50"/>
  <c r="N333" i="6"/>
  <c r="G41" i="68"/>
  <c r="G42" i="68" s="1"/>
  <c r="AV89" i="48"/>
  <c r="AV88" i="48"/>
  <c r="AC111" i="59"/>
  <c r="AT26" i="48"/>
  <c r="AV115" i="59" s="1"/>
  <c r="AV116" i="59" s="1"/>
  <c r="AT88" i="48"/>
  <c r="AQ66" i="48"/>
  <c r="AE333" i="6"/>
  <c r="AH63" i="48"/>
  <c r="AH65" i="48" s="1"/>
  <c r="C35" i="64"/>
  <c r="D208" i="59"/>
  <c r="C43" i="71" s="1"/>
  <c r="C56" i="71" s="1"/>
  <c r="D103" i="59"/>
  <c r="C42" i="71"/>
  <c r="AW89" i="48"/>
  <c r="AW66" i="48"/>
  <c r="AS89" i="48"/>
  <c r="P109" i="82"/>
  <c r="P110" i="82" s="1"/>
  <c r="AR89" i="48"/>
  <c r="AR66" i="48"/>
  <c r="AZ138" i="91"/>
  <c r="AZ139" i="91" s="1"/>
  <c r="BD333" i="6"/>
  <c r="AN66" i="48"/>
  <c r="AN89" i="48"/>
  <c r="AV31" i="82"/>
  <c r="AV16" i="82" s="1"/>
  <c r="AV30" i="52" s="1"/>
  <c r="AV32" i="82"/>
  <c r="AA108" i="82"/>
  <c r="AA29" i="82" s="1"/>
  <c r="AA31" i="82" s="1"/>
  <c r="AA16" i="82" s="1"/>
  <c r="AA109" i="82"/>
  <c r="AA110" i="82" s="1"/>
  <c r="BF66" i="48"/>
  <c r="BF89" i="48"/>
  <c r="BB31" i="82"/>
  <c r="BB16" i="82" s="1"/>
  <c r="BB30" i="52" s="1"/>
  <c r="BB32" i="82"/>
  <c r="BI32" i="82"/>
  <c r="BI31" i="82"/>
  <c r="BI16" i="82" s="1"/>
  <c r="BI30" i="52" s="1"/>
  <c r="BE31" i="82"/>
  <c r="BE16" i="82" s="1"/>
  <c r="BE30" i="52" s="1"/>
  <c r="BE32" i="82"/>
  <c r="BH31" i="82"/>
  <c r="BH16" i="82" s="1"/>
  <c r="BH30" i="52" s="1"/>
  <c r="BH32" i="82"/>
  <c r="AD126" i="82"/>
  <c r="AD128" i="82" s="1"/>
  <c r="AD115" i="82"/>
  <c r="AD119" i="82" s="1"/>
  <c r="AD121" i="82" s="1"/>
  <c r="AD123" i="82" s="1"/>
  <c r="AO31" i="82"/>
  <c r="AO16" i="82" s="1"/>
  <c r="AO30" i="52" s="1"/>
  <c r="AO32" i="82"/>
  <c r="G86" i="46"/>
  <c r="F89" i="46"/>
  <c r="BJ66" i="48"/>
  <c r="BJ89" i="48"/>
  <c r="U128" i="82"/>
  <c r="U115" i="82"/>
  <c r="R128" i="82"/>
  <c r="R115" i="82"/>
  <c r="D66" i="46"/>
  <c r="BG66" i="48"/>
  <c r="BG89" i="48"/>
  <c r="AT324" i="6"/>
  <c r="AP131" i="91"/>
  <c r="AP132" i="91" s="1"/>
  <c r="BF32" i="82"/>
  <c r="BF31" i="82"/>
  <c r="BF16" i="82" s="1"/>
  <c r="BF30" i="52" s="1"/>
  <c r="AL126" i="82"/>
  <c r="AL128" i="82" s="1"/>
  <c r="AL115" i="82"/>
  <c r="AL119" i="82" s="1"/>
  <c r="AL121" i="82" s="1"/>
  <c r="AL123" i="82" s="1"/>
  <c r="AL30" i="82" s="1"/>
  <c r="G214" i="46"/>
  <c r="F216" i="46"/>
  <c r="G216" i="46" s="1"/>
  <c r="F173" i="46"/>
  <c r="G169" i="46"/>
  <c r="AA23" i="48"/>
  <c r="AB25" i="50"/>
  <c r="AA21" i="48"/>
  <c r="Z128" i="82"/>
  <c r="Z115" i="82"/>
  <c r="BC88" i="48"/>
  <c r="BC65" i="48"/>
  <c r="AB324" i="6"/>
  <c r="X131" i="91"/>
  <c r="X132" i="91" s="1"/>
  <c r="AZ66" i="48"/>
  <c r="AZ89" i="48"/>
  <c r="BF333" i="6"/>
  <c r="BB138" i="91"/>
  <c r="BB139" i="91" s="1"/>
  <c r="F66" i="46"/>
  <c r="G64" i="46"/>
  <c r="AT38" i="82"/>
  <c r="AT39" i="52"/>
  <c r="AT24" i="82"/>
  <c r="AT38" i="52" s="1"/>
  <c r="AA126" i="82"/>
  <c r="AA128" i="82" s="1"/>
  <c r="AA115" i="82"/>
  <c r="AA119" i="82" s="1"/>
  <c r="AA121" i="82" s="1"/>
  <c r="AA123" i="82" s="1"/>
  <c r="AA30" i="82" s="1"/>
  <c r="AA32" i="82" s="1"/>
  <c r="AE126" i="82"/>
  <c r="AE128" i="82" s="1"/>
  <c r="AE115" i="82"/>
  <c r="AE119" i="82" s="1"/>
  <c r="AE121" i="82" s="1"/>
  <c r="AE123" i="82" s="1"/>
  <c r="V128" i="82"/>
  <c r="V115" i="82"/>
  <c r="AP88" i="48"/>
  <c r="D100" i="46"/>
  <c r="G100" i="46" s="1"/>
  <c r="F150" i="46"/>
  <c r="G150" i="46" s="1"/>
  <c r="G148" i="46"/>
  <c r="AM88" i="48"/>
  <c r="AM65" i="48"/>
  <c r="F200" i="46"/>
  <c r="G200" i="46" s="1"/>
  <c r="G198" i="46"/>
  <c r="W128" i="82"/>
  <c r="W115" i="82"/>
  <c r="G164" i="46"/>
  <c r="F166" i="46"/>
  <c r="G166" i="46" s="1"/>
  <c r="BD66" i="48"/>
  <c r="BD89" i="48"/>
  <c r="AT66" i="48"/>
  <c r="AT89" i="48"/>
  <c r="AX32" i="82"/>
  <c r="AX31" i="82"/>
  <c r="AX16" i="82" s="1"/>
  <c r="AX30" i="52" s="1"/>
  <c r="P115" i="82"/>
  <c r="P128" i="82"/>
  <c r="AY66" i="48"/>
  <c r="AY89" i="48"/>
  <c r="BC31" i="82"/>
  <c r="BC16" i="82" s="1"/>
  <c r="BC30" i="52" s="1"/>
  <c r="BC32" i="82"/>
  <c r="AI115" i="82"/>
  <c r="AI119" i="82" s="1"/>
  <c r="AI121" i="82" s="1"/>
  <c r="AI123" i="82" s="1"/>
  <c r="AI126" i="82"/>
  <c r="AI128" i="82" s="1"/>
  <c r="AB38" i="50"/>
  <c r="AA34" i="48"/>
  <c r="D29" i="49" s="1"/>
  <c r="AJ126" i="82"/>
  <c r="AJ128" i="82" s="1"/>
  <c r="AJ115" i="82"/>
  <c r="AJ119" i="82" s="1"/>
  <c r="AJ121" i="82" s="1"/>
  <c r="AJ123" i="82" s="1"/>
  <c r="AJ30" i="82" s="1"/>
  <c r="BJ30" i="82"/>
  <c r="G189" i="46"/>
  <c r="F191" i="46"/>
  <c r="G191" i="46" s="1"/>
  <c r="D125" i="46"/>
  <c r="G125" i="46" s="1"/>
  <c r="AH131" i="91"/>
  <c r="AH132" i="91" s="1"/>
  <c r="AL324" i="6"/>
  <c r="AS32" i="82"/>
  <c r="AS31" i="82"/>
  <c r="AS16" i="82" s="1"/>
  <c r="AS30" i="52" s="1"/>
  <c r="BD31" i="82"/>
  <c r="BD16" i="82" s="1"/>
  <c r="BD30" i="52" s="1"/>
  <c r="BD32" i="82"/>
  <c r="AR22" i="82"/>
  <c r="AR39" i="52" s="1"/>
  <c r="AF126" i="82"/>
  <c r="AF128" i="82" s="1"/>
  <c r="AF115" i="82"/>
  <c r="AF119" i="82" s="1"/>
  <c r="AF121" i="82" s="1"/>
  <c r="AF123" i="82" s="1"/>
  <c r="AB115" i="82"/>
  <c r="AB119" i="82" s="1"/>
  <c r="AB121" i="82" s="1"/>
  <c r="AB123" i="82" s="1"/>
  <c r="AB126" i="82"/>
  <c r="AB128" i="82" s="1"/>
  <c r="G111" i="46"/>
  <c r="F114" i="46"/>
  <c r="AB15" i="92"/>
  <c r="AR26" i="48"/>
  <c r="AT115" i="59" s="1"/>
  <c r="BG32" i="82"/>
  <c r="BG31" i="82"/>
  <c r="BG16" i="82" s="1"/>
  <c r="BG30" i="52" s="1"/>
  <c r="AC115" i="82"/>
  <c r="AC119" i="82" s="1"/>
  <c r="AC121" i="82" s="1"/>
  <c r="AC123" i="82" s="1"/>
  <c r="AC126" i="82"/>
  <c r="AC128" i="82" s="1"/>
  <c r="AG126" i="82"/>
  <c r="AG128" i="82" s="1"/>
  <c r="AG115" i="82"/>
  <c r="AG119" i="82" s="1"/>
  <c r="AG121" i="82" s="1"/>
  <c r="AG123" i="82" s="1"/>
  <c r="AM32" i="82"/>
  <c r="AM31" i="82"/>
  <c r="AM16" i="82" s="1"/>
  <c r="G139" i="46"/>
  <c r="F141" i="46"/>
  <c r="G141" i="46" s="1"/>
  <c r="S128" i="82"/>
  <c r="S115" i="82"/>
  <c r="Q128" i="82"/>
  <c r="Q115" i="82"/>
  <c r="D91" i="46"/>
  <c r="BH66" i="48"/>
  <c r="BH89" i="48"/>
  <c r="BE66" i="48"/>
  <c r="BE89" i="48"/>
  <c r="BI66" i="48"/>
  <c r="BI89" i="48"/>
  <c r="BG131" i="91"/>
  <c r="BG132" i="91" s="1"/>
  <c r="BK324" i="6"/>
  <c r="BN96" i="68"/>
  <c r="AZ32" i="82"/>
  <c r="AZ31" i="82"/>
  <c r="AZ16" i="82" s="1"/>
  <c r="AZ30" i="52" s="1"/>
  <c r="J41" i="68"/>
  <c r="J42" i="68" s="1"/>
  <c r="AA22" i="48"/>
  <c r="AK126" i="82"/>
  <c r="AK128" i="82" s="1"/>
  <c r="AK115" i="82"/>
  <c r="AK119" i="82" s="1"/>
  <c r="AK121" i="82" s="1"/>
  <c r="AK123" i="82" s="1"/>
  <c r="AH115" i="82"/>
  <c r="AH119" i="82" s="1"/>
  <c r="AH121" i="82" s="1"/>
  <c r="AH123" i="82" s="1"/>
  <c r="AH126" i="82"/>
  <c r="AH128" i="82" s="1"/>
  <c r="AU88" i="48"/>
  <c r="AU65" i="48"/>
  <c r="AE131" i="91"/>
  <c r="AE132" i="91" s="1"/>
  <c r="AI324" i="6"/>
  <c r="T115" i="82"/>
  <c r="T128" i="82"/>
  <c r="Y128" i="82"/>
  <c r="Y115" i="82"/>
  <c r="G58" i="46"/>
  <c r="T333" i="6"/>
  <c r="P138" i="91"/>
  <c r="P139" i="91" s="1"/>
  <c r="BB89" i="48"/>
  <c r="BB66" i="48"/>
  <c r="AS115" i="59"/>
  <c r="AS116" i="59" s="1"/>
  <c r="AQ28" i="48"/>
  <c r="AR37" i="82"/>
  <c r="AR37" i="52"/>
  <c r="AR23" i="82"/>
  <c r="D44" i="49"/>
  <c r="AP38" i="48"/>
  <c r="AP40" i="48" s="1"/>
  <c r="H41" i="68"/>
  <c r="H42" i="68" s="1"/>
  <c r="AM13" i="48"/>
  <c r="O50" i="47"/>
  <c r="E28" i="47" s="1"/>
  <c r="AM51" i="82"/>
  <c r="C75" i="52"/>
  <c r="AG324" i="6"/>
  <c r="AC131" i="91"/>
  <c r="AC132" i="91" s="1"/>
  <c r="AP32" i="52"/>
  <c r="AP14" i="82"/>
  <c r="AP31" i="52" s="1"/>
  <c r="G73" i="52"/>
  <c r="S6" i="48"/>
  <c r="BG324" i="6"/>
  <c r="BC131" i="91"/>
  <c r="BC132" i="91" s="1"/>
  <c r="G74" i="52"/>
  <c r="AE6" i="48"/>
  <c r="D131" i="91"/>
  <c r="D132" i="91" s="1"/>
  <c r="H324" i="6"/>
  <c r="I41" i="68"/>
  <c r="I42" i="68" s="1"/>
  <c r="D122" i="49"/>
  <c r="AU44" i="48"/>
  <c r="J73" i="52"/>
  <c r="V6" i="48"/>
  <c r="D102" i="49"/>
  <c r="AA44" i="48"/>
  <c r="AX35" i="48"/>
  <c r="AX34" i="48" s="1"/>
  <c r="AZ111" i="59"/>
  <c r="AY25" i="50"/>
  <c r="AX23" i="48"/>
  <c r="AX22" i="48"/>
  <c r="AX21" i="71"/>
  <c r="AX14" i="48"/>
  <c r="AX17" i="48" s="1"/>
  <c r="AY38" i="50"/>
  <c r="AY39" i="50" s="1"/>
  <c r="AY51" i="52" s="1"/>
  <c r="AX24" i="48"/>
  <c r="AY15" i="92"/>
  <c r="AX21" i="48"/>
  <c r="AQ67" i="82"/>
  <c r="AQ21" i="82" s="1"/>
  <c r="AQ68" i="82"/>
  <c r="D119" i="49"/>
  <c r="AR44" i="48"/>
  <c r="AH88" i="48"/>
  <c r="AX32" i="52"/>
  <c r="AX14" i="82"/>
  <c r="AX31" i="52" s="1"/>
  <c r="AR132" i="82"/>
  <c r="AR12" i="82" s="1"/>
  <c r="AP133" i="82"/>
  <c r="AP13" i="82" s="1"/>
  <c r="AP28" i="52" s="1"/>
  <c r="AP69" i="82"/>
  <c r="AV14" i="82"/>
  <c r="AV31" i="52" s="1"/>
  <c r="AV32" i="52"/>
  <c r="AP29" i="48"/>
  <c r="AR117" i="59" s="1"/>
  <c r="BA333" i="6"/>
  <c r="AW138" i="91"/>
  <c r="AW139" i="91" s="1"/>
  <c r="AH35" i="48"/>
  <c r="AH21" i="48"/>
  <c r="AH24" i="48"/>
  <c r="AH22" i="48"/>
  <c r="AI38" i="50"/>
  <c r="AI39" i="50" s="1"/>
  <c r="AI51" i="52" s="1"/>
  <c r="AH14" i="48"/>
  <c r="AH17" i="48" s="1"/>
  <c r="AI15" i="92"/>
  <c r="AH23" i="48"/>
  <c r="AI25" i="50"/>
  <c r="AH21" i="71"/>
  <c r="AJ111" i="59"/>
  <c r="M74" i="52"/>
  <c r="AK6" i="48"/>
  <c r="J333" i="6"/>
  <c r="F138" i="91"/>
  <c r="F139" i="91" s="1"/>
  <c r="O6" i="48"/>
  <c r="O42" i="47"/>
  <c r="E26" i="47" s="1"/>
  <c r="C73" i="52"/>
  <c r="D118" i="49"/>
  <c r="AQ44" i="48"/>
  <c r="D121" i="49"/>
  <c r="AT44" i="48"/>
  <c r="AV133" i="82"/>
  <c r="AV13" i="82" s="1"/>
  <c r="AV28" i="52" s="1"/>
  <c r="AV69" i="82"/>
  <c r="AN13" i="48"/>
  <c r="D75" i="52"/>
  <c r="AN51" i="82"/>
  <c r="AC9" i="48"/>
  <c r="AC50" i="48" s="1"/>
  <c r="T9" i="48"/>
  <c r="T50" i="48" s="1"/>
  <c r="AV36" i="52"/>
  <c r="AV36" i="82"/>
  <c r="AG6" i="48"/>
  <c r="I74" i="52"/>
  <c r="AI131" i="91"/>
  <c r="AI132" i="91" s="1"/>
  <c r="AM324" i="6"/>
  <c r="AS13" i="48"/>
  <c r="I75" i="52"/>
  <c r="AS51" i="82"/>
  <c r="AA63" i="48"/>
  <c r="AA65" i="48" s="1"/>
  <c r="M73" i="52"/>
  <c r="Y6" i="48"/>
  <c r="AX133" i="82"/>
  <c r="AX13" i="82" s="1"/>
  <c r="AX28" i="52" s="1"/>
  <c r="AX69" i="82"/>
  <c r="AT133" i="82"/>
  <c r="AT13" i="82" s="1"/>
  <c r="AT28" i="52" s="1"/>
  <c r="AT69" i="82"/>
  <c r="AR36" i="52"/>
  <c r="AR36" i="82"/>
  <c r="U75" i="82"/>
  <c r="U86" i="82" s="1"/>
  <c r="U63" i="82"/>
  <c r="U61" i="82"/>
  <c r="U60" i="82"/>
  <c r="U62" i="82"/>
  <c r="U52" i="82"/>
  <c r="U56" i="82" s="1"/>
  <c r="U55" i="82" s="1"/>
  <c r="U20" i="82" s="1"/>
  <c r="Z9" i="48"/>
  <c r="Z50" i="48" s="1"/>
  <c r="Q6" i="48"/>
  <c r="E73" i="52"/>
  <c r="D48" i="49"/>
  <c r="AT38" i="48"/>
  <c r="AT40" i="48" s="1"/>
  <c r="AJ9" i="48"/>
  <c r="AJ50" i="48" s="1"/>
  <c r="AI56" i="82"/>
  <c r="AI75" i="82"/>
  <c r="Z131" i="91"/>
  <c r="Z132" i="91" s="1"/>
  <c r="AD324" i="6"/>
  <c r="T60" i="82"/>
  <c r="T52" i="82"/>
  <c r="T56" i="82" s="1"/>
  <c r="T55" i="82" s="1"/>
  <c r="T20" i="82" s="1"/>
  <c r="T61" i="82"/>
  <c r="T63" i="82"/>
  <c r="T75" i="82"/>
  <c r="T86" i="82" s="1"/>
  <c r="T62" i="82"/>
  <c r="D50" i="49"/>
  <c r="AV38" i="48"/>
  <c r="AV40" i="48" s="1"/>
  <c r="AQ36" i="82"/>
  <c r="AQ36" i="52"/>
  <c r="AV24" i="82"/>
  <c r="AV38" i="52" s="1"/>
  <c r="AV38" i="82"/>
  <c r="AV39" i="52"/>
  <c r="AC138" i="91"/>
  <c r="AC139" i="91" s="1"/>
  <c r="AG333" i="6"/>
  <c r="N74" i="52"/>
  <c r="AL6" i="48"/>
  <c r="AH74" i="82"/>
  <c r="AH81" i="82" s="1"/>
  <c r="L73" i="52"/>
  <c r="X6" i="48"/>
  <c r="D123" i="49"/>
  <c r="AV44" i="48"/>
  <c r="AQ34" i="48"/>
  <c r="AX36" i="82"/>
  <c r="AX24" i="82"/>
  <c r="AX38" i="52" s="1"/>
  <c r="AX36" i="52"/>
  <c r="AO131" i="91"/>
  <c r="AO132" i="91" s="1"/>
  <c r="AS324" i="6"/>
  <c r="AA81" i="48"/>
  <c r="AA71" i="48"/>
  <c r="AA75" i="48" s="1"/>
  <c r="AA77" i="48" s="1"/>
  <c r="AA88" i="48" s="1"/>
  <c r="P6" i="48"/>
  <c r="D73" i="52"/>
  <c r="AI59" i="48"/>
  <c r="AI72" i="48"/>
  <c r="AI81" i="48" s="1"/>
  <c r="AI61" i="48"/>
  <c r="AI58" i="48"/>
  <c r="AI60" i="48"/>
  <c r="AI51" i="48"/>
  <c r="AI54" i="48" s="1"/>
  <c r="AA17" i="48"/>
  <c r="AU65" i="82"/>
  <c r="AR7" i="52"/>
  <c r="AR12" i="52" s="1"/>
  <c r="AT114" i="59"/>
  <c r="AQ132" i="82"/>
  <c r="AQ12" i="82" s="1"/>
  <c r="AU39" i="52"/>
  <c r="AU38" i="82"/>
  <c r="AU24" i="82"/>
  <c r="AU38" i="52" s="1"/>
  <c r="AT32" i="52"/>
  <c r="AT14" i="82"/>
  <c r="AT31" i="52" s="1"/>
  <c r="AF6" i="48"/>
  <c r="H74" i="52"/>
  <c r="F38" i="47"/>
  <c r="G36" i="47"/>
  <c r="G72" i="52" s="1"/>
  <c r="I36" i="47"/>
  <c r="I72" i="52" s="1"/>
  <c r="M38" i="47"/>
  <c r="L36" i="47"/>
  <c r="L72" i="52" s="1"/>
  <c r="H38" i="47"/>
  <c r="C25" i="47"/>
  <c r="D27" i="47" s="1"/>
  <c r="N38" i="47"/>
  <c r="F36" i="47"/>
  <c r="F72" i="52" s="1"/>
  <c r="H36" i="47"/>
  <c r="H72" i="52" s="1"/>
  <c r="E36" i="47"/>
  <c r="E72" i="52" s="1"/>
  <c r="K38" i="47"/>
  <c r="K36" i="47"/>
  <c r="K72" i="52" s="1"/>
  <c r="G10" i="47"/>
  <c r="I38" i="47"/>
  <c r="C36" i="47"/>
  <c r="J38" i="47"/>
  <c r="M36" i="47"/>
  <c r="M72" i="52" s="1"/>
  <c r="L38" i="47"/>
  <c r="D36" i="47"/>
  <c r="D72" i="52" s="1"/>
  <c r="J36" i="47"/>
  <c r="J72" i="52" s="1"/>
  <c r="N36" i="47"/>
  <c r="N72" i="52" s="1"/>
  <c r="G38" i="47"/>
  <c r="D49" i="49"/>
  <c r="AU38" i="48"/>
  <c r="AU40" i="48" s="1"/>
  <c r="AF131" i="91"/>
  <c r="AF132" i="91" s="1"/>
  <c r="AJ324" i="6"/>
  <c r="F73" i="52"/>
  <c r="R6" i="48"/>
  <c r="N54" i="47"/>
  <c r="K54" i="47"/>
  <c r="G54" i="47"/>
  <c r="C54" i="47"/>
  <c r="F54" i="47"/>
  <c r="D54" i="47"/>
  <c r="I54" i="47"/>
  <c r="C29" i="47"/>
  <c r="D29" i="47" s="1"/>
  <c r="L54" i="47"/>
  <c r="J54" i="47"/>
  <c r="E54" i="47"/>
  <c r="M54" i="47"/>
  <c r="H54" i="47"/>
  <c r="AO13" i="48"/>
  <c r="AO51" i="82"/>
  <c r="E75" i="52"/>
  <c r="AQ24" i="82"/>
  <c r="AQ38" i="52" s="1"/>
  <c r="AQ38" i="82"/>
  <c r="AQ39" i="52"/>
  <c r="AJ75" i="82"/>
  <c r="AJ56" i="82"/>
  <c r="D117" i="49"/>
  <c r="AP44" i="48"/>
  <c r="AT23" i="82"/>
  <c r="AT37" i="52"/>
  <c r="AT37" i="82"/>
  <c r="Q324" i="6"/>
  <c r="M131" i="91"/>
  <c r="M132" i="91" s="1"/>
  <c r="AB6" i="48"/>
  <c r="D74" i="52"/>
  <c r="BO333" i="6"/>
  <c r="BK138" i="91"/>
  <c r="BK139" i="91" s="1"/>
  <c r="AD6" i="48"/>
  <c r="F74" i="52"/>
  <c r="AW13" i="48"/>
  <c r="AW51" i="82"/>
  <c r="M75" i="52"/>
  <c r="BB333" i="6"/>
  <c r="AX138" i="91"/>
  <c r="AX139" i="91" s="1"/>
  <c r="Z62" i="82"/>
  <c r="Z61" i="82"/>
  <c r="Z60" i="82"/>
  <c r="Z75" i="82"/>
  <c r="Z86" i="82" s="1"/>
  <c r="Z63" i="82"/>
  <c r="Z52" i="82"/>
  <c r="Z56" i="82" s="1"/>
  <c r="AH65" i="82"/>
  <c r="W6" i="48"/>
  <c r="K73" i="52"/>
  <c r="AI8" i="48"/>
  <c r="AI13" i="48" s="1"/>
  <c r="AU36" i="82"/>
  <c r="AU36" i="52"/>
  <c r="AR34" i="48"/>
  <c r="AP67" i="82"/>
  <c r="AP21" i="82" s="1"/>
  <c r="AR68" i="82"/>
  <c r="U9" i="48"/>
  <c r="U50" i="48" s="1"/>
  <c r="AH30" i="82" l="1"/>
  <c r="AA26" i="48"/>
  <c r="X109" i="82"/>
  <c r="X110" i="82" s="1"/>
  <c r="X108" i="82"/>
  <c r="X29" i="82" s="1"/>
  <c r="S119" i="82"/>
  <c r="S121" i="82" s="1"/>
  <c r="S123" i="82" s="1"/>
  <c r="S30" i="82" s="1"/>
  <c r="S31" i="82" s="1"/>
  <c r="S16" i="82" s="1"/>
  <c r="S30" i="52" s="1"/>
  <c r="Q108" i="82"/>
  <c r="Q29" i="82" s="1"/>
  <c r="V119" i="82"/>
  <c r="V121" i="82" s="1"/>
  <c r="V123" i="82" s="1"/>
  <c r="V30" i="82" s="1"/>
  <c r="V31" i="82" s="1"/>
  <c r="V16" i="82" s="1"/>
  <c r="V30" i="52" s="1"/>
  <c r="Z119" i="82"/>
  <c r="Z121" i="82" s="1"/>
  <c r="Z123" i="82" s="1"/>
  <c r="Z30" i="82" s="1"/>
  <c r="U119" i="82"/>
  <c r="U121" i="82" s="1"/>
  <c r="U123" i="82" s="1"/>
  <c r="U30" i="82" s="1"/>
  <c r="T121" i="82"/>
  <c r="T123" i="82" s="1"/>
  <c r="T30" i="82" s="1"/>
  <c r="T31" i="82" s="1"/>
  <c r="T16" i="82" s="1"/>
  <c r="T30" i="52" s="1"/>
  <c r="T119" i="82"/>
  <c r="Y119" i="82"/>
  <c r="Y121" i="82" s="1"/>
  <c r="Y123" i="82" s="1"/>
  <c r="Y30" i="82" s="1"/>
  <c r="P121" i="82"/>
  <c r="P123" i="82" s="1"/>
  <c r="P119" i="82"/>
  <c r="R119" i="82"/>
  <c r="R121" i="82" s="1"/>
  <c r="R123" i="82" s="1"/>
  <c r="R30" i="82" s="1"/>
  <c r="R31" i="82" s="1"/>
  <c r="R16" i="82" s="1"/>
  <c r="R30" i="52" s="1"/>
  <c r="T109" i="82"/>
  <c r="T110" i="82" s="1"/>
  <c r="Q119" i="82"/>
  <c r="Q121" i="82" s="1"/>
  <c r="Q123" i="82" s="1"/>
  <c r="Q30" i="82" s="1"/>
  <c r="X115" i="82"/>
  <c r="W121" i="82"/>
  <c r="W123" i="82" s="1"/>
  <c r="W30" i="82" s="1"/>
  <c r="W119" i="82"/>
  <c r="F75" i="46"/>
  <c r="G75" i="46" s="1"/>
  <c r="AH56" i="82"/>
  <c r="AH55" i="82" s="1"/>
  <c r="AH20" i="82" s="1"/>
  <c r="AC56" i="82"/>
  <c r="P30" i="82"/>
  <c r="P31" i="82" s="1"/>
  <c r="P16" i="82" s="1"/>
  <c r="P30" i="52" s="1"/>
  <c r="AV23" i="82"/>
  <c r="AB39" i="50"/>
  <c r="AA36" i="82"/>
  <c r="AV37" i="52"/>
  <c r="AA67" i="82"/>
  <c r="AA21" i="82" s="1"/>
  <c r="AA37" i="82" s="1"/>
  <c r="T8" i="48"/>
  <c r="T13" i="48" s="1"/>
  <c r="AX15" i="82"/>
  <c r="AX29" i="52" s="1"/>
  <c r="AI74" i="82"/>
  <c r="AI81" i="82" s="1"/>
  <c r="AJ74" i="82"/>
  <c r="AJ81" i="82" s="1"/>
  <c r="AA68" i="82"/>
  <c r="AA69" i="82" s="1"/>
  <c r="AR28" i="48"/>
  <c r="AR24" i="82"/>
  <c r="AR38" i="52" s="1"/>
  <c r="AA38" i="48"/>
  <c r="AA40" i="48" s="1"/>
  <c r="C49" i="71"/>
  <c r="C55" i="71"/>
  <c r="C113" i="116"/>
  <c r="D104" i="59"/>
  <c r="C114" i="116" s="1"/>
  <c r="AT28" i="48"/>
  <c r="D79" i="63"/>
  <c r="C5" i="64"/>
  <c r="C120" i="116" s="1"/>
  <c r="U74" i="82"/>
  <c r="U79" i="82" s="1"/>
  <c r="U81" i="82" s="1"/>
  <c r="Z74" i="82"/>
  <c r="Z79" i="82" s="1"/>
  <c r="Z81" i="82" s="1"/>
  <c r="AM89" i="48"/>
  <c r="AM66" i="48"/>
  <c r="AE30" i="82"/>
  <c r="G66" i="46"/>
  <c r="AD30" i="82"/>
  <c r="I7" i="82"/>
  <c r="F39" i="52" s="1"/>
  <c r="AM30" i="52"/>
  <c r="AX39" i="82"/>
  <c r="AH31" i="82"/>
  <c r="AH16" i="82" s="1"/>
  <c r="AH30" i="52" s="1"/>
  <c r="AH32" i="82"/>
  <c r="BC66" i="48"/>
  <c r="BC89" i="48"/>
  <c r="F175" i="46"/>
  <c r="G175" i="46" s="1"/>
  <c r="G173" i="46"/>
  <c r="T74" i="82"/>
  <c r="T79" i="82" s="1"/>
  <c r="T81" i="82" s="1"/>
  <c r="AK30" i="82"/>
  <c r="AG30" i="82"/>
  <c r="F116" i="46"/>
  <c r="G116" i="46" s="1"/>
  <c r="G114" i="46"/>
  <c r="AI30" i="82"/>
  <c r="W31" i="82"/>
  <c r="W16" i="82" s="1"/>
  <c r="W30" i="52" s="1"/>
  <c r="G89" i="46"/>
  <c r="F91" i="46"/>
  <c r="G91" i="46" s="1"/>
  <c r="BJ32" i="82"/>
  <c r="BL30" i="82"/>
  <c r="BL31" i="82" s="1"/>
  <c r="BL29" i="82"/>
  <c r="BJ31" i="82"/>
  <c r="BJ16" i="82" s="1"/>
  <c r="BJ30" i="52" s="1"/>
  <c r="AL31" i="82"/>
  <c r="AL16" i="82" s="1"/>
  <c r="AL30" i="52" s="1"/>
  <c r="AA30" i="52"/>
  <c r="AI71" i="48"/>
  <c r="AI75" i="48" s="1"/>
  <c r="AI77" i="48" s="1"/>
  <c r="AI88" i="48" s="1"/>
  <c r="AR38" i="82"/>
  <c r="AC30" i="82"/>
  <c r="AB30" i="82"/>
  <c r="AJ31" i="82"/>
  <c r="AJ16" i="82" s="1"/>
  <c r="AJ30" i="52" s="1"/>
  <c r="AT116" i="59"/>
  <c r="U65" i="82"/>
  <c r="U67" i="82" s="1"/>
  <c r="U21" i="82" s="1"/>
  <c r="U37" i="52" s="1"/>
  <c r="AU66" i="48"/>
  <c r="AU89" i="48"/>
  <c r="AF30" i="82"/>
  <c r="D52" i="49"/>
  <c r="AX38" i="48"/>
  <c r="AX40" i="48" s="1"/>
  <c r="BB13" i="48"/>
  <c r="F76" i="52"/>
  <c r="BB51" i="82"/>
  <c r="F6" i="48"/>
  <c r="AF56" i="82"/>
  <c r="AF55" i="82" s="1"/>
  <c r="AF20" i="82" s="1"/>
  <c r="AF75" i="82"/>
  <c r="AL75" i="82"/>
  <c r="AL56" i="82"/>
  <c r="AL55" i="82" s="1"/>
  <c r="AL20" i="82" s="1"/>
  <c r="AI55" i="82"/>
  <c r="AI20" i="82" s="1"/>
  <c r="Q75" i="82"/>
  <c r="Q86" i="82" s="1"/>
  <c r="Q63" i="82"/>
  <c r="Q60" i="82"/>
  <c r="Q52" i="82"/>
  <c r="Q56" i="82" s="1"/>
  <c r="Q55" i="82" s="1"/>
  <c r="Q20" i="82" s="1"/>
  <c r="Q61" i="82"/>
  <c r="Q62" i="82"/>
  <c r="O9" i="48"/>
  <c r="O50" i="48" s="1"/>
  <c r="AH26" i="48"/>
  <c r="AJ115" i="59" s="1"/>
  <c r="AI35" i="48"/>
  <c r="AI22" i="48"/>
  <c r="AI24" i="48"/>
  <c r="AI14" i="48"/>
  <c r="AI17" i="48" s="1"/>
  <c r="AJ25" i="50"/>
  <c r="AI23" i="48"/>
  <c r="AJ15" i="92"/>
  <c r="AK111" i="59"/>
  <c r="AI21" i="48"/>
  <c r="AJ38" i="50"/>
  <c r="AJ39" i="50" s="1"/>
  <c r="AJ51" i="52" s="1"/>
  <c r="AI21" i="71"/>
  <c r="BF13" i="48"/>
  <c r="BF51" i="82"/>
  <c r="J76" i="52"/>
  <c r="AC58" i="48"/>
  <c r="AC60" i="48"/>
  <c r="AC61" i="48"/>
  <c r="AC51" i="48"/>
  <c r="AC54" i="48" s="1"/>
  <c r="AC72" i="48"/>
  <c r="AC81" i="48" s="1"/>
  <c r="AC59" i="48"/>
  <c r="AP37" i="52"/>
  <c r="AP37" i="82"/>
  <c r="AP23" i="82"/>
  <c r="AD9" i="48"/>
  <c r="AD50" i="48" s="1"/>
  <c r="BE117" i="49"/>
  <c r="BN117" i="49" s="1"/>
  <c r="AS117" i="49"/>
  <c r="AC115" i="59"/>
  <c r="AZ13" i="48"/>
  <c r="D76" i="52"/>
  <c r="AZ51" i="82"/>
  <c r="G6" i="48"/>
  <c r="C72" i="52"/>
  <c r="O36" i="47"/>
  <c r="E25" i="47" s="1"/>
  <c r="X63" i="82"/>
  <c r="X60" i="82"/>
  <c r="X75" i="82"/>
  <c r="X86" i="82" s="1"/>
  <c r="X52" i="82"/>
  <c r="X56" i="82" s="1"/>
  <c r="X55" i="82" s="1"/>
  <c r="X20" i="82" s="1"/>
  <c r="X62" i="82"/>
  <c r="X61" i="82"/>
  <c r="AN35" i="48"/>
  <c r="AN34" i="48" s="1"/>
  <c r="AN21" i="48"/>
  <c r="AN22" i="48"/>
  <c r="AN21" i="71"/>
  <c r="AO15" i="92"/>
  <c r="AN14" i="48"/>
  <c r="AN17" i="48" s="1"/>
  <c r="AN24" i="48"/>
  <c r="AP111" i="59"/>
  <c r="AO38" i="50"/>
  <c r="AO39" i="50" s="1"/>
  <c r="AO51" i="52" s="1"/>
  <c r="AO25" i="50"/>
  <c r="AN23" i="48"/>
  <c r="AR10" i="52"/>
  <c r="AT125" i="59"/>
  <c r="AT127" i="59" s="1"/>
  <c r="AX7" i="52"/>
  <c r="AX12" i="52" s="1"/>
  <c r="AZ114" i="59"/>
  <c r="AW125" i="59"/>
  <c r="AW127" i="59" s="1"/>
  <c r="AU10" i="52"/>
  <c r="BE44" i="49"/>
  <c r="BN44" i="49" s="1"/>
  <c r="AS44" i="49"/>
  <c r="Y9" i="48"/>
  <c r="Y50" i="48" s="1"/>
  <c r="AS35" i="48"/>
  <c r="AS24" i="48"/>
  <c r="AT38" i="50"/>
  <c r="AT39" i="50" s="1"/>
  <c r="AT51" i="52" s="1"/>
  <c r="AU111" i="59"/>
  <c r="AS23" i="48"/>
  <c r="AS21" i="71"/>
  <c r="AT15" i="92"/>
  <c r="AS14" i="48"/>
  <c r="AS17" i="48" s="1"/>
  <c r="AS21" i="48"/>
  <c r="AT25" i="50"/>
  <c r="AS22" i="48"/>
  <c r="AK56" i="82"/>
  <c r="AK75" i="82"/>
  <c r="AK74" i="82"/>
  <c r="AK81" i="82" s="1"/>
  <c r="AR32" i="52"/>
  <c r="AR14" i="82"/>
  <c r="AR31" i="52" s="1"/>
  <c r="BG119" i="49"/>
  <c r="BN119" i="49" s="1"/>
  <c r="AU119" i="49"/>
  <c r="AC125" i="59"/>
  <c r="AA10" i="52"/>
  <c r="BJ122" i="49"/>
  <c r="BN122" i="49" s="1"/>
  <c r="AX122" i="49"/>
  <c r="AR39" i="82"/>
  <c r="AR42" i="52"/>
  <c r="AR15" i="82"/>
  <c r="AR29" i="52" s="1"/>
  <c r="AQ133" i="82"/>
  <c r="AQ13" i="82" s="1"/>
  <c r="AQ28" i="52" s="1"/>
  <c r="AQ69" i="82"/>
  <c r="BB102" i="49"/>
  <c r="BN102" i="49" s="1"/>
  <c r="AD102" i="49"/>
  <c r="AP102" i="49"/>
  <c r="S9" i="48"/>
  <c r="S50" i="48" s="1"/>
  <c r="AM60" i="82"/>
  <c r="AM62" i="82"/>
  <c r="AM75" i="82"/>
  <c r="AM86" i="82" s="1"/>
  <c r="AM88" i="82" s="1"/>
  <c r="AM61" i="82"/>
  <c r="AM63" i="82"/>
  <c r="AM52" i="82"/>
  <c r="AM56" i="82" s="1"/>
  <c r="AM74" i="82"/>
  <c r="AM79" i="82" s="1"/>
  <c r="AM81" i="82" s="1"/>
  <c r="AM83" i="82" s="1"/>
  <c r="D46" i="49"/>
  <c r="AR38" i="48"/>
  <c r="AR40" i="48" s="1"/>
  <c r="P63" i="82"/>
  <c r="P61" i="82"/>
  <c r="P60" i="82"/>
  <c r="P62" i="82"/>
  <c r="P75" i="82"/>
  <c r="P86" i="82" s="1"/>
  <c r="P52" i="82"/>
  <c r="P56" i="82" s="1"/>
  <c r="P55" i="82" s="1"/>
  <c r="P20" i="82" s="1"/>
  <c r="AQ37" i="52"/>
  <c r="AQ23" i="82"/>
  <c r="AQ37" i="82"/>
  <c r="AB51" i="52"/>
  <c r="S60" i="82"/>
  <c r="S52" i="82"/>
  <c r="S56" i="82" s="1"/>
  <c r="S75" i="82"/>
  <c r="S86" i="82" s="1"/>
  <c r="S63" i="82"/>
  <c r="S61" i="82"/>
  <c r="S62" i="82"/>
  <c r="AA7" i="52"/>
  <c r="AA28" i="48"/>
  <c r="AC114" i="59"/>
  <c r="AF9" i="48"/>
  <c r="AF50" i="48" s="1"/>
  <c r="D109" i="49"/>
  <c r="AH44" i="48"/>
  <c r="AX26" i="48"/>
  <c r="AZ115" i="59" s="1"/>
  <c r="AM35" i="48"/>
  <c r="AM34" i="48" s="1"/>
  <c r="H20" i="51"/>
  <c r="AM22" i="48"/>
  <c r="AM24" i="48"/>
  <c r="AO111" i="59"/>
  <c r="AM23" i="48"/>
  <c r="AN25" i="50"/>
  <c r="AN38" i="50"/>
  <c r="AM14" i="48"/>
  <c r="AM21" i="71"/>
  <c r="AN15" i="92"/>
  <c r="AM21" i="48"/>
  <c r="AQ29" i="48"/>
  <c r="AS117" i="59" s="1"/>
  <c r="AD75" i="82"/>
  <c r="AD56" i="82"/>
  <c r="AD55" i="82" s="1"/>
  <c r="AD20" i="82" s="1"/>
  <c r="T36" i="82"/>
  <c r="T36" i="52"/>
  <c r="D25" i="47"/>
  <c r="C30" i="47"/>
  <c r="U36" i="52"/>
  <c r="U36" i="82"/>
  <c r="Y62" i="82"/>
  <c r="Y61" i="82"/>
  <c r="Y52" i="82"/>
  <c r="Y56" i="82" s="1"/>
  <c r="Y55" i="82" s="1"/>
  <c r="Y20" i="82" s="1"/>
  <c r="Y60" i="82"/>
  <c r="Y63" i="82"/>
  <c r="Y75" i="82"/>
  <c r="Y86" i="82" s="1"/>
  <c r="AJ65" i="82"/>
  <c r="AJ68" i="82" s="1"/>
  <c r="BA13" i="48"/>
  <c r="BA51" i="82"/>
  <c r="E76" i="52"/>
  <c r="D45" i="49"/>
  <c r="AQ38" i="48"/>
  <c r="AQ40" i="48" s="1"/>
  <c r="AJ61" i="48"/>
  <c r="AJ72" i="48"/>
  <c r="AJ81" i="48" s="1"/>
  <c r="AJ59" i="48"/>
  <c r="AJ60" i="48"/>
  <c r="AJ51" i="48"/>
  <c r="AJ54" i="48" s="1"/>
  <c r="AJ58" i="48"/>
  <c r="BG51" i="82"/>
  <c r="K76" i="52"/>
  <c r="BG13" i="48"/>
  <c r="AV10" i="52"/>
  <c r="AX125" i="59"/>
  <c r="AX127" i="59" s="1"/>
  <c r="AI65" i="82"/>
  <c r="AI67" i="82" s="1"/>
  <c r="AI21" i="82" s="1"/>
  <c r="Q9" i="48"/>
  <c r="Q50" i="48" s="1"/>
  <c r="U58" i="48"/>
  <c r="U61" i="48"/>
  <c r="U60" i="48"/>
  <c r="U51" i="48"/>
  <c r="U54" i="48" s="1"/>
  <c r="U59" i="48"/>
  <c r="U72" i="48"/>
  <c r="U81" i="48" s="1"/>
  <c r="AB56" i="82"/>
  <c r="AB75" i="82"/>
  <c r="BH13" i="48"/>
  <c r="L76" i="52"/>
  <c r="BH51" i="82"/>
  <c r="K6" i="48"/>
  <c r="M6" i="48"/>
  <c r="AI63" i="48"/>
  <c r="AI65" i="48" s="1"/>
  <c r="BK123" i="49"/>
  <c r="BN123" i="49" s="1"/>
  <c r="AY123" i="49"/>
  <c r="AX120" i="59"/>
  <c r="AX122" i="59" s="1"/>
  <c r="AV8" i="52"/>
  <c r="AV120" i="59"/>
  <c r="AV122" i="59" s="1"/>
  <c r="AT8" i="52"/>
  <c r="Z72" i="48"/>
  <c r="Z81" i="48" s="1"/>
  <c r="Z58" i="48"/>
  <c r="Z59" i="48"/>
  <c r="Z60" i="48"/>
  <c r="Z51" i="48"/>
  <c r="Z54" i="48" s="1"/>
  <c r="Z61" i="48"/>
  <c r="AG75" i="82"/>
  <c r="AG56" i="82"/>
  <c r="AG55" i="82" s="1"/>
  <c r="AG20" i="82" s="1"/>
  <c r="AC8" i="48"/>
  <c r="AC13" i="48" s="1"/>
  <c r="AQ10" i="52"/>
  <c r="AS125" i="59"/>
  <c r="AS127" i="59" s="1"/>
  <c r="AH34" i="48"/>
  <c r="V52" i="82"/>
  <c r="V56" i="82" s="1"/>
  <c r="V55" i="82" s="1"/>
  <c r="V20" i="82" s="1"/>
  <c r="V62" i="82"/>
  <c r="V63" i="82"/>
  <c r="V60" i="82"/>
  <c r="V61" i="82"/>
  <c r="V75" i="82"/>
  <c r="V86" i="82" s="1"/>
  <c r="AE56" i="82"/>
  <c r="AE55" i="82" s="1"/>
  <c r="AE20" i="82" s="1"/>
  <c r="AE75" i="82"/>
  <c r="I6" i="48"/>
  <c r="O54" i="47"/>
  <c r="E29" i="47" s="1"/>
  <c r="AY51" i="82"/>
  <c r="C76" i="52"/>
  <c r="AY13" i="48"/>
  <c r="T35" i="48"/>
  <c r="T34" i="48" s="1"/>
  <c r="U15" i="92"/>
  <c r="T23" i="48"/>
  <c r="T21" i="48"/>
  <c r="U38" i="50"/>
  <c r="U39" i="50" s="1"/>
  <c r="U51" i="52" s="1"/>
  <c r="T22" i="48"/>
  <c r="T24" i="48"/>
  <c r="V111" i="59"/>
  <c r="T14" i="48"/>
  <c r="T17" i="48" s="1"/>
  <c r="U25" i="50"/>
  <c r="T21" i="71"/>
  <c r="BC51" i="82"/>
  <c r="BC13" i="48"/>
  <c r="G76" i="52"/>
  <c r="H6" i="48"/>
  <c r="AV125" i="59"/>
  <c r="AV127" i="59" s="1"/>
  <c r="AT10" i="52"/>
  <c r="AL9" i="48"/>
  <c r="AL50" i="48" s="1"/>
  <c r="BI121" i="49"/>
  <c r="BN121" i="49" s="1"/>
  <c r="AW121" i="49"/>
  <c r="Z65" i="82"/>
  <c r="Z67" i="82" s="1"/>
  <c r="Z21" i="82" s="1"/>
  <c r="AW75" i="82"/>
  <c r="AW86" i="82" s="1"/>
  <c r="AW88" i="82" s="1"/>
  <c r="AW60" i="82"/>
  <c r="AW61" i="82"/>
  <c r="AW74" i="82"/>
  <c r="AW79" i="82" s="1"/>
  <c r="AW81" i="82" s="1"/>
  <c r="AW83" i="82" s="1"/>
  <c r="AW63" i="82"/>
  <c r="AW52" i="82"/>
  <c r="AW56" i="82" s="1"/>
  <c r="AW62" i="82"/>
  <c r="AT42" i="52"/>
  <c r="AT39" i="82"/>
  <c r="AT15" i="82"/>
  <c r="AT29" i="52" s="1"/>
  <c r="AJ55" i="82"/>
  <c r="AJ20" i="82" s="1"/>
  <c r="BJ51" i="82"/>
  <c r="BJ13" i="48"/>
  <c r="N76" i="52"/>
  <c r="BB29" i="49"/>
  <c r="BN29" i="49" s="1"/>
  <c r="AD29" i="49"/>
  <c r="AP29" i="49"/>
  <c r="U8" i="48"/>
  <c r="U13" i="48" s="1"/>
  <c r="W62" i="82"/>
  <c r="W52" i="82"/>
  <c r="W56" i="82" s="1"/>
  <c r="W55" i="82" s="1"/>
  <c r="W20" i="82" s="1"/>
  <c r="W60" i="82"/>
  <c r="W61" i="82"/>
  <c r="W75" i="82"/>
  <c r="W86" i="82" s="1"/>
  <c r="W63" i="82"/>
  <c r="AW35" i="48"/>
  <c r="AW34" i="48" s="1"/>
  <c r="AX25" i="50"/>
  <c r="AX38" i="50"/>
  <c r="AX39" i="50" s="1"/>
  <c r="AX51" i="52" s="1"/>
  <c r="AW22" i="48"/>
  <c r="AX15" i="92"/>
  <c r="AW24" i="48"/>
  <c r="AW23" i="48"/>
  <c r="AW21" i="71"/>
  <c r="AY111" i="59"/>
  <c r="AW14" i="48"/>
  <c r="AW17" i="48" s="1"/>
  <c r="AW21" i="48"/>
  <c r="AB9" i="48"/>
  <c r="AB50" i="48" s="1"/>
  <c r="AO62" i="82"/>
  <c r="AO63" i="82"/>
  <c r="AO61" i="82"/>
  <c r="AO60" i="82"/>
  <c r="AO52" i="82"/>
  <c r="AO56" i="82" s="1"/>
  <c r="AO55" i="82" s="1"/>
  <c r="AO20" i="82" s="1"/>
  <c r="AO75" i="82"/>
  <c r="AO86" i="82" s="1"/>
  <c r="AO88" i="82" s="1"/>
  <c r="AO74" i="82"/>
  <c r="AO79" i="82" s="1"/>
  <c r="AO81" i="82" s="1"/>
  <c r="AO83" i="82" s="1"/>
  <c r="R9" i="48"/>
  <c r="R50" i="48" s="1"/>
  <c r="AW120" i="59"/>
  <c r="AW122" i="59" s="1"/>
  <c r="AU8" i="52"/>
  <c r="C38" i="47"/>
  <c r="E38" i="47"/>
  <c r="AR29" i="48"/>
  <c r="AT117" i="59" s="1"/>
  <c r="X9" i="48"/>
  <c r="X50" i="48" s="1"/>
  <c r="BK50" i="49"/>
  <c r="BN50" i="49" s="1"/>
  <c r="AY50" i="49"/>
  <c r="BI48" i="49"/>
  <c r="BN48" i="49" s="1"/>
  <c r="AW48" i="49"/>
  <c r="Z8" i="48"/>
  <c r="Z13" i="48" s="1"/>
  <c r="AG9" i="48"/>
  <c r="AG50" i="48" s="1"/>
  <c r="AN75" i="82"/>
  <c r="AN86" i="82" s="1"/>
  <c r="AN88" i="82" s="1"/>
  <c r="AN74" i="82"/>
  <c r="AN79" i="82" s="1"/>
  <c r="AN81" i="82" s="1"/>
  <c r="AN83" i="82" s="1"/>
  <c r="AN62" i="82"/>
  <c r="AN61" i="82"/>
  <c r="AN60" i="82"/>
  <c r="AN63" i="82"/>
  <c r="AN52" i="82"/>
  <c r="AN56" i="82" s="1"/>
  <c r="BF118" i="49"/>
  <c r="BN118" i="49" s="1"/>
  <c r="AT118" i="49"/>
  <c r="D26" i="47"/>
  <c r="AH89" i="48"/>
  <c r="AH66" i="48"/>
  <c r="V9" i="48"/>
  <c r="V50" i="48" s="1"/>
  <c r="V8" i="48"/>
  <c r="V13" i="48" s="1"/>
  <c r="AE9" i="48"/>
  <c r="AE50" i="48" s="1"/>
  <c r="AT29" i="48"/>
  <c r="AV117" i="59" s="1"/>
  <c r="BD13" i="48"/>
  <c r="BD51" i="82"/>
  <c r="H76" i="52"/>
  <c r="N6" i="48"/>
  <c r="BI51" i="82"/>
  <c r="M76" i="52"/>
  <c r="BI13" i="48"/>
  <c r="AQ32" i="52"/>
  <c r="AQ14" i="82"/>
  <c r="AQ31" i="52" s="1"/>
  <c r="P9" i="48"/>
  <c r="P50" i="48" s="1"/>
  <c r="T58" i="48"/>
  <c r="T59" i="48"/>
  <c r="T51" i="48"/>
  <c r="T54" i="48" s="1"/>
  <c r="T60" i="48"/>
  <c r="T61" i="48"/>
  <c r="T72" i="48"/>
  <c r="T81" i="48" s="1"/>
  <c r="L6" i="48"/>
  <c r="D38" i="47"/>
  <c r="AJ8" i="48"/>
  <c r="AJ13" i="48" s="1"/>
  <c r="AA89" i="48"/>
  <c r="AA66" i="48"/>
  <c r="AR133" i="82"/>
  <c r="AR13" i="82" s="1"/>
  <c r="AR28" i="52" s="1"/>
  <c r="AR69" i="82"/>
  <c r="W9" i="48"/>
  <c r="W50" i="48" s="1"/>
  <c r="Z55" i="82"/>
  <c r="Z20" i="82" s="1"/>
  <c r="AP10" i="52"/>
  <c r="AR125" i="59"/>
  <c r="AR127" i="59" s="1"/>
  <c r="AO35" i="48"/>
  <c r="AO34" i="48" s="1"/>
  <c r="AQ111" i="59"/>
  <c r="AO21" i="48"/>
  <c r="AP25" i="50"/>
  <c r="AO47" i="50" s="1"/>
  <c r="AP38" i="50"/>
  <c r="AP39" i="50" s="1"/>
  <c r="AP51" i="52" s="1"/>
  <c r="AO21" i="71"/>
  <c r="AP15" i="92"/>
  <c r="AO23" i="48"/>
  <c r="AO24" i="48"/>
  <c r="AO14" i="48"/>
  <c r="AO17" i="48" s="1"/>
  <c r="AO22" i="48"/>
  <c r="BE13" i="48"/>
  <c r="BE51" i="82"/>
  <c r="I76" i="52"/>
  <c r="R52" i="82"/>
  <c r="R56" i="82" s="1"/>
  <c r="R55" i="82" s="1"/>
  <c r="R20" i="82" s="1"/>
  <c r="R62" i="82"/>
  <c r="R75" i="82"/>
  <c r="R86" i="82" s="1"/>
  <c r="R61" i="82"/>
  <c r="R63" i="82"/>
  <c r="R60" i="82"/>
  <c r="BJ49" i="49"/>
  <c r="BN49" i="49" s="1"/>
  <c r="AX49" i="49"/>
  <c r="J6" i="48"/>
  <c r="AU67" i="82"/>
  <c r="AU21" i="82" s="1"/>
  <c r="AU68" i="82"/>
  <c r="T65" i="82"/>
  <c r="T67" i="82" s="1"/>
  <c r="T21" i="82" s="1"/>
  <c r="U68" i="82"/>
  <c r="AS74" i="82"/>
  <c r="AS79" i="82" s="1"/>
  <c r="AS81" i="82" s="1"/>
  <c r="AS83" i="82" s="1"/>
  <c r="AS75" i="82"/>
  <c r="AS86" i="82" s="1"/>
  <c r="AS88" i="82" s="1"/>
  <c r="AS63" i="82"/>
  <c r="AS60" i="82"/>
  <c r="AS61" i="82"/>
  <c r="AS52" i="82"/>
  <c r="AS56" i="82" s="1"/>
  <c r="AS55" i="82" s="1"/>
  <c r="AS20" i="82" s="1"/>
  <c r="AS62" i="82"/>
  <c r="D28" i="47"/>
  <c r="AK9" i="48"/>
  <c r="AK50" i="48" s="1"/>
  <c r="AJ114" i="59"/>
  <c r="AJ116" i="59" s="1"/>
  <c r="AH7" i="52"/>
  <c r="AV39" i="82"/>
  <c r="AV42" i="52"/>
  <c r="AV15" i="82"/>
  <c r="AV29" i="52" s="1"/>
  <c r="D125" i="49"/>
  <c r="AX44" i="48"/>
  <c r="AP8" i="52"/>
  <c r="AR120" i="59"/>
  <c r="AR122" i="59" s="1"/>
  <c r="AL32" i="82" l="1"/>
  <c r="AJ32" i="82"/>
  <c r="AB74" i="82"/>
  <c r="AB81" i="82" s="1"/>
  <c r="AH68" i="82"/>
  <c r="X119" i="82"/>
  <c r="X121" i="82" s="1"/>
  <c r="X123" i="82" s="1"/>
  <c r="X30" i="82" s="1"/>
  <c r="AC55" i="82"/>
  <c r="AC20" i="82" s="1"/>
  <c r="AC67" i="82"/>
  <c r="AC21" i="82" s="1"/>
  <c r="AC68" i="82"/>
  <c r="AC69" i="82" s="1"/>
  <c r="AH36" i="82"/>
  <c r="AH36" i="52"/>
  <c r="AH67" i="82"/>
  <c r="AH21" i="82" s="1"/>
  <c r="AH37" i="82" s="1"/>
  <c r="W32" i="82"/>
  <c r="R32" i="82"/>
  <c r="T32" i="82"/>
  <c r="V32" i="82"/>
  <c r="S32" i="82"/>
  <c r="P32" i="82"/>
  <c r="AA37" i="52"/>
  <c r="U71" i="48"/>
  <c r="U75" i="48" s="1"/>
  <c r="U77" i="48" s="1"/>
  <c r="AD74" i="82"/>
  <c r="AD81" i="82" s="1"/>
  <c r="AF74" i="82"/>
  <c r="AF81" i="82" s="1"/>
  <c r="AL74" i="82"/>
  <c r="AL81" i="82" s="1"/>
  <c r="AI68" i="82"/>
  <c r="U37" i="82"/>
  <c r="AE65" i="82"/>
  <c r="AE67" i="82" s="1"/>
  <c r="AE21" i="82" s="1"/>
  <c r="AE37" i="82" s="1"/>
  <c r="Y8" i="48"/>
  <c r="Y13" i="48" s="1"/>
  <c r="AA111" i="59" s="1"/>
  <c r="D36" i="63"/>
  <c r="C179" i="116" s="1"/>
  <c r="E78" i="63"/>
  <c r="T63" i="48"/>
  <c r="T65" i="48" s="1"/>
  <c r="P8" i="48"/>
  <c r="P13" i="48" s="1"/>
  <c r="S8" i="48"/>
  <c r="S13" i="48" s="1"/>
  <c r="X8" i="48"/>
  <c r="X13" i="48" s="1"/>
  <c r="AZ116" i="59"/>
  <c r="AX129" i="59"/>
  <c r="AS22" i="82"/>
  <c r="AS38" i="82" s="1"/>
  <c r="AM22" i="82"/>
  <c r="AM39" i="52" s="1"/>
  <c r="AH28" i="48"/>
  <c r="AW22" i="82"/>
  <c r="AW39" i="52" s="1"/>
  <c r="W65" i="82"/>
  <c r="W67" i="82" s="1"/>
  <c r="W21" i="82" s="1"/>
  <c r="AB8" i="48"/>
  <c r="AB13" i="48" s="1"/>
  <c r="AK31" i="82"/>
  <c r="AK16" i="82" s="1"/>
  <c r="AK30" i="52" s="1"/>
  <c r="AK32" i="82"/>
  <c r="AD31" i="82"/>
  <c r="AD16" i="82" s="1"/>
  <c r="AD30" i="52" s="1"/>
  <c r="U31" i="82"/>
  <c r="U16" i="82" s="1"/>
  <c r="U30" i="52" s="1"/>
  <c r="P74" i="82"/>
  <c r="P79" i="82" s="1"/>
  <c r="P81" i="82" s="1"/>
  <c r="AF31" i="82"/>
  <c r="AF16" i="82" s="1"/>
  <c r="AF30" i="52" s="1"/>
  <c r="AF32" i="82"/>
  <c r="AI31" i="82"/>
  <c r="AI16" i="82" s="1"/>
  <c r="AI30" i="52" s="1"/>
  <c r="AE31" i="82"/>
  <c r="AE16" i="82" s="1"/>
  <c r="AE30" i="52" s="1"/>
  <c r="AE32" i="82"/>
  <c r="T68" i="82"/>
  <c r="T69" i="82" s="1"/>
  <c r="AN22" i="82"/>
  <c r="R8" i="48"/>
  <c r="R13" i="48" s="1"/>
  <c r="R22" i="48" s="1"/>
  <c r="W8" i="48"/>
  <c r="W13" i="48" s="1"/>
  <c r="W74" i="82"/>
  <c r="W79" i="82" s="1"/>
  <c r="W81" i="82" s="1"/>
  <c r="Z71" i="48"/>
  <c r="Z75" i="48" s="1"/>
  <c r="Z77" i="48" s="1"/>
  <c r="Z88" i="48" s="1"/>
  <c r="X65" i="82"/>
  <c r="X67" i="82" s="1"/>
  <c r="X21" i="82" s="1"/>
  <c r="X37" i="52" s="1"/>
  <c r="AB32" i="82"/>
  <c r="AB31" i="82"/>
  <c r="AB16" i="82" s="1"/>
  <c r="Z31" i="82"/>
  <c r="Z16" i="82" s="1"/>
  <c r="Z30" i="52" s="1"/>
  <c r="AG31" i="82"/>
  <c r="AG16" i="82" s="1"/>
  <c r="AG30" i="52" s="1"/>
  <c r="AO22" i="82"/>
  <c r="AO38" i="82" s="1"/>
  <c r="AJ67" i="82"/>
  <c r="AJ21" i="82" s="1"/>
  <c r="AJ37" i="52" s="1"/>
  <c r="U63" i="48"/>
  <c r="U65" i="48" s="1"/>
  <c r="Q8" i="48"/>
  <c r="Q13" i="48" s="1"/>
  <c r="AC31" i="82"/>
  <c r="AC16" i="82" s="1"/>
  <c r="AC30" i="52" s="1"/>
  <c r="Q31" i="82"/>
  <c r="Q16" i="82" s="1"/>
  <c r="Q30" i="52" s="1"/>
  <c r="Y31" i="82"/>
  <c r="Y16" i="82" s="1"/>
  <c r="Y30" i="52" s="1"/>
  <c r="AL36" i="52"/>
  <c r="AL36" i="82"/>
  <c r="Z37" i="82"/>
  <c r="Z37" i="52"/>
  <c r="D42" i="49"/>
  <c r="AN38" i="48"/>
  <c r="AN40" i="48" s="1"/>
  <c r="V36" i="82"/>
  <c r="V36" i="52"/>
  <c r="AI37" i="52"/>
  <c r="AI37" i="82"/>
  <c r="AI89" i="48"/>
  <c r="AI66" i="48"/>
  <c r="AJ69" i="82"/>
  <c r="AO7" i="52"/>
  <c r="AO12" i="52" s="1"/>
  <c r="AQ114" i="59"/>
  <c r="BI63" i="82"/>
  <c r="BI60" i="82"/>
  <c r="BI61" i="82"/>
  <c r="BI75" i="82"/>
  <c r="BI86" i="82" s="1"/>
  <c r="BI62" i="82"/>
  <c r="BI52" i="82"/>
  <c r="BI56" i="82" s="1"/>
  <c r="S38" i="50"/>
  <c r="S39" i="50" s="1"/>
  <c r="S51" i="52" s="1"/>
  <c r="R23" i="48"/>
  <c r="W36" i="82"/>
  <c r="W36" i="52"/>
  <c r="AD36" i="52"/>
  <c r="AD36" i="82"/>
  <c r="Y22" i="48"/>
  <c r="Y21" i="48"/>
  <c r="E6" i="48"/>
  <c r="D124" i="49"/>
  <c r="AW44" i="48"/>
  <c r="D95" i="49"/>
  <c r="T44" i="48"/>
  <c r="AA29" i="48"/>
  <c r="AC117" i="59" s="1"/>
  <c r="AQ42" i="52"/>
  <c r="AQ39" i="82"/>
  <c r="AQ15" i="82"/>
  <c r="AQ29" i="52" s="1"/>
  <c r="AE60" i="48"/>
  <c r="AE51" i="48"/>
  <c r="AE54" i="48" s="1"/>
  <c r="AE61" i="48"/>
  <c r="AE72" i="48"/>
  <c r="AE81" i="48" s="1"/>
  <c r="AE59" i="48"/>
  <c r="AE58" i="48"/>
  <c r="C6" i="48"/>
  <c r="O38" i="47"/>
  <c r="H47" i="82"/>
  <c r="H46" i="82" s="1"/>
  <c r="Y74" i="82"/>
  <c r="Y79" i="82" s="1"/>
  <c r="Y81" i="82" s="1"/>
  <c r="G3" i="50"/>
  <c r="AM47" i="50"/>
  <c r="P59" i="48"/>
  <c r="P51" i="48"/>
  <c r="P54" i="48" s="1"/>
  <c r="P61" i="48"/>
  <c r="P60" i="48"/>
  <c r="P58" i="48"/>
  <c r="P72" i="48"/>
  <c r="P81" i="48" s="1"/>
  <c r="AE8" i="48"/>
  <c r="AE13" i="48" s="1"/>
  <c r="AJ36" i="52"/>
  <c r="AJ36" i="82"/>
  <c r="AZ25" i="50"/>
  <c r="AW47" i="50" s="1"/>
  <c r="I20" i="51"/>
  <c r="AY24" i="48"/>
  <c r="AY14" i="48"/>
  <c r="AY23" i="48"/>
  <c r="AY21" i="71"/>
  <c r="AZ15" i="92"/>
  <c r="AY21" i="48"/>
  <c r="AY35" i="48"/>
  <c r="AY34" i="48" s="1"/>
  <c r="AZ38" i="50"/>
  <c r="AY22" i="48"/>
  <c r="BA111" i="59"/>
  <c r="M47" i="82"/>
  <c r="AS132" i="82"/>
  <c r="AS12" i="82" s="1"/>
  <c r="J9" i="48"/>
  <c r="J50" i="48" s="1"/>
  <c r="AO26" i="48"/>
  <c r="AQ115" i="59" s="1"/>
  <c r="W61" i="48"/>
  <c r="W59" i="48"/>
  <c r="W58" i="48"/>
  <c r="W72" i="48"/>
  <c r="W81" i="48" s="1"/>
  <c r="W60" i="48"/>
  <c r="W51" i="48"/>
  <c r="W54" i="48" s="1"/>
  <c r="L9" i="48"/>
  <c r="L50" i="48" s="1"/>
  <c r="AY114" i="59"/>
  <c r="AW7" i="52"/>
  <c r="AW12" i="52" s="1"/>
  <c r="AV47" i="50"/>
  <c r="AU47" i="50"/>
  <c r="AW132" i="82"/>
  <c r="AW12" i="82" s="1"/>
  <c r="AV129" i="59"/>
  <c r="I9" i="48"/>
  <c r="I50" i="48" s="1"/>
  <c r="AE36" i="82"/>
  <c r="AE36" i="52"/>
  <c r="AG65" i="82"/>
  <c r="AG67" i="82" s="1"/>
  <c r="AG21" i="82" s="1"/>
  <c r="BG23" i="48"/>
  <c r="BI111" i="59"/>
  <c r="BH38" i="50"/>
  <c r="BH39" i="50" s="1"/>
  <c r="BH51" i="52" s="1"/>
  <c r="BH25" i="50"/>
  <c r="BG14" i="48"/>
  <c r="BG17" i="48" s="1"/>
  <c r="BG35" i="48"/>
  <c r="BG34" i="48" s="1"/>
  <c r="BH15" i="92"/>
  <c r="BG21" i="48"/>
  <c r="BG24" i="48"/>
  <c r="BG21" i="71"/>
  <c r="BG22" i="48"/>
  <c r="AD65" i="82"/>
  <c r="AD67" i="82" s="1"/>
  <c r="AD21" i="82" s="1"/>
  <c r="G3" i="91"/>
  <c r="G3" i="97"/>
  <c r="AF61" i="48"/>
  <c r="AF72" i="48"/>
  <c r="AF81" i="48" s="1"/>
  <c r="AF60" i="48"/>
  <c r="AF59" i="48"/>
  <c r="AF58" i="48"/>
  <c r="AF51" i="48"/>
  <c r="AF54" i="48" s="1"/>
  <c r="AM38" i="82"/>
  <c r="S60" i="48"/>
  <c r="S58" i="48"/>
  <c r="S51" i="48"/>
  <c r="S54" i="48" s="1"/>
  <c r="S61" i="48"/>
  <c r="S59" i="48"/>
  <c r="S72" i="48"/>
  <c r="S81" i="48" s="1"/>
  <c r="AU114" i="59"/>
  <c r="AS7" i="52"/>
  <c r="AS12" i="52" s="1"/>
  <c r="D120" i="49"/>
  <c r="AS44" i="48"/>
  <c r="AX28" i="48"/>
  <c r="G47" i="82"/>
  <c r="G46" i="82" s="1"/>
  <c r="AD8" i="48"/>
  <c r="AD13" i="48" s="1"/>
  <c r="O8" i="48"/>
  <c r="O13" i="48" s="1"/>
  <c r="Q74" i="82"/>
  <c r="Q79" i="82" s="1"/>
  <c r="Q81" i="82" s="1"/>
  <c r="BC15" i="92"/>
  <c r="BB35" i="48"/>
  <c r="BB21" i="71"/>
  <c r="BC38" i="50"/>
  <c r="BC39" i="50" s="1"/>
  <c r="BC51" i="52" s="1"/>
  <c r="BB24" i="48"/>
  <c r="BB21" i="48"/>
  <c r="BB23" i="48"/>
  <c r="BC25" i="50"/>
  <c r="BB14" i="48"/>
  <c r="BB17" i="48" s="1"/>
  <c r="BD111" i="59"/>
  <c r="BB22" i="48"/>
  <c r="L47" i="82"/>
  <c r="L46" i="82" s="1"/>
  <c r="D115" i="49"/>
  <c r="AN44" i="48"/>
  <c r="AZ61" i="82"/>
  <c r="AZ63" i="82"/>
  <c r="AZ75" i="82"/>
  <c r="AZ86" i="82" s="1"/>
  <c r="AZ62" i="82"/>
  <c r="AZ52" i="82"/>
  <c r="AZ56" i="82" s="1"/>
  <c r="AZ55" i="82" s="1"/>
  <c r="AZ20" i="82" s="1"/>
  <c r="AZ60" i="82"/>
  <c r="AD60" i="48"/>
  <c r="AD72" i="48"/>
  <c r="AD81" i="48" s="1"/>
  <c r="AD58" i="48"/>
  <c r="AD59" i="48"/>
  <c r="AD61" i="48"/>
  <c r="AD51" i="48"/>
  <c r="AD54" i="48" s="1"/>
  <c r="BF63" i="82"/>
  <c r="BF61" i="82"/>
  <c r="BF52" i="82"/>
  <c r="BF56" i="82" s="1"/>
  <c r="BF75" i="82"/>
  <c r="BF86" i="82" s="1"/>
  <c r="BF62" i="82"/>
  <c r="BF60" i="82"/>
  <c r="O51" i="48"/>
  <c r="O54" i="48" s="1"/>
  <c r="O72" i="48"/>
  <c r="O81" i="48" s="1"/>
  <c r="O61" i="48"/>
  <c r="O60" i="48"/>
  <c r="O58" i="48"/>
  <c r="O59" i="48"/>
  <c r="Z68" i="82"/>
  <c r="Y60" i="48"/>
  <c r="Y58" i="48"/>
  <c r="Y51" i="48"/>
  <c r="Y54" i="48" s="1"/>
  <c r="Y72" i="48"/>
  <c r="Y81" i="48" s="1"/>
  <c r="Y61" i="48"/>
  <c r="Y59" i="48"/>
  <c r="AH69" i="82"/>
  <c r="BF22" i="48"/>
  <c r="BH111" i="59"/>
  <c r="BG25" i="50"/>
  <c r="BF23" i="48"/>
  <c r="BF24" i="48"/>
  <c r="BG38" i="50"/>
  <c r="BG39" i="50" s="1"/>
  <c r="BG51" i="52" s="1"/>
  <c r="BF21" i="48"/>
  <c r="BF21" i="71"/>
  <c r="BG15" i="92"/>
  <c r="BF35" i="48"/>
  <c r="BF34" i="48" s="1"/>
  <c r="BF14" i="48"/>
  <c r="BF17" i="48" s="1"/>
  <c r="AI7" i="52"/>
  <c r="AK114" i="59"/>
  <c r="Q36" i="52"/>
  <c r="Q36" i="82"/>
  <c r="AZ120" i="59"/>
  <c r="AZ122" i="59" s="1"/>
  <c r="AX8" i="52"/>
  <c r="AN7" i="52"/>
  <c r="AN12" i="52" s="1"/>
  <c r="AP114" i="59"/>
  <c r="BA25" i="50"/>
  <c r="AZ21" i="71"/>
  <c r="AZ24" i="48"/>
  <c r="AZ22" i="48"/>
  <c r="AZ35" i="48"/>
  <c r="AZ34" i="48" s="1"/>
  <c r="BA15" i="92"/>
  <c r="BA38" i="50"/>
  <c r="BA39" i="50" s="1"/>
  <c r="BA51" i="52" s="1"/>
  <c r="AZ21" i="48"/>
  <c r="AZ14" i="48"/>
  <c r="AZ17" i="48" s="1"/>
  <c r="AZ23" i="48"/>
  <c r="BB111" i="59"/>
  <c r="AI36" i="52"/>
  <c r="AI36" i="82"/>
  <c r="AF36" i="82"/>
  <c r="AF36" i="52"/>
  <c r="BM52" i="49"/>
  <c r="BN52" i="49" s="1"/>
  <c r="BA52" i="49"/>
  <c r="AP15" i="82"/>
  <c r="AP29" i="52" s="1"/>
  <c r="AP39" i="82"/>
  <c r="AP42" i="52"/>
  <c r="AF65" i="82"/>
  <c r="AF68" i="82" s="1"/>
  <c r="F9" i="48"/>
  <c r="F50" i="48" s="1"/>
  <c r="AS36" i="82"/>
  <c r="AS36" i="52"/>
  <c r="J47" i="82"/>
  <c r="D22" i="49"/>
  <c r="T38" i="48"/>
  <c r="T40" i="48" s="1"/>
  <c r="H21" i="51"/>
  <c r="AM17" i="48"/>
  <c r="S35" i="48"/>
  <c r="S23" i="48"/>
  <c r="T15" i="92"/>
  <c r="T25" i="50"/>
  <c r="T38" i="50"/>
  <c r="T39" i="50" s="1"/>
  <c r="T51" i="52" s="1"/>
  <c r="S21" i="48"/>
  <c r="S21" i="71"/>
  <c r="S14" i="48"/>
  <c r="S17" i="48" s="1"/>
  <c r="U111" i="59"/>
  <c r="S22" i="48"/>
  <c r="S24" i="48"/>
  <c r="AG36" i="82"/>
  <c r="AG36" i="52"/>
  <c r="AB65" i="82"/>
  <c r="AB67" i="82" s="1"/>
  <c r="AB21" i="82" s="1"/>
  <c r="G12" i="50"/>
  <c r="AN39" i="50"/>
  <c r="P65" i="82"/>
  <c r="P68" i="82" s="1"/>
  <c r="AH29" i="48"/>
  <c r="AJ117" i="59" s="1"/>
  <c r="P35" i="48"/>
  <c r="P34" i="48" s="1"/>
  <c r="P14" i="48"/>
  <c r="P17" i="48" s="1"/>
  <c r="Q15" i="92"/>
  <c r="P23" i="48"/>
  <c r="P22" i="48"/>
  <c r="Q38" i="50"/>
  <c r="Q39" i="50" s="1"/>
  <c r="Q51" i="52" s="1"/>
  <c r="P21" i="48"/>
  <c r="Q25" i="50"/>
  <c r="R111" i="59"/>
  <c r="P24" i="48"/>
  <c r="P21" i="71"/>
  <c r="AB55" i="82"/>
  <c r="AB20" i="82" s="1"/>
  <c r="Q35" i="48"/>
  <c r="Q34" i="48" s="1"/>
  <c r="Q23" i="48"/>
  <c r="R38" i="50"/>
  <c r="R39" i="50" s="1"/>
  <c r="R51" i="52" s="1"/>
  <c r="Q21" i="48"/>
  <c r="S111" i="59"/>
  <c r="R15" i="92"/>
  <c r="Q14" i="48"/>
  <c r="Q17" i="48" s="1"/>
  <c r="R25" i="50"/>
  <c r="Q21" i="71"/>
  <c r="Q22" i="48"/>
  <c r="Q24" i="48"/>
  <c r="N47" i="82"/>
  <c r="N46" i="82" s="1"/>
  <c r="AN132" i="82"/>
  <c r="AN12" i="82" s="1"/>
  <c r="BF45" i="49"/>
  <c r="BN45" i="49" s="1"/>
  <c r="AT45" i="49"/>
  <c r="AZ125" i="59"/>
  <c r="AZ127" i="59" s="1"/>
  <c r="AX10" i="52"/>
  <c r="T71" i="48"/>
  <c r="T75" i="48" s="1"/>
  <c r="T77" i="48" s="1"/>
  <c r="T88" i="48" s="1"/>
  <c r="V35" i="48"/>
  <c r="V34" i="48" s="1"/>
  <c r="V23" i="48"/>
  <c r="V14" i="48"/>
  <c r="V17" i="48" s="1"/>
  <c r="V21" i="48"/>
  <c r="W25" i="50"/>
  <c r="V22" i="48"/>
  <c r="X111" i="59"/>
  <c r="V24" i="48"/>
  <c r="W38" i="50"/>
  <c r="W39" i="50" s="1"/>
  <c r="W51" i="52" s="1"/>
  <c r="V21" i="71"/>
  <c r="W15" i="92"/>
  <c r="AG51" i="48"/>
  <c r="AG54" i="48" s="1"/>
  <c r="AG72" i="48"/>
  <c r="AG81" i="48" s="1"/>
  <c r="AG61" i="48"/>
  <c r="AG58" i="48"/>
  <c r="AG59" i="48"/>
  <c r="AG60" i="48"/>
  <c r="X35" i="48"/>
  <c r="X34" i="48" s="1"/>
  <c r="X22" i="48"/>
  <c r="Y25" i="50"/>
  <c r="X21" i="48"/>
  <c r="X21" i="71"/>
  <c r="X23" i="48"/>
  <c r="X24" i="48"/>
  <c r="Y15" i="92"/>
  <c r="Z111" i="59"/>
  <c r="Y38" i="50"/>
  <c r="Y39" i="50" s="1"/>
  <c r="Y51" i="52" s="1"/>
  <c r="X14" i="48"/>
  <c r="X17" i="48" s="1"/>
  <c r="AO132" i="82"/>
  <c r="AO12" i="82" s="1"/>
  <c r="AB35" i="48"/>
  <c r="AB34" i="48" s="1"/>
  <c r="AC25" i="50"/>
  <c r="AB23" i="48"/>
  <c r="AB24" i="48"/>
  <c r="AC15" i="92"/>
  <c r="AD111" i="59"/>
  <c r="AC38" i="50"/>
  <c r="AB21" i="71"/>
  <c r="AB14" i="48"/>
  <c r="AB22" i="48"/>
  <c r="AB21" i="48"/>
  <c r="U35" i="48"/>
  <c r="U34" i="48" s="1"/>
  <c r="V15" i="92"/>
  <c r="U24" i="48"/>
  <c r="U22" i="48"/>
  <c r="W111" i="59"/>
  <c r="V25" i="50"/>
  <c r="U21" i="71"/>
  <c r="U14" i="48"/>
  <c r="U17" i="48" s="1"/>
  <c r="U23" i="48"/>
  <c r="V38" i="50"/>
  <c r="V39" i="50" s="1"/>
  <c r="V51" i="52" s="1"/>
  <c r="U21" i="48"/>
  <c r="AL72" i="48"/>
  <c r="AL81" i="48" s="1"/>
  <c r="AL59" i="48"/>
  <c r="AL51" i="48"/>
  <c r="AL54" i="48" s="1"/>
  <c r="AL61" i="48"/>
  <c r="AL58" i="48"/>
  <c r="AL60" i="48"/>
  <c r="BD25" i="50"/>
  <c r="BC35" i="48"/>
  <c r="BC14" i="48"/>
  <c r="BC17" i="48" s="1"/>
  <c r="BE111" i="59"/>
  <c r="BD38" i="50"/>
  <c r="BD39" i="50" s="1"/>
  <c r="BD51" i="52" s="1"/>
  <c r="BD15" i="92"/>
  <c r="BC23" i="48"/>
  <c r="BC22" i="48"/>
  <c r="BC21" i="71"/>
  <c r="BC21" i="48"/>
  <c r="BC24" i="48"/>
  <c r="V74" i="82"/>
  <c r="V79" i="82" s="1"/>
  <c r="V81" i="82" s="1"/>
  <c r="K9" i="48"/>
  <c r="K50" i="48" s="1"/>
  <c r="H7" i="59"/>
  <c r="AH10" i="52"/>
  <c r="AJ125" i="59"/>
  <c r="AT120" i="59"/>
  <c r="AT122" i="59" s="1"/>
  <c r="AT129" i="59" s="1"/>
  <c r="AR8" i="52"/>
  <c r="AM132" i="82"/>
  <c r="AM12" i="82" s="1"/>
  <c r="AK65" i="82"/>
  <c r="AK67" i="82" s="1"/>
  <c r="AK21" i="82" s="1"/>
  <c r="E30" i="47"/>
  <c r="AC63" i="48"/>
  <c r="AC65" i="48" s="1"/>
  <c r="AI26" i="48"/>
  <c r="AK115" i="59" s="1"/>
  <c r="D110" i="49"/>
  <c r="AI44" i="48"/>
  <c r="F47" i="82"/>
  <c r="V114" i="59"/>
  <c r="T7" i="52"/>
  <c r="AC116" i="59"/>
  <c r="R36" i="82"/>
  <c r="R36" i="52"/>
  <c r="AO36" i="82"/>
  <c r="AO36" i="52"/>
  <c r="H9" i="48"/>
  <c r="H50" i="48" s="1"/>
  <c r="N9" i="48"/>
  <c r="N50" i="48" s="1"/>
  <c r="D36" i="49"/>
  <c r="AH38" i="48"/>
  <c r="AH40" i="48" s="1"/>
  <c r="AJ63" i="48"/>
  <c r="AJ65" i="48" s="1"/>
  <c r="T37" i="82"/>
  <c r="T37" i="52"/>
  <c r="BM125" i="49"/>
  <c r="BN125" i="49" s="1"/>
  <c r="BA125" i="49"/>
  <c r="AS65" i="82"/>
  <c r="AS67" i="82" s="1"/>
  <c r="AS21" i="82" s="1"/>
  <c r="BE52" i="82"/>
  <c r="BE56" i="82" s="1"/>
  <c r="BE55" i="82" s="1"/>
  <c r="BE20" i="82" s="1"/>
  <c r="BE75" i="82"/>
  <c r="BE86" i="82" s="1"/>
  <c r="BE60" i="82"/>
  <c r="BE61" i="82"/>
  <c r="BE63" i="82"/>
  <c r="BE62" i="82"/>
  <c r="AJ35" i="48"/>
  <c r="AK25" i="50"/>
  <c r="AJ24" i="48"/>
  <c r="AJ14" i="48"/>
  <c r="AJ17" i="48" s="1"/>
  <c r="AJ21" i="71"/>
  <c r="AK38" i="50"/>
  <c r="AK39" i="50" s="1"/>
  <c r="AK51" i="52" s="1"/>
  <c r="AJ22" i="48"/>
  <c r="AK15" i="92"/>
  <c r="AJ21" i="48"/>
  <c r="AL111" i="59"/>
  <c r="AJ23" i="48"/>
  <c r="BD63" i="82"/>
  <c r="BD60" i="82"/>
  <c r="BD61" i="82"/>
  <c r="BD75" i="82"/>
  <c r="BD86" i="82" s="1"/>
  <c r="BD62" i="82"/>
  <c r="BD74" i="82"/>
  <c r="BD79" i="82" s="1"/>
  <c r="BD81" i="82" s="1"/>
  <c r="BD52" i="82"/>
  <c r="BD56" i="82" s="1"/>
  <c r="AN65" i="82"/>
  <c r="AN67" i="82" s="1"/>
  <c r="AN21" i="82" s="1"/>
  <c r="X72" i="48"/>
  <c r="X81" i="48" s="1"/>
  <c r="X51" i="48"/>
  <c r="X54" i="48" s="1"/>
  <c r="X61" i="48"/>
  <c r="X59" i="48"/>
  <c r="X58" i="48"/>
  <c r="X60" i="48"/>
  <c r="AB60" i="48"/>
  <c r="AB72" i="48"/>
  <c r="AB81" i="48" s="1"/>
  <c r="AB61" i="48"/>
  <c r="AB59" i="48"/>
  <c r="AB51" i="48"/>
  <c r="AB54" i="48" s="1"/>
  <c r="AB58" i="48"/>
  <c r="AW55" i="82"/>
  <c r="AW20" i="82" s="1"/>
  <c r="AL8" i="48"/>
  <c r="AL13" i="48" s="1"/>
  <c r="BC61" i="82"/>
  <c r="BC63" i="82"/>
  <c r="BC75" i="82"/>
  <c r="BC86" i="82" s="1"/>
  <c r="BC52" i="82"/>
  <c r="BC56" i="82" s="1"/>
  <c r="BC55" i="82" s="1"/>
  <c r="BC20" i="82" s="1"/>
  <c r="BC60" i="82"/>
  <c r="BC62" i="82"/>
  <c r="T26" i="48"/>
  <c r="V115" i="59" s="1"/>
  <c r="AY61" i="82"/>
  <c r="AY63" i="82"/>
  <c r="AY60" i="82"/>
  <c r="AY52" i="82"/>
  <c r="AY56" i="82" s="1"/>
  <c r="AY55" i="82" s="1"/>
  <c r="AY20" i="82" s="1"/>
  <c r="AY62" i="82"/>
  <c r="AY75" i="82"/>
  <c r="AY86" i="82" s="1"/>
  <c r="AE74" i="82"/>
  <c r="AE81" i="82" s="1"/>
  <c r="Z63" i="48"/>
  <c r="Z65" i="48" s="1"/>
  <c r="K47" i="82"/>
  <c r="K46" i="82" s="1"/>
  <c r="U88" i="48"/>
  <c r="AV20" i="52"/>
  <c r="AW7" i="92"/>
  <c r="BA75" i="82"/>
  <c r="BA86" i="82" s="1"/>
  <c r="BA61" i="82"/>
  <c r="BA52" i="82"/>
  <c r="BA56" i="82" s="1"/>
  <c r="BA55" i="82" s="1"/>
  <c r="BA20" i="82" s="1"/>
  <c r="BA60" i="82"/>
  <c r="BA62" i="82"/>
  <c r="BA63" i="82"/>
  <c r="Y65" i="82"/>
  <c r="Y67" i="82" s="1"/>
  <c r="Y21" i="82" s="1"/>
  <c r="AM26" i="48"/>
  <c r="H27" i="51"/>
  <c r="H30" i="51"/>
  <c r="BI109" i="49"/>
  <c r="BN109" i="49" s="1"/>
  <c r="AK109" i="49"/>
  <c r="AW109" i="49"/>
  <c r="S55" i="82"/>
  <c r="S20" i="82" s="1"/>
  <c r="S65" i="82"/>
  <c r="S67" i="82" s="1"/>
  <c r="S21" i="82" s="1"/>
  <c r="BG46" i="49"/>
  <c r="BN46" i="49" s="1"/>
  <c r="AU46" i="49"/>
  <c r="AS47" i="50"/>
  <c r="AR47" i="50"/>
  <c r="AQ47" i="50"/>
  <c r="X74" i="82"/>
  <c r="X79" i="82" s="1"/>
  <c r="X81" i="82" s="1"/>
  <c r="AI34" i="48"/>
  <c r="Q65" i="82"/>
  <c r="Q67" i="82" s="1"/>
  <c r="Q21" i="82" s="1"/>
  <c r="BB60" i="82"/>
  <c r="BB62" i="82"/>
  <c r="BB75" i="82"/>
  <c r="BB86" i="82" s="1"/>
  <c r="BB61" i="82"/>
  <c r="BB63" i="82"/>
  <c r="BB52" i="82"/>
  <c r="BB56" i="82" s="1"/>
  <c r="BB55" i="82" s="1"/>
  <c r="BB20" i="82" s="1"/>
  <c r="AS39" i="52"/>
  <c r="AS24" i="82"/>
  <c r="AS38" i="52" s="1"/>
  <c r="W35" i="48"/>
  <c r="W23" i="48"/>
  <c r="X38" i="50"/>
  <c r="X39" i="50" s="1"/>
  <c r="X51" i="52" s="1"/>
  <c r="W21" i="71"/>
  <c r="W24" i="48"/>
  <c r="W22" i="48"/>
  <c r="W21" i="48"/>
  <c r="X15" i="92"/>
  <c r="W14" i="48"/>
  <c r="W17" i="48" s="1"/>
  <c r="X25" i="50"/>
  <c r="Y111" i="59"/>
  <c r="D51" i="49"/>
  <c r="AW38" i="48"/>
  <c r="AW40" i="48" s="1"/>
  <c r="I47" i="82"/>
  <c r="I46" i="82" s="1"/>
  <c r="BH14" i="48"/>
  <c r="BH17" i="48" s="1"/>
  <c r="BH23" i="48"/>
  <c r="BI25" i="50"/>
  <c r="BH21" i="48"/>
  <c r="BH35" i="48"/>
  <c r="BH34" i="48" s="1"/>
  <c r="BJ111" i="59"/>
  <c r="BI15" i="92"/>
  <c r="BH21" i="71"/>
  <c r="BH22" i="48"/>
  <c r="BH24" i="48"/>
  <c r="BI38" i="50"/>
  <c r="BI39" i="50" s="1"/>
  <c r="BI51" i="52" s="1"/>
  <c r="D41" i="49"/>
  <c r="AM38" i="48"/>
  <c r="H38" i="51"/>
  <c r="D43" i="49"/>
  <c r="AO38" i="48"/>
  <c r="AO40" i="48" s="1"/>
  <c r="AI69" i="82"/>
  <c r="R59" i="48"/>
  <c r="R60" i="48"/>
  <c r="R51" i="48"/>
  <c r="R54" i="48" s="1"/>
  <c r="R72" i="48"/>
  <c r="R81" i="48" s="1"/>
  <c r="R61" i="48"/>
  <c r="R58" i="48"/>
  <c r="BK15" i="92"/>
  <c r="BJ35" i="48"/>
  <c r="BJ34" i="48" s="1"/>
  <c r="BJ22" i="48"/>
  <c r="BJ21" i="71"/>
  <c r="BJ21" i="48"/>
  <c r="BK38" i="50"/>
  <c r="BK39" i="50" s="1"/>
  <c r="BK51" i="52" s="1"/>
  <c r="BJ14" i="48"/>
  <c r="BJ17" i="48" s="1"/>
  <c r="BL111" i="59"/>
  <c r="BJ24" i="48"/>
  <c r="BJ23" i="48"/>
  <c r="BK25" i="50"/>
  <c r="BJ47" i="50" s="1"/>
  <c r="BG60" i="82"/>
  <c r="BG75" i="82"/>
  <c r="BG86" i="82" s="1"/>
  <c r="BG61" i="82"/>
  <c r="BG52" i="82"/>
  <c r="BG56" i="82" s="1"/>
  <c r="BG55" i="82"/>
  <c r="BG20" i="82" s="1"/>
  <c r="BG63" i="82"/>
  <c r="BG62" i="82"/>
  <c r="D114" i="49"/>
  <c r="AM44" i="48"/>
  <c r="H39" i="51"/>
  <c r="U69" i="82"/>
  <c r="D116" i="49"/>
  <c r="AO44" i="48"/>
  <c r="AN39" i="52"/>
  <c r="AN38" i="82"/>
  <c r="BJ62" i="82"/>
  <c r="BJ75" i="82"/>
  <c r="BJ86" i="82" s="1"/>
  <c r="BJ61" i="82"/>
  <c r="BJ52" i="82"/>
  <c r="BJ56" i="82" s="1"/>
  <c r="BJ60" i="82"/>
  <c r="BJ63" i="82"/>
  <c r="M9" i="48"/>
  <c r="M50" i="48" s="1"/>
  <c r="AS120" i="59"/>
  <c r="AS122" i="59" s="1"/>
  <c r="AS129" i="59" s="1"/>
  <c r="AQ8" i="52"/>
  <c r="Q72" i="48"/>
  <c r="Q81" i="48" s="1"/>
  <c r="Q51" i="48"/>
  <c r="Q54" i="48" s="1"/>
  <c r="Q60" i="48"/>
  <c r="Q58" i="48"/>
  <c r="Q61" i="48"/>
  <c r="Q59" i="48"/>
  <c r="Y36" i="52"/>
  <c r="Y36" i="82"/>
  <c r="H29" i="51"/>
  <c r="P36" i="52"/>
  <c r="P36" i="82"/>
  <c r="X36" i="52"/>
  <c r="X36" i="82"/>
  <c r="R74" i="82"/>
  <c r="R79" i="82" s="1"/>
  <c r="R81" i="82" s="1"/>
  <c r="AR129" i="59"/>
  <c r="AK60" i="48"/>
  <c r="AK72" i="48"/>
  <c r="AK81" i="48" s="1"/>
  <c r="AK61" i="48"/>
  <c r="AK51" i="48"/>
  <c r="AK54" i="48" s="1"/>
  <c r="AK58" i="48"/>
  <c r="AK59" i="48"/>
  <c r="AU133" i="82"/>
  <c r="AU13" i="82" s="1"/>
  <c r="AU28" i="52" s="1"/>
  <c r="AU69" i="82"/>
  <c r="R65" i="82"/>
  <c r="R67" i="82" s="1"/>
  <c r="R21" i="82" s="1"/>
  <c r="V72" i="48"/>
  <c r="V81" i="48" s="1"/>
  <c r="V58" i="48"/>
  <c r="V59" i="48"/>
  <c r="V51" i="48"/>
  <c r="V54" i="48" s="1"/>
  <c r="V60" i="48"/>
  <c r="V61" i="48"/>
  <c r="AG8" i="48"/>
  <c r="AG13" i="48" s="1"/>
  <c r="AK8" i="48"/>
  <c r="AK13" i="48" s="1"/>
  <c r="AU37" i="82"/>
  <c r="AU37" i="52"/>
  <c r="AU23" i="82"/>
  <c r="BE21" i="48"/>
  <c r="BF25" i="50"/>
  <c r="BE47" i="50" s="1"/>
  <c r="BE24" i="48"/>
  <c r="BE21" i="71"/>
  <c r="BE23" i="48"/>
  <c r="BG111" i="59"/>
  <c r="BF15" i="92"/>
  <c r="BE35" i="48"/>
  <c r="BE34" i="48" s="1"/>
  <c r="BE14" i="48"/>
  <c r="BE17" i="48" s="1"/>
  <c r="BE22" i="48"/>
  <c r="BF38" i="50"/>
  <c r="BF39" i="50" s="1"/>
  <c r="BF51" i="52" s="1"/>
  <c r="AP30" i="50"/>
  <c r="AP34" i="50" s="1"/>
  <c r="Z36" i="52"/>
  <c r="Z36" i="82"/>
  <c r="D6" i="48"/>
  <c r="BJ15" i="92"/>
  <c r="BK111" i="59"/>
  <c r="BI21" i="48"/>
  <c r="BI24" i="48"/>
  <c r="BI21" i="71"/>
  <c r="BI14" i="48"/>
  <c r="BI17" i="48" s="1"/>
  <c r="BI23" i="48"/>
  <c r="BI35" i="48"/>
  <c r="BI22" i="48"/>
  <c r="BJ25" i="50"/>
  <c r="BI34" i="48"/>
  <c r="BJ38" i="50"/>
  <c r="BJ39" i="50" s="1"/>
  <c r="BJ51" i="52" s="1"/>
  <c r="BD21" i="71"/>
  <c r="BD21" i="48"/>
  <c r="BD24" i="48"/>
  <c r="BE15" i="92"/>
  <c r="BD14" i="48"/>
  <c r="BD17" i="48" s="1"/>
  <c r="BD22" i="48"/>
  <c r="BD23" i="48"/>
  <c r="BD35" i="48"/>
  <c r="BD34" i="48" s="1"/>
  <c r="BF111" i="59"/>
  <c r="BE38" i="50"/>
  <c r="BE39" i="50" s="1"/>
  <c r="BE51" i="52" s="1"/>
  <c r="BE25" i="50"/>
  <c r="AN55" i="82"/>
  <c r="AN20" i="82" s="1"/>
  <c r="Z35" i="48"/>
  <c r="Z34" i="48" s="1"/>
  <c r="AA15" i="92"/>
  <c r="Z24" i="48"/>
  <c r="AA38" i="50"/>
  <c r="AA39" i="50" s="1"/>
  <c r="AA51" i="52" s="1"/>
  <c r="Z22" i="48"/>
  <c r="AA25" i="50"/>
  <c r="Z14" i="48"/>
  <c r="Z17" i="48" s="1"/>
  <c r="AB111" i="59"/>
  <c r="Z21" i="71"/>
  <c r="Z21" i="48"/>
  <c r="Z23" i="48"/>
  <c r="AO65" i="82"/>
  <c r="AO67" i="82" s="1"/>
  <c r="AO21" i="82" s="1"/>
  <c r="AW26" i="48"/>
  <c r="AY115" i="59" s="1"/>
  <c r="AW65" i="82"/>
  <c r="AW67" i="82" s="1"/>
  <c r="AW21" i="82" s="1"/>
  <c r="AE68" i="82"/>
  <c r="V65" i="82"/>
  <c r="V68" i="82" s="1"/>
  <c r="AC35" i="48"/>
  <c r="AC34" i="48" s="1"/>
  <c r="AC21" i="48"/>
  <c r="AD38" i="50"/>
  <c r="AD39" i="50" s="1"/>
  <c r="AD51" i="52" s="1"/>
  <c r="AC22" i="48"/>
  <c r="AC23" i="48"/>
  <c r="AD25" i="50"/>
  <c r="AD15" i="92"/>
  <c r="AC24" i="48"/>
  <c r="AE111" i="59"/>
  <c r="AC14" i="48"/>
  <c r="AC17" i="48" s="1"/>
  <c r="AC21" i="71"/>
  <c r="AG74" i="82"/>
  <c r="AG81" i="82" s="1"/>
  <c r="BH61" i="82"/>
  <c r="BH75" i="82"/>
  <c r="BH86" i="82" s="1"/>
  <c r="BH52" i="82"/>
  <c r="BH56" i="82" s="1"/>
  <c r="BH55" i="82" s="1"/>
  <c r="BH20" i="82" s="1"/>
  <c r="BH63" i="82"/>
  <c r="BH60" i="82"/>
  <c r="BH62" i="82"/>
  <c r="AJ71" i="48"/>
  <c r="AJ75" i="48" s="1"/>
  <c r="AJ77" i="48" s="1"/>
  <c r="AJ88" i="48" s="1"/>
  <c r="BA22" i="48"/>
  <c r="BA21" i="71"/>
  <c r="BB25" i="50"/>
  <c r="BA24" i="48"/>
  <c r="BA35" i="48"/>
  <c r="BA21" i="48"/>
  <c r="BA34" i="48"/>
  <c r="BA14" i="48"/>
  <c r="BA17" i="48" s="1"/>
  <c r="BA23" i="48"/>
  <c r="BC111" i="59"/>
  <c r="BB38" i="50"/>
  <c r="BB39" i="50" s="1"/>
  <c r="BB51" i="52" s="1"/>
  <c r="BB15" i="92"/>
  <c r="H28" i="51"/>
  <c r="AF8" i="48"/>
  <c r="AF13" i="48" s="1"/>
  <c r="S74" i="82"/>
  <c r="S79" i="82" s="1"/>
  <c r="S81" i="82" s="1"/>
  <c r="AM55" i="82"/>
  <c r="AM20" i="82" s="1"/>
  <c r="AM24" i="82" s="1"/>
  <c r="AM38" i="52" s="1"/>
  <c r="AM65" i="82"/>
  <c r="AM67" i="82" s="1"/>
  <c r="AM21" i="82" s="1"/>
  <c r="AK55" i="82"/>
  <c r="AK20" i="82" s="1"/>
  <c r="AS26" i="48"/>
  <c r="AU115" i="59" s="1"/>
  <c r="AS34" i="48"/>
  <c r="AW129" i="59"/>
  <c r="AN47" i="50"/>
  <c r="AN26" i="48"/>
  <c r="AP115" i="59" s="1"/>
  <c r="G9" i="48"/>
  <c r="G50" i="48" s="1"/>
  <c r="AC71" i="48"/>
  <c r="AC75" i="48" s="1"/>
  <c r="AC77" i="48" s="1"/>
  <c r="AC88" i="48" s="1"/>
  <c r="AA8" i="52"/>
  <c r="AC120" i="59"/>
  <c r="AL65" i="82"/>
  <c r="AL67" i="82" s="1"/>
  <c r="AL21" i="82" s="1"/>
  <c r="AD32" i="82" l="1"/>
  <c r="AG32" i="82"/>
  <c r="AC32" i="82"/>
  <c r="AB30" i="52"/>
  <c r="G7" i="82"/>
  <c r="E39" i="52" s="1"/>
  <c r="AI32" i="82"/>
  <c r="AO24" i="82"/>
  <c r="AO38" i="52" s="1"/>
  <c r="AD68" i="82"/>
  <c r="AJ37" i="82"/>
  <c r="AH37" i="52"/>
  <c r="AK71" i="48"/>
  <c r="AK75" i="48" s="1"/>
  <c r="AK77" i="48" s="1"/>
  <c r="X31" i="82"/>
  <c r="X16" i="82" s="1"/>
  <c r="X30" i="52" s="1"/>
  <c r="X32" i="82"/>
  <c r="Z25" i="50"/>
  <c r="W68" i="82"/>
  <c r="AC37" i="52"/>
  <c r="AC37" i="82"/>
  <c r="AC36" i="52"/>
  <c r="AC36" i="82"/>
  <c r="Q32" i="82"/>
  <c r="Y32" i="82"/>
  <c r="Z32" i="82"/>
  <c r="U32" i="82"/>
  <c r="AF67" i="82"/>
  <c r="AF21" i="82" s="1"/>
  <c r="AM68" i="82"/>
  <c r="T47" i="50"/>
  <c r="Y14" i="48"/>
  <c r="Y17" i="48" s="1"/>
  <c r="Z15" i="92"/>
  <c r="R24" i="48"/>
  <c r="AE37" i="52"/>
  <c r="Z38" i="50"/>
  <c r="Z39" i="50" s="1"/>
  <c r="Z51" i="52" s="1"/>
  <c r="Y35" i="48"/>
  <c r="R21" i="48"/>
  <c r="Y24" i="48"/>
  <c r="S25" i="50"/>
  <c r="P47" i="50" s="1"/>
  <c r="Q30" i="50" s="1"/>
  <c r="Y23" i="48"/>
  <c r="R14" i="48"/>
  <c r="R17" i="48" s="1"/>
  <c r="O71" i="48"/>
  <c r="O75" i="48" s="1"/>
  <c r="O77" i="48" s="1"/>
  <c r="Y21" i="71"/>
  <c r="R35" i="48"/>
  <c r="W37" i="52"/>
  <c r="W37" i="82"/>
  <c r="X37" i="82"/>
  <c r="R68" i="82"/>
  <c r="R69" i="82" s="1"/>
  <c r="AZ129" i="59"/>
  <c r="X68" i="82"/>
  <c r="X69" i="82" s="1"/>
  <c r="BC26" i="48"/>
  <c r="BE115" i="59" s="1"/>
  <c r="W26" i="48"/>
  <c r="Y115" i="59" s="1"/>
  <c r="V71" i="48"/>
  <c r="V75" i="48" s="1"/>
  <c r="V77" i="48" s="1"/>
  <c r="Q26" i="48"/>
  <c r="S115" i="59" s="1"/>
  <c r="O63" i="48"/>
  <c r="O65" i="48" s="1"/>
  <c r="AO39" i="52"/>
  <c r="BC47" i="50"/>
  <c r="AZ47" i="50"/>
  <c r="BA30" i="50" s="1"/>
  <c r="BA26" i="48"/>
  <c r="BC115" i="59" s="1"/>
  <c r="Q71" i="48"/>
  <c r="Q75" i="48" s="1"/>
  <c r="Q77" i="48" s="1"/>
  <c r="BD47" i="50"/>
  <c r="M8" i="48"/>
  <c r="M13" i="48" s="1"/>
  <c r="AW38" i="82"/>
  <c r="AW24" i="82"/>
  <c r="AW38" i="52" s="1"/>
  <c r="AZ26" i="48"/>
  <c r="BB115" i="59" s="1"/>
  <c r="BJ74" i="82"/>
  <c r="BJ79" i="82" s="1"/>
  <c r="BJ81" i="82" s="1"/>
  <c r="BD65" i="82"/>
  <c r="BD67" i="82" s="1"/>
  <c r="BD21" i="82" s="1"/>
  <c r="BD37" i="52" s="1"/>
  <c r="W47" i="50"/>
  <c r="BE74" i="82"/>
  <c r="BE79" i="82" s="1"/>
  <c r="BE81" i="82" s="1"/>
  <c r="Q68" i="82"/>
  <c r="K8" i="48"/>
  <c r="K13" i="48" s="1"/>
  <c r="K14" i="48" s="1"/>
  <c r="K17" i="48" s="1"/>
  <c r="AD71" i="48"/>
  <c r="AD75" i="48" s="1"/>
  <c r="AD77" i="48" s="1"/>
  <c r="R21" i="71"/>
  <c r="Y68" i="82"/>
  <c r="Y69" i="82" s="1"/>
  <c r="F8" i="48"/>
  <c r="F13" i="48" s="1"/>
  <c r="BF65" i="82"/>
  <c r="BF67" i="82" s="1"/>
  <c r="BF21" i="82" s="1"/>
  <c r="BF37" i="52" s="1"/>
  <c r="W71" i="48"/>
  <c r="W75" i="48" s="1"/>
  <c r="W77" i="48" s="1"/>
  <c r="AS68" i="82"/>
  <c r="AS133" i="82" s="1"/>
  <c r="AS13" i="82" s="1"/>
  <c r="AS28" i="52" s="1"/>
  <c r="S15" i="92"/>
  <c r="S68" i="82"/>
  <c r="S69" i="82" s="1"/>
  <c r="AI28" i="48"/>
  <c r="AI29" i="48" s="1"/>
  <c r="AK117" i="59" s="1"/>
  <c r="G20" i="51"/>
  <c r="F3" i="91" s="1"/>
  <c r="AL68" i="82"/>
  <c r="AL69" i="82" s="1"/>
  <c r="BF74" i="82"/>
  <c r="BF79" i="82" s="1"/>
  <c r="BF81" i="82" s="1"/>
  <c r="AZ74" i="82"/>
  <c r="AZ79" i="82" s="1"/>
  <c r="AZ81" i="82" s="1"/>
  <c r="AP116" i="59"/>
  <c r="W63" i="48"/>
  <c r="N8" i="48"/>
  <c r="N13" i="48" s="1"/>
  <c r="P111" i="59" s="1"/>
  <c r="Z26" i="48"/>
  <c r="AB115" i="59" s="1"/>
  <c r="BC65" i="82"/>
  <c r="BC68" i="82" s="1"/>
  <c r="AB71" i="48"/>
  <c r="AB75" i="48" s="1"/>
  <c r="AB77" i="48" s="1"/>
  <c r="S47" i="50"/>
  <c r="T111" i="59"/>
  <c r="BH74" i="82"/>
  <c r="BH79" i="82" s="1"/>
  <c r="BH81" i="82" s="1"/>
  <c r="AO68" i="82"/>
  <c r="AO133" i="82" s="1"/>
  <c r="AO13" i="82" s="1"/>
  <c r="AO28" i="52" s="1"/>
  <c r="AB68" i="82"/>
  <c r="AB69" i="82" s="1"/>
  <c r="BJ26" i="48"/>
  <c r="BL115" i="59" s="1"/>
  <c r="BC74" i="82"/>
  <c r="BC79" i="82" s="1"/>
  <c r="BC81" i="82" s="1"/>
  <c r="X71" i="48"/>
  <c r="X75" i="48" s="1"/>
  <c r="X77" i="48" s="1"/>
  <c r="AG71" i="48"/>
  <c r="AG75" i="48" s="1"/>
  <c r="AG77" i="48" s="1"/>
  <c r="Y63" i="48"/>
  <c r="Y65" i="48" s="1"/>
  <c r="Z66" i="48"/>
  <c r="Z89" i="48"/>
  <c r="BD38" i="48"/>
  <c r="BD40" i="48" s="1"/>
  <c r="D58" i="49"/>
  <c r="BG58" i="49" s="1"/>
  <c r="BN58" i="49" s="1"/>
  <c r="AB37" i="52"/>
  <c r="AB37" i="82"/>
  <c r="R37" i="52"/>
  <c r="R37" i="82"/>
  <c r="P69" i="82"/>
  <c r="AZ36" i="52"/>
  <c r="AZ36" i="82"/>
  <c r="G19" i="82"/>
  <c r="G51" i="82"/>
  <c r="AR20" i="52"/>
  <c r="AS7" i="92"/>
  <c r="BD37" i="82"/>
  <c r="D30" i="49"/>
  <c r="AB38" i="48"/>
  <c r="AN37" i="52"/>
  <c r="AN37" i="82"/>
  <c r="AN23" i="82"/>
  <c r="BB36" i="52"/>
  <c r="BB36" i="82"/>
  <c r="I19" i="82"/>
  <c r="I51" i="82"/>
  <c r="AQ20" i="52"/>
  <c r="AR7" i="92"/>
  <c r="D26" i="49"/>
  <c r="X38" i="48"/>
  <c r="X40" i="48" s="1"/>
  <c r="BG38" i="48"/>
  <c r="BG40" i="48" s="1"/>
  <c r="D61" i="49"/>
  <c r="BJ61" i="49" s="1"/>
  <c r="BN61" i="49" s="1"/>
  <c r="AL37" i="52"/>
  <c r="AL37" i="82"/>
  <c r="D31" i="49"/>
  <c r="AC38" i="48"/>
  <c r="AC40" i="48" s="1"/>
  <c r="V69" i="82"/>
  <c r="AY38" i="48"/>
  <c r="D53" i="49"/>
  <c r="BB53" i="49" s="1"/>
  <c r="BN53" i="49" s="1"/>
  <c r="AU15" i="82"/>
  <c r="AU29" i="52" s="1"/>
  <c r="AU39" i="82"/>
  <c r="AU42" i="52"/>
  <c r="AO10" i="52"/>
  <c r="AQ125" i="59"/>
  <c r="AQ127" i="59" s="1"/>
  <c r="K19" i="82"/>
  <c r="K51" i="82"/>
  <c r="BH36" i="52"/>
  <c r="BH36" i="82"/>
  <c r="D28" i="49"/>
  <c r="Z38" i="48"/>
  <c r="Z40" i="48" s="1"/>
  <c r="AK63" i="48"/>
  <c r="BB74" i="82"/>
  <c r="BB79" i="82" s="1"/>
  <c r="BB81" i="82" s="1"/>
  <c r="AY36" i="52"/>
  <c r="AY36" i="82"/>
  <c r="AL114" i="59"/>
  <c r="AJ7" i="52"/>
  <c r="AM133" i="82"/>
  <c r="AM13" i="82" s="1"/>
  <c r="AM69" i="82"/>
  <c r="AE69" i="82"/>
  <c r="M59" i="48"/>
  <c r="M72" i="48"/>
  <c r="M81" i="48" s="1"/>
  <c r="M60" i="48"/>
  <c r="M61" i="48"/>
  <c r="M51" i="48"/>
  <c r="M54" i="48" s="1"/>
  <c r="M58" i="48"/>
  <c r="AY120" i="59"/>
  <c r="AY122" i="59" s="1"/>
  <c r="AW8" i="52"/>
  <c r="BD68" i="82"/>
  <c r="L15" i="92"/>
  <c r="K23" i="48"/>
  <c r="AW37" i="82"/>
  <c r="AW23" i="82"/>
  <c r="AW37" i="52"/>
  <c r="BJ44" i="48"/>
  <c r="D137" i="49"/>
  <c r="BM137" i="49" s="1"/>
  <c r="BN137" i="49" s="1"/>
  <c r="BL51" i="49"/>
  <c r="BN51" i="49" s="1"/>
  <c r="AZ51" i="49"/>
  <c r="BB65" i="82"/>
  <c r="BB68" i="82" s="1"/>
  <c r="K58" i="48"/>
  <c r="K72" i="48"/>
  <c r="K81" i="48" s="1"/>
  <c r="K60" i="48"/>
  <c r="K51" i="48"/>
  <c r="K54" i="48" s="1"/>
  <c r="K59" i="48"/>
  <c r="K61" i="48"/>
  <c r="D97" i="49"/>
  <c r="V44" i="48"/>
  <c r="D94" i="49"/>
  <c r="S44" i="48"/>
  <c r="AV7" i="92"/>
  <c r="AU20" i="52"/>
  <c r="P67" i="82"/>
  <c r="P21" i="82" s="1"/>
  <c r="D47" i="82"/>
  <c r="D46" i="82" s="1"/>
  <c r="BE44" i="48"/>
  <c r="D132" i="49"/>
  <c r="BH132" i="49" s="1"/>
  <c r="BN132" i="49" s="1"/>
  <c r="BE26" i="48"/>
  <c r="BG115" i="59" s="1"/>
  <c r="AP20" i="52"/>
  <c r="AQ7" i="92"/>
  <c r="BG65" i="82"/>
  <c r="BG68" i="82" s="1"/>
  <c r="BD43" i="49"/>
  <c r="BN43" i="49" s="1"/>
  <c r="AR43" i="49"/>
  <c r="BJ114" i="59"/>
  <c r="BH7" i="52"/>
  <c r="D98" i="49"/>
  <c r="W44" i="48"/>
  <c r="D37" i="49"/>
  <c r="AI38" i="48"/>
  <c r="AI40" i="48" s="1"/>
  <c r="S37" i="52"/>
  <c r="S37" i="82"/>
  <c r="Y37" i="52"/>
  <c r="Y37" i="82"/>
  <c r="K27" i="82"/>
  <c r="K92" i="82"/>
  <c r="AY74" i="82"/>
  <c r="AY79" i="82" s="1"/>
  <c r="AY81" i="82" s="1"/>
  <c r="AS37" i="52"/>
  <c r="AS37" i="82"/>
  <c r="AS23" i="82"/>
  <c r="AJ120" i="59"/>
  <c r="AH8" i="52"/>
  <c r="N60" i="48"/>
  <c r="N72" i="48"/>
  <c r="N81" i="48" s="1"/>
  <c r="N59" i="48"/>
  <c r="N61" i="48"/>
  <c r="N51" i="48"/>
  <c r="N54" i="48" s="1"/>
  <c r="N58" i="48"/>
  <c r="V116" i="59"/>
  <c r="AJ89" i="48"/>
  <c r="AJ66" i="48"/>
  <c r="U47" i="50"/>
  <c r="AG88" i="48"/>
  <c r="AG65" i="48"/>
  <c r="V26" i="48"/>
  <c r="X115" i="59" s="1"/>
  <c r="N92" i="82"/>
  <c r="N27" i="82"/>
  <c r="T8" i="52"/>
  <c r="V120" i="59"/>
  <c r="D133" i="49"/>
  <c r="BI133" i="49" s="1"/>
  <c r="BN133" i="49" s="1"/>
  <c r="BF44" i="48"/>
  <c r="BF47" i="50"/>
  <c r="O88" i="48"/>
  <c r="BF68" i="82"/>
  <c r="AU116" i="59"/>
  <c r="S63" i="48"/>
  <c r="AF63" i="48"/>
  <c r="I61" i="48"/>
  <c r="I60" i="48"/>
  <c r="I72" i="48"/>
  <c r="I81" i="48" s="1"/>
  <c r="I58" i="48"/>
  <c r="I59" i="48"/>
  <c r="I51" i="48"/>
  <c r="I54" i="48" s="1"/>
  <c r="AW28" i="48"/>
  <c r="BL124" i="49"/>
  <c r="BN124" i="49" s="1"/>
  <c r="AZ124" i="49"/>
  <c r="AQ116" i="59"/>
  <c r="BD44" i="48"/>
  <c r="D131" i="49"/>
  <c r="BG131" i="49" s="1"/>
  <c r="BN131" i="49" s="1"/>
  <c r="BI36" i="49"/>
  <c r="BN36" i="49" s="1"/>
  <c r="AK36" i="49"/>
  <c r="AW36" i="49"/>
  <c r="O25" i="50"/>
  <c r="N21" i="71"/>
  <c r="N14" i="48"/>
  <c r="N17" i="48" s="1"/>
  <c r="O38" i="50"/>
  <c r="O39" i="50" s="1"/>
  <c r="O51" i="52" s="1"/>
  <c r="O15" i="92"/>
  <c r="BE114" i="59"/>
  <c r="BE116" i="59" s="1"/>
  <c r="BC7" i="52"/>
  <c r="BC28" i="48"/>
  <c r="AB26" i="48"/>
  <c r="D99" i="49"/>
  <c r="X44" i="48"/>
  <c r="X114" i="59"/>
  <c r="V7" i="52"/>
  <c r="N51" i="82"/>
  <c r="N19" i="82"/>
  <c r="W69" i="82"/>
  <c r="AW68" i="82"/>
  <c r="T30" i="50"/>
  <c r="T34" i="50" s="1"/>
  <c r="BG22" i="49"/>
  <c r="BN22" i="49" s="1"/>
  <c r="AI22" i="49"/>
  <c r="W22" i="49"/>
  <c r="AU22" i="49"/>
  <c r="AZ7" i="52"/>
  <c r="BB114" i="59"/>
  <c r="BB116" i="59" s="1"/>
  <c r="AZ28" i="48"/>
  <c r="D60" i="49"/>
  <c r="BI60" i="49" s="1"/>
  <c r="BN60" i="49" s="1"/>
  <c r="BF38" i="48"/>
  <c r="BF40" i="48" s="1"/>
  <c r="G92" i="82"/>
  <c r="G27" i="82"/>
  <c r="AS28" i="48"/>
  <c r="U30" i="50"/>
  <c r="M92" i="82"/>
  <c r="M27" i="82"/>
  <c r="H19" i="82"/>
  <c r="H51" i="82"/>
  <c r="E9" i="48"/>
  <c r="E50" i="48" s="1"/>
  <c r="D47" i="49"/>
  <c r="AS38" i="48"/>
  <c r="AS40" i="48" s="1"/>
  <c r="F27" i="82"/>
  <c r="F92" i="82"/>
  <c r="AA47" i="50"/>
  <c r="G13" i="50"/>
  <c r="AN51" i="52"/>
  <c r="J27" i="82"/>
  <c r="J92" i="82"/>
  <c r="BD114" i="59"/>
  <c r="BB7" i="52"/>
  <c r="D129" i="49"/>
  <c r="BE129" i="49" s="1"/>
  <c r="BN129" i="49" s="1"/>
  <c r="BB44" i="48"/>
  <c r="AU7" i="92"/>
  <c r="AT20" i="52"/>
  <c r="AY116" i="59"/>
  <c r="M46" i="82"/>
  <c r="AE35" i="48"/>
  <c r="AE34" i="48" s="1"/>
  <c r="AE23" i="48"/>
  <c r="AE21" i="71"/>
  <c r="AE21" i="48"/>
  <c r="AE22" i="48"/>
  <c r="AF25" i="50"/>
  <c r="AF38" i="50"/>
  <c r="AF39" i="50" s="1"/>
  <c r="AF51" i="52" s="1"/>
  <c r="AE24" i="48"/>
  <c r="AE14" i="48"/>
  <c r="AE17" i="48" s="1"/>
  <c r="AG111" i="59"/>
  <c r="AF15" i="92"/>
  <c r="AS69" i="82"/>
  <c r="H27" i="82"/>
  <c r="H92" i="82"/>
  <c r="E47" i="82"/>
  <c r="BI55" i="82"/>
  <c r="BI20" i="82" s="1"/>
  <c r="AK36" i="52"/>
  <c r="AK36" i="82"/>
  <c r="X63" i="48"/>
  <c r="X65" i="48" s="1"/>
  <c r="P7" i="52"/>
  <c r="R114" i="59"/>
  <c r="J46" i="82"/>
  <c r="AC66" i="48"/>
  <c r="AC89" i="48"/>
  <c r="Y71" i="48"/>
  <c r="Y75" i="48" s="1"/>
  <c r="Y77" i="48" s="1"/>
  <c r="Y88" i="48" s="1"/>
  <c r="AZ65" i="82"/>
  <c r="AZ68" i="82" s="1"/>
  <c r="BB47" i="50"/>
  <c r="AX29" i="48"/>
  <c r="AZ117" i="59" s="1"/>
  <c r="BG26" i="48"/>
  <c r="BI115" i="59" s="1"/>
  <c r="AW14" i="82"/>
  <c r="AW31" i="52" s="1"/>
  <c r="AW32" i="52"/>
  <c r="L8" i="48"/>
  <c r="L13" i="48" s="1"/>
  <c r="I7" i="59"/>
  <c r="I29" i="51"/>
  <c r="AN30" i="50"/>
  <c r="O47" i="82"/>
  <c r="O46" i="82" s="1"/>
  <c r="Y26" i="48"/>
  <c r="AA115" i="59" s="1"/>
  <c r="Y47" i="50"/>
  <c r="R47" i="50"/>
  <c r="AO28" i="48"/>
  <c r="AM14" i="82"/>
  <c r="AM31" i="52" s="1"/>
  <c r="I3" i="82"/>
  <c r="AM32" i="52"/>
  <c r="BF26" i="48"/>
  <c r="BH115" i="59" s="1"/>
  <c r="AD88" i="48"/>
  <c r="AN10" i="52"/>
  <c r="AP125" i="59"/>
  <c r="AP127" i="59" s="1"/>
  <c r="BB34" i="48"/>
  <c r="AF69" i="82"/>
  <c r="AS10" i="52"/>
  <c r="AU125" i="59"/>
  <c r="AU127" i="59" s="1"/>
  <c r="AG37" i="52"/>
  <c r="AG37" i="82"/>
  <c r="AV30" i="50"/>
  <c r="AV34" i="50" s="1"/>
  <c r="AU34" i="50"/>
  <c r="L58" i="48"/>
  <c r="L59" i="48"/>
  <c r="L72" i="48"/>
  <c r="L81" i="48" s="1"/>
  <c r="L60" i="48"/>
  <c r="L51" i="48"/>
  <c r="L54" i="48" s="1"/>
  <c r="L61" i="48"/>
  <c r="I28" i="51"/>
  <c r="AY17" i="48"/>
  <c r="I21" i="51"/>
  <c r="P63" i="48"/>
  <c r="P65" i="48" s="1"/>
  <c r="C9" i="48"/>
  <c r="C50" i="48" s="1"/>
  <c r="Y7" i="52"/>
  <c r="AA114" i="59"/>
  <c r="T114" i="59"/>
  <c r="R7" i="52"/>
  <c r="AN8" i="52"/>
  <c r="AP120" i="59"/>
  <c r="AP122" i="59" s="1"/>
  <c r="BA28" i="48"/>
  <c r="BC114" i="59"/>
  <c r="BC116" i="59" s="1"/>
  <c r="BA7" i="52"/>
  <c r="V88" i="48"/>
  <c r="BA74" i="82"/>
  <c r="BA79" i="82" s="1"/>
  <c r="BA81" i="82" s="1"/>
  <c r="D55" i="49"/>
  <c r="BD55" i="49" s="1"/>
  <c r="BN55" i="49" s="1"/>
  <c r="BA38" i="48"/>
  <c r="BA40" i="48" s="1"/>
  <c r="BE38" i="48"/>
  <c r="BE40" i="48" s="1"/>
  <c r="D59" i="49"/>
  <c r="BH59" i="49" s="1"/>
  <c r="BN59" i="49" s="1"/>
  <c r="BG36" i="52"/>
  <c r="BG36" i="82"/>
  <c r="AM40" i="48"/>
  <c r="H42" i="51"/>
  <c r="BC36" i="52"/>
  <c r="BC36" i="82"/>
  <c r="BE36" i="52"/>
  <c r="BE36" i="82"/>
  <c r="D130" i="49"/>
  <c r="BF130" i="49" s="1"/>
  <c r="BN130" i="49" s="1"/>
  <c r="BC44" i="48"/>
  <c r="AP42" i="50"/>
  <c r="AP35" i="50"/>
  <c r="H59" i="48"/>
  <c r="H51" i="48"/>
  <c r="H54" i="48" s="1"/>
  <c r="H61" i="48"/>
  <c r="H72" i="48"/>
  <c r="H81" i="48" s="1"/>
  <c r="H60" i="48"/>
  <c r="H58" i="48"/>
  <c r="U26" i="48"/>
  <c r="W115" i="59" s="1"/>
  <c r="G61" i="48"/>
  <c r="G51" i="48"/>
  <c r="G54" i="48" s="1"/>
  <c r="G60" i="48"/>
  <c r="G59" i="48"/>
  <c r="G58" i="48"/>
  <c r="G72" i="48"/>
  <c r="G81" i="48" s="1"/>
  <c r="AN36" i="82"/>
  <c r="AN36" i="52"/>
  <c r="AK35" i="48"/>
  <c r="AK34" i="48" s="1"/>
  <c r="AK24" i="48"/>
  <c r="AK21" i="71"/>
  <c r="AK23" i="48"/>
  <c r="AK22" i="48"/>
  <c r="AM111" i="59"/>
  <c r="AK14" i="48"/>
  <c r="AK17" i="48" s="1"/>
  <c r="AK21" i="48"/>
  <c r="AL25" i="50"/>
  <c r="AI47" i="50" s="1"/>
  <c r="AL38" i="50"/>
  <c r="AL39" i="50" s="1"/>
  <c r="AL51" i="52" s="1"/>
  <c r="AL15" i="92"/>
  <c r="AK68" i="82"/>
  <c r="AN68" i="82"/>
  <c r="D54" i="49"/>
  <c r="BC54" i="49" s="1"/>
  <c r="BN54" i="49" s="1"/>
  <c r="AZ38" i="48"/>
  <c r="AZ40" i="48" s="1"/>
  <c r="G8" i="48"/>
  <c r="G13" i="48" s="1"/>
  <c r="Z47" i="50"/>
  <c r="BE30" i="50"/>
  <c r="D136" i="49"/>
  <c r="BL136" i="49" s="1"/>
  <c r="BN136" i="49" s="1"/>
  <c r="BI44" i="48"/>
  <c r="AO69" i="82"/>
  <c r="Q63" i="48"/>
  <c r="Q65" i="48" s="1"/>
  <c r="BH26" i="48"/>
  <c r="BJ115" i="59" s="1"/>
  <c r="AF37" i="82"/>
  <c r="AF37" i="52"/>
  <c r="U89" i="48"/>
  <c r="U66" i="48"/>
  <c r="BC67" i="82"/>
  <c r="BC21" i="82" s="1"/>
  <c r="AB88" i="48"/>
  <c r="BD55" i="82"/>
  <c r="BD20" i="82" s="1"/>
  <c r="AJ26" i="48"/>
  <c r="AL115" i="59" s="1"/>
  <c r="D111" i="49"/>
  <c r="AJ44" i="48"/>
  <c r="BE65" i="82"/>
  <c r="BE67" i="82" s="1"/>
  <c r="BE21" i="82" s="1"/>
  <c r="AI10" i="52"/>
  <c r="AK125" i="59"/>
  <c r="AG68" i="82"/>
  <c r="BC34" i="48"/>
  <c r="AL71" i="48"/>
  <c r="AL75" i="48" s="1"/>
  <c r="AL77" i="48" s="1"/>
  <c r="AL88" i="48" s="1"/>
  <c r="D23" i="49"/>
  <c r="U38" i="48"/>
  <c r="U40" i="48" s="1"/>
  <c r="AC39" i="50"/>
  <c r="AO14" i="82"/>
  <c r="AO31" i="52" s="1"/>
  <c r="AO32" i="52"/>
  <c r="X26" i="48"/>
  <c r="Z115" i="59" s="1"/>
  <c r="AG63" i="48"/>
  <c r="D19" i="49"/>
  <c r="Q38" i="48"/>
  <c r="Q40" i="48" s="1"/>
  <c r="D91" i="49"/>
  <c r="P44" i="48"/>
  <c r="U114" i="59"/>
  <c r="S7" i="52"/>
  <c r="S34" i="48"/>
  <c r="AK116" i="59"/>
  <c r="AZ67" i="82"/>
  <c r="AZ21" i="82" s="1"/>
  <c r="BC115" i="49"/>
  <c r="BN115" i="49" s="1"/>
  <c r="AQ115" i="49"/>
  <c r="BH120" i="49"/>
  <c r="BN120" i="49" s="1"/>
  <c r="AV120" i="49"/>
  <c r="D134" i="49"/>
  <c r="BJ134" i="49" s="1"/>
  <c r="BN134" i="49" s="1"/>
  <c r="BG44" i="48"/>
  <c r="AW30" i="50"/>
  <c r="J60" i="48"/>
  <c r="J72" i="48"/>
  <c r="J81" i="48" s="1"/>
  <c r="J58" i="48"/>
  <c r="J61" i="48"/>
  <c r="J59" i="48"/>
  <c r="J51" i="48"/>
  <c r="J54" i="48" s="1"/>
  <c r="H12" i="50"/>
  <c r="AZ39" i="50"/>
  <c r="I30" i="51"/>
  <c r="P71" i="48"/>
  <c r="P75" i="48" s="1"/>
  <c r="P77" i="48" s="1"/>
  <c r="P88" i="48" s="1"/>
  <c r="C47" i="82"/>
  <c r="C46" i="82" s="1"/>
  <c r="V125" i="59"/>
  <c r="T10" i="52"/>
  <c r="D100" i="49"/>
  <c r="Y44" i="48"/>
  <c r="D93" i="49"/>
  <c r="R44" i="48"/>
  <c r="BC42" i="49"/>
  <c r="BN42" i="49" s="1"/>
  <c r="AQ42" i="49"/>
  <c r="D104" i="49"/>
  <c r="AC44" i="48"/>
  <c r="S36" i="52"/>
  <c r="S36" i="82"/>
  <c r="AF35" i="48"/>
  <c r="AF14" i="48"/>
  <c r="AF17" i="48" s="1"/>
  <c r="AF21" i="71"/>
  <c r="AG15" i="92"/>
  <c r="AF24" i="48"/>
  <c r="AF21" i="48"/>
  <c r="AG38" i="50"/>
  <c r="AG39" i="50" s="1"/>
  <c r="AG51" i="52" s="1"/>
  <c r="AG25" i="50"/>
  <c r="AF22" i="48"/>
  <c r="AF23" i="48"/>
  <c r="AH111" i="59"/>
  <c r="BI38" i="48"/>
  <c r="BI40" i="48" s="1"/>
  <c r="D63" i="49"/>
  <c r="BL63" i="49" s="1"/>
  <c r="BN63" i="49" s="1"/>
  <c r="BK30" i="50"/>
  <c r="BK34" i="50" s="1"/>
  <c r="BH38" i="48"/>
  <c r="BH40" i="48" s="1"/>
  <c r="D62" i="49"/>
  <c r="BK62" i="49" s="1"/>
  <c r="BN62" i="49" s="1"/>
  <c r="AR30" i="50"/>
  <c r="AR34" i="50" s="1"/>
  <c r="AQ34" i="50"/>
  <c r="BI47" i="50"/>
  <c r="AS30" i="50"/>
  <c r="AS34" i="50" s="1"/>
  <c r="AK37" i="52"/>
  <c r="AK37" i="82"/>
  <c r="BD30" i="50"/>
  <c r="BD34" i="50" s="1"/>
  <c r="AB17" i="48"/>
  <c r="D24" i="49"/>
  <c r="V38" i="48"/>
  <c r="V40" i="48" s="1"/>
  <c r="D128" i="49"/>
  <c r="BD128" i="49" s="1"/>
  <c r="BN128" i="49" s="1"/>
  <c r="BA44" i="48"/>
  <c r="Z7" i="52"/>
  <c r="AB114" i="59"/>
  <c r="AB116" i="59" s="1"/>
  <c r="BG67" i="82"/>
  <c r="BG21" i="82" s="1"/>
  <c r="AT30" i="50"/>
  <c r="AT34" i="50" s="1"/>
  <c r="V67" i="82"/>
  <c r="V21" i="82" s="1"/>
  <c r="AB63" i="48"/>
  <c r="AB65" i="48" s="1"/>
  <c r="AH47" i="50"/>
  <c r="Q69" i="82"/>
  <c r="AD69" i="82"/>
  <c r="BA47" i="50"/>
  <c r="AG35" i="48"/>
  <c r="AG23" i="48"/>
  <c r="AG22" i="48"/>
  <c r="AH25" i="50"/>
  <c r="AG47" i="50" s="1"/>
  <c r="AH15" i="92"/>
  <c r="AG14" i="48"/>
  <c r="AG17" i="48" s="1"/>
  <c r="AG24" i="48"/>
  <c r="AI111" i="59"/>
  <c r="AH38" i="50"/>
  <c r="AH39" i="50" s="1"/>
  <c r="AH51" i="52" s="1"/>
  <c r="AG21" i="48"/>
  <c r="AG21" i="71"/>
  <c r="BJ65" i="82"/>
  <c r="BJ67" i="82" s="1"/>
  <c r="BJ21" i="82" s="1"/>
  <c r="AM10" i="52"/>
  <c r="AO125" i="59"/>
  <c r="H47" i="51"/>
  <c r="H13" i="51" s="1"/>
  <c r="H15" i="51" s="1"/>
  <c r="R71" i="48"/>
  <c r="R75" i="48" s="1"/>
  <c r="R77" i="48" s="1"/>
  <c r="R88" i="48" s="1"/>
  <c r="BH47" i="50"/>
  <c r="X30" i="50"/>
  <c r="BA65" i="82"/>
  <c r="BA67" i="82" s="1"/>
  <c r="BA21" i="82" s="1"/>
  <c r="AJ34" i="48"/>
  <c r="AD37" i="52"/>
  <c r="AD37" i="82"/>
  <c r="T28" i="48"/>
  <c r="BJ110" i="49"/>
  <c r="BN110" i="49" s="1"/>
  <c r="AL110" i="49"/>
  <c r="AX110" i="49"/>
  <c r="AL63" i="48"/>
  <c r="AL65" i="48" s="1"/>
  <c r="U7" i="52"/>
  <c r="W114" i="59"/>
  <c r="D96" i="49"/>
  <c r="U44" i="48"/>
  <c r="X7" i="52"/>
  <c r="Z114" i="59"/>
  <c r="X47" i="50"/>
  <c r="Q47" i="50"/>
  <c r="D92" i="49"/>
  <c r="Q44" i="48"/>
  <c r="P26" i="48"/>
  <c r="R115" i="59" s="1"/>
  <c r="AO114" i="59"/>
  <c r="AM28" i="48"/>
  <c r="H24" i="51"/>
  <c r="AM7" i="52"/>
  <c r="F35" i="48"/>
  <c r="F34" i="48" s="1"/>
  <c r="G25" i="50"/>
  <c r="F24" i="48"/>
  <c r="H111" i="59"/>
  <c r="G15" i="92"/>
  <c r="F22" i="48"/>
  <c r="F21" i="48"/>
  <c r="F21" i="71"/>
  <c r="F14" i="48"/>
  <c r="F17" i="48" s="1"/>
  <c r="G38" i="50"/>
  <c r="G39" i="50" s="1"/>
  <c r="G51" i="52" s="1"/>
  <c r="F23" i="48"/>
  <c r="AZ44" i="48"/>
  <c r="D127" i="49"/>
  <c r="BC127" i="49" s="1"/>
  <c r="BN127" i="49" s="1"/>
  <c r="AN28" i="48"/>
  <c r="Z69" i="82"/>
  <c r="L51" i="82"/>
  <c r="L19" i="82"/>
  <c r="BB26" i="48"/>
  <c r="BD115" i="59" s="1"/>
  <c r="O35" i="48"/>
  <c r="Q111" i="59"/>
  <c r="F7" i="59" s="1"/>
  <c r="O14" i="48"/>
  <c r="O23" i="48"/>
  <c r="F29" i="51" s="1"/>
  <c r="O24" i="48"/>
  <c r="F30" i="51" s="1"/>
  <c r="P25" i="50"/>
  <c r="O22" i="48"/>
  <c r="F28" i="51" s="1"/>
  <c r="F20" i="51"/>
  <c r="P38" i="50"/>
  <c r="P15" i="92"/>
  <c r="O21" i="71"/>
  <c r="O21" i="48"/>
  <c r="S71" i="48"/>
  <c r="S75" i="48" s="1"/>
  <c r="S77" i="48" s="1"/>
  <c r="S88" i="48" s="1"/>
  <c r="AF71" i="48"/>
  <c r="AF75" i="48" s="1"/>
  <c r="AF77" i="48" s="1"/>
  <c r="BI114" i="59"/>
  <c r="BG7" i="52"/>
  <c r="AW34" i="50"/>
  <c r="AX30" i="50"/>
  <c r="W65" i="48"/>
  <c r="W88" i="48"/>
  <c r="J8" i="48"/>
  <c r="J13" i="48" s="1"/>
  <c r="AY44" i="48"/>
  <c r="I39" i="51"/>
  <c r="D126" i="49"/>
  <c r="BB126" i="49" s="1"/>
  <c r="BN126" i="49" s="1"/>
  <c r="H3" i="91"/>
  <c r="H3" i="97"/>
  <c r="AE63" i="48"/>
  <c r="AE65" i="48" s="1"/>
  <c r="BG95" i="49"/>
  <c r="BN95" i="49" s="1"/>
  <c r="W95" i="49"/>
  <c r="AI95" i="49"/>
  <c r="AU95" i="49"/>
  <c r="Y34" i="48"/>
  <c r="R26" i="48"/>
  <c r="T115" i="59" s="1"/>
  <c r="R34" i="48"/>
  <c r="BI65" i="82"/>
  <c r="BI67" i="82" s="1"/>
  <c r="BI21" i="82" s="1"/>
  <c r="I27" i="82"/>
  <c r="I92" i="82"/>
  <c r="AL35" i="48"/>
  <c r="AL34" i="48" s="1"/>
  <c r="AL22" i="48"/>
  <c r="AL14" i="48"/>
  <c r="AL17" i="48" s="1"/>
  <c r="AL21" i="48"/>
  <c r="AM38" i="50"/>
  <c r="AM39" i="50" s="1"/>
  <c r="AM51" i="52" s="1"/>
  <c r="AL24" i="48"/>
  <c r="AN111" i="59"/>
  <c r="AL23" i="48"/>
  <c r="AL21" i="71"/>
  <c r="AM25" i="50"/>
  <c r="AL47" i="50" s="1"/>
  <c r="AM15" i="92"/>
  <c r="BI26" i="48"/>
  <c r="BK115" i="59" s="1"/>
  <c r="M35" i="48"/>
  <c r="M34" i="48" s="1"/>
  <c r="N25" i="50"/>
  <c r="N38" i="50"/>
  <c r="N39" i="50" s="1"/>
  <c r="N51" i="52" s="1"/>
  <c r="M14" i="48"/>
  <c r="M17" i="48" s="1"/>
  <c r="M21" i="71"/>
  <c r="M22" i="48"/>
  <c r="M24" i="48"/>
  <c r="N15" i="92"/>
  <c r="M21" i="48"/>
  <c r="M23" i="48"/>
  <c r="O111" i="59"/>
  <c r="BD116" i="49"/>
  <c r="BN116" i="49" s="1"/>
  <c r="AR116" i="49"/>
  <c r="BA36" i="82"/>
  <c r="BA36" i="52"/>
  <c r="AW36" i="52"/>
  <c r="AW36" i="82"/>
  <c r="D101" i="49"/>
  <c r="Z44" i="48"/>
  <c r="V63" i="48"/>
  <c r="V65" i="48" s="1"/>
  <c r="BJ38" i="48"/>
  <c r="BJ40" i="48" s="1"/>
  <c r="D64" i="49"/>
  <c r="BM64" i="49" s="1"/>
  <c r="BN64" i="49" s="1"/>
  <c r="BB41" i="49"/>
  <c r="BN41" i="49" s="1"/>
  <c r="AP41" i="49"/>
  <c r="F46" i="82"/>
  <c r="D103" i="49"/>
  <c r="AB44" i="48"/>
  <c r="BD7" i="52"/>
  <c r="BF114" i="59"/>
  <c r="AK65" i="48"/>
  <c r="AK88" i="48"/>
  <c r="BH44" i="48"/>
  <c r="D135" i="49"/>
  <c r="BK135" i="49" s="1"/>
  <c r="BN135" i="49" s="1"/>
  <c r="AY65" i="82"/>
  <c r="AY68" i="82" s="1"/>
  <c r="H8" i="48"/>
  <c r="H13" i="48" s="1"/>
  <c r="D18" i="49"/>
  <c r="P38" i="48"/>
  <c r="P40" i="48" s="1"/>
  <c r="BH65" i="82"/>
  <c r="BH67" i="82" s="1"/>
  <c r="BH21" i="82" s="1"/>
  <c r="AM37" i="52"/>
  <c r="AM37" i="82"/>
  <c r="AM23" i="82"/>
  <c r="T66" i="48"/>
  <c r="T89" i="48"/>
  <c r="AO30" i="50"/>
  <c r="AO34" i="50" s="1"/>
  <c r="AN34" i="50"/>
  <c r="AM36" i="52"/>
  <c r="AM36" i="82"/>
  <c r="AE114" i="59"/>
  <c r="AC7" i="52"/>
  <c r="AC26" i="48"/>
  <c r="AE115" i="59" s="1"/>
  <c r="AO37" i="82"/>
  <c r="AO37" i="52"/>
  <c r="AO23" i="82"/>
  <c r="BD26" i="48"/>
  <c r="BF115" i="59" s="1"/>
  <c r="BI7" i="52"/>
  <c r="BK114" i="59"/>
  <c r="D9" i="48"/>
  <c r="D50" i="48" s="1"/>
  <c r="BE7" i="52"/>
  <c r="BG114" i="59"/>
  <c r="BE28" i="48"/>
  <c r="BF30" i="50"/>
  <c r="BE34" i="50"/>
  <c r="Q88" i="48"/>
  <c r="BJ55" i="82"/>
  <c r="BJ20" i="82" s="1"/>
  <c r="AN24" i="82"/>
  <c r="AN38" i="52" s="1"/>
  <c r="BB114" i="49"/>
  <c r="BN114" i="49" s="1"/>
  <c r="AP114" i="49"/>
  <c r="BG74" i="82"/>
  <c r="BG79" i="82" s="1"/>
  <c r="BG81" i="82" s="1"/>
  <c r="BJ7" i="52"/>
  <c r="BL114" i="59"/>
  <c r="BL116" i="59" s="1"/>
  <c r="BJ28" i="48"/>
  <c r="R63" i="48"/>
  <c r="R65" i="48" s="1"/>
  <c r="AO8" i="52"/>
  <c r="AQ120" i="59"/>
  <c r="AQ122" i="59" s="1"/>
  <c r="W7" i="52"/>
  <c r="W28" i="48"/>
  <c r="Y114" i="59"/>
  <c r="Y116" i="59" s="1"/>
  <c r="W34" i="48"/>
  <c r="Q37" i="52"/>
  <c r="Q37" i="82"/>
  <c r="H31" i="51"/>
  <c r="H5" i="51" s="1"/>
  <c r="AO115" i="59"/>
  <c r="H11" i="59" s="1"/>
  <c r="G21" i="116" s="1"/>
  <c r="BA68" i="82"/>
  <c r="X88" i="48"/>
  <c r="V47" i="50"/>
  <c r="AY7" i="92"/>
  <c r="AX20" i="52"/>
  <c r="AN32" i="52"/>
  <c r="AN14" i="82"/>
  <c r="AN31" i="52" s="1"/>
  <c r="S114" i="59"/>
  <c r="S116" i="59" s="1"/>
  <c r="Q7" i="52"/>
  <c r="Q28" i="48"/>
  <c r="AB36" i="52"/>
  <c r="AB36" i="82"/>
  <c r="S26" i="48"/>
  <c r="U115" i="59" s="1"/>
  <c r="F72" i="48"/>
  <c r="F81" i="48" s="1"/>
  <c r="F51" i="48"/>
  <c r="F54" i="48" s="1"/>
  <c r="F61" i="48"/>
  <c r="F59" i="48"/>
  <c r="F60" i="48"/>
  <c r="F58" i="48"/>
  <c r="BF28" i="48"/>
  <c r="BF7" i="52"/>
  <c r="BH114" i="59"/>
  <c r="BH116" i="59" s="1"/>
  <c r="BF55" i="82"/>
  <c r="BF20" i="82" s="1"/>
  <c r="AD63" i="48"/>
  <c r="AD65" i="48" s="1"/>
  <c r="L92" i="82"/>
  <c r="L27" i="82"/>
  <c r="AD35" i="48"/>
  <c r="AD34" i="48" s="1"/>
  <c r="AF111" i="59"/>
  <c r="AE15" i="92"/>
  <c r="AD22" i="48"/>
  <c r="AD24" i="48"/>
  <c r="AE38" i="50"/>
  <c r="AE39" i="50" s="1"/>
  <c r="AE51" i="52" s="1"/>
  <c r="AD21" i="71"/>
  <c r="AD14" i="48"/>
  <c r="AD17" i="48" s="1"/>
  <c r="AE25" i="50"/>
  <c r="AD23" i="48"/>
  <c r="AD21" i="48"/>
  <c r="S65" i="48"/>
  <c r="AF65" i="48"/>
  <c r="AF88" i="48"/>
  <c r="BG47" i="50"/>
  <c r="I8" i="48"/>
  <c r="I13" i="48" s="1"/>
  <c r="AS14" i="82"/>
  <c r="AS31" i="52" s="1"/>
  <c r="AS32" i="52"/>
  <c r="I27" i="51"/>
  <c r="AY26" i="48"/>
  <c r="AY47" i="50"/>
  <c r="H3" i="50"/>
  <c r="AX47" i="50"/>
  <c r="AE71" i="48"/>
  <c r="AE75" i="48" s="1"/>
  <c r="AE77" i="48" s="1"/>
  <c r="AE88" i="48" s="1"/>
  <c r="AY125" i="59"/>
  <c r="AY127" i="59" s="1"/>
  <c r="AW10" i="52"/>
  <c r="BI74" i="82"/>
  <c r="BI79" i="82" s="1"/>
  <c r="BI81" i="82" s="1"/>
  <c r="G7" i="59" l="1"/>
  <c r="AA116" i="59"/>
  <c r="Y28" i="48"/>
  <c r="Z28" i="48"/>
  <c r="Z29" i="48" s="1"/>
  <c r="AB117" i="59" s="1"/>
  <c r="O19" i="82"/>
  <c r="O51" i="82"/>
  <c r="N24" i="48"/>
  <c r="N22" i="48"/>
  <c r="N23" i="48"/>
  <c r="N35" i="48"/>
  <c r="N34" i="48" s="1"/>
  <c r="N38" i="48" s="1"/>
  <c r="N40" i="48" s="1"/>
  <c r="N21" i="48"/>
  <c r="X28" i="48"/>
  <c r="X29" i="48" s="1"/>
  <c r="Z117" i="59" s="1"/>
  <c r="L25" i="50"/>
  <c r="AY129" i="59"/>
  <c r="M111" i="59"/>
  <c r="K21" i="71"/>
  <c r="W116" i="59"/>
  <c r="I71" i="48"/>
  <c r="I75" i="48" s="1"/>
  <c r="I77" i="48" s="1"/>
  <c r="F3" i="97"/>
  <c r="G30" i="51"/>
  <c r="M47" i="50"/>
  <c r="BD28" i="48"/>
  <c r="G39" i="51"/>
  <c r="BF37" i="82"/>
  <c r="G29" i="51"/>
  <c r="BI28" i="48"/>
  <c r="BB28" i="48"/>
  <c r="AY67" i="82"/>
  <c r="AY21" i="82" s="1"/>
  <c r="AY37" i="82" s="1"/>
  <c r="Z116" i="59"/>
  <c r="G63" i="48"/>
  <c r="G28" i="51"/>
  <c r="L38" i="50"/>
  <c r="L39" i="50" s="1"/>
  <c r="L51" i="52" s="1"/>
  <c r="K22" i="48"/>
  <c r="I38" i="51"/>
  <c r="K24" i="48"/>
  <c r="K35" i="48"/>
  <c r="K34" i="48" s="1"/>
  <c r="K38" i="48" s="1"/>
  <c r="K40" i="48" s="1"/>
  <c r="E8" i="48"/>
  <c r="E13" i="48" s="1"/>
  <c r="G111" i="59" s="1"/>
  <c r="BK116" i="59"/>
  <c r="U28" i="48"/>
  <c r="H63" i="48"/>
  <c r="K21" i="48"/>
  <c r="AD47" i="50"/>
  <c r="F12" i="50"/>
  <c r="BD116" i="59"/>
  <c r="N47" i="50"/>
  <c r="M63" i="48"/>
  <c r="V66" i="48"/>
  <c r="V89" i="48"/>
  <c r="AS42" i="50"/>
  <c r="AS35" i="50"/>
  <c r="BB69" i="82"/>
  <c r="D16" i="49"/>
  <c r="BG69" i="82"/>
  <c r="AB89" i="48"/>
  <c r="AB66" i="48"/>
  <c r="AL89" i="48"/>
  <c r="AL66" i="48"/>
  <c r="AE89" i="48"/>
  <c r="AE66" i="48"/>
  <c r="BI37" i="52"/>
  <c r="BI37" i="82"/>
  <c r="AR35" i="50"/>
  <c r="AR42" i="50"/>
  <c r="X89" i="48"/>
  <c r="X66" i="48"/>
  <c r="BD35" i="50"/>
  <c r="BD42" i="50"/>
  <c r="AJ30" i="50"/>
  <c r="AD66" i="48"/>
  <c r="AD89" i="48"/>
  <c r="R89" i="48"/>
  <c r="R66" i="48"/>
  <c r="AY69" i="82"/>
  <c r="AV42" i="50"/>
  <c r="AV35" i="50"/>
  <c r="BA69" i="82"/>
  <c r="D59" i="48"/>
  <c r="D72" i="48"/>
  <c r="D81" i="48" s="1"/>
  <c r="D51" i="48"/>
  <c r="D54" i="48" s="1"/>
  <c r="D61" i="48"/>
  <c r="D60" i="48"/>
  <c r="D58" i="48"/>
  <c r="BJ8" i="52"/>
  <c r="BL120" i="59"/>
  <c r="W66" i="48"/>
  <c r="W89" i="48"/>
  <c r="BG37" i="82"/>
  <c r="BG37" i="52"/>
  <c r="BI125" i="59"/>
  <c r="BG10" i="52"/>
  <c r="D32" i="49"/>
  <c r="AD38" i="48"/>
  <c r="AD40" i="48" s="1"/>
  <c r="P8" i="52"/>
  <c r="R120" i="59"/>
  <c r="M7" i="52"/>
  <c r="O114" i="59"/>
  <c r="D107" i="49"/>
  <c r="AF44" i="48"/>
  <c r="BH30" i="50"/>
  <c r="BI29" i="48"/>
  <c r="BK117" i="59" s="1"/>
  <c r="BC18" i="49"/>
  <c r="BN18" i="49" s="1"/>
  <c r="AE18" i="49"/>
  <c r="S18" i="49"/>
  <c r="AQ18" i="49"/>
  <c r="AD125" i="59"/>
  <c r="AB10" i="52"/>
  <c r="F7" i="52"/>
  <c r="H114" i="59"/>
  <c r="G21" i="51"/>
  <c r="AF34" i="48"/>
  <c r="BE37" i="52"/>
  <c r="BE37" i="82"/>
  <c r="G35" i="48"/>
  <c r="G34" i="48" s="1"/>
  <c r="G22" i="48"/>
  <c r="H15" i="92"/>
  <c r="H38" i="50"/>
  <c r="H39" i="50" s="1"/>
  <c r="H51" i="52" s="1"/>
  <c r="G24" i="48"/>
  <c r="G21" i="48"/>
  <c r="G14" i="48"/>
  <c r="G17" i="48" s="1"/>
  <c r="I111" i="59"/>
  <c r="G21" i="71"/>
  <c r="G23" i="48"/>
  <c r="H25" i="50"/>
  <c r="AO120" i="59"/>
  <c r="H44" i="51"/>
  <c r="H9" i="51" s="1"/>
  <c r="H11" i="51" s="1"/>
  <c r="AM8" i="52"/>
  <c r="AP129" i="59"/>
  <c r="BE68" i="82"/>
  <c r="AC101" i="49"/>
  <c r="BM101" i="49"/>
  <c r="BN101" i="49" s="1"/>
  <c r="AO101" i="49"/>
  <c r="BA101" i="49"/>
  <c r="D108" i="49"/>
  <c r="AG44" i="48"/>
  <c r="W120" i="59"/>
  <c r="U8" i="52"/>
  <c r="N61" i="82"/>
  <c r="N63" i="82"/>
  <c r="N60" i="82"/>
  <c r="N52" i="82"/>
  <c r="N56" i="82" s="1"/>
  <c r="N55" i="82" s="1"/>
  <c r="N20" i="82" s="1"/>
  <c r="N75" i="82"/>
  <c r="N86" i="82" s="1"/>
  <c r="N62" i="82"/>
  <c r="AX7" i="92"/>
  <c r="AW20" i="52"/>
  <c r="AD26" i="48"/>
  <c r="AF115" i="59" s="1"/>
  <c r="BF36" i="52"/>
  <c r="BF36" i="82"/>
  <c r="AY37" i="52"/>
  <c r="BJ29" i="48"/>
  <c r="BL117" i="59" s="1"/>
  <c r="D8" i="48"/>
  <c r="D13" i="48" s="1"/>
  <c r="AL7" i="52"/>
  <c r="AN114" i="59"/>
  <c r="O47" i="50"/>
  <c r="E3" i="50"/>
  <c r="L35" i="82"/>
  <c r="AZ10" i="52"/>
  <c r="BB125" i="59"/>
  <c r="AM29" i="48"/>
  <c r="AO117" i="59" s="1"/>
  <c r="H33" i="51"/>
  <c r="H34" i="51" s="1"/>
  <c r="BB67" i="82"/>
  <c r="BB21" i="82" s="1"/>
  <c r="AQ42" i="50"/>
  <c r="AQ35" i="50"/>
  <c r="AF104" i="49"/>
  <c r="BD104" i="49"/>
  <c r="AR104" i="49"/>
  <c r="AO78" i="48" s="1"/>
  <c r="J71" i="48"/>
  <c r="J75" i="48" s="1"/>
  <c r="J77" i="48" s="1"/>
  <c r="J88" i="48" s="1"/>
  <c r="AZ37" i="52"/>
  <c r="AZ37" i="82"/>
  <c r="R125" i="59"/>
  <c r="P10" i="52"/>
  <c r="AG69" i="82"/>
  <c r="BC120" i="59"/>
  <c r="BA8" i="52"/>
  <c r="BA29" i="48"/>
  <c r="BC117" i="59" s="1"/>
  <c r="AY7" i="52"/>
  <c r="BA114" i="59"/>
  <c r="I24" i="51"/>
  <c r="AY28" i="48"/>
  <c r="L71" i="48"/>
  <c r="L75" i="48" s="1"/>
  <c r="L77" i="48" s="1"/>
  <c r="L88" i="48" s="1"/>
  <c r="L35" i="48"/>
  <c r="M15" i="92"/>
  <c r="L24" i="48"/>
  <c r="M38" i="50"/>
  <c r="M39" i="50" s="1"/>
  <c r="M51" i="52" s="1"/>
  <c r="L22" i="48"/>
  <c r="L23" i="48"/>
  <c r="L21" i="71"/>
  <c r="L14" i="48"/>
  <c r="L17" i="48" s="1"/>
  <c r="L21" i="48"/>
  <c r="M25" i="50"/>
  <c r="L47" i="50" s="1"/>
  <c r="N111" i="59"/>
  <c r="AE47" i="50"/>
  <c r="J103" i="82"/>
  <c r="J93" i="82"/>
  <c r="J97" i="82" s="1"/>
  <c r="J96" i="82" s="1"/>
  <c r="J28" i="82" s="1"/>
  <c r="J104" i="82"/>
  <c r="J116" i="82"/>
  <c r="J126" i="82" s="1"/>
  <c r="J128" i="82" s="1"/>
  <c r="J101" i="82"/>
  <c r="J102" i="82"/>
  <c r="AB30" i="50"/>
  <c r="E35" i="48"/>
  <c r="E34" i="48" s="1"/>
  <c r="E22" i="48"/>
  <c r="F15" i="92"/>
  <c r="E21" i="48"/>
  <c r="E14" i="48"/>
  <c r="E17" i="48" s="1"/>
  <c r="E23" i="48"/>
  <c r="E21" i="71"/>
  <c r="F38" i="50"/>
  <c r="F39" i="50" s="1"/>
  <c r="F51" i="52" s="1"/>
  <c r="F25" i="50"/>
  <c r="AW133" i="82"/>
  <c r="AW13" i="82" s="1"/>
  <c r="AW28" i="52" s="1"/>
  <c r="AW69" i="82"/>
  <c r="X116" i="59"/>
  <c r="BF69" i="82"/>
  <c r="AH94" i="49"/>
  <c r="BF94" i="49"/>
  <c r="BN94" i="49" s="1"/>
  <c r="V94" i="49"/>
  <c r="AT94" i="49"/>
  <c r="AL116" i="59"/>
  <c r="BM28" i="49"/>
  <c r="BN28" i="49" s="1"/>
  <c r="AC28" i="49"/>
  <c r="AO28" i="49"/>
  <c r="BA28" i="49"/>
  <c r="AQ129" i="59"/>
  <c r="BC30" i="49"/>
  <c r="BN30" i="49" s="1"/>
  <c r="AE30" i="49"/>
  <c r="AQ30" i="49"/>
  <c r="G35" i="82"/>
  <c r="AF7" i="52"/>
  <c r="AH114" i="59"/>
  <c r="AA30" i="50"/>
  <c r="AA34" i="50" s="1"/>
  <c r="AN133" i="82"/>
  <c r="AN13" i="82" s="1"/>
  <c r="AN28" i="52" s="1"/>
  <c r="AN69" i="82"/>
  <c r="AP50" i="52"/>
  <c r="AP66" i="50"/>
  <c r="AR68" i="50" s="1"/>
  <c r="AP43" i="50"/>
  <c r="AP40" i="64" s="1"/>
  <c r="AU35" i="50"/>
  <c r="AU42" i="50"/>
  <c r="BB29" i="48"/>
  <c r="BD117" i="59" s="1"/>
  <c r="H63" i="82"/>
  <c r="H75" i="82"/>
  <c r="H86" i="82" s="1"/>
  <c r="H61" i="82"/>
  <c r="H62" i="82"/>
  <c r="H60" i="82"/>
  <c r="H52" i="82"/>
  <c r="H56" i="82" s="1"/>
  <c r="H55" i="82" s="1"/>
  <c r="H20" i="82" s="1"/>
  <c r="G116" i="82"/>
  <c r="G126" i="82" s="1"/>
  <c r="G128" i="82" s="1"/>
  <c r="G93" i="82"/>
  <c r="G97" i="82" s="1"/>
  <c r="G96" i="82" s="1"/>
  <c r="G28" i="82" s="1"/>
  <c r="G103" i="82"/>
  <c r="G102" i="82"/>
  <c r="G104" i="82"/>
  <c r="G101" i="82"/>
  <c r="X10" i="52"/>
  <c r="Z125" i="59"/>
  <c r="N101" i="82"/>
  <c r="N102" i="82"/>
  <c r="N103" i="82"/>
  <c r="N104" i="82"/>
  <c r="N93" i="82"/>
  <c r="N97" i="82" s="1"/>
  <c r="N116" i="82"/>
  <c r="N126" i="82" s="1"/>
  <c r="N128" i="82" s="1"/>
  <c r="BJ116" i="59"/>
  <c r="X125" i="59"/>
  <c r="V10" i="52"/>
  <c r="K63" i="48"/>
  <c r="K65" i="48" s="1"/>
  <c r="AW42" i="52"/>
  <c r="AW39" i="82"/>
  <c r="AW15" i="82"/>
  <c r="AW29" i="52" s="1"/>
  <c r="AM30" i="50"/>
  <c r="AM34" i="50" s="1"/>
  <c r="D40" i="49"/>
  <c r="AL38" i="48"/>
  <c r="AL40" i="48" s="1"/>
  <c r="Y29" i="48"/>
  <c r="AA117" i="59" s="1"/>
  <c r="D56" i="49"/>
  <c r="BE56" i="49" s="1"/>
  <c r="BN56" i="49" s="1"/>
  <c r="BB38" i="48"/>
  <c r="BB40" i="48" s="1"/>
  <c r="J7" i="82"/>
  <c r="F44" i="52" s="1"/>
  <c r="F36" i="52"/>
  <c r="AE26" i="48"/>
  <c r="AG115" i="59" s="1"/>
  <c r="F103" i="82"/>
  <c r="F104" i="82"/>
  <c r="F102" i="82"/>
  <c r="F101" i="82"/>
  <c r="F93" i="82"/>
  <c r="F97" i="82" s="1"/>
  <c r="F96" i="82" s="1"/>
  <c r="F28" i="82" s="1"/>
  <c r="F116" i="82"/>
  <c r="F126" i="82" s="1"/>
  <c r="F128" i="82" s="1"/>
  <c r="H35" i="82"/>
  <c r="BF8" i="52"/>
  <c r="BH120" i="59"/>
  <c r="BK99" i="49"/>
  <c r="BN99" i="49" s="1"/>
  <c r="AA99" i="49"/>
  <c r="AM99" i="49"/>
  <c r="AY99" i="49"/>
  <c r="N7" i="52"/>
  <c r="P114" i="59"/>
  <c r="P66" i="48"/>
  <c r="P89" i="48"/>
  <c r="O66" i="48"/>
  <c r="O89" i="48"/>
  <c r="K101" i="82"/>
  <c r="K104" i="82"/>
  <c r="K102" i="82"/>
  <c r="K116" i="82"/>
  <c r="K126" i="82" s="1"/>
  <c r="K128" i="82" s="1"/>
  <c r="K103" i="82"/>
  <c r="K93" i="82"/>
  <c r="K97" i="82" s="1"/>
  <c r="AI8" i="52"/>
  <c r="AK120" i="59"/>
  <c r="Y97" i="49"/>
  <c r="AK97" i="49"/>
  <c r="BI97" i="49"/>
  <c r="BN97" i="49" s="1"/>
  <c r="AW97" i="49"/>
  <c r="BC69" i="82"/>
  <c r="K7" i="52"/>
  <c r="M114" i="59"/>
  <c r="I60" i="82"/>
  <c r="I75" i="82"/>
  <c r="I86" i="82" s="1"/>
  <c r="I62" i="82"/>
  <c r="I61" i="82"/>
  <c r="I52" i="82"/>
  <c r="I56" i="82" s="1"/>
  <c r="I55" i="82" s="1"/>
  <c r="I20" i="82" s="1"/>
  <c r="I63" i="82"/>
  <c r="W30" i="50"/>
  <c r="W34" i="50" s="1"/>
  <c r="D8" i="49"/>
  <c r="F38" i="48"/>
  <c r="F40" i="48" s="1"/>
  <c r="AC51" i="52"/>
  <c r="F13" i="50"/>
  <c r="O92" i="82"/>
  <c r="O27" i="82"/>
  <c r="O35" i="82" s="1"/>
  <c r="N35" i="82"/>
  <c r="BF34" i="50"/>
  <c r="BG30" i="50"/>
  <c r="BG34" i="50" s="1"/>
  <c r="AG89" i="48"/>
  <c r="AG66" i="48"/>
  <c r="BJ37" i="49"/>
  <c r="BN37" i="49" s="1"/>
  <c r="AL37" i="49"/>
  <c r="AX37" i="49"/>
  <c r="BE10" i="52"/>
  <c r="BG125" i="59"/>
  <c r="M65" i="48"/>
  <c r="K60" i="82"/>
  <c r="K62" i="82"/>
  <c r="K52" i="82"/>
  <c r="K56" i="82" s="1"/>
  <c r="K55" i="82" s="1"/>
  <c r="K20" i="82" s="1"/>
  <c r="K61" i="82"/>
  <c r="K75" i="82"/>
  <c r="K86" i="82" s="1"/>
  <c r="K63" i="82"/>
  <c r="I35" i="82"/>
  <c r="AN39" i="82"/>
  <c r="AN15" i="82"/>
  <c r="AN29" i="52" s="1"/>
  <c r="AN42" i="52"/>
  <c r="Q29" i="48"/>
  <c r="S117" i="59" s="1"/>
  <c r="M104" i="82"/>
  <c r="M101" i="82"/>
  <c r="M93" i="82"/>
  <c r="M97" i="82" s="1"/>
  <c r="M103" i="82"/>
  <c r="M116" i="82"/>
  <c r="M126" i="82" s="1"/>
  <c r="M128" i="82" s="1"/>
  <c r="M102" i="82"/>
  <c r="AW29" i="48"/>
  <c r="AY117" i="59" s="1"/>
  <c r="BF10" i="52"/>
  <c r="BH125" i="59"/>
  <c r="N63" i="48"/>
  <c r="Y125" i="59"/>
  <c r="W10" i="52"/>
  <c r="D19" i="82"/>
  <c r="D51" i="82"/>
  <c r="AM28" i="52"/>
  <c r="I4" i="82"/>
  <c r="K35" i="82"/>
  <c r="AC8" i="52"/>
  <c r="AE120" i="59"/>
  <c r="BG8" i="52"/>
  <c r="BI120" i="59"/>
  <c r="BF120" i="59"/>
  <c r="BD8" i="52"/>
  <c r="BH10" i="52"/>
  <c r="BJ125" i="59"/>
  <c r="BJ37" i="52"/>
  <c r="BJ37" i="82"/>
  <c r="X120" i="59"/>
  <c r="V8" i="52"/>
  <c r="AY30" i="50"/>
  <c r="AY34" i="50" s="1"/>
  <c r="AX34" i="50"/>
  <c r="BE35" i="50"/>
  <c r="BE42" i="50"/>
  <c r="AN35" i="50"/>
  <c r="AN42" i="50"/>
  <c r="D113" i="49"/>
  <c r="AL44" i="48"/>
  <c r="BH8" i="52"/>
  <c r="BJ120" i="59"/>
  <c r="AZ30" i="50"/>
  <c r="AZ34" i="50" s="1"/>
  <c r="N30" i="50"/>
  <c r="N34" i="50" s="1"/>
  <c r="D27" i="49"/>
  <c r="Y38" i="48"/>
  <c r="Y40" i="48" s="1"/>
  <c r="AB28" i="48"/>
  <c r="AB7" i="52"/>
  <c r="AD114" i="59"/>
  <c r="G24" i="51"/>
  <c r="C60" i="48"/>
  <c r="C51" i="48"/>
  <c r="C59" i="48"/>
  <c r="C72" i="48"/>
  <c r="C58" i="48"/>
  <c r="BK50" i="48"/>
  <c r="C61" i="48"/>
  <c r="O30" i="50"/>
  <c r="AF66" i="48"/>
  <c r="AF89" i="48"/>
  <c r="F63" i="48"/>
  <c r="F65" i="48" s="1"/>
  <c r="H35" i="48"/>
  <c r="H34" i="48" s="1"/>
  <c r="I38" i="50"/>
  <c r="I39" i="50" s="1"/>
  <c r="I51" i="52" s="1"/>
  <c r="I15" i="92"/>
  <c r="H21" i="71"/>
  <c r="J111" i="59"/>
  <c r="H22" i="48"/>
  <c r="H21" i="48"/>
  <c r="H14" i="48"/>
  <c r="H17" i="48" s="1"/>
  <c r="H24" i="48"/>
  <c r="I25" i="50"/>
  <c r="H23" i="48"/>
  <c r="BD29" i="48"/>
  <c r="BF117" i="59" s="1"/>
  <c r="F51" i="82"/>
  <c r="F19" i="82"/>
  <c r="M26" i="48"/>
  <c r="O115" i="59" s="1"/>
  <c r="D15" i="49"/>
  <c r="M38" i="48"/>
  <c r="M40" i="48" s="1"/>
  <c r="I102" i="82"/>
  <c r="I101" i="82"/>
  <c r="I116" i="82"/>
  <c r="I126" i="82" s="1"/>
  <c r="I128" i="82" s="1"/>
  <c r="I93" i="82"/>
  <c r="I97" i="82" s="1"/>
  <c r="I103" i="82"/>
  <c r="I104" i="82"/>
  <c r="BG28" i="48"/>
  <c r="P39" i="50"/>
  <c r="E12" i="50"/>
  <c r="D90" i="49"/>
  <c r="O44" i="48"/>
  <c r="F39" i="51"/>
  <c r="F26" i="48"/>
  <c r="H115" i="59" s="1"/>
  <c r="BD92" i="49"/>
  <c r="BN92" i="49" s="1"/>
  <c r="AF92" i="49"/>
  <c r="T92" i="49"/>
  <c r="AR92" i="49"/>
  <c r="U10" i="52"/>
  <c r="W125" i="59"/>
  <c r="AG34" i="48"/>
  <c r="G38" i="51" s="1"/>
  <c r="BK42" i="50"/>
  <c r="BK35" i="50"/>
  <c r="AF26" i="48"/>
  <c r="AH115" i="59" s="1"/>
  <c r="AA125" i="59"/>
  <c r="Y10" i="52"/>
  <c r="AF19" i="49"/>
  <c r="BD19" i="49"/>
  <c r="BN19" i="49" s="1"/>
  <c r="T19" i="49"/>
  <c r="AR19" i="49"/>
  <c r="BH23" i="49"/>
  <c r="BN23" i="49" s="1"/>
  <c r="X23" i="49"/>
  <c r="AJ23" i="49"/>
  <c r="AV23" i="49"/>
  <c r="BK111" i="49"/>
  <c r="BN111" i="49" s="1"/>
  <c r="AM111" i="49"/>
  <c r="AY111" i="49"/>
  <c r="BI10" i="52"/>
  <c r="BK125" i="59"/>
  <c r="AK47" i="50"/>
  <c r="D39" i="49"/>
  <c r="AK38" i="48"/>
  <c r="AK40" i="48" s="1"/>
  <c r="H71" i="48"/>
  <c r="H75" i="48" s="1"/>
  <c r="H77" i="48" s="1"/>
  <c r="H88" i="48" s="1"/>
  <c r="C8" i="48"/>
  <c r="C13" i="48" s="1"/>
  <c r="AZ69" i="82"/>
  <c r="S30" i="50"/>
  <c r="S34" i="50" s="1"/>
  <c r="E92" i="82"/>
  <c r="E27" i="82"/>
  <c r="AE7" i="52"/>
  <c r="AG114" i="59"/>
  <c r="D33" i="49"/>
  <c r="AE38" i="48"/>
  <c r="AE40" i="48" s="1"/>
  <c r="Y66" i="48"/>
  <c r="Y89" i="48"/>
  <c r="BH47" i="49"/>
  <c r="BN47" i="49" s="1"/>
  <c r="AV47" i="49"/>
  <c r="T35" i="50"/>
  <c r="T42" i="50"/>
  <c r="AZ29" i="48"/>
  <c r="BB117" i="59" s="1"/>
  <c r="AD115" i="59"/>
  <c r="I88" i="48"/>
  <c r="N65" i="48"/>
  <c r="BJ98" i="49"/>
  <c r="BN98" i="49" s="1"/>
  <c r="Z98" i="49"/>
  <c r="AL98" i="49"/>
  <c r="AX98" i="49"/>
  <c r="BJ68" i="82"/>
  <c r="D27" i="82"/>
  <c r="D92" i="82"/>
  <c r="K71" i="48"/>
  <c r="K75" i="48" s="1"/>
  <c r="K77" i="48" s="1"/>
  <c r="K88" i="48" s="1"/>
  <c r="D13" i="49"/>
  <c r="M71" i="48"/>
  <c r="M75" i="48" s="1"/>
  <c r="M77" i="48" s="1"/>
  <c r="M88" i="48" s="1"/>
  <c r="BD31" i="49"/>
  <c r="BN31" i="49" s="1"/>
  <c r="AF31" i="49"/>
  <c r="AR31" i="49"/>
  <c r="X8" i="52"/>
  <c r="Z120" i="59"/>
  <c r="Q89" i="48"/>
  <c r="Q66" i="48"/>
  <c r="L75" i="82"/>
  <c r="L86" i="82" s="1"/>
  <c r="L52" i="82"/>
  <c r="L56" i="82" s="1"/>
  <c r="L60" i="82"/>
  <c r="L63" i="82"/>
  <c r="L62" i="82"/>
  <c r="L61" i="82"/>
  <c r="C19" i="82"/>
  <c r="C51" i="82"/>
  <c r="BC91" i="49"/>
  <c r="BN91" i="49" s="1"/>
  <c r="AE91" i="49"/>
  <c r="S91" i="49"/>
  <c r="AQ91" i="49"/>
  <c r="AE30" i="50"/>
  <c r="C92" i="82"/>
  <c r="C27" i="82"/>
  <c r="AK69" i="82"/>
  <c r="G71" i="48"/>
  <c r="G75" i="48" s="1"/>
  <c r="G77" i="48" s="1"/>
  <c r="G88" i="48" s="1"/>
  <c r="D105" i="49"/>
  <c r="AD44" i="48"/>
  <c r="AO35" i="50"/>
  <c r="AO42" i="50"/>
  <c r="AB125" i="59"/>
  <c r="Z10" i="52"/>
  <c r="AG26" i="48"/>
  <c r="AI115" i="59" s="1"/>
  <c r="R10" i="52"/>
  <c r="T125" i="59"/>
  <c r="S125" i="59"/>
  <c r="Q10" i="52"/>
  <c r="AG93" i="49"/>
  <c r="BE93" i="49"/>
  <c r="BN93" i="49" s="1"/>
  <c r="U93" i="49"/>
  <c r="AS93" i="49"/>
  <c r="Q8" i="52"/>
  <c r="S120" i="59"/>
  <c r="BC10" i="52"/>
  <c r="BE125" i="59"/>
  <c r="AO29" i="48"/>
  <c r="AQ117" i="59" s="1"/>
  <c r="J19" i="82"/>
  <c r="J51" i="82"/>
  <c r="I31" i="51"/>
  <c r="I5" i="51" s="1"/>
  <c r="BA115" i="59"/>
  <c r="I11" i="59" s="1"/>
  <c r="H21" i="116" s="1"/>
  <c r="L102" i="82"/>
  <c r="L93" i="82"/>
  <c r="L97" i="82" s="1"/>
  <c r="L101" i="82"/>
  <c r="L116" i="82"/>
  <c r="L126" i="82" s="1"/>
  <c r="L128" i="82" s="1"/>
  <c r="L103" i="82"/>
  <c r="L104" i="82"/>
  <c r="BE29" i="48"/>
  <c r="BG117" i="59" s="1"/>
  <c r="AC28" i="48"/>
  <c r="F71" i="48"/>
  <c r="F75" i="48" s="1"/>
  <c r="F77" i="48" s="1"/>
  <c r="F88" i="48" s="1"/>
  <c r="BG116" i="59"/>
  <c r="AE116" i="59"/>
  <c r="AM42" i="52"/>
  <c r="AM15" i="82"/>
  <c r="AM39" i="82"/>
  <c r="BF116" i="59"/>
  <c r="D88" i="49"/>
  <c r="M44" i="48"/>
  <c r="AY10" i="52"/>
  <c r="BA125" i="59"/>
  <c r="I47" i="51"/>
  <c r="I13" i="51" s="1"/>
  <c r="E3" i="97"/>
  <c r="E3" i="91"/>
  <c r="O34" i="48"/>
  <c r="AN29" i="48"/>
  <c r="AP117" i="59" s="1"/>
  <c r="AX13" i="52"/>
  <c r="AM12" i="52"/>
  <c r="R30" i="50"/>
  <c r="R34" i="50" s="1"/>
  <c r="Q34" i="50"/>
  <c r="BH96" i="49"/>
  <c r="BN96" i="49" s="1"/>
  <c r="AJ96" i="49"/>
  <c r="X96" i="49"/>
  <c r="AV96" i="49"/>
  <c r="BA34" i="50"/>
  <c r="BB30" i="50"/>
  <c r="V37" i="52"/>
  <c r="V37" i="82"/>
  <c r="BJ30" i="50"/>
  <c r="BJ34" i="50" s="1"/>
  <c r="AN100" i="49"/>
  <c r="AB100" i="49"/>
  <c r="BL100" i="49"/>
  <c r="BN100" i="49" s="1"/>
  <c r="AZ100" i="49"/>
  <c r="H13" i="50"/>
  <c r="AZ51" i="52"/>
  <c r="AK26" i="48"/>
  <c r="AM115" i="59" s="1"/>
  <c r="D112" i="49"/>
  <c r="AK44" i="48"/>
  <c r="G65" i="48"/>
  <c r="H65" i="48"/>
  <c r="R28" i="48"/>
  <c r="Z30" i="50"/>
  <c r="Z34" i="50" s="1"/>
  <c r="P28" i="48"/>
  <c r="E46" i="82"/>
  <c r="D106" i="49"/>
  <c r="AE44" i="48"/>
  <c r="BB10" i="52"/>
  <c r="BD125" i="59"/>
  <c r="F3" i="50"/>
  <c r="BI68" i="82"/>
  <c r="N26" i="48"/>
  <c r="P115" i="59" s="1"/>
  <c r="BF125" i="59"/>
  <c r="BD10" i="52"/>
  <c r="V30" i="50"/>
  <c r="V34" i="50" s="1"/>
  <c r="U34" i="50"/>
  <c r="N71" i="48"/>
  <c r="N75" i="48" s="1"/>
  <c r="N77" i="48" s="1"/>
  <c r="N88" i="48" s="1"/>
  <c r="AS42" i="52"/>
  <c r="AS39" i="82"/>
  <c r="AS15" i="82"/>
  <c r="AS29" i="52" s="1"/>
  <c r="P37" i="52"/>
  <c r="P37" i="82"/>
  <c r="D86" i="49"/>
  <c r="K44" i="48"/>
  <c r="AJ28" i="48"/>
  <c r="AM26" i="49"/>
  <c r="AA26" i="49"/>
  <c r="BK26" i="49"/>
  <c r="BN26" i="49" s="1"/>
  <c r="AY26" i="49"/>
  <c r="BH37" i="52"/>
  <c r="BH37" i="82"/>
  <c r="AO116" i="59"/>
  <c r="H12" i="59" s="1"/>
  <c r="H10" i="59"/>
  <c r="G20" i="116" s="1"/>
  <c r="U29" i="48"/>
  <c r="W117" i="59" s="1"/>
  <c r="AH30" i="50"/>
  <c r="I35" i="48"/>
  <c r="I34" i="48" s="1"/>
  <c r="I24" i="48"/>
  <c r="I22" i="48"/>
  <c r="I21" i="71"/>
  <c r="I14" i="48"/>
  <c r="I17" i="48" s="1"/>
  <c r="K111" i="59"/>
  <c r="J25" i="50"/>
  <c r="I21" i="48"/>
  <c r="J15" i="92"/>
  <c r="I23" i="48"/>
  <c r="J38" i="50"/>
  <c r="J39" i="50" s="1"/>
  <c r="J51" i="52" s="1"/>
  <c r="W29" i="48"/>
  <c r="Y117" i="59" s="1"/>
  <c r="D20" i="49"/>
  <c r="R38" i="48"/>
  <c r="R40" i="48" s="1"/>
  <c r="O26" i="48"/>
  <c r="F27" i="51"/>
  <c r="Y24" i="49"/>
  <c r="BI24" i="49"/>
  <c r="BN24" i="49" s="1"/>
  <c r="AK24" i="49"/>
  <c r="AW24" i="49"/>
  <c r="BC37" i="82"/>
  <c r="BC37" i="52"/>
  <c r="AD7" i="52"/>
  <c r="AD28" i="48"/>
  <c r="AF114" i="59"/>
  <c r="AF116" i="59" s="1"/>
  <c r="AK66" i="48"/>
  <c r="AK89" i="48"/>
  <c r="AW42" i="50"/>
  <c r="AW35" i="50"/>
  <c r="F21" i="51"/>
  <c r="O17" i="48"/>
  <c r="BH34" i="50"/>
  <c r="BI30" i="50"/>
  <c r="BI34" i="50" s="1"/>
  <c r="AH34" i="50"/>
  <c r="AI30" i="50"/>
  <c r="AI34" i="50" s="1"/>
  <c r="AF47" i="50"/>
  <c r="D21" i="49"/>
  <c r="S38" i="48"/>
  <c r="S40" i="48" s="1"/>
  <c r="BF29" i="48"/>
  <c r="BH117" i="59" s="1"/>
  <c r="AE103" i="49"/>
  <c r="BC103" i="49"/>
  <c r="BN103" i="49" s="1"/>
  <c r="AQ103" i="49"/>
  <c r="D81" i="49"/>
  <c r="F44" i="48"/>
  <c r="D38" i="49"/>
  <c r="AJ38" i="48"/>
  <c r="AJ40" i="48" s="1"/>
  <c r="AJ47" i="50"/>
  <c r="J63" i="48"/>
  <c r="J65" i="48" s="1"/>
  <c r="S28" i="48"/>
  <c r="AJ10" i="52"/>
  <c r="AL125" i="59"/>
  <c r="BB120" i="59"/>
  <c r="AZ8" i="52"/>
  <c r="BI36" i="82"/>
  <c r="BI36" i="52"/>
  <c r="AU120" i="59"/>
  <c r="AU122" i="59" s="1"/>
  <c r="AU129" i="59" s="1"/>
  <c r="AS8" i="52"/>
  <c r="G27" i="51"/>
  <c r="S66" i="48"/>
  <c r="S89" i="48"/>
  <c r="D25" i="49"/>
  <c r="W38" i="48"/>
  <c r="W40" i="48" s="1"/>
  <c r="BJ36" i="52"/>
  <c r="BJ36" i="82"/>
  <c r="AO42" i="52"/>
  <c r="AO39" i="82"/>
  <c r="AO15" i="82"/>
  <c r="AO29" i="52" s="1"/>
  <c r="BH68" i="82"/>
  <c r="AL26" i="48"/>
  <c r="AN115" i="59" s="1"/>
  <c r="J35" i="48"/>
  <c r="J34" i="48" s="1"/>
  <c r="J22" i="48"/>
  <c r="J14" i="48"/>
  <c r="J17" i="48" s="1"/>
  <c r="J24" i="48"/>
  <c r="L111" i="59"/>
  <c r="K15" i="92"/>
  <c r="J21" i="71"/>
  <c r="J21" i="48"/>
  <c r="J23" i="48"/>
  <c r="K38" i="50"/>
  <c r="K39" i="50" s="1"/>
  <c r="K51" i="52" s="1"/>
  <c r="K25" i="50"/>
  <c r="BI116" i="59"/>
  <c r="G4" i="97"/>
  <c r="H3" i="51"/>
  <c r="H6" i="51" s="1"/>
  <c r="G4" i="91"/>
  <c r="X34" i="50"/>
  <c r="Y30" i="50"/>
  <c r="Y34" i="50" s="1"/>
  <c r="T29" i="48"/>
  <c r="V117" i="59" s="1"/>
  <c r="BA37" i="82"/>
  <c r="BA37" i="52"/>
  <c r="AO127" i="59"/>
  <c r="H21" i="59"/>
  <c r="G31" i="116" s="1"/>
  <c r="AI114" i="59"/>
  <c r="AG7" i="52"/>
  <c r="AT42" i="50"/>
  <c r="AT35" i="50"/>
  <c r="BC125" i="59"/>
  <c r="BA10" i="52"/>
  <c r="AC47" i="50"/>
  <c r="BK120" i="59"/>
  <c r="BI8" i="52"/>
  <c r="AE125" i="59"/>
  <c r="AC10" i="52"/>
  <c r="U116" i="59"/>
  <c r="BC38" i="48"/>
  <c r="BC40" i="48" s="1"/>
  <c r="D57" i="49"/>
  <c r="BF57" i="49" s="1"/>
  <c r="BN57" i="49" s="1"/>
  <c r="BD36" i="52"/>
  <c r="BD36" i="82"/>
  <c r="AM114" i="59"/>
  <c r="AK7" i="52"/>
  <c r="BG120" i="59"/>
  <c r="BE8" i="52"/>
  <c r="T116" i="59"/>
  <c r="L63" i="48"/>
  <c r="L65" i="48" s="1"/>
  <c r="BB34" i="50"/>
  <c r="BC30" i="50"/>
  <c r="BC34" i="50" s="1"/>
  <c r="R116" i="59"/>
  <c r="H103" i="82"/>
  <c r="H101" i="82"/>
  <c r="H116" i="82"/>
  <c r="H126" i="82" s="1"/>
  <c r="H128" i="82" s="1"/>
  <c r="H102" i="82"/>
  <c r="H104" i="82"/>
  <c r="H93" i="82"/>
  <c r="H97" i="82" s="1"/>
  <c r="H96" i="82" s="1"/>
  <c r="H28" i="82" s="1"/>
  <c r="H36" i="82" s="1"/>
  <c r="M51" i="82"/>
  <c r="M19" i="82"/>
  <c r="AB47" i="50"/>
  <c r="E51" i="48"/>
  <c r="E54" i="48" s="1"/>
  <c r="E59" i="48"/>
  <c r="E60" i="48"/>
  <c r="E61" i="48"/>
  <c r="E58" i="48"/>
  <c r="E72" i="48"/>
  <c r="E81" i="48" s="1"/>
  <c r="AS29" i="48"/>
  <c r="AU117" i="59" s="1"/>
  <c r="V28" i="48"/>
  <c r="BC29" i="48"/>
  <c r="BE117" i="59" s="1"/>
  <c r="D89" i="49"/>
  <c r="N44" i="48"/>
  <c r="I63" i="48"/>
  <c r="I65" i="48" s="1"/>
  <c r="BH28" i="48"/>
  <c r="S10" i="52"/>
  <c r="U125" i="59"/>
  <c r="BL125" i="59"/>
  <c r="BJ10" i="52"/>
  <c r="BD69" i="82"/>
  <c r="AB120" i="59"/>
  <c r="Z8" i="52"/>
  <c r="AY40" i="48"/>
  <c r="AB40" i="48"/>
  <c r="G75" i="82"/>
  <c r="G86" i="82" s="1"/>
  <c r="G62" i="82"/>
  <c r="G60" i="82"/>
  <c r="G63" i="82"/>
  <c r="G61" i="82"/>
  <c r="G52" i="82"/>
  <c r="G56" i="82" s="1"/>
  <c r="G55" i="82" s="1"/>
  <c r="G20" i="82" s="1"/>
  <c r="AE28" i="48" l="1"/>
  <c r="O101" i="82"/>
  <c r="O102" i="82"/>
  <c r="O103" i="82"/>
  <c r="O93" i="82"/>
  <c r="O104" i="82"/>
  <c r="F47" i="50"/>
  <c r="O62" i="82"/>
  <c r="O60" i="82"/>
  <c r="O61" i="82"/>
  <c r="O63" i="82"/>
  <c r="O75" i="82"/>
  <c r="O86" i="82" s="1"/>
  <c r="O52" i="82"/>
  <c r="O56" i="82" s="1"/>
  <c r="J47" i="50"/>
  <c r="K30" i="50" s="1"/>
  <c r="J115" i="82"/>
  <c r="G106" i="82"/>
  <c r="G109" i="82" s="1"/>
  <c r="G110" i="82" s="1"/>
  <c r="N106" i="82"/>
  <c r="N108" i="82" s="1"/>
  <c r="N29" i="82" s="1"/>
  <c r="L106" i="82"/>
  <c r="K26" i="48"/>
  <c r="M115" i="59" s="1"/>
  <c r="G74" i="82"/>
  <c r="G79" i="82" s="1"/>
  <c r="G81" i="82" s="1"/>
  <c r="K47" i="50"/>
  <c r="H26" i="48"/>
  <c r="J115" i="59" s="1"/>
  <c r="I42" i="51"/>
  <c r="E71" i="48"/>
  <c r="E75" i="48" s="1"/>
  <c r="E77" i="48" s="1"/>
  <c r="E88" i="48" s="1"/>
  <c r="AG116" i="59"/>
  <c r="AI116" i="59"/>
  <c r="L74" i="82"/>
  <c r="L79" i="82" s="1"/>
  <c r="L81" i="82" s="1"/>
  <c r="BK59" i="48"/>
  <c r="I74" i="82"/>
  <c r="I79" i="82" s="1"/>
  <c r="I81" i="82" s="1"/>
  <c r="I96" i="82"/>
  <c r="I28" i="82" s="1"/>
  <c r="I36" i="82" s="1"/>
  <c r="K106" i="82"/>
  <c r="K109" i="82" s="1"/>
  <c r="K110" i="82" s="1"/>
  <c r="F28" i="48"/>
  <c r="F29" i="48" s="1"/>
  <c r="H117" i="59" s="1"/>
  <c r="I106" i="82"/>
  <c r="I108" i="82" s="1"/>
  <c r="I29" i="82" s="1"/>
  <c r="J106" i="82"/>
  <c r="J108" i="82" s="1"/>
  <c r="J29" i="82" s="1"/>
  <c r="D71" i="48"/>
  <c r="D75" i="48" s="1"/>
  <c r="D77" i="48" s="1"/>
  <c r="D88" i="48" s="1"/>
  <c r="E63" i="48"/>
  <c r="E65" i="48" s="1"/>
  <c r="L65" i="82"/>
  <c r="L68" i="82" s="1"/>
  <c r="L69" i="82" s="1"/>
  <c r="E47" i="50"/>
  <c r="F30" i="50" s="1"/>
  <c r="F34" i="50" s="1"/>
  <c r="D63" i="48"/>
  <c r="L108" i="82"/>
  <c r="L29" i="82" s="1"/>
  <c r="AG28" i="48"/>
  <c r="AG29" i="48" s="1"/>
  <c r="AI117" i="59" s="1"/>
  <c r="P116" i="59"/>
  <c r="E24" i="48"/>
  <c r="E26" i="48" s="1"/>
  <c r="Y42" i="50"/>
  <c r="Y35" i="50"/>
  <c r="AI42" i="50"/>
  <c r="AI35" i="50"/>
  <c r="D10" i="49"/>
  <c r="H38" i="48"/>
  <c r="H40" i="48" s="1"/>
  <c r="F66" i="48"/>
  <c r="F89" i="48"/>
  <c r="G36" i="82"/>
  <c r="AY35" i="50"/>
  <c r="AY42" i="50"/>
  <c r="K89" i="48"/>
  <c r="K66" i="48"/>
  <c r="N42" i="50"/>
  <c r="N35" i="50"/>
  <c r="AA35" i="50"/>
  <c r="AA42" i="50"/>
  <c r="V42" i="50"/>
  <c r="V35" i="50"/>
  <c r="BG35" i="50"/>
  <c r="BG42" i="50"/>
  <c r="C60" i="82"/>
  <c r="C63" i="82"/>
  <c r="C61" i="82"/>
  <c r="C75" i="82"/>
  <c r="C74" i="82" s="1"/>
  <c r="C62" i="82"/>
  <c r="C55" i="82"/>
  <c r="C67" i="82"/>
  <c r="C21" i="82" s="1"/>
  <c r="C52" i="82"/>
  <c r="R90" i="49"/>
  <c r="BB90" i="49"/>
  <c r="BN90" i="49" s="1"/>
  <c r="AD90" i="49"/>
  <c r="AP90" i="49"/>
  <c r="AD120" i="59"/>
  <c r="AB8" i="52"/>
  <c r="M35" i="82"/>
  <c r="BE20" i="49"/>
  <c r="BN20" i="49" s="1"/>
  <c r="AG20" i="49"/>
  <c r="U20" i="49"/>
  <c r="AS20" i="49"/>
  <c r="BJ42" i="50"/>
  <c r="BJ35" i="50"/>
  <c r="BL39" i="49"/>
  <c r="BN39" i="49" s="1"/>
  <c r="AN39" i="49"/>
  <c r="AZ39" i="49"/>
  <c r="C63" i="48"/>
  <c r="BK58" i="48"/>
  <c r="D52" i="82"/>
  <c r="D56" i="82" s="1"/>
  <c r="D61" i="82"/>
  <c r="D62" i="82"/>
  <c r="D60" i="82"/>
  <c r="D55" i="82"/>
  <c r="D75" i="82"/>
  <c r="D86" i="82" s="1"/>
  <c r="D67" i="82"/>
  <c r="D21" i="82" s="1"/>
  <c r="D63" i="82"/>
  <c r="F10" i="52"/>
  <c r="H125" i="59"/>
  <c r="D84" i="49"/>
  <c r="I44" i="48"/>
  <c r="AE10" i="52"/>
  <c r="AG125" i="59"/>
  <c r="AH21" i="49"/>
  <c r="BF21" i="49"/>
  <c r="BN21" i="49" s="1"/>
  <c r="V21" i="49"/>
  <c r="AT21" i="49"/>
  <c r="M125" i="59"/>
  <c r="K10" i="52"/>
  <c r="AH106" i="49"/>
  <c r="BF106" i="49"/>
  <c r="BN106" i="49" s="1"/>
  <c r="AT106" i="49"/>
  <c r="AB29" i="48"/>
  <c r="AD117" i="59" s="1"/>
  <c r="N10" i="52"/>
  <c r="P125" i="59"/>
  <c r="Y120" i="59"/>
  <c r="W8" i="52"/>
  <c r="AK30" i="50"/>
  <c r="AK34" i="50" s="1"/>
  <c r="AJ34" i="50"/>
  <c r="Q115" i="59"/>
  <c r="F11" i="59" s="1"/>
  <c r="E21" i="116" s="1"/>
  <c r="F31" i="51"/>
  <c r="F5" i="51" s="1"/>
  <c r="U42" i="50"/>
  <c r="U35" i="50"/>
  <c r="AK10" i="52"/>
  <c r="AM125" i="59"/>
  <c r="AC29" i="48"/>
  <c r="AE117" i="59" s="1"/>
  <c r="J35" i="82"/>
  <c r="C102" i="82"/>
  <c r="C108" i="82"/>
  <c r="C103" i="82"/>
  <c r="C93" i="82"/>
  <c r="C104" i="82"/>
  <c r="C96" i="82"/>
  <c r="C116" i="82"/>
  <c r="C101" i="82"/>
  <c r="BK92" i="82"/>
  <c r="D103" i="82"/>
  <c r="D108" i="82"/>
  <c r="D102" i="82"/>
  <c r="D93" i="82"/>
  <c r="D97" i="82" s="1"/>
  <c r="D101" i="82"/>
  <c r="D96" i="82"/>
  <c r="D28" i="82" s="1"/>
  <c r="D104" i="82"/>
  <c r="D116" i="82"/>
  <c r="D126" i="82" s="1"/>
  <c r="D128" i="82" s="1"/>
  <c r="N89" i="48"/>
  <c r="N66" i="48"/>
  <c r="AG120" i="59"/>
  <c r="AE8" i="52"/>
  <c r="F47" i="51"/>
  <c r="F13" i="51" s="1"/>
  <c r="O10" i="52"/>
  <c r="Q125" i="59"/>
  <c r="BK61" i="48"/>
  <c r="G3" i="51"/>
  <c r="F4" i="97"/>
  <c r="F4" i="91"/>
  <c r="AX42" i="50"/>
  <c r="AX35" i="50"/>
  <c r="L30" i="50"/>
  <c r="L34" i="50" s="1"/>
  <c r="K74" i="82"/>
  <c r="K79" i="82" s="1"/>
  <c r="K81" i="82" s="1"/>
  <c r="N28" i="48"/>
  <c r="N96" i="82"/>
  <c r="N28" i="82" s="1"/>
  <c r="N36" i="82" s="1"/>
  <c r="H65" i="82"/>
  <c r="H67" i="82" s="1"/>
  <c r="H21" i="82" s="1"/>
  <c r="N114" i="59"/>
  <c r="L7" i="52"/>
  <c r="D87" i="49"/>
  <c r="L44" i="48"/>
  <c r="BA78" i="48"/>
  <c r="BK78" i="48" s="1"/>
  <c r="BN104" i="49"/>
  <c r="H16" i="59"/>
  <c r="G26" i="116" s="1"/>
  <c r="AO122" i="59"/>
  <c r="H18" i="59" s="1"/>
  <c r="G28" i="116" s="1"/>
  <c r="D34" i="49"/>
  <c r="AF38" i="48"/>
  <c r="M28" i="48"/>
  <c r="AG32" i="49"/>
  <c r="BE32" i="49"/>
  <c r="BN32" i="49" s="1"/>
  <c r="AS32" i="49"/>
  <c r="BD43" i="50"/>
  <c r="BD40" i="64" s="1"/>
  <c r="BD66" i="50"/>
  <c r="BF68" i="50" s="1"/>
  <c r="BD50" i="52"/>
  <c r="N8" i="52"/>
  <c r="P120" i="59"/>
  <c r="AK8" i="52"/>
  <c r="AM120" i="59"/>
  <c r="F35" i="82"/>
  <c r="H28" i="48"/>
  <c r="H7" i="52"/>
  <c r="J114" i="59"/>
  <c r="D83" i="49"/>
  <c r="H44" i="48"/>
  <c r="AZ35" i="50"/>
  <c r="H9" i="50"/>
  <c r="H15" i="50" s="1"/>
  <c r="AZ42" i="50"/>
  <c r="M66" i="48"/>
  <c r="M89" i="48"/>
  <c r="H120" i="59"/>
  <c r="F8" i="52"/>
  <c r="Z35" i="50"/>
  <c r="Z42" i="50"/>
  <c r="AF30" i="50"/>
  <c r="AF34" i="50" s="1"/>
  <c r="AE34" i="50"/>
  <c r="AN116" i="59"/>
  <c r="G47" i="50"/>
  <c r="Q16" i="49"/>
  <c r="Q66" i="49" s="1"/>
  <c r="Q68" i="49" s="1"/>
  <c r="BM16" i="49"/>
  <c r="AC16" i="49"/>
  <c r="AC66" i="49" s="1"/>
  <c r="AC68" i="49" s="1"/>
  <c r="AO16" i="49"/>
  <c r="BA16" i="49"/>
  <c r="L66" i="48"/>
  <c r="L89" i="48"/>
  <c r="I8" i="49"/>
  <c r="I66" i="49" s="1"/>
  <c r="I68" i="49" s="1"/>
  <c r="AG8" i="49"/>
  <c r="U8" i="49"/>
  <c r="U66" i="49" s="1"/>
  <c r="U68" i="49" s="1"/>
  <c r="BE8" i="49"/>
  <c r="AS8" i="49"/>
  <c r="F106" i="82"/>
  <c r="F109" i="82" s="1"/>
  <c r="F110" i="82" s="1"/>
  <c r="G115" i="82"/>
  <c r="AY29" i="48"/>
  <c r="BA117" i="59" s="1"/>
  <c r="I33" i="51"/>
  <c r="I34" i="51" s="1"/>
  <c r="AQ50" i="52"/>
  <c r="AQ43" i="50"/>
  <c r="AQ40" i="64" s="1"/>
  <c r="AQ66" i="50"/>
  <c r="AS68" i="50" s="1"/>
  <c r="AL28" i="48"/>
  <c r="BE69" i="82"/>
  <c r="AN120" i="59"/>
  <c r="AL8" i="52"/>
  <c r="AU50" i="52"/>
  <c r="AU66" i="50"/>
  <c r="AW68" i="50" s="1"/>
  <c r="AU43" i="50"/>
  <c r="AU40" i="64" s="1"/>
  <c r="AH116" i="59"/>
  <c r="D9" i="49"/>
  <c r="G38" i="48"/>
  <c r="G40" i="48" s="1"/>
  <c r="AV66" i="50"/>
  <c r="AX68" i="50" s="1"/>
  <c r="AV50" i="52"/>
  <c r="AV43" i="50"/>
  <c r="AV40" i="64" s="1"/>
  <c r="L114" i="59"/>
  <c r="J7" i="52"/>
  <c r="BM40" i="49"/>
  <c r="BN40" i="49" s="1"/>
  <c r="AO40" i="49"/>
  <c r="BA40" i="49"/>
  <c r="D7" i="49"/>
  <c r="E38" i="48"/>
  <c r="E40" i="48" s="1"/>
  <c r="I3" i="51"/>
  <c r="I6" i="51" s="1"/>
  <c r="H4" i="91"/>
  <c r="H4" i="97"/>
  <c r="BB37" i="82"/>
  <c r="BB37" i="52"/>
  <c r="D35" i="48"/>
  <c r="D34" i="48" s="1"/>
  <c r="D24" i="48"/>
  <c r="E38" i="50"/>
  <c r="E39" i="50" s="1"/>
  <c r="E51" i="52" s="1"/>
  <c r="D21" i="48"/>
  <c r="E15" i="92"/>
  <c r="D14" i="48"/>
  <c r="E25" i="50"/>
  <c r="D47" i="50" s="1"/>
  <c r="D21" i="71"/>
  <c r="D23" i="48"/>
  <c r="F111" i="59"/>
  <c r="D22" i="48"/>
  <c r="N65" i="82"/>
  <c r="N68" i="82" s="1"/>
  <c r="AI125" i="59"/>
  <c r="AG10" i="52"/>
  <c r="D82" i="49"/>
  <c r="G44" i="48"/>
  <c r="AF10" i="52"/>
  <c r="AH125" i="59"/>
  <c r="AR66" i="50"/>
  <c r="AT68" i="50" s="1"/>
  <c r="AR43" i="50"/>
  <c r="AR40" i="64" s="1"/>
  <c r="AR50" i="52"/>
  <c r="AS50" i="52"/>
  <c r="AS43" i="50"/>
  <c r="AS40" i="64" s="1"/>
  <c r="AS66" i="50"/>
  <c r="AU68" i="50" s="1"/>
  <c r="AB34" i="50"/>
  <c r="AC30" i="50"/>
  <c r="AC34" i="50" s="1"/>
  <c r="AD30" i="50"/>
  <c r="AD34" i="50" s="1"/>
  <c r="AL25" i="49"/>
  <c r="BJ25" i="49"/>
  <c r="BN25" i="49" s="1"/>
  <c r="Z25" i="49"/>
  <c r="AX25" i="49"/>
  <c r="BA35" i="50"/>
  <c r="BA42" i="50"/>
  <c r="BK38" i="49"/>
  <c r="BN38" i="49" s="1"/>
  <c r="AM38" i="49"/>
  <c r="AY38" i="49"/>
  <c r="AF125" i="59"/>
  <c r="AD10" i="52"/>
  <c r="C20" i="82"/>
  <c r="C35" i="82"/>
  <c r="I89" i="48"/>
  <c r="I66" i="48"/>
  <c r="AD116" i="59"/>
  <c r="G10" i="59"/>
  <c r="F20" i="116" s="1"/>
  <c r="M61" i="82"/>
  <c r="M62" i="82"/>
  <c r="M52" i="82"/>
  <c r="M56" i="82" s="1"/>
  <c r="M60" i="82"/>
  <c r="M75" i="82"/>
  <c r="M86" i="82" s="1"/>
  <c r="M63" i="82"/>
  <c r="D12" i="49"/>
  <c r="J38" i="48"/>
  <c r="J40" i="48" s="1"/>
  <c r="S8" i="52"/>
  <c r="U120" i="59"/>
  <c r="I26" i="48"/>
  <c r="K115" i="59" s="1"/>
  <c r="AL30" i="50"/>
  <c r="AL34" i="50" s="1"/>
  <c r="C81" i="48"/>
  <c r="BK81" i="48" s="1"/>
  <c r="BK72" i="48"/>
  <c r="J26" i="48"/>
  <c r="L115" i="59" s="1"/>
  <c r="K8" i="52"/>
  <c r="M120" i="59"/>
  <c r="BK66" i="50"/>
  <c r="BM68" i="50" s="1"/>
  <c r="BK43" i="50"/>
  <c r="BK40" i="64" s="1"/>
  <c r="BK50" i="52"/>
  <c r="BG29" i="48"/>
  <c r="BI117" i="59" s="1"/>
  <c r="M106" i="82"/>
  <c r="M109" i="82" s="1"/>
  <c r="M110" i="82" s="1"/>
  <c r="O28" i="48"/>
  <c r="O7" i="52"/>
  <c r="Q114" i="59"/>
  <c r="F24" i="51"/>
  <c r="E51" i="82"/>
  <c r="BK51" i="82" s="1"/>
  <c r="E19" i="82"/>
  <c r="H66" i="48"/>
  <c r="H89" i="48"/>
  <c r="D17" i="49"/>
  <c r="O38" i="48"/>
  <c r="F38" i="51"/>
  <c r="N13" i="49"/>
  <c r="N66" i="49" s="1"/>
  <c r="N68" i="49" s="1"/>
  <c r="AL13" i="49"/>
  <c r="BJ13" i="49"/>
  <c r="Z13" i="49"/>
  <c r="AX13" i="49"/>
  <c r="G11" i="59"/>
  <c r="F21" i="116" s="1"/>
  <c r="C35" i="48"/>
  <c r="C34" i="48" s="1"/>
  <c r="E20" i="51"/>
  <c r="C21" i="48"/>
  <c r="D38" i="50"/>
  <c r="C24" i="48"/>
  <c r="D25" i="50"/>
  <c r="D15" i="92"/>
  <c r="C22" i="48"/>
  <c r="BK13" i="48"/>
  <c r="BL38" i="50" s="1"/>
  <c r="C21" i="71"/>
  <c r="C23" i="48"/>
  <c r="E111" i="59"/>
  <c r="I115" i="82"/>
  <c r="C71" i="48"/>
  <c r="AA120" i="59"/>
  <c r="Y8" i="52"/>
  <c r="G9" i="50"/>
  <c r="G15" i="50" s="1"/>
  <c r="M96" i="82"/>
  <c r="M28" i="82" s="1"/>
  <c r="BF35" i="50"/>
  <c r="BF42" i="50"/>
  <c r="I65" i="82"/>
  <c r="I67" i="82" s="1"/>
  <c r="I21" i="82" s="1"/>
  <c r="K115" i="82"/>
  <c r="F115" i="82"/>
  <c r="BB8" i="52"/>
  <c r="BD120" i="59"/>
  <c r="AM35" i="50"/>
  <c r="AM42" i="50"/>
  <c r="H74" i="82"/>
  <c r="H79" i="82" s="1"/>
  <c r="H81" i="82" s="1"/>
  <c r="AF28" i="48"/>
  <c r="AP7" i="92"/>
  <c r="AO20" i="52"/>
  <c r="D80" i="49"/>
  <c r="E44" i="48"/>
  <c r="BA116" i="59"/>
  <c r="I12" i="59" s="1"/>
  <c r="I10" i="59"/>
  <c r="H20" i="116" s="1"/>
  <c r="BH108" i="49"/>
  <c r="BN108" i="49" s="1"/>
  <c r="AJ108" i="49"/>
  <c r="AV108" i="49"/>
  <c r="AN20" i="52"/>
  <c r="AO7" i="92"/>
  <c r="G7" i="52"/>
  <c r="I114" i="59"/>
  <c r="BG107" i="49"/>
  <c r="BN107" i="49" s="1"/>
  <c r="AI107" i="49"/>
  <c r="AU107" i="49"/>
  <c r="AJ8" i="52"/>
  <c r="AL120" i="59"/>
  <c r="R8" i="52"/>
  <c r="T120" i="59"/>
  <c r="AS20" i="52"/>
  <c r="AT7" i="92"/>
  <c r="AO66" i="50"/>
  <c r="AQ68" i="50" s="1"/>
  <c r="AO50" i="52"/>
  <c r="AO43" i="50"/>
  <c r="AO40" i="64" s="1"/>
  <c r="D29" i="82"/>
  <c r="AH33" i="49"/>
  <c r="BF33" i="49"/>
  <c r="BN33" i="49" s="1"/>
  <c r="AT33" i="49"/>
  <c r="D11" i="49"/>
  <c r="I38" i="48"/>
  <c r="I40" i="48" s="1"/>
  <c r="AM29" i="52"/>
  <c r="I6" i="82"/>
  <c r="BJ69" i="82"/>
  <c r="AE29" i="48"/>
  <c r="AG117" i="59" s="1"/>
  <c r="H106" i="82"/>
  <c r="H109" i="82" s="1"/>
  <c r="H110" i="82" s="1"/>
  <c r="H23" i="59"/>
  <c r="G33" i="116" s="1"/>
  <c r="P51" i="52"/>
  <c r="E13" i="50"/>
  <c r="J89" i="48"/>
  <c r="J66" i="48"/>
  <c r="W42" i="50"/>
  <c r="W35" i="50"/>
  <c r="D85" i="49"/>
  <c r="J44" i="48"/>
  <c r="I81" i="49"/>
  <c r="I139" i="49" s="1"/>
  <c r="I141" i="49" s="1"/>
  <c r="U81" i="49"/>
  <c r="U139" i="49" s="1"/>
  <c r="U141" i="49" s="1"/>
  <c r="BE81" i="49"/>
  <c r="AG81" i="49"/>
  <c r="AS81" i="49"/>
  <c r="I47" i="50"/>
  <c r="G65" i="82"/>
  <c r="G67" i="82" s="1"/>
  <c r="G21" i="82" s="1"/>
  <c r="V29" i="48"/>
  <c r="X117" i="59" s="1"/>
  <c r="AG30" i="50"/>
  <c r="AG34" i="50" s="1"/>
  <c r="AD29" i="48"/>
  <c r="AF117" i="59" s="1"/>
  <c r="N86" i="49"/>
  <c r="N139" i="49" s="1"/>
  <c r="N141" i="49" s="1"/>
  <c r="Z86" i="49"/>
  <c r="Z139" i="49" s="1"/>
  <c r="Z141" i="49" s="1"/>
  <c r="AL86" i="49"/>
  <c r="AL139" i="49" s="1"/>
  <c r="AL141" i="49" s="1"/>
  <c r="BJ86" i="49"/>
  <c r="AX86" i="49"/>
  <c r="AX139" i="49" s="1"/>
  <c r="AX141" i="49" s="1"/>
  <c r="BH29" i="48"/>
  <c r="BJ117" i="59" s="1"/>
  <c r="BC42" i="50"/>
  <c r="BC35" i="50"/>
  <c r="AK28" i="48"/>
  <c r="H7" i="51"/>
  <c r="H17" i="51"/>
  <c r="S29" i="48"/>
  <c r="U117" i="59" s="1"/>
  <c r="G30" i="50"/>
  <c r="I7" i="52"/>
  <c r="K114" i="59"/>
  <c r="P29" i="48"/>
  <c r="R117" i="59" s="1"/>
  <c r="Q42" i="50"/>
  <c r="Q35" i="50"/>
  <c r="M10" i="52"/>
  <c r="O125" i="59"/>
  <c r="D35" i="49"/>
  <c r="AG38" i="48"/>
  <c r="AG40" i="48" s="1"/>
  <c r="O120" i="59"/>
  <c r="M8" i="52"/>
  <c r="C54" i="48"/>
  <c r="BK51" i="48"/>
  <c r="BL27" i="49"/>
  <c r="BN27" i="49" s="1"/>
  <c r="AB27" i="49"/>
  <c r="AN27" i="49"/>
  <c r="AZ27" i="49"/>
  <c r="AN125" i="59"/>
  <c r="AL10" i="52"/>
  <c r="F37" i="52"/>
  <c r="I5" i="82"/>
  <c r="F42" i="52" s="1"/>
  <c r="M115" i="82"/>
  <c r="O116" i="82"/>
  <c r="K28" i="48"/>
  <c r="K96" i="82"/>
  <c r="K28" i="82" s="1"/>
  <c r="K36" i="82" s="1"/>
  <c r="G108" i="82"/>
  <c r="G29" i="82" s="1"/>
  <c r="M30" i="50"/>
  <c r="M34" i="50" s="1"/>
  <c r="G26" i="48"/>
  <c r="I115" i="59" s="1"/>
  <c r="G47" i="51"/>
  <c r="G13" i="51" s="1"/>
  <c r="D65" i="48"/>
  <c r="Q89" i="49"/>
  <c r="Q139" i="49" s="1"/>
  <c r="Q141" i="49" s="1"/>
  <c r="BM89" i="49"/>
  <c r="AC89" i="49"/>
  <c r="AC139" i="49" s="1"/>
  <c r="AC141" i="49" s="1"/>
  <c r="AO89" i="49"/>
  <c r="BA89" i="49"/>
  <c r="BH35" i="50"/>
  <c r="BH42" i="50"/>
  <c r="BL112" i="49"/>
  <c r="BN112" i="49" s="1"/>
  <c r="AN112" i="49"/>
  <c r="AZ112" i="49"/>
  <c r="R35" i="50"/>
  <c r="R42" i="50"/>
  <c r="G22" i="116"/>
  <c r="H13" i="59"/>
  <c r="G23" i="116" s="1"/>
  <c r="R29" i="48"/>
  <c r="T117" i="59" s="1"/>
  <c r="I21" i="59"/>
  <c r="H31" i="116" s="1"/>
  <c r="S35" i="50"/>
  <c r="S42" i="50"/>
  <c r="F60" i="82"/>
  <c r="F62" i="82"/>
  <c r="F75" i="82"/>
  <c r="F86" i="82" s="1"/>
  <c r="F52" i="82"/>
  <c r="F56" i="82" s="1"/>
  <c r="F63" i="82"/>
  <c r="F61" i="82"/>
  <c r="BE120" i="59"/>
  <c r="BC8" i="52"/>
  <c r="AJ29" i="48"/>
  <c r="AL117" i="59" s="1"/>
  <c r="BI35" i="50"/>
  <c r="BI42" i="50"/>
  <c r="L109" i="82"/>
  <c r="L110" i="82" s="1"/>
  <c r="BE105" i="49"/>
  <c r="BN105" i="49" s="1"/>
  <c r="AG105" i="49"/>
  <c r="AS105" i="49"/>
  <c r="L55" i="82"/>
  <c r="L20" i="82" s="1"/>
  <c r="T43" i="50"/>
  <c r="T40" i="64" s="1"/>
  <c r="T50" i="52"/>
  <c r="T66" i="50"/>
  <c r="V68" i="50" s="1"/>
  <c r="D20" i="82"/>
  <c r="D35" i="82"/>
  <c r="AY8" i="52"/>
  <c r="BA120" i="59"/>
  <c r="I44" i="51"/>
  <c r="I9" i="51" s="1"/>
  <c r="AT43" i="50"/>
  <c r="AT40" i="64" s="1"/>
  <c r="AT66" i="50"/>
  <c r="AV68" i="50" s="1"/>
  <c r="AT50" i="52"/>
  <c r="X35" i="50"/>
  <c r="X42" i="50"/>
  <c r="L115" i="82"/>
  <c r="L67" i="82"/>
  <c r="L21" i="82" s="1"/>
  <c r="G31" i="51"/>
  <c r="G5" i="51" s="1"/>
  <c r="AN66" i="50"/>
  <c r="AN50" i="52"/>
  <c r="AN43" i="50"/>
  <c r="AN40" i="64" s="1"/>
  <c r="N115" i="82"/>
  <c r="H115" i="82"/>
  <c r="BB42" i="50"/>
  <c r="BB35" i="50"/>
  <c r="AM116" i="59"/>
  <c r="BH69" i="82"/>
  <c r="AH42" i="50"/>
  <c r="AH35" i="50"/>
  <c r="AW43" i="50"/>
  <c r="AW40" i="64" s="1"/>
  <c r="AW50" i="52"/>
  <c r="AW66" i="50"/>
  <c r="AY68" i="50" s="1"/>
  <c r="BI69" i="82"/>
  <c r="G89" i="48"/>
  <c r="G66" i="48"/>
  <c r="P88" i="49"/>
  <c r="P139" i="49" s="1"/>
  <c r="P141" i="49" s="1"/>
  <c r="AN88" i="49"/>
  <c r="AN139" i="49" s="1"/>
  <c r="AN141" i="49" s="1"/>
  <c r="BL88" i="49"/>
  <c r="AB88" i="49"/>
  <c r="AB139" i="49" s="1"/>
  <c r="AB141" i="49" s="1"/>
  <c r="AZ88" i="49"/>
  <c r="AZ139" i="49" s="1"/>
  <c r="AZ141" i="49" s="1"/>
  <c r="L96" i="82"/>
  <c r="L28" i="82" s="1"/>
  <c r="J61" i="82"/>
  <c r="J62" i="82"/>
  <c r="J75" i="82"/>
  <c r="J86" i="82" s="1"/>
  <c r="J52" i="82"/>
  <c r="J56" i="82" s="1"/>
  <c r="J55" i="82" s="1"/>
  <c r="J20" i="82" s="1"/>
  <c r="J36" i="82" s="1"/>
  <c r="J60" i="82"/>
  <c r="J63" i="82"/>
  <c r="C28" i="82"/>
  <c r="C29" i="82"/>
  <c r="E103" i="82"/>
  <c r="E108" i="82"/>
  <c r="E29" i="82" s="1"/>
  <c r="E102" i="82"/>
  <c r="E93" i="82"/>
  <c r="E97" i="82" s="1"/>
  <c r="E101" i="82"/>
  <c r="E116" i="82"/>
  <c r="E126" i="82" s="1"/>
  <c r="E128" i="82" s="1"/>
  <c r="E104" i="82"/>
  <c r="E96" i="82"/>
  <c r="E28" i="82" s="1"/>
  <c r="P15" i="49"/>
  <c r="P66" i="49" s="1"/>
  <c r="P68" i="49" s="1"/>
  <c r="BL15" i="49"/>
  <c r="AB15" i="49"/>
  <c r="AN15" i="49"/>
  <c r="AZ15" i="49"/>
  <c r="H47" i="50"/>
  <c r="BK60" i="48"/>
  <c r="BM113" i="49"/>
  <c r="BN113" i="49" s="1"/>
  <c r="AO113" i="49"/>
  <c r="BA113" i="49"/>
  <c r="BE50" i="52"/>
  <c r="BE66" i="50"/>
  <c r="BG68" i="50" s="1"/>
  <c r="BE43" i="50"/>
  <c r="BE40" i="64" s="1"/>
  <c r="K65" i="82"/>
  <c r="K67" i="82" s="1"/>
  <c r="K21" i="82" s="1"/>
  <c r="H68" i="82"/>
  <c r="G114" i="59"/>
  <c r="E7" i="52"/>
  <c r="J109" i="82"/>
  <c r="J110" i="82" s="1"/>
  <c r="L26" i="48"/>
  <c r="N115" i="59" s="1"/>
  <c r="L34" i="48"/>
  <c r="AO89" i="48"/>
  <c r="AO88" i="48"/>
  <c r="O34" i="50"/>
  <c r="P30" i="50"/>
  <c r="P34" i="50" s="1"/>
  <c r="N74" i="82"/>
  <c r="N79" i="82" s="1"/>
  <c r="N81" i="82" s="1"/>
  <c r="O116" i="59"/>
  <c r="AF120" i="59"/>
  <c r="AD8" i="52"/>
  <c r="J119" i="82" l="1"/>
  <c r="J121" i="82" s="1"/>
  <c r="J123" i="82" s="1"/>
  <c r="J30" i="82" s="1"/>
  <c r="O126" i="82"/>
  <c r="O128" i="82" s="1"/>
  <c r="H119" i="82"/>
  <c r="H121" i="82" s="1"/>
  <c r="H123" i="82" s="1"/>
  <c r="H30" i="82" s="1"/>
  <c r="H31" i="82" s="1"/>
  <c r="H16" i="82" s="1"/>
  <c r="H30" i="52" s="1"/>
  <c r="M121" i="82"/>
  <c r="M123" i="82" s="1"/>
  <c r="M30" i="82" s="1"/>
  <c r="M119" i="82"/>
  <c r="F119" i="82"/>
  <c r="F121" i="82" s="1"/>
  <c r="F123" i="82" s="1"/>
  <c r="F30" i="82" s="1"/>
  <c r="K119" i="82"/>
  <c r="K121" i="82" s="1"/>
  <c r="K123" i="82" s="1"/>
  <c r="K30" i="82" s="1"/>
  <c r="K31" i="82" s="1"/>
  <c r="K16" i="82" s="1"/>
  <c r="K30" i="52" s="1"/>
  <c r="G119" i="82"/>
  <c r="G121" i="82" s="1"/>
  <c r="G123" i="82" s="1"/>
  <c r="G30" i="82" s="1"/>
  <c r="G31" i="82" s="1"/>
  <c r="G16" i="82" s="1"/>
  <c r="G30" i="52" s="1"/>
  <c r="L121" i="82"/>
  <c r="L123" i="82" s="1"/>
  <c r="L30" i="82" s="1"/>
  <c r="L31" i="82" s="1"/>
  <c r="L16" i="82" s="1"/>
  <c r="L30" i="52" s="1"/>
  <c r="L119" i="82"/>
  <c r="N119" i="82"/>
  <c r="N121" i="82" s="1"/>
  <c r="N123" i="82" s="1"/>
  <c r="N30" i="82" s="1"/>
  <c r="N31" i="82" s="1"/>
  <c r="N16" i="82" s="1"/>
  <c r="N30" i="52" s="1"/>
  <c r="I119" i="82"/>
  <c r="I121" i="82" s="1"/>
  <c r="I123" i="82" s="1"/>
  <c r="I30" i="82" s="1"/>
  <c r="I31" i="82" s="1"/>
  <c r="I16" i="82" s="1"/>
  <c r="I30" i="52" s="1"/>
  <c r="O74" i="82"/>
  <c r="O79" i="82" s="1"/>
  <c r="O81" i="82" s="1"/>
  <c r="O55" i="82"/>
  <c r="O20" i="82" s="1"/>
  <c r="O36" i="52" s="1"/>
  <c r="L36" i="82"/>
  <c r="H108" i="82"/>
  <c r="H29" i="82" s="1"/>
  <c r="N109" i="82"/>
  <c r="N110" i="82" s="1"/>
  <c r="O65" i="82"/>
  <c r="O67" i="82" s="1"/>
  <c r="O21" i="82" s="1"/>
  <c r="O37" i="52" s="1"/>
  <c r="J74" i="82"/>
  <c r="J79" i="82" s="1"/>
  <c r="J81" i="82" s="1"/>
  <c r="BK63" i="48"/>
  <c r="H116" i="59"/>
  <c r="D115" i="82"/>
  <c r="G10" i="50"/>
  <c r="G16" i="50" s="1"/>
  <c r="K34" i="50"/>
  <c r="K35" i="50" s="1"/>
  <c r="AO129" i="59"/>
  <c r="K68" i="82"/>
  <c r="I109" i="82"/>
  <c r="I110" i="82" s="1"/>
  <c r="I68" i="82"/>
  <c r="C36" i="82"/>
  <c r="AX66" i="49"/>
  <c r="AX68" i="49" s="1"/>
  <c r="AU41" i="48" s="1"/>
  <c r="AS66" i="49"/>
  <c r="AS68" i="49" s="1"/>
  <c r="Z66" i="49"/>
  <c r="Z68" i="49" s="1"/>
  <c r="W82" i="82" s="1"/>
  <c r="W83" i="82" s="1"/>
  <c r="G115" i="59"/>
  <c r="E28" i="48"/>
  <c r="I28" i="48"/>
  <c r="K116" i="59" s="1"/>
  <c r="AL66" i="49"/>
  <c r="AL68" i="49" s="1"/>
  <c r="AI82" i="82" s="1"/>
  <c r="AI83" i="82" s="1"/>
  <c r="D74" i="82"/>
  <c r="D79" i="82" s="1"/>
  <c r="D81" i="82" s="1"/>
  <c r="K108" i="82"/>
  <c r="K29" i="82" s="1"/>
  <c r="AG66" i="49"/>
  <c r="AG68" i="49" s="1"/>
  <c r="AD41" i="48" s="1"/>
  <c r="D65" i="82"/>
  <c r="F74" i="82"/>
  <c r="F79" i="82" s="1"/>
  <c r="F81" i="82" s="1"/>
  <c r="M108" i="82"/>
  <c r="M29" i="82" s="1"/>
  <c r="M74" i="82"/>
  <c r="M79" i="82" s="1"/>
  <c r="M81" i="82" s="1"/>
  <c r="N67" i="82"/>
  <c r="N21" i="82" s="1"/>
  <c r="D5" i="49"/>
  <c r="C38" i="48"/>
  <c r="E38" i="51"/>
  <c r="J38" i="51" s="1"/>
  <c r="BK34" i="48"/>
  <c r="AC35" i="50"/>
  <c r="AC42" i="50"/>
  <c r="G37" i="82"/>
  <c r="N69" i="82"/>
  <c r="BA139" i="49"/>
  <c r="BA141" i="49" s="1"/>
  <c r="AG8" i="52"/>
  <c r="AI120" i="59"/>
  <c r="Q66" i="50"/>
  <c r="S68" i="50" s="1"/>
  <c r="Q50" i="52"/>
  <c r="Q43" i="50"/>
  <c r="Q40" i="64" s="1"/>
  <c r="BK71" i="48"/>
  <c r="C75" i="48"/>
  <c r="S50" i="52"/>
  <c r="S43" i="50"/>
  <c r="S40" i="64" s="1"/>
  <c r="S66" i="50"/>
  <c r="U68" i="50" s="1"/>
  <c r="M116" i="59"/>
  <c r="K29" i="48"/>
  <c r="M117" i="59" s="1"/>
  <c r="E30" i="51"/>
  <c r="J30" i="51" s="1"/>
  <c r="BK24" i="48"/>
  <c r="F10" i="59"/>
  <c r="E20" i="116" s="1"/>
  <c r="Q116" i="59"/>
  <c r="F12" i="59" s="1"/>
  <c r="AB35" i="50"/>
  <c r="AB42" i="50"/>
  <c r="F9" i="50"/>
  <c r="F15" i="50" s="1"/>
  <c r="J65" i="82"/>
  <c r="J67" i="82" s="1"/>
  <c r="J21" i="82" s="1"/>
  <c r="Z87" i="82"/>
  <c r="Z88" i="82" s="1"/>
  <c r="Z45" i="48"/>
  <c r="AG42" i="50"/>
  <c r="AG35" i="50"/>
  <c r="AF29" i="48"/>
  <c r="AH117" i="59" s="1"/>
  <c r="BM111" i="59"/>
  <c r="E7" i="59"/>
  <c r="J7" i="59" s="1"/>
  <c r="BB17" i="49"/>
  <c r="BN17" i="49" s="1"/>
  <c r="R17" i="49"/>
  <c r="AD17" i="49"/>
  <c r="AP17" i="49"/>
  <c r="H7" i="49"/>
  <c r="H66" i="49" s="1"/>
  <c r="H68" i="49" s="1"/>
  <c r="BD7" i="49"/>
  <c r="T7" i="49"/>
  <c r="T66" i="49" s="1"/>
  <c r="T68" i="49" s="1"/>
  <c r="AF7" i="49"/>
  <c r="AF66" i="49" s="1"/>
  <c r="AF68" i="49" s="1"/>
  <c r="AR7" i="49"/>
  <c r="AR66" i="49" s="1"/>
  <c r="AR68" i="49" s="1"/>
  <c r="AP68" i="50"/>
  <c r="BM139" i="49"/>
  <c r="BM141" i="49" s="1"/>
  <c r="BN89" i="49"/>
  <c r="BC66" i="50"/>
  <c r="BE68" i="50" s="1"/>
  <c r="BC43" i="50"/>
  <c r="BC40" i="64" s="1"/>
  <c r="BC50" i="52"/>
  <c r="J10" i="52"/>
  <c r="L125" i="59"/>
  <c r="BJ66" i="49"/>
  <c r="BJ68" i="49" s="1"/>
  <c r="BN13" i="49"/>
  <c r="AB66" i="49"/>
  <c r="AB68" i="49" s="1"/>
  <c r="E106" i="82"/>
  <c r="E109" i="82" s="1"/>
  <c r="E110" i="82" s="1"/>
  <c r="BI43" i="50"/>
  <c r="BI40" i="64" s="1"/>
  <c r="BI50" i="52"/>
  <c r="BI66" i="50"/>
  <c r="BK68" i="50" s="1"/>
  <c r="F65" i="82"/>
  <c r="F67" i="82" s="1"/>
  <c r="F21" i="82" s="1"/>
  <c r="BH43" i="50"/>
  <c r="BH40" i="64" s="1"/>
  <c r="BH66" i="50"/>
  <c r="BJ68" i="50" s="1"/>
  <c r="BH50" i="52"/>
  <c r="F108" i="82"/>
  <c r="F29" i="82" s="1"/>
  <c r="G5" i="91"/>
  <c r="G5" i="97"/>
  <c r="AG139" i="49"/>
  <c r="AG141" i="49" s="1"/>
  <c r="L11" i="49"/>
  <c r="L66" i="49" s="1"/>
  <c r="L68" i="49" s="1"/>
  <c r="AJ11" i="49"/>
  <c r="BH11" i="49"/>
  <c r="X11" i="49"/>
  <c r="X66" i="49" s="1"/>
  <c r="X68" i="49" s="1"/>
  <c r="AV11" i="49"/>
  <c r="E4" i="97"/>
  <c r="F3" i="51"/>
  <c r="F6" i="51" s="1"/>
  <c r="E4" i="91"/>
  <c r="M31" i="82"/>
  <c r="M16" i="82" s="1"/>
  <c r="M30" i="52" s="1"/>
  <c r="M65" i="82"/>
  <c r="M67" i="82" s="1"/>
  <c r="M21" i="82" s="1"/>
  <c r="G12" i="59"/>
  <c r="BA43" i="50"/>
  <c r="BA40" i="64" s="1"/>
  <c r="BA66" i="50"/>
  <c r="BC68" i="50" s="1"/>
  <c r="BA50" i="52"/>
  <c r="AD35" i="50"/>
  <c r="AD42" i="50"/>
  <c r="J28" i="48"/>
  <c r="R82" i="82"/>
  <c r="R83" i="82" s="1"/>
  <c r="R41" i="48"/>
  <c r="Z82" i="82"/>
  <c r="Z83" i="82" s="1"/>
  <c r="Z41" i="48"/>
  <c r="AE42" i="50"/>
  <c r="AE35" i="50"/>
  <c r="BK93" i="82"/>
  <c r="C97" i="82"/>
  <c r="E66" i="48"/>
  <c r="E89" i="48"/>
  <c r="L84" i="49"/>
  <c r="L139" i="49" s="1"/>
  <c r="L141" i="49" s="1"/>
  <c r="BH84" i="49"/>
  <c r="AJ84" i="49"/>
  <c r="AJ139" i="49" s="1"/>
  <c r="AJ141" i="49" s="1"/>
  <c r="X84" i="49"/>
  <c r="X139" i="49" s="1"/>
  <c r="X141" i="49" s="1"/>
  <c r="AV84" i="49"/>
  <c r="AV139" i="49" s="1"/>
  <c r="AV141" i="49" s="1"/>
  <c r="C86" i="82"/>
  <c r="BG43" i="50"/>
  <c r="BG40" i="64" s="1"/>
  <c r="BG50" i="52"/>
  <c r="BG66" i="50"/>
  <c r="BI68" i="50" s="1"/>
  <c r="AA66" i="50"/>
  <c r="AC68" i="50" s="1"/>
  <c r="AA50" i="52"/>
  <c r="AA43" i="50"/>
  <c r="AA40" i="64" s="1"/>
  <c r="AY50" i="52"/>
  <c r="AY43" i="50"/>
  <c r="AY40" i="64" s="1"/>
  <c r="AY66" i="50"/>
  <c r="BA68" i="50" s="1"/>
  <c r="I7" i="51"/>
  <c r="AL29" i="48"/>
  <c r="AN117" i="59" s="1"/>
  <c r="BM66" i="49"/>
  <c r="BM68" i="49" s="1"/>
  <c r="BN16" i="49"/>
  <c r="M29" i="48"/>
  <c r="O117" i="59" s="1"/>
  <c r="BA88" i="48"/>
  <c r="BA89" i="48"/>
  <c r="H37" i="82"/>
  <c r="BK103" i="82"/>
  <c r="AJ42" i="50"/>
  <c r="AJ35" i="50"/>
  <c r="BL66" i="49"/>
  <c r="BL68" i="49" s="1"/>
  <c r="BN15" i="49"/>
  <c r="M82" i="82"/>
  <c r="M83" i="82" s="1"/>
  <c r="M41" i="48"/>
  <c r="F35" i="50"/>
  <c r="F42" i="50"/>
  <c r="D6" i="49"/>
  <c r="D38" i="48"/>
  <c r="D40" i="48" s="1"/>
  <c r="G120" i="59"/>
  <c r="E8" i="52"/>
  <c r="F82" i="82"/>
  <c r="F41" i="48"/>
  <c r="N82" i="82"/>
  <c r="N83" i="82" s="1"/>
  <c r="N41" i="48"/>
  <c r="H29" i="48"/>
  <c r="J117" i="59" s="1"/>
  <c r="J116" i="59"/>
  <c r="G21" i="59"/>
  <c r="F31" i="116" s="1"/>
  <c r="L10" i="52"/>
  <c r="N125" i="59"/>
  <c r="F21" i="59"/>
  <c r="E31" i="116" s="1"/>
  <c r="C79" i="82"/>
  <c r="N66" i="50"/>
  <c r="P68" i="50" s="1"/>
  <c r="N43" i="50"/>
  <c r="N40" i="64" s="1"/>
  <c r="N50" i="52"/>
  <c r="G10" i="52"/>
  <c r="I125" i="59"/>
  <c r="Z50" i="52"/>
  <c r="Z43" i="50"/>
  <c r="Z40" i="64" s="1"/>
  <c r="Z66" i="50"/>
  <c r="AB68" i="50" s="1"/>
  <c r="AZ50" i="52"/>
  <c r="AZ66" i="50"/>
  <c r="H10" i="50"/>
  <c r="H16" i="50" s="1"/>
  <c r="AZ43" i="50"/>
  <c r="AZ40" i="64" s="1"/>
  <c r="O87" i="49"/>
  <c r="O139" i="49" s="1"/>
  <c r="O141" i="49" s="1"/>
  <c r="AM87" i="49"/>
  <c r="AM139" i="49" s="1"/>
  <c r="AM141" i="49" s="1"/>
  <c r="BK87" i="49"/>
  <c r="AA87" i="49"/>
  <c r="AA139" i="49" s="1"/>
  <c r="AA141" i="49" s="1"/>
  <c r="AY87" i="49"/>
  <c r="AY139" i="49" s="1"/>
  <c r="AY141" i="49" s="1"/>
  <c r="AX43" i="50"/>
  <c r="AX40" i="64" s="1"/>
  <c r="AX66" i="50"/>
  <c r="AZ68" i="50" s="1"/>
  <c r="AX50" i="52"/>
  <c r="C106" i="82"/>
  <c r="BK101" i="82"/>
  <c r="BJ66" i="50"/>
  <c r="BL68" i="50" s="1"/>
  <c r="BJ43" i="50"/>
  <c r="BJ40" i="64" s="1"/>
  <c r="BJ50" i="52"/>
  <c r="C56" i="82"/>
  <c r="Y50" i="52"/>
  <c r="Y43" i="50"/>
  <c r="Y40" i="64" s="1"/>
  <c r="Y66" i="50"/>
  <c r="AA68" i="50" s="1"/>
  <c r="AF40" i="48"/>
  <c r="G42" i="51"/>
  <c r="BK116" i="82"/>
  <c r="C126" i="82"/>
  <c r="G33" i="51"/>
  <c r="G34" i="51" s="1"/>
  <c r="D68" i="82"/>
  <c r="C65" i="82"/>
  <c r="V43" i="50"/>
  <c r="V40" i="64" s="1"/>
  <c r="V66" i="50"/>
  <c r="X68" i="50" s="1"/>
  <c r="V50" i="52"/>
  <c r="BE139" i="49"/>
  <c r="BE141" i="49" s="1"/>
  <c r="BN81" i="49"/>
  <c r="G28" i="48"/>
  <c r="BF50" i="52"/>
  <c r="BF43" i="50"/>
  <c r="BF40" i="64" s="1"/>
  <c r="BF66" i="50"/>
  <c r="BH68" i="50" s="1"/>
  <c r="D14" i="49"/>
  <c r="L38" i="48"/>
  <c r="L40" i="48" s="1"/>
  <c r="X50" i="52"/>
  <c r="X66" i="50"/>
  <c r="Z68" i="50" s="1"/>
  <c r="X43" i="50"/>
  <c r="X40" i="64" s="1"/>
  <c r="BH35" i="49"/>
  <c r="BN35" i="49" s="1"/>
  <c r="AJ35" i="49"/>
  <c r="AV35" i="49"/>
  <c r="R87" i="82"/>
  <c r="R88" i="82" s="1"/>
  <c r="R45" i="48"/>
  <c r="J8" i="52"/>
  <c r="L120" i="59"/>
  <c r="R66" i="50"/>
  <c r="T68" i="50" s="1"/>
  <c r="R50" i="52"/>
  <c r="R43" i="50"/>
  <c r="R40" i="64" s="1"/>
  <c r="AU87" i="82"/>
  <c r="AU45" i="48"/>
  <c r="AF42" i="50"/>
  <c r="AF35" i="50"/>
  <c r="D36" i="82"/>
  <c r="E27" i="51"/>
  <c r="J27" i="51" s="1"/>
  <c r="C26" i="48"/>
  <c r="BK21" i="48"/>
  <c r="AL42" i="50"/>
  <c r="AL35" i="50"/>
  <c r="G68" i="82"/>
  <c r="E30" i="50"/>
  <c r="E34" i="50" s="1"/>
  <c r="G34" i="50"/>
  <c r="H30" i="50"/>
  <c r="H34" i="50" s="1"/>
  <c r="P42" i="50"/>
  <c r="P35" i="50"/>
  <c r="E9" i="50"/>
  <c r="E15" i="50" s="1"/>
  <c r="I30" i="50"/>
  <c r="I34" i="50" s="1"/>
  <c r="AK87" i="82"/>
  <c r="AK88" i="82" s="1"/>
  <c r="AK45" i="48"/>
  <c r="N87" i="82"/>
  <c r="N88" i="82" s="1"/>
  <c r="N45" i="48"/>
  <c r="M42" i="50"/>
  <c r="M35" i="50"/>
  <c r="AI87" i="82"/>
  <c r="AI88" i="82" s="1"/>
  <c r="AI45" i="48"/>
  <c r="M85" i="49"/>
  <c r="M139" i="49" s="1"/>
  <c r="M141" i="49" s="1"/>
  <c r="BI85" i="49"/>
  <c r="AK85" i="49"/>
  <c r="AK139" i="49" s="1"/>
  <c r="AK141" i="49" s="1"/>
  <c r="Y85" i="49"/>
  <c r="Y139" i="49" s="1"/>
  <c r="Y141" i="49" s="1"/>
  <c r="AW85" i="49"/>
  <c r="AW139" i="49" s="1"/>
  <c r="AW141" i="49" s="1"/>
  <c r="F38" i="52"/>
  <c r="J6" i="82"/>
  <c r="F43" i="52" s="1"/>
  <c r="I13" i="59"/>
  <c r="H23" i="116" s="1"/>
  <c r="H22" i="116"/>
  <c r="I37" i="82"/>
  <c r="D3" i="91"/>
  <c r="D3" i="97"/>
  <c r="J20" i="51"/>
  <c r="K20" i="51" s="1"/>
  <c r="E21" i="51"/>
  <c r="J21" i="51" s="1"/>
  <c r="D17" i="48"/>
  <c r="BK14" i="48"/>
  <c r="J9" i="49"/>
  <c r="J66" i="49" s="1"/>
  <c r="J68" i="49" s="1"/>
  <c r="AH9" i="49"/>
  <c r="AH66" i="49" s="1"/>
  <c r="AH68" i="49" s="1"/>
  <c r="BF9" i="49"/>
  <c r="V9" i="49"/>
  <c r="V66" i="49" s="1"/>
  <c r="V68" i="49" s="1"/>
  <c r="AT9" i="49"/>
  <c r="AT66" i="49" s="1"/>
  <c r="AT68" i="49" s="1"/>
  <c r="H10" i="52"/>
  <c r="J125" i="59"/>
  <c r="BG34" i="49"/>
  <c r="BN34" i="49" s="1"/>
  <c r="AI34" i="49"/>
  <c r="AU34" i="49"/>
  <c r="L28" i="48"/>
  <c r="N29" i="48"/>
  <c r="P117" i="59" s="1"/>
  <c r="D106" i="82"/>
  <c r="D109" i="82" s="1"/>
  <c r="D110" i="82" s="1"/>
  <c r="U50" i="52"/>
  <c r="U66" i="50"/>
  <c r="W68" i="50" s="1"/>
  <c r="U43" i="50"/>
  <c r="U40" i="64" s="1"/>
  <c r="J120" i="59"/>
  <c r="H8" i="52"/>
  <c r="D37" i="82"/>
  <c r="H69" i="82"/>
  <c r="K69" i="82"/>
  <c r="Y87" i="82"/>
  <c r="Y88" i="82" s="1"/>
  <c r="Y45" i="48"/>
  <c r="I69" i="82"/>
  <c r="F87" i="82"/>
  <c r="F88" i="82" s="1"/>
  <c r="F45" i="48"/>
  <c r="D12" i="50"/>
  <c r="D39" i="50"/>
  <c r="AK42" i="50"/>
  <c r="AK35" i="50"/>
  <c r="D79" i="49"/>
  <c r="D44" i="48"/>
  <c r="BB43" i="50"/>
  <c r="BB40" i="64" s="1"/>
  <c r="BB66" i="50"/>
  <c r="BD68" i="50" s="1"/>
  <c r="BB50" i="52"/>
  <c r="E29" i="51"/>
  <c r="J29" i="51" s="1"/>
  <c r="BK23" i="48"/>
  <c r="F33" i="51"/>
  <c r="F34" i="51" s="1"/>
  <c r="O29" i="48"/>
  <c r="Q117" i="59" s="1"/>
  <c r="C37" i="82"/>
  <c r="J82" i="49"/>
  <c r="J139" i="49" s="1"/>
  <c r="J141" i="49" s="1"/>
  <c r="AH82" i="49"/>
  <c r="AH139" i="49" s="1"/>
  <c r="AH141" i="49" s="1"/>
  <c r="V82" i="49"/>
  <c r="V139" i="49" s="1"/>
  <c r="V141" i="49" s="1"/>
  <c r="BF82" i="49"/>
  <c r="AT82" i="49"/>
  <c r="AT139" i="49" s="1"/>
  <c r="AT141" i="49" s="1"/>
  <c r="O42" i="50"/>
  <c r="O35" i="50"/>
  <c r="G116" i="59"/>
  <c r="E29" i="48"/>
  <c r="G117" i="59" s="1"/>
  <c r="AZ66" i="49"/>
  <c r="AZ68" i="49" s="1"/>
  <c r="E115" i="82"/>
  <c r="M87" i="82"/>
  <c r="M88" i="82" s="1"/>
  <c r="M45" i="48"/>
  <c r="AH43" i="50"/>
  <c r="AH40" i="64" s="1"/>
  <c r="AH50" i="52"/>
  <c r="AH66" i="50"/>
  <c r="AJ68" i="50" s="1"/>
  <c r="L37" i="82"/>
  <c r="F55" i="82"/>
  <c r="F20" i="82" s="1"/>
  <c r="F36" i="82" s="1"/>
  <c r="D66" i="48"/>
  <c r="D89" i="48"/>
  <c r="O97" i="82"/>
  <c r="O106" i="82"/>
  <c r="BK54" i="48"/>
  <c r="C65" i="48"/>
  <c r="W87" i="82"/>
  <c r="W88" i="82" s="1"/>
  <c r="W45" i="48"/>
  <c r="J30" i="50"/>
  <c r="J34" i="50" s="1"/>
  <c r="H25" i="59"/>
  <c r="G35" i="116" s="1"/>
  <c r="AM20" i="52"/>
  <c r="AN7" i="92"/>
  <c r="G125" i="59"/>
  <c r="E10" i="52"/>
  <c r="BL39" i="50"/>
  <c r="BL34" i="50"/>
  <c r="K82" i="82"/>
  <c r="K83" i="82" s="1"/>
  <c r="K41" i="48"/>
  <c r="E35" i="82"/>
  <c r="AP82" i="82"/>
  <c r="AP41" i="48"/>
  <c r="BA66" i="49"/>
  <c r="BA68" i="49" s="1"/>
  <c r="K83" i="49"/>
  <c r="K139" i="49" s="1"/>
  <c r="K141" i="49" s="1"/>
  <c r="AI83" i="49"/>
  <c r="AI139" i="49" s="1"/>
  <c r="AI141" i="49" s="1"/>
  <c r="W83" i="49"/>
  <c r="W139" i="49" s="1"/>
  <c r="W141" i="49" s="1"/>
  <c r="BG83" i="49"/>
  <c r="AU83" i="49"/>
  <c r="AU139" i="49" s="1"/>
  <c r="AU141" i="49" s="1"/>
  <c r="C115" i="82"/>
  <c r="C119" i="82" s="1"/>
  <c r="K10" i="49"/>
  <c r="K66" i="49" s="1"/>
  <c r="K68" i="49" s="1"/>
  <c r="BG10" i="49"/>
  <c r="AI10" i="49"/>
  <c r="W10" i="49"/>
  <c r="W66" i="49" s="1"/>
  <c r="W68" i="49" s="1"/>
  <c r="AU10" i="49"/>
  <c r="C47" i="50"/>
  <c r="D3" i="50"/>
  <c r="I3" i="50" s="1"/>
  <c r="AW45" i="48"/>
  <c r="AW87" i="82"/>
  <c r="AO139" i="49"/>
  <c r="AO141" i="49" s="1"/>
  <c r="O40" i="48"/>
  <c r="F42" i="51"/>
  <c r="AK29" i="48"/>
  <c r="AM117" i="59" s="1"/>
  <c r="N37" i="82"/>
  <c r="W41" i="48"/>
  <c r="M12" i="49"/>
  <c r="M66" i="49" s="1"/>
  <c r="M68" i="49" s="1"/>
  <c r="Y12" i="49"/>
  <c r="Y66" i="49" s="1"/>
  <c r="Y68" i="49" s="1"/>
  <c r="BI12" i="49"/>
  <c r="AK12" i="49"/>
  <c r="AK66" i="49" s="1"/>
  <c r="AK68" i="49" s="1"/>
  <c r="AW12" i="49"/>
  <c r="AW66" i="49" s="1"/>
  <c r="AW68" i="49" s="1"/>
  <c r="K37" i="82"/>
  <c r="BL139" i="49"/>
  <c r="BL141" i="49" s="1"/>
  <c r="BN88" i="49"/>
  <c r="L42" i="50"/>
  <c r="L35" i="50"/>
  <c r="BJ139" i="49"/>
  <c r="BJ141" i="49" s="1"/>
  <c r="BN86" i="49"/>
  <c r="G8" i="52"/>
  <c r="I120" i="59"/>
  <c r="AN66" i="49"/>
  <c r="AN68" i="49" s="1"/>
  <c r="L32" i="82"/>
  <c r="I16" i="59"/>
  <c r="H26" i="116" s="1"/>
  <c r="O115" i="82"/>
  <c r="I29" i="48"/>
  <c r="K117" i="59" s="1"/>
  <c r="K87" i="82"/>
  <c r="K88" i="82" s="1"/>
  <c r="K45" i="48"/>
  <c r="AS139" i="49"/>
  <c r="AS141" i="49" s="1"/>
  <c r="W43" i="50"/>
  <c r="W40" i="64" s="1"/>
  <c r="W50" i="52"/>
  <c r="W66" i="50"/>
  <c r="Y68" i="50" s="1"/>
  <c r="K120" i="59"/>
  <c r="I8" i="52"/>
  <c r="H80" i="49"/>
  <c r="H139" i="49" s="1"/>
  <c r="H141" i="49" s="1"/>
  <c r="BD80" i="49"/>
  <c r="AF80" i="49"/>
  <c r="AF139" i="49" s="1"/>
  <c r="AF141" i="49" s="1"/>
  <c r="T80" i="49"/>
  <c r="T139" i="49" s="1"/>
  <c r="T141" i="49" s="1"/>
  <c r="AR80" i="49"/>
  <c r="AR139" i="49" s="1"/>
  <c r="AR141" i="49" s="1"/>
  <c r="AM43" i="50"/>
  <c r="AM40" i="64" s="1"/>
  <c r="AM50" i="52"/>
  <c r="AM66" i="50"/>
  <c r="AO68" i="50" s="1"/>
  <c r="E28" i="51"/>
  <c r="J28" i="51" s="1"/>
  <c r="BK22" i="48"/>
  <c r="D78" i="49"/>
  <c r="C44" i="48"/>
  <c r="E39" i="51"/>
  <c r="J39" i="51" s="1"/>
  <c r="BK35" i="48"/>
  <c r="E62" i="82"/>
  <c r="BK62" i="82" s="1"/>
  <c r="E63" i="82"/>
  <c r="BK63" i="82" s="1"/>
  <c r="E52" i="82"/>
  <c r="E56" i="82" s="1"/>
  <c r="E61" i="82"/>
  <c r="BK61" i="82" s="1"/>
  <c r="E55" i="82"/>
  <c r="E20" i="82" s="1"/>
  <c r="E36" i="82" s="1"/>
  <c r="E75" i="82"/>
  <c r="E86" i="82" s="1"/>
  <c r="E67" i="82"/>
  <c r="E21" i="82" s="1"/>
  <c r="E60" i="82"/>
  <c r="BK60" i="82" s="1"/>
  <c r="M55" i="82"/>
  <c r="M20" i="82" s="1"/>
  <c r="M36" i="82" s="1"/>
  <c r="D26" i="48"/>
  <c r="F115" i="59" s="1"/>
  <c r="BE66" i="49"/>
  <c r="BE68" i="49" s="1"/>
  <c r="BN8" i="49"/>
  <c r="AO66" i="49"/>
  <c r="AO68" i="49" s="1"/>
  <c r="G6" i="51"/>
  <c r="BK104" i="82"/>
  <c r="I10" i="52"/>
  <c r="K125" i="59"/>
  <c r="AI50" i="52"/>
  <c r="AI66" i="50"/>
  <c r="AK68" i="50" s="1"/>
  <c r="AI43" i="50"/>
  <c r="AI40" i="64" s="1"/>
  <c r="AU82" i="82" l="1"/>
  <c r="J31" i="82"/>
  <c r="J16" i="82" s="1"/>
  <c r="J30" i="52" s="1"/>
  <c r="J32" i="82"/>
  <c r="F31" i="82"/>
  <c r="F16" i="82" s="1"/>
  <c r="F30" i="52" s="1"/>
  <c r="D119" i="82"/>
  <c r="D121" i="82" s="1"/>
  <c r="D123" i="82" s="1"/>
  <c r="D30" i="82" s="1"/>
  <c r="O119" i="82"/>
  <c r="O121" i="82" s="1"/>
  <c r="O123" i="82" s="1"/>
  <c r="O30" i="82" s="1"/>
  <c r="E119" i="82"/>
  <c r="E121" i="82" s="1"/>
  <c r="E123" i="82" s="1"/>
  <c r="E30" i="82" s="1"/>
  <c r="K7" i="59"/>
  <c r="O68" i="82"/>
  <c r="O69" i="82" s="1"/>
  <c r="K42" i="50"/>
  <c r="F68" i="82"/>
  <c r="J68" i="82"/>
  <c r="K32" i="82"/>
  <c r="N91" i="48"/>
  <c r="I32" i="82"/>
  <c r="R132" i="82"/>
  <c r="R12" i="82" s="1"/>
  <c r="N22" i="82"/>
  <c r="N38" i="82" s="1"/>
  <c r="E74" i="82"/>
  <c r="E79" i="82" s="1"/>
  <c r="E81" i="82" s="1"/>
  <c r="F83" i="82"/>
  <c r="F132" i="82" s="1"/>
  <c r="F12" i="82" s="1"/>
  <c r="F32" i="52" s="1"/>
  <c r="BK75" i="82"/>
  <c r="AI41" i="48"/>
  <c r="M87" i="48"/>
  <c r="M93" i="48" s="1"/>
  <c r="K38" i="51"/>
  <c r="K29" i="51"/>
  <c r="K39" i="51"/>
  <c r="K87" i="48"/>
  <c r="K93" i="48" s="1"/>
  <c r="N87" i="48"/>
  <c r="N93" i="48" s="1"/>
  <c r="AD82" i="82"/>
  <c r="AD83" i="82" s="1"/>
  <c r="M22" i="82"/>
  <c r="M38" i="82" s="1"/>
  <c r="K132" i="82"/>
  <c r="K12" i="82" s="1"/>
  <c r="K32" i="52" s="1"/>
  <c r="M68" i="82"/>
  <c r="G10" i="64"/>
  <c r="G125" i="116" s="1"/>
  <c r="H32" i="82"/>
  <c r="G32" i="82"/>
  <c r="M37" i="82"/>
  <c r="H35" i="50"/>
  <c r="H42" i="50"/>
  <c r="O20" i="92"/>
  <c r="Q49" i="68"/>
  <c r="O26" i="92"/>
  <c r="O28" i="92" s="1"/>
  <c r="E37" i="82"/>
  <c r="BL42" i="50"/>
  <c r="BL35" i="50"/>
  <c r="D13" i="50"/>
  <c r="D51" i="52"/>
  <c r="AP45" i="48"/>
  <c r="AP86" i="48" s="1"/>
  <c r="AP87" i="82"/>
  <c r="L87" i="82"/>
  <c r="L88" i="82" s="1"/>
  <c r="L45" i="48"/>
  <c r="K28" i="51"/>
  <c r="J82" i="82"/>
  <c r="J83" i="82" s="1"/>
  <c r="J41" i="48"/>
  <c r="BG139" i="49"/>
  <c r="BG141" i="49" s="1"/>
  <c r="BN83" i="49"/>
  <c r="AQ45" i="48"/>
  <c r="AQ87" i="82"/>
  <c r="AM126" i="59"/>
  <c r="AM127" i="59" s="1"/>
  <c r="AK11" i="52"/>
  <c r="F120" i="59"/>
  <c r="D8" i="52"/>
  <c r="BI87" i="82"/>
  <c r="BI88" i="82" s="1"/>
  <c r="BI45" i="48"/>
  <c r="K27" i="51"/>
  <c r="E47" i="51"/>
  <c r="E125" i="59"/>
  <c r="C10" i="52"/>
  <c r="BK44" i="48"/>
  <c r="AO87" i="82"/>
  <c r="AO45" i="48"/>
  <c r="AK82" i="82"/>
  <c r="AK83" i="82" s="1"/>
  <c r="AK132" i="82" s="1"/>
  <c r="AK12" i="82" s="1"/>
  <c r="AK41" i="48"/>
  <c r="AK90" i="48" s="1"/>
  <c r="BG87" i="82"/>
  <c r="BG88" i="82" s="1"/>
  <c r="BG45" i="48"/>
  <c r="AH82" i="82"/>
  <c r="AH83" i="82" s="1"/>
  <c r="AH41" i="48"/>
  <c r="AI66" i="49"/>
  <c r="AI68" i="49" s="1"/>
  <c r="AP9" i="52"/>
  <c r="AR121" i="59"/>
  <c r="C66" i="48"/>
  <c r="BK65" i="48"/>
  <c r="O43" i="50"/>
  <c r="O40" i="64" s="1"/>
  <c r="O66" i="50"/>
  <c r="Q68" i="50" s="1"/>
  <c r="O50" i="52"/>
  <c r="N116" i="59"/>
  <c r="L29" i="48"/>
  <c r="N117" i="59" s="1"/>
  <c r="BF66" i="49"/>
  <c r="BF68" i="49" s="1"/>
  <c r="BN9" i="49"/>
  <c r="AH87" i="82"/>
  <c r="AH88" i="82" s="1"/>
  <c r="AH45" i="48"/>
  <c r="N132" i="82"/>
  <c r="N12" i="82" s="1"/>
  <c r="AL43" i="50"/>
  <c r="AL40" i="64" s="1"/>
  <c r="AL50" i="52"/>
  <c r="AL66" i="50"/>
  <c r="AN68" i="50" s="1"/>
  <c r="G56" i="50" s="1"/>
  <c r="O14" i="49"/>
  <c r="O66" i="49" s="1"/>
  <c r="O68" i="49" s="1"/>
  <c r="BK14" i="49"/>
  <c r="AM14" i="49"/>
  <c r="AM66" i="49" s="1"/>
  <c r="AM68" i="49" s="1"/>
  <c r="AA14" i="49"/>
  <c r="AA66" i="49" s="1"/>
  <c r="AA68" i="49" s="1"/>
  <c r="AY14" i="49"/>
  <c r="AY66" i="49" s="1"/>
  <c r="AY68" i="49" s="1"/>
  <c r="BK102" i="82"/>
  <c r="BK139" i="49"/>
  <c r="BK141" i="49" s="1"/>
  <c r="BN87" i="49"/>
  <c r="C81" i="82"/>
  <c r="M9" i="52"/>
  <c r="O121" i="59"/>
  <c r="O122" i="59" s="1"/>
  <c r="M86" i="48"/>
  <c r="M92" i="48" s="1"/>
  <c r="M91" i="48"/>
  <c r="AG87" i="82"/>
  <c r="AG88" i="82" s="1"/>
  <c r="AG45" i="48"/>
  <c r="J29" i="48"/>
  <c r="L117" i="59" s="1"/>
  <c r="L116" i="59"/>
  <c r="AV66" i="49"/>
  <c r="AV68" i="49" s="1"/>
  <c r="G54" i="50"/>
  <c r="BG66" i="49"/>
  <c r="BG68" i="49" s="1"/>
  <c r="BN10" i="49"/>
  <c r="AE82" i="82"/>
  <c r="AE83" i="82" s="1"/>
  <c r="AE41" i="48"/>
  <c r="P43" i="50"/>
  <c r="P40" i="64" s="1"/>
  <c r="E10" i="64" s="1"/>
  <c r="E125" i="116" s="1"/>
  <c r="P50" i="52"/>
  <c r="P66" i="50"/>
  <c r="E10" i="50"/>
  <c r="E16" i="50" s="1"/>
  <c r="BK126" i="82"/>
  <c r="C128" i="82"/>
  <c r="AJ87" i="82"/>
  <c r="AJ88" i="82" s="1"/>
  <c r="AJ45" i="48"/>
  <c r="BH139" i="49"/>
  <c r="BH141" i="49" s="1"/>
  <c r="BN84" i="49"/>
  <c r="U82" i="82"/>
  <c r="U83" i="82" s="1"/>
  <c r="U41" i="48"/>
  <c r="AG66" i="50"/>
  <c r="AI68" i="50" s="1"/>
  <c r="AG50" i="52"/>
  <c r="AG43" i="50"/>
  <c r="AG40" i="64" s="1"/>
  <c r="AB66" i="50"/>
  <c r="AB43" i="50"/>
  <c r="AB40" i="64" s="1"/>
  <c r="AB50" i="52"/>
  <c r="F10" i="50"/>
  <c r="F16" i="50" s="1"/>
  <c r="K91" i="48"/>
  <c r="N133" i="82"/>
  <c r="N13" i="82" s="1"/>
  <c r="N28" i="52" s="1"/>
  <c r="AC50" i="52"/>
  <c r="AC66" i="50"/>
  <c r="AE68" i="50" s="1"/>
  <c r="AC43" i="50"/>
  <c r="AC40" i="64" s="1"/>
  <c r="BK106" i="82"/>
  <c r="I87" i="82"/>
  <c r="I88" i="82" s="1"/>
  <c r="I45" i="48"/>
  <c r="AE50" i="52"/>
  <c r="AE43" i="50"/>
  <c r="AE40" i="64" s="1"/>
  <c r="AE66" i="50"/>
  <c r="AG68" i="50" s="1"/>
  <c r="AD50" i="52"/>
  <c r="AD66" i="50"/>
  <c r="AF68" i="50" s="1"/>
  <c r="AD43" i="50"/>
  <c r="AD40" i="64" s="1"/>
  <c r="BH66" i="49"/>
  <c r="BH68" i="49" s="1"/>
  <c r="BN11" i="49"/>
  <c r="AO41" i="48"/>
  <c r="AO82" i="82"/>
  <c r="E22" i="116"/>
  <c r="F13" i="59"/>
  <c r="E23" i="116" s="1"/>
  <c r="BB82" i="82"/>
  <c r="BB83" i="82" s="1"/>
  <c r="BB41" i="48"/>
  <c r="M132" i="82"/>
  <c r="M12" i="82" s="1"/>
  <c r="BI82" i="82"/>
  <c r="BI83" i="82" s="1"/>
  <c r="BI41" i="48"/>
  <c r="AJ66" i="49"/>
  <c r="AJ68" i="49" s="1"/>
  <c r="N32" i="82"/>
  <c r="AC82" i="82"/>
  <c r="AC83" i="82" s="1"/>
  <c r="AC41" i="48"/>
  <c r="Q87" i="82"/>
  <c r="Q88" i="82" s="1"/>
  <c r="Q45" i="48"/>
  <c r="BJ82" i="82"/>
  <c r="BJ83" i="82" s="1"/>
  <c r="BJ41" i="48"/>
  <c r="Z9" i="52"/>
  <c r="AB121" i="59"/>
  <c r="AB122" i="59" s="1"/>
  <c r="Z86" i="48"/>
  <c r="Z92" i="48" s="1"/>
  <c r="Z87" i="48"/>
  <c r="Z93" i="48" s="1"/>
  <c r="Z91" i="48"/>
  <c r="F7" i="51"/>
  <c r="I82" i="82"/>
  <c r="I83" i="82" s="1"/>
  <c r="I41" i="48"/>
  <c r="Q82" i="82"/>
  <c r="Q83" i="82" s="1"/>
  <c r="Q41" i="48"/>
  <c r="Z90" i="48"/>
  <c r="Z11" i="52"/>
  <c r="AB126" i="59"/>
  <c r="AB127" i="59" s="1"/>
  <c r="E42" i="51"/>
  <c r="J42" i="51" s="1"/>
  <c r="C40" i="48"/>
  <c r="BK38" i="48"/>
  <c r="F78" i="49"/>
  <c r="F139" i="49" s="1"/>
  <c r="R78" i="49"/>
  <c r="R139" i="49" s="1"/>
  <c r="BB78" i="49"/>
  <c r="AD78" i="49"/>
  <c r="AD139" i="49" s="1"/>
  <c r="AP78" i="49"/>
  <c r="AP139" i="49" s="1"/>
  <c r="BI66" i="49"/>
  <c r="BI68" i="49" s="1"/>
  <c r="BN12" i="49"/>
  <c r="F133" i="82"/>
  <c r="F13" i="82" s="1"/>
  <c r="F28" i="52" s="1"/>
  <c r="F69" i="82"/>
  <c r="BI139" i="49"/>
  <c r="BI141" i="49" s="1"/>
  <c r="BN85" i="49"/>
  <c r="H82" i="82"/>
  <c r="H83" i="82" s="1"/>
  <c r="H41" i="48"/>
  <c r="I35" i="50"/>
  <c r="I42" i="50"/>
  <c r="AI22" i="82"/>
  <c r="AI133" i="82"/>
  <c r="AI13" i="82" s="1"/>
  <c r="AI28" i="52" s="1"/>
  <c r="BK52" i="82"/>
  <c r="K90" i="48"/>
  <c r="K11" i="52"/>
  <c r="M126" i="59"/>
  <c r="M127" i="59" s="1"/>
  <c r="J42" i="50"/>
  <c r="J35" i="50"/>
  <c r="AI11" i="52"/>
  <c r="AI90" i="48"/>
  <c r="AK126" i="59"/>
  <c r="AK127" i="59" s="1"/>
  <c r="H10" i="64"/>
  <c r="H125" i="116" s="1"/>
  <c r="W9" i="52"/>
  <c r="Y121" i="59"/>
  <c r="Y122" i="59" s="1"/>
  <c r="W91" i="48"/>
  <c r="W87" i="48"/>
  <c r="W93" i="48" s="1"/>
  <c r="W86" i="48"/>
  <c r="W92" i="48" s="1"/>
  <c r="W90" i="48"/>
  <c r="W11" i="52"/>
  <c r="Y126" i="59"/>
  <c r="Y127" i="59" s="1"/>
  <c r="AI132" i="82"/>
  <c r="AI12" i="82" s="1"/>
  <c r="F32" i="82"/>
  <c r="G29" i="48"/>
  <c r="I117" i="59" s="1"/>
  <c r="I116" i="59"/>
  <c r="G6" i="49"/>
  <c r="G66" i="49" s="1"/>
  <c r="G68" i="49" s="1"/>
  <c r="BC6" i="49"/>
  <c r="AE6" i="49"/>
  <c r="AE66" i="49" s="1"/>
  <c r="AE68" i="49" s="1"/>
  <c r="S6" i="49"/>
  <c r="S66" i="49" s="1"/>
  <c r="S68" i="49" s="1"/>
  <c r="AQ6" i="49"/>
  <c r="AQ66" i="49" s="1"/>
  <c r="AQ68" i="49" s="1"/>
  <c r="G7" i="51"/>
  <c r="W22" i="82"/>
  <c r="W133" i="82"/>
  <c r="W13" i="82" s="1"/>
  <c r="W28" i="52" s="1"/>
  <c r="BK115" i="82"/>
  <c r="AF87" i="82"/>
  <c r="AF88" i="82" s="1"/>
  <c r="AF45" i="48"/>
  <c r="W132" i="82"/>
  <c r="W12" i="82" s="1"/>
  <c r="S87" i="82"/>
  <c r="S88" i="82" s="1"/>
  <c r="S45" i="48"/>
  <c r="D10" i="52"/>
  <c r="F125" i="59"/>
  <c r="F90" i="48"/>
  <c r="H126" i="59"/>
  <c r="H127" i="59" s="1"/>
  <c r="F11" i="52"/>
  <c r="M32" i="82"/>
  <c r="K21" i="51"/>
  <c r="M43" i="50"/>
  <c r="M40" i="64" s="1"/>
  <c r="M50" i="52"/>
  <c r="M66" i="50"/>
  <c r="O68" i="50" s="1"/>
  <c r="AU11" i="52"/>
  <c r="AU90" i="48"/>
  <c r="AW126" i="59"/>
  <c r="AW121" i="59"/>
  <c r="AU9" i="52"/>
  <c r="AU86" i="48"/>
  <c r="AU87" i="48"/>
  <c r="AU91" i="48"/>
  <c r="D69" i="82"/>
  <c r="AH120" i="59"/>
  <c r="AF8" i="52"/>
  <c r="G44" i="51"/>
  <c r="G9" i="51" s="1"/>
  <c r="H54" i="50"/>
  <c r="BB68" i="50"/>
  <c r="H56" i="50" s="1"/>
  <c r="K66" i="50"/>
  <c r="M68" i="50" s="1"/>
  <c r="K43" i="50"/>
  <c r="K40" i="64" s="1"/>
  <c r="K50" i="52"/>
  <c r="N9" i="52"/>
  <c r="P121" i="59"/>
  <c r="P122" i="59" s="1"/>
  <c r="N86" i="48"/>
  <c r="N92" i="48" s="1"/>
  <c r="AF121" i="59"/>
  <c r="AF122" i="59" s="1"/>
  <c r="AD9" i="52"/>
  <c r="BK86" i="82"/>
  <c r="Z22" i="82"/>
  <c r="Z133" i="82"/>
  <c r="Z13" i="82" s="1"/>
  <c r="Z28" i="52" s="1"/>
  <c r="AD87" i="82"/>
  <c r="AD88" i="82" s="1"/>
  <c r="AD45" i="48"/>
  <c r="AD91" i="48" s="1"/>
  <c r="Y82" i="82"/>
  <c r="Y83" i="82" s="1"/>
  <c r="Y41" i="48"/>
  <c r="Y90" i="48" s="1"/>
  <c r="BD66" i="49"/>
  <c r="BD68" i="49" s="1"/>
  <c r="BN7" i="49"/>
  <c r="Z132" i="82"/>
  <c r="Z12" i="82" s="1"/>
  <c r="K30" i="51"/>
  <c r="F5" i="49"/>
  <c r="F66" i="49" s="1"/>
  <c r="R5" i="49"/>
  <c r="R66" i="49" s="1"/>
  <c r="AD5" i="49"/>
  <c r="AD66" i="49" s="1"/>
  <c r="BB5" i="49"/>
  <c r="AP5" i="49"/>
  <c r="AP66" i="49" s="1"/>
  <c r="L66" i="50"/>
  <c r="N68" i="50" s="1"/>
  <c r="L50" i="52"/>
  <c r="L43" i="50"/>
  <c r="L40" i="64" s="1"/>
  <c r="AA126" i="59"/>
  <c r="AA127" i="59" s="1"/>
  <c r="Y11" i="52"/>
  <c r="AK121" i="59"/>
  <c r="AK122" i="59" s="1"/>
  <c r="AI9" i="52"/>
  <c r="AI91" i="48"/>
  <c r="AI87" i="48"/>
  <c r="AI93" i="48" s="1"/>
  <c r="AI86" i="48"/>
  <c r="AI92" i="48" s="1"/>
  <c r="V82" i="82"/>
  <c r="V83" i="82" s="1"/>
  <c r="V41" i="48"/>
  <c r="AR45" i="48"/>
  <c r="AR87" i="82"/>
  <c r="J87" i="82"/>
  <c r="J88" i="82" s="1"/>
  <c r="J132" i="82" s="1"/>
  <c r="J12" i="82" s="1"/>
  <c r="J45" i="48"/>
  <c r="J91" i="48" s="1"/>
  <c r="BD139" i="49"/>
  <c r="BD141" i="49" s="1"/>
  <c r="BN80" i="49"/>
  <c r="AW41" i="48"/>
  <c r="AW90" i="48" s="1"/>
  <c r="AW82" i="82"/>
  <c r="T87" i="82"/>
  <c r="T88" i="82" s="1"/>
  <c r="T45" i="48"/>
  <c r="K133" i="82"/>
  <c r="K13" i="82" s="1"/>
  <c r="K28" i="52" s="1"/>
  <c r="E24" i="51"/>
  <c r="D28" i="48"/>
  <c r="F114" i="59"/>
  <c r="D7" i="52"/>
  <c r="BK17" i="48"/>
  <c r="E65" i="82"/>
  <c r="E68" i="82" s="1"/>
  <c r="K22" i="82"/>
  <c r="AL87" i="82"/>
  <c r="AL88" i="82" s="1"/>
  <c r="AL45" i="48"/>
  <c r="AU66" i="49"/>
  <c r="AU68" i="49" s="1"/>
  <c r="H87" i="82"/>
  <c r="H88" i="82" s="1"/>
  <c r="H45" i="48"/>
  <c r="AE87" i="82"/>
  <c r="AE88" i="82" s="1"/>
  <c r="AE45" i="48"/>
  <c r="G79" i="49"/>
  <c r="G139" i="49" s="1"/>
  <c r="G141" i="49" s="1"/>
  <c r="BC79" i="49"/>
  <c r="S79" i="49"/>
  <c r="S139" i="49" s="1"/>
  <c r="S141" i="49" s="1"/>
  <c r="AE79" i="49"/>
  <c r="AE139" i="49" s="1"/>
  <c r="AE141" i="49" s="1"/>
  <c r="AQ79" i="49"/>
  <c r="AQ139" i="49" s="1"/>
  <c r="AQ141" i="49" s="1"/>
  <c r="AQ41" i="48"/>
  <c r="AQ82" i="82"/>
  <c r="AT45" i="48"/>
  <c r="AT87" i="82"/>
  <c r="E35" i="50"/>
  <c r="E42" i="50"/>
  <c r="BB87" i="82"/>
  <c r="BB88" i="82" s="1"/>
  <c r="BB45" i="48"/>
  <c r="AV87" i="82"/>
  <c r="AV45" i="48"/>
  <c r="AS87" i="82"/>
  <c r="AS45" i="48"/>
  <c r="R9" i="52"/>
  <c r="T121" i="59"/>
  <c r="T122" i="59" s="1"/>
  <c r="R91" i="48"/>
  <c r="R87" i="48"/>
  <c r="R93" i="48" s="1"/>
  <c r="R86" i="48"/>
  <c r="R92" i="48" s="1"/>
  <c r="BJ87" i="82"/>
  <c r="BJ88" i="82" s="1"/>
  <c r="BJ45" i="48"/>
  <c r="E82" i="82"/>
  <c r="E83" i="82" s="1"/>
  <c r="E41" i="48"/>
  <c r="J37" i="82"/>
  <c r="C77" i="48"/>
  <c r="C89" i="48" s="1"/>
  <c r="BK75" i="48"/>
  <c r="AW11" i="52"/>
  <c r="AY126" i="59"/>
  <c r="AC87" i="82"/>
  <c r="AC88" i="82" s="1"/>
  <c r="AC45" i="48"/>
  <c r="J69" i="82"/>
  <c r="G82" i="82"/>
  <c r="G83" i="82" s="1"/>
  <c r="G41" i="48"/>
  <c r="D30" i="50"/>
  <c r="C34" i="50"/>
  <c r="O109" i="82"/>
  <c r="O110" i="82" s="1"/>
  <c r="O96" i="82"/>
  <c r="O28" i="82" s="1"/>
  <c r="O36" i="82" s="1"/>
  <c r="O108" i="82"/>
  <c r="O29" i="82" s="1"/>
  <c r="C28" i="48"/>
  <c r="BK26" i="48"/>
  <c r="E115" i="59"/>
  <c r="E31" i="51"/>
  <c r="C68" i="82"/>
  <c r="BK56" i="82"/>
  <c r="E87" i="82"/>
  <c r="E88" i="82" s="1"/>
  <c r="E45" i="48"/>
  <c r="O8" i="52"/>
  <c r="F44" i="51"/>
  <c r="F9" i="51" s="1"/>
  <c r="Q120" i="59"/>
  <c r="BF139" i="49"/>
  <c r="BF141" i="49" s="1"/>
  <c r="BN82" i="49"/>
  <c r="G42" i="50"/>
  <c r="G35" i="50"/>
  <c r="AL82" i="82"/>
  <c r="AL83" i="82" s="1"/>
  <c r="AL41" i="48"/>
  <c r="AT41" i="48"/>
  <c r="AT82" i="82"/>
  <c r="F22" i="82"/>
  <c r="F23" i="82" s="1"/>
  <c r="T82" i="82"/>
  <c r="T83" i="82" s="1"/>
  <c r="T41" i="48"/>
  <c r="AX82" i="82"/>
  <c r="AX41" i="48"/>
  <c r="K9" i="52"/>
  <c r="M121" i="59"/>
  <c r="M122" i="59" s="1"/>
  <c r="K86" i="48"/>
  <c r="K92" i="48" s="1"/>
  <c r="M90" i="48"/>
  <c r="O126" i="59"/>
  <c r="O127" i="59" s="1"/>
  <c r="M11" i="52"/>
  <c r="G87" i="82"/>
  <c r="G88" i="82" s="1"/>
  <c r="G45" i="48"/>
  <c r="AK50" i="52"/>
  <c r="AK66" i="50"/>
  <c r="AM68" i="50" s="1"/>
  <c r="AK43" i="50"/>
  <c r="AK40" i="64" s="1"/>
  <c r="S82" i="82"/>
  <c r="S83" i="82" s="1"/>
  <c r="S41" i="48"/>
  <c r="V87" i="82"/>
  <c r="V88" i="82" s="1"/>
  <c r="V45" i="48"/>
  <c r="N11" i="52"/>
  <c r="P126" i="59"/>
  <c r="P127" i="59" s="1"/>
  <c r="N90" i="48"/>
  <c r="G69" i="82"/>
  <c r="AF50" i="52"/>
  <c r="AF66" i="50"/>
  <c r="AH68" i="50" s="1"/>
  <c r="AF43" i="50"/>
  <c r="AF40" i="64" s="1"/>
  <c r="R90" i="48"/>
  <c r="T126" i="59"/>
  <c r="T127" i="59" s="1"/>
  <c r="R11" i="52"/>
  <c r="L8" i="52"/>
  <c r="N120" i="59"/>
  <c r="X87" i="82"/>
  <c r="X88" i="82" s="1"/>
  <c r="X45" i="48"/>
  <c r="F9" i="52"/>
  <c r="H121" i="59"/>
  <c r="H122" i="59" s="1"/>
  <c r="F86" i="48"/>
  <c r="F92" i="48" s="1"/>
  <c r="F91" i="48"/>
  <c r="F87" i="48"/>
  <c r="F93" i="48" s="1"/>
  <c r="F50" i="52"/>
  <c r="F43" i="50"/>
  <c r="F40" i="64" s="1"/>
  <c r="F66" i="50"/>
  <c r="H68" i="50" s="1"/>
  <c r="AJ50" i="52"/>
  <c r="AJ43" i="50"/>
  <c r="AJ40" i="64" s="1"/>
  <c r="AJ66" i="50"/>
  <c r="AL68" i="50" s="1"/>
  <c r="M133" i="82"/>
  <c r="M13" i="82" s="1"/>
  <c r="M28" i="52" s="1"/>
  <c r="M69" i="82"/>
  <c r="U87" i="82"/>
  <c r="U88" i="82" s="1"/>
  <c r="U45" i="48"/>
  <c r="BK97" i="82"/>
  <c r="C109" i="82"/>
  <c r="R22" i="82"/>
  <c r="R133" i="82"/>
  <c r="R13" i="82" s="1"/>
  <c r="R28" i="52" s="1"/>
  <c r="F22" i="116"/>
  <c r="G13" i="59"/>
  <c r="F23" i="116" s="1"/>
  <c r="F37" i="82"/>
  <c r="BG82" i="82"/>
  <c r="BG83" i="82" s="1"/>
  <c r="BG41" i="48"/>
  <c r="AX45" i="48"/>
  <c r="AX87" i="82"/>
  <c r="AD132" i="82" l="1"/>
  <c r="AD12" i="82" s="1"/>
  <c r="E32" i="82"/>
  <c r="E31" i="82"/>
  <c r="E16" i="82" s="1"/>
  <c r="E30" i="52" s="1"/>
  <c r="D31" i="82"/>
  <c r="D16" i="82" s="1"/>
  <c r="D30" i="52" s="1"/>
  <c r="D32" i="82"/>
  <c r="AH132" i="82"/>
  <c r="AH12" i="82" s="1"/>
  <c r="R14" i="82"/>
  <c r="R31" i="52" s="1"/>
  <c r="O129" i="59"/>
  <c r="U132" i="82"/>
  <c r="U12" i="82" s="1"/>
  <c r="U32" i="52" s="1"/>
  <c r="BK79" i="82"/>
  <c r="BK74" i="82"/>
  <c r="N23" i="82"/>
  <c r="N24" i="82" s="1"/>
  <c r="Y129" i="59"/>
  <c r="R32" i="52"/>
  <c r="AP91" i="48"/>
  <c r="AQ20" i="92" s="1"/>
  <c r="AP87" i="48"/>
  <c r="G87" i="48"/>
  <c r="G93" i="48" s="1"/>
  <c r="G133" i="82"/>
  <c r="G13" i="82" s="1"/>
  <c r="G28" i="52" s="1"/>
  <c r="M23" i="82"/>
  <c r="M24" i="82" s="1"/>
  <c r="AD87" i="48"/>
  <c r="AD93" i="48" s="1"/>
  <c r="V132" i="82"/>
  <c r="V12" i="82" s="1"/>
  <c r="V32" i="52" s="1"/>
  <c r="J133" i="82"/>
  <c r="J13" i="82" s="1"/>
  <c r="J28" i="52" s="1"/>
  <c r="AD133" i="82"/>
  <c r="AD13" i="82" s="1"/>
  <c r="AD28" i="52" s="1"/>
  <c r="AD22" i="82"/>
  <c r="AD38" i="82" s="1"/>
  <c r="AE132" i="82"/>
  <c r="AE12" i="82" s="1"/>
  <c r="AE32" i="52" s="1"/>
  <c r="N12" i="52"/>
  <c r="J87" i="48"/>
  <c r="J93" i="48" s="1"/>
  <c r="T132" i="82"/>
  <c r="T12" i="82" s="1"/>
  <c r="T32" i="52" s="1"/>
  <c r="AI12" i="52"/>
  <c r="G132" i="82"/>
  <c r="G12" i="82" s="1"/>
  <c r="AC132" i="82"/>
  <c r="AC12" i="82" s="1"/>
  <c r="AC32" i="52" s="1"/>
  <c r="R12" i="52"/>
  <c r="S132" i="82"/>
  <c r="S12" i="82" s="1"/>
  <c r="S32" i="52" s="1"/>
  <c r="K42" i="51"/>
  <c r="I132" i="82"/>
  <c r="I12" i="82" s="1"/>
  <c r="E22" i="82"/>
  <c r="E23" i="82" s="1"/>
  <c r="E39" i="82" s="1"/>
  <c r="F14" i="82"/>
  <c r="F31" i="52" s="1"/>
  <c r="AB129" i="59"/>
  <c r="AA7" i="92" s="1"/>
  <c r="Q132" i="82"/>
  <c r="Q12" i="82" s="1"/>
  <c r="AW22" i="71"/>
  <c r="AX19" i="92"/>
  <c r="AX14" i="67"/>
  <c r="AX17" i="67" s="1"/>
  <c r="AK22" i="71"/>
  <c r="AL19" i="92"/>
  <c r="AL14" i="67"/>
  <c r="AL17" i="67" s="1"/>
  <c r="E133" i="82"/>
  <c r="E13" i="82" s="1"/>
  <c r="E28" i="52" s="1"/>
  <c r="E69" i="82"/>
  <c r="K20" i="92"/>
  <c r="K26" i="92"/>
  <c r="K28" i="92" s="1"/>
  <c r="M49" i="68"/>
  <c r="E3" i="51"/>
  <c r="D4" i="97"/>
  <c r="I4" i="97" s="1"/>
  <c r="D4" i="91"/>
  <c r="I4" i="91" s="1"/>
  <c r="J24" i="51"/>
  <c r="K24" i="51" s="1"/>
  <c r="W24" i="82"/>
  <c r="W38" i="52" s="1"/>
  <c r="W38" i="82"/>
  <c r="W39" i="52"/>
  <c r="W23" i="82"/>
  <c r="F16" i="59"/>
  <c r="E26" i="116" s="1"/>
  <c r="S26" i="92"/>
  <c r="S28" i="92" s="1"/>
  <c r="S20" i="92"/>
  <c r="U49" i="68"/>
  <c r="X121" i="59"/>
  <c r="X122" i="59" s="1"/>
  <c r="V9" i="52"/>
  <c r="V86" i="48"/>
  <c r="V92" i="48" s="1"/>
  <c r="V87" i="48"/>
  <c r="V93" i="48" s="1"/>
  <c r="V91" i="48"/>
  <c r="G20" i="92"/>
  <c r="I49" i="68"/>
  <c r="G26" i="92"/>
  <c r="G28" i="92" s="1"/>
  <c r="AQ9" i="52"/>
  <c r="AS121" i="59"/>
  <c r="AQ86" i="48"/>
  <c r="AQ87" i="48"/>
  <c r="AQ91" i="48"/>
  <c r="V126" i="59"/>
  <c r="V127" i="59" s="1"/>
  <c r="T11" i="52"/>
  <c r="T90" i="48"/>
  <c r="AE20" i="92"/>
  <c r="AG49" i="68"/>
  <c r="AE26" i="92"/>
  <c r="AE28" i="92" s="1"/>
  <c r="AK129" i="59"/>
  <c r="BB139" i="49"/>
  <c r="BN78" i="49"/>
  <c r="N14" i="67"/>
  <c r="N17" i="67" s="1"/>
  <c r="M22" i="71"/>
  <c r="N19" i="92"/>
  <c r="F68" i="49"/>
  <c r="Q69" i="49"/>
  <c r="AJ19" i="92"/>
  <c r="AI22" i="71"/>
  <c r="AJ14" i="67"/>
  <c r="AJ17" i="67" s="1"/>
  <c r="Q9" i="52"/>
  <c r="S121" i="59"/>
  <c r="S122" i="59" s="1"/>
  <c r="Q87" i="48"/>
  <c r="Q93" i="48" s="1"/>
  <c r="Q91" i="48"/>
  <c r="Q86" i="48"/>
  <c r="Q92" i="48" s="1"/>
  <c r="BG22" i="82"/>
  <c r="BG133" i="82"/>
  <c r="BG13" i="82" s="1"/>
  <c r="BG28" i="52" s="1"/>
  <c r="U11" i="52"/>
  <c r="U90" i="48"/>
  <c r="W126" i="59"/>
  <c r="W127" i="59" s="1"/>
  <c r="S14" i="67"/>
  <c r="S17" i="67" s="1"/>
  <c r="R22" i="71"/>
  <c r="S19" i="92"/>
  <c r="G11" i="52"/>
  <c r="I126" i="59"/>
  <c r="I127" i="59" s="1"/>
  <c r="G90" i="48"/>
  <c r="AX9" i="52"/>
  <c r="AZ121" i="59"/>
  <c r="AX86" i="48"/>
  <c r="AX87" i="48"/>
  <c r="AX91" i="48"/>
  <c r="E132" i="82"/>
  <c r="E12" i="82" s="1"/>
  <c r="BK68" i="82"/>
  <c r="C69" i="82"/>
  <c r="C42" i="50"/>
  <c r="C9" i="50"/>
  <c r="C15" i="50" s="1"/>
  <c r="C18" i="50" s="1"/>
  <c r="C35" i="50"/>
  <c r="D87" i="82"/>
  <c r="D88" i="82" s="1"/>
  <c r="D45" i="48"/>
  <c r="D29" i="48"/>
  <c r="F117" i="59" s="1"/>
  <c r="F116" i="59"/>
  <c r="AP68" i="49"/>
  <c r="BA69" i="49"/>
  <c r="Z39" i="52"/>
  <c r="Z38" i="82"/>
  <c r="Z23" i="82"/>
  <c r="Z24" i="82" s="1"/>
  <c r="Z38" i="52" s="1"/>
  <c r="D82" i="82"/>
  <c r="D83" i="82" s="1"/>
  <c r="D41" i="48"/>
  <c r="W12" i="52"/>
  <c r="M129" i="59"/>
  <c r="H9" i="52"/>
  <c r="J121" i="59"/>
  <c r="J122" i="59" s="1"/>
  <c r="H86" i="48"/>
  <c r="H92" i="48" s="1"/>
  <c r="H91" i="48"/>
  <c r="H87" i="48"/>
  <c r="H93" i="48" s="1"/>
  <c r="BF82" i="82"/>
  <c r="BF83" i="82" s="1"/>
  <c r="BF41" i="48"/>
  <c r="BJ22" i="82"/>
  <c r="BJ133" i="82"/>
  <c r="BJ13" i="82" s="1"/>
  <c r="BJ28" i="52" s="1"/>
  <c r="BI9" i="52"/>
  <c r="BI12" i="52" s="1"/>
  <c r="BK121" i="59"/>
  <c r="BK122" i="59" s="1"/>
  <c r="BI86" i="48"/>
  <c r="BI91" i="48"/>
  <c r="BI87" i="48"/>
  <c r="AQ121" i="59"/>
  <c r="AO9" i="52"/>
  <c r="AO86" i="48"/>
  <c r="AO91" i="48"/>
  <c r="AO87" i="48"/>
  <c r="X82" i="82"/>
  <c r="X83" i="82" s="1"/>
  <c r="X132" i="82" s="1"/>
  <c r="X12" i="82" s="1"/>
  <c r="X41" i="48"/>
  <c r="BG11" i="52"/>
  <c r="BG90" i="48"/>
  <c r="BI126" i="59"/>
  <c r="BI127" i="59" s="1"/>
  <c r="E21" i="59"/>
  <c r="BM125" i="59"/>
  <c r="E5" i="51"/>
  <c r="J5" i="51" s="1"/>
  <c r="J31" i="51"/>
  <c r="K31" i="51" s="1"/>
  <c r="BB66" i="49"/>
  <c r="BN5" i="49"/>
  <c r="S126" i="59"/>
  <c r="S127" i="59" s="1"/>
  <c r="Q90" i="48"/>
  <c r="Q11" i="52"/>
  <c r="BI22" i="82"/>
  <c r="BI133" i="82"/>
  <c r="BI13" i="82" s="1"/>
  <c r="BI28" i="52" s="1"/>
  <c r="I11" i="52"/>
  <c r="I90" i="48"/>
  <c r="K126" i="59"/>
  <c r="K127" i="59" s="1"/>
  <c r="AE9" i="52"/>
  <c r="AG121" i="59"/>
  <c r="AG122" i="59" s="1"/>
  <c r="AE86" i="48"/>
  <c r="AE92" i="48" s="1"/>
  <c r="AE91" i="48"/>
  <c r="AE87" i="48"/>
  <c r="AE93" i="48" s="1"/>
  <c r="M12" i="52"/>
  <c r="AJ82" i="82"/>
  <c r="AJ83" i="82" s="1"/>
  <c r="AJ132" i="82" s="1"/>
  <c r="AJ12" i="82" s="1"/>
  <c r="AJ41" i="48"/>
  <c r="AJ90" i="48" s="1"/>
  <c r="N32" i="52"/>
  <c r="N14" i="82"/>
  <c r="N31" i="52" s="1"/>
  <c r="BG132" i="82"/>
  <c r="BG12" i="82" s="1"/>
  <c r="J47" i="51"/>
  <c r="K47" i="51" s="1"/>
  <c r="E13" i="51"/>
  <c r="N126" i="59"/>
  <c r="N127" i="59" s="1"/>
  <c r="L11" i="52"/>
  <c r="H43" i="50"/>
  <c r="H40" i="64" s="1"/>
  <c r="H50" i="52"/>
  <c r="H66" i="50"/>
  <c r="J68" i="50" s="1"/>
  <c r="F15" i="82"/>
  <c r="F29" i="52" s="1"/>
  <c r="F39" i="82"/>
  <c r="D6" i="50"/>
  <c r="D34" i="50"/>
  <c r="M32" i="52"/>
  <c r="M14" i="82"/>
  <c r="M31" i="52" s="1"/>
  <c r="BE82" i="82"/>
  <c r="BE83" i="82" s="1"/>
  <c r="BE41" i="48"/>
  <c r="I32" i="52"/>
  <c r="L20" i="92"/>
  <c r="N49" i="68"/>
  <c r="L26" i="92"/>
  <c r="L28" i="92" s="1"/>
  <c r="U9" i="52"/>
  <c r="W121" i="59"/>
  <c r="W122" i="59" s="1"/>
  <c r="U91" i="48"/>
  <c r="U87" i="48"/>
  <c r="U93" i="48" s="1"/>
  <c r="U86" i="48"/>
  <c r="U92" i="48" s="1"/>
  <c r="AE22" i="82"/>
  <c r="AE133" i="82"/>
  <c r="AE13" i="82" s="1"/>
  <c r="AE28" i="52" s="1"/>
  <c r="BK66" i="49"/>
  <c r="BK68" i="49" s="1"/>
  <c r="BN14" i="49"/>
  <c r="AH11" i="52"/>
  <c r="AJ126" i="59"/>
  <c r="AJ127" i="59" s="1"/>
  <c r="AH90" i="48"/>
  <c r="AK9" i="52"/>
  <c r="AK12" i="52" s="1"/>
  <c r="AM121" i="59"/>
  <c r="AM122" i="59" s="1"/>
  <c r="AM129" i="59" s="1"/>
  <c r="AK86" i="48"/>
  <c r="AK92" i="48" s="1"/>
  <c r="AK87" i="48"/>
  <c r="AK93" i="48" s="1"/>
  <c r="AK91" i="48"/>
  <c r="BK81" i="82"/>
  <c r="L82" i="82"/>
  <c r="L83" i="82" s="1"/>
  <c r="L132" i="82" s="1"/>
  <c r="L12" i="82" s="1"/>
  <c r="L41" i="48"/>
  <c r="L90" i="48" s="1"/>
  <c r="AH32" i="52"/>
  <c r="AK22" i="82"/>
  <c r="AK133" i="82"/>
  <c r="AK13" i="82" s="1"/>
  <c r="AK28" i="52" s="1"/>
  <c r="BI90" i="48"/>
  <c r="BI11" i="52"/>
  <c r="BK126" i="59"/>
  <c r="BK127" i="59" s="1"/>
  <c r="AQ90" i="48"/>
  <c r="AQ11" i="52"/>
  <c r="AS126" i="59"/>
  <c r="AN121" i="59"/>
  <c r="AN122" i="59" s="1"/>
  <c r="AL9" i="52"/>
  <c r="AL86" i="48"/>
  <c r="AL92" i="48" s="1"/>
  <c r="AL91" i="48"/>
  <c r="AL87" i="48"/>
  <c r="AL93" i="48" s="1"/>
  <c r="BD82" i="82"/>
  <c r="BD83" i="82" s="1"/>
  <c r="BD41" i="48"/>
  <c r="AG11" i="52"/>
  <c r="AI126" i="59"/>
  <c r="AI127" i="59" s="1"/>
  <c r="AQ126" i="59"/>
  <c r="AO90" i="48"/>
  <c r="AO11" i="52"/>
  <c r="BI132" i="82"/>
  <c r="BI12" i="82" s="1"/>
  <c r="AP11" i="52"/>
  <c r="AP90" i="48"/>
  <c r="AR126" i="59"/>
  <c r="Q50" i="68"/>
  <c r="Q51" i="68"/>
  <c r="V90" i="48"/>
  <c r="X126" i="59"/>
  <c r="X127" i="59" s="1"/>
  <c r="V11" i="52"/>
  <c r="K38" i="82"/>
  <c r="K23" i="82"/>
  <c r="K24" i="82" s="1"/>
  <c r="AP141" i="49"/>
  <c r="BA142" i="49"/>
  <c r="BA82" i="82"/>
  <c r="BA83" i="82" s="1"/>
  <c r="BA41" i="48"/>
  <c r="AC49" i="68"/>
  <c r="AA26" i="92"/>
  <c r="AA28" i="92" s="1"/>
  <c r="AA20" i="92"/>
  <c r="N7" i="92"/>
  <c r="M20" i="52"/>
  <c r="BK65" i="82"/>
  <c r="BA87" i="82"/>
  <c r="BA88" i="82" s="1"/>
  <c r="BA132" i="82" s="1"/>
  <c r="BA12" i="82" s="1"/>
  <c r="BA45" i="48"/>
  <c r="W32" i="52"/>
  <c r="W14" i="82"/>
  <c r="W31" i="52" s="1"/>
  <c r="F38" i="82"/>
  <c r="F24" i="82"/>
  <c r="E33" i="51"/>
  <c r="E116" i="59"/>
  <c r="C29" i="48"/>
  <c r="E117" i="59" s="1"/>
  <c r="BK28" i="48"/>
  <c r="BB11" i="52"/>
  <c r="BD126" i="59"/>
  <c r="BD127" i="59" s="1"/>
  <c r="BB90" i="48"/>
  <c r="E24" i="82"/>
  <c r="E38" i="82"/>
  <c r="Y22" i="82"/>
  <c r="Y133" i="82"/>
  <c r="Y13" i="82" s="1"/>
  <c r="Y28" i="52" s="1"/>
  <c r="AN41" i="48"/>
  <c r="AN82" i="82"/>
  <c r="R141" i="49"/>
  <c r="AC142" i="49"/>
  <c r="BB22" i="82"/>
  <c r="BB133" i="82"/>
  <c r="BB13" i="82" s="1"/>
  <c r="BB28" i="52" s="1"/>
  <c r="E90" i="48"/>
  <c r="G126" i="59"/>
  <c r="G127" i="59" s="1"/>
  <c r="E11" i="52"/>
  <c r="O31" i="82"/>
  <c r="O37" i="82"/>
  <c r="AS11" i="52"/>
  <c r="AU126" i="59"/>
  <c r="BB132" i="82"/>
  <c r="BB12" i="82" s="1"/>
  <c r="AB87" i="82"/>
  <c r="AB88" i="82" s="1"/>
  <c r="AB45" i="48"/>
  <c r="AR41" i="48"/>
  <c r="AR90" i="48" s="1"/>
  <c r="AR82" i="82"/>
  <c r="K14" i="82"/>
  <c r="K31" i="52" s="1"/>
  <c r="J90" i="48"/>
  <c r="J11" i="52"/>
  <c r="L126" i="59"/>
  <c r="L127" i="59" s="1"/>
  <c r="AF126" i="59"/>
  <c r="AF127" i="59" s="1"/>
  <c r="AF129" i="59" s="1"/>
  <c r="AD90" i="48"/>
  <c r="AD11" i="52"/>
  <c r="AD12" i="52" s="1"/>
  <c r="AD86" i="48"/>
  <c r="AD92" i="48" s="1"/>
  <c r="H129" i="59"/>
  <c r="P82" i="82"/>
  <c r="P83" i="82" s="1"/>
  <c r="P41" i="48"/>
  <c r="AI38" i="82"/>
  <c r="AI39" i="52"/>
  <c r="AI23" i="82"/>
  <c r="AI24" i="82" s="1"/>
  <c r="AI38" i="52" s="1"/>
  <c r="F141" i="49"/>
  <c r="Q142" i="49"/>
  <c r="Q22" i="82"/>
  <c r="Q133" i="82"/>
  <c r="Q13" i="82" s="1"/>
  <c r="Q28" i="52" s="1"/>
  <c r="AC22" i="82"/>
  <c r="AC133" i="82"/>
  <c r="AC13" i="82" s="1"/>
  <c r="AC28" i="52" s="1"/>
  <c r="F10" i="64"/>
  <c r="F125" i="116" s="1"/>
  <c r="BE87" i="82"/>
  <c r="BE88" i="82" s="1"/>
  <c r="BE45" i="48"/>
  <c r="BH87" i="82"/>
  <c r="BH88" i="82" s="1"/>
  <c r="BH45" i="48"/>
  <c r="BC82" i="82"/>
  <c r="BC83" i="82" s="1"/>
  <c r="BC41" i="48"/>
  <c r="AF82" i="82"/>
  <c r="AF83" i="82" s="1"/>
  <c r="AF132" i="82" s="1"/>
  <c r="AF12" i="82" s="1"/>
  <c r="AF41" i="48"/>
  <c r="AF90" i="48" s="1"/>
  <c r="BD87" i="82"/>
  <c r="BD88" i="82" s="1"/>
  <c r="BD45" i="48"/>
  <c r="BK77" i="48"/>
  <c r="C88" i="48"/>
  <c r="AE90" i="48"/>
  <c r="AE11" i="52"/>
  <c r="AG126" i="59"/>
  <c r="AG127" i="59" s="1"/>
  <c r="AT126" i="59"/>
  <c r="AR11" i="52"/>
  <c r="X7" i="92"/>
  <c r="W20" i="52"/>
  <c r="AL22" i="82"/>
  <c r="AL133" i="82"/>
  <c r="AL13" i="82" s="1"/>
  <c r="AL28" i="52" s="1"/>
  <c r="AX126" i="59"/>
  <c r="AV11" i="52"/>
  <c r="Z19" i="92"/>
  <c r="Z14" i="67"/>
  <c r="Z17" i="67" s="1"/>
  <c r="Y22" i="71"/>
  <c r="AD141" i="49"/>
  <c r="AO142" i="49"/>
  <c r="T22" i="82"/>
  <c r="T133" i="82"/>
  <c r="T13" i="82" s="1"/>
  <c r="T28" i="52" s="1"/>
  <c r="I121" i="59"/>
  <c r="I122" i="59" s="1"/>
  <c r="G9" i="52"/>
  <c r="G12" i="52" s="1"/>
  <c r="G86" i="48"/>
  <c r="G92" i="48" s="1"/>
  <c r="AK32" i="52"/>
  <c r="R68" i="49"/>
  <c r="AC69" i="49"/>
  <c r="Z22" i="71"/>
  <c r="AA19" i="92"/>
  <c r="AA14" i="67"/>
  <c r="AA17" i="67" s="1"/>
  <c r="S22" i="82"/>
  <c r="S133" i="82"/>
  <c r="S13" i="82" s="1"/>
  <c r="S28" i="52" s="1"/>
  <c r="G50" i="52"/>
  <c r="G43" i="50"/>
  <c r="G40" i="64" s="1"/>
  <c r="G66" i="50"/>
  <c r="I68" i="50" s="1"/>
  <c r="E9" i="52"/>
  <c r="G121" i="59"/>
  <c r="G122" i="59" s="1"/>
  <c r="E87" i="48"/>
  <c r="E93" i="48" s="1"/>
  <c r="E91" i="48"/>
  <c r="E86" i="48"/>
  <c r="E92" i="48" s="1"/>
  <c r="H132" i="82"/>
  <c r="H12" i="82" s="1"/>
  <c r="AF11" i="52"/>
  <c r="AH126" i="59"/>
  <c r="AH127" i="59" s="1"/>
  <c r="G91" i="48"/>
  <c r="BF87" i="82"/>
  <c r="BF88" i="82" s="1"/>
  <c r="BF45" i="48"/>
  <c r="R39" i="52"/>
  <c r="R38" i="82"/>
  <c r="R23" i="82"/>
  <c r="R24" i="82" s="1"/>
  <c r="R38" i="52" s="1"/>
  <c r="N15" i="82"/>
  <c r="N29" i="52" s="1"/>
  <c r="N39" i="82"/>
  <c r="BI121" i="59"/>
  <c r="BI122" i="59" s="1"/>
  <c r="BG9" i="52"/>
  <c r="BG12" i="52" s="1"/>
  <c r="BG86" i="48"/>
  <c r="BG91" i="48"/>
  <c r="BG87" i="48"/>
  <c r="BK109" i="82"/>
  <c r="C110" i="82"/>
  <c r="F12" i="52"/>
  <c r="O19" i="92"/>
  <c r="O14" i="67"/>
  <c r="O17" i="67" s="1"/>
  <c r="N22" i="71"/>
  <c r="BL126" i="59"/>
  <c r="BL127" i="59" s="1"/>
  <c r="BJ11" i="52"/>
  <c r="BJ90" i="48"/>
  <c r="P87" i="82"/>
  <c r="P88" i="82" s="1"/>
  <c r="P45" i="48"/>
  <c r="AN126" i="59"/>
  <c r="AN127" i="59" s="1"/>
  <c r="AL11" i="52"/>
  <c r="AL90" i="48"/>
  <c r="J32" i="52"/>
  <c r="J14" i="82"/>
  <c r="J31" i="52" s="1"/>
  <c r="AD32" i="52"/>
  <c r="AV26" i="92"/>
  <c r="AV28" i="92" s="1"/>
  <c r="AX49" i="68"/>
  <c r="AV20" i="92"/>
  <c r="G14" i="67"/>
  <c r="G17" i="67" s="1"/>
  <c r="G19" i="92"/>
  <c r="F22" i="71"/>
  <c r="AB82" i="82"/>
  <c r="AB83" i="82" s="1"/>
  <c r="AB41" i="48"/>
  <c r="X26" i="92"/>
  <c r="X28" i="92" s="1"/>
  <c r="Z49" i="68"/>
  <c r="X20" i="92"/>
  <c r="J43" i="50"/>
  <c r="J40" i="64" s="1"/>
  <c r="J50" i="52"/>
  <c r="J66" i="50"/>
  <c r="L68" i="50" s="1"/>
  <c r="K121" i="59"/>
  <c r="K122" i="59" s="1"/>
  <c r="I9" i="52"/>
  <c r="I86" i="48"/>
  <c r="I92" i="48" s="1"/>
  <c r="I91" i="48"/>
  <c r="I87" i="48"/>
  <c r="I93" i="48" s="1"/>
  <c r="Z12" i="52"/>
  <c r="AD68" i="50"/>
  <c r="F56" i="50" s="1"/>
  <c r="F54" i="50"/>
  <c r="R68" i="50"/>
  <c r="E56" i="50" s="1"/>
  <c r="E54" i="50"/>
  <c r="N26" i="92"/>
  <c r="N28" i="92" s="1"/>
  <c r="N20" i="92"/>
  <c r="P49" i="68"/>
  <c r="AH9" i="52"/>
  <c r="AJ121" i="59"/>
  <c r="AJ122" i="59" s="1"/>
  <c r="AH87" i="48"/>
  <c r="AH93" i="48" s="1"/>
  <c r="AH91" i="48"/>
  <c r="AH86" i="48"/>
  <c r="AH92" i="48" s="1"/>
  <c r="J9" i="52"/>
  <c r="L121" i="59"/>
  <c r="L122" i="59" s="1"/>
  <c r="J86" i="48"/>
  <c r="J92" i="48" s="1"/>
  <c r="M15" i="82"/>
  <c r="M29" i="52" s="1"/>
  <c r="M39" i="82"/>
  <c r="X90" i="48"/>
  <c r="X11" i="52"/>
  <c r="Z126" i="59"/>
  <c r="Z127" i="59" s="1"/>
  <c r="AT90" i="48"/>
  <c r="AV126" i="59"/>
  <c r="AT11" i="52"/>
  <c r="AW9" i="52"/>
  <c r="AY121" i="59"/>
  <c r="AW86" i="48"/>
  <c r="AW87" i="48"/>
  <c r="AW91" i="48"/>
  <c r="U126" i="59"/>
  <c r="U127" i="59" s="1"/>
  <c r="S90" i="48"/>
  <c r="S11" i="52"/>
  <c r="H22" i="82"/>
  <c r="H133" i="82"/>
  <c r="H13" i="82" s="1"/>
  <c r="H28" i="52" s="1"/>
  <c r="V121" i="59"/>
  <c r="V122" i="59" s="1"/>
  <c r="T9" i="52"/>
  <c r="T12" i="52" s="1"/>
  <c r="T86" i="48"/>
  <c r="T92" i="48" s="1"/>
  <c r="T87" i="48"/>
  <c r="T93" i="48" s="1"/>
  <c r="T91" i="48"/>
  <c r="BM115" i="59"/>
  <c r="E11" i="59"/>
  <c r="AD68" i="49"/>
  <c r="AO69" i="49"/>
  <c r="K22" i="71"/>
  <c r="L19" i="92"/>
  <c r="L14" i="67"/>
  <c r="L17" i="67" s="1"/>
  <c r="S9" i="52"/>
  <c r="U121" i="59"/>
  <c r="U122" i="59" s="1"/>
  <c r="S86" i="48"/>
  <c r="S92" i="48" s="1"/>
  <c r="S87" i="48"/>
  <c r="S93" i="48" s="1"/>
  <c r="S91" i="48"/>
  <c r="J126" i="59"/>
  <c r="J127" i="59" s="1"/>
  <c r="J129" i="59" s="1"/>
  <c r="H11" i="52"/>
  <c r="H90" i="48"/>
  <c r="V22" i="82"/>
  <c r="V133" i="82"/>
  <c r="V13" i="82" s="1"/>
  <c r="V28" i="52" s="1"/>
  <c r="AA121" i="59"/>
  <c r="AA122" i="59" s="1"/>
  <c r="AA129" i="59" s="1"/>
  <c r="Y9" i="52"/>
  <c r="Y12" i="52" s="1"/>
  <c r="Y87" i="48"/>
  <c r="Y93" i="48" s="1"/>
  <c r="Y91" i="48"/>
  <c r="Y86" i="48"/>
  <c r="Y92" i="48" s="1"/>
  <c r="G16" i="59"/>
  <c r="F26" i="116" s="1"/>
  <c r="X14" i="67"/>
  <c r="X17" i="67" s="1"/>
  <c r="X19" i="92"/>
  <c r="W22" i="71"/>
  <c r="BB9" i="52"/>
  <c r="BB12" i="52" s="1"/>
  <c r="BD121" i="59"/>
  <c r="BD122" i="59" s="1"/>
  <c r="BB87" i="48"/>
  <c r="BB91" i="48"/>
  <c r="BB86" i="48"/>
  <c r="U22" i="82"/>
  <c r="U133" i="82"/>
  <c r="U13" i="82" s="1"/>
  <c r="U28" i="52" s="1"/>
  <c r="AZ126" i="59"/>
  <c r="AX11" i="52"/>
  <c r="AX90" i="48"/>
  <c r="G22" i="82"/>
  <c r="AN45" i="48"/>
  <c r="AN87" i="82"/>
  <c r="AU22" i="71"/>
  <c r="AV14" i="67"/>
  <c r="AV17" i="67" s="1"/>
  <c r="AV19" i="92"/>
  <c r="AC9" i="52"/>
  <c r="AE121" i="59"/>
  <c r="AE122" i="59" s="1"/>
  <c r="AC86" i="48"/>
  <c r="AC92" i="48" s="1"/>
  <c r="AC91" i="48"/>
  <c r="AC87" i="48"/>
  <c r="AC93" i="48" s="1"/>
  <c r="T129" i="59"/>
  <c r="P129" i="59"/>
  <c r="K12" i="52"/>
  <c r="AV121" i="59"/>
  <c r="AT9" i="52"/>
  <c r="AT87" i="48"/>
  <c r="AT91" i="48"/>
  <c r="AT86" i="48"/>
  <c r="BC87" i="82"/>
  <c r="BC88" i="82" s="1"/>
  <c r="BC45" i="48"/>
  <c r="AC90" i="48"/>
  <c r="AC11" i="52"/>
  <c r="AE126" i="59"/>
  <c r="AE127" i="59" s="1"/>
  <c r="BJ132" i="82"/>
  <c r="BJ12" i="82" s="1"/>
  <c r="BL88" i="82"/>
  <c r="E66" i="50"/>
  <c r="G68" i="50" s="1"/>
  <c r="E43" i="50"/>
  <c r="E40" i="64" s="1"/>
  <c r="E50" i="52"/>
  <c r="BC139" i="49"/>
  <c r="BC141" i="49" s="1"/>
  <c r="BN79" i="49"/>
  <c r="AL132" i="82"/>
  <c r="AL12" i="82" s="1"/>
  <c r="E10" i="59"/>
  <c r="BM114" i="59"/>
  <c r="Y132" i="82"/>
  <c r="Y12" i="82" s="1"/>
  <c r="AL49" i="68"/>
  <c r="AJ20" i="92"/>
  <c r="AJ26" i="92"/>
  <c r="AJ28" i="92" s="1"/>
  <c r="Z32" i="52"/>
  <c r="Z14" i="82"/>
  <c r="Z31" i="52" s="1"/>
  <c r="C121" i="82"/>
  <c r="BK119" i="82"/>
  <c r="BC66" i="49"/>
  <c r="BC68" i="49" s="1"/>
  <c r="BN6" i="49"/>
  <c r="AI14" i="82"/>
  <c r="AI31" i="52" s="1"/>
  <c r="AI32" i="52"/>
  <c r="I50" i="52"/>
  <c r="I43" i="50"/>
  <c r="I40" i="64" s="1"/>
  <c r="I66" i="50"/>
  <c r="K68" i="50" s="1"/>
  <c r="E44" i="51"/>
  <c r="E120" i="59"/>
  <c r="C8" i="52"/>
  <c r="BK40" i="48"/>
  <c r="I22" i="82"/>
  <c r="I133" i="82"/>
  <c r="I13" i="82" s="1"/>
  <c r="I28" i="52" s="1"/>
  <c r="BJ9" i="52"/>
  <c r="BJ12" i="52" s="1"/>
  <c r="BL121" i="59"/>
  <c r="BL122" i="59" s="1"/>
  <c r="BJ86" i="48"/>
  <c r="BJ91" i="48"/>
  <c r="BJ87" i="48"/>
  <c r="AG82" i="82"/>
  <c r="AG83" i="82" s="1"/>
  <c r="AG132" i="82" s="1"/>
  <c r="AG12" i="82" s="1"/>
  <c r="AG41" i="48"/>
  <c r="AG90" i="48" s="1"/>
  <c r="AL126" i="59"/>
  <c r="AL127" i="59" s="1"/>
  <c r="AJ11" i="52"/>
  <c r="AS82" i="82"/>
  <c r="AS41" i="48"/>
  <c r="AS90" i="48" s="1"/>
  <c r="AV41" i="48"/>
  <c r="AV90" i="48" s="1"/>
  <c r="AV82" i="82"/>
  <c r="AH22" i="82"/>
  <c r="AH133" i="82"/>
  <c r="AH13" i="82" s="1"/>
  <c r="AH28" i="52" s="1"/>
  <c r="J22" i="82"/>
  <c r="BL66" i="50"/>
  <c r="BN68" i="50" s="1"/>
  <c r="BL43" i="50"/>
  <c r="AH14" i="82" l="1"/>
  <c r="AH31" i="52" s="1"/>
  <c r="AD14" i="82"/>
  <c r="AD31" i="52" s="1"/>
  <c r="AK14" i="82"/>
  <c r="AK31" i="52" s="1"/>
  <c r="AE14" i="82"/>
  <c r="AE31" i="52" s="1"/>
  <c r="U14" i="82"/>
  <c r="U31" i="52" s="1"/>
  <c r="Q14" i="82"/>
  <c r="Q31" i="52" s="1"/>
  <c r="V14" i="82"/>
  <c r="V31" i="52" s="1"/>
  <c r="T14" i="82"/>
  <c r="T31" i="52" s="1"/>
  <c r="AQ26" i="92"/>
  <c r="AQ28" i="92" s="1"/>
  <c r="Q32" i="52"/>
  <c r="BF132" i="82"/>
  <c r="BF12" i="82" s="1"/>
  <c r="BF32" i="52" s="1"/>
  <c r="AS49" i="68"/>
  <c r="AD23" i="82"/>
  <c r="AD24" i="82" s="1"/>
  <c r="AD38" i="52" s="1"/>
  <c r="AD39" i="52"/>
  <c r="U12" i="52"/>
  <c r="AC14" i="82"/>
  <c r="AC31" i="52" s="1"/>
  <c r="S129" i="59"/>
  <c r="X129" i="59"/>
  <c r="G14" i="82"/>
  <c r="G31" i="52" s="1"/>
  <c r="AE129" i="59"/>
  <c r="E15" i="82"/>
  <c r="E29" i="52" s="1"/>
  <c r="BC132" i="82"/>
  <c r="BC12" i="82" s="1"/>
  <c r="AH12" i="52"/>
  <c r="Z20" i="52"/>
  <c r="G32" i="52"/>
  <c r="AG129" i="59"/>
  <c r="I14" i="82"/>
  <c r="I31" i="52" s="1"/>
  <c r="D87" i="48"/>
  <c r="D93" i="48" s="1"/>
  <c r="E12" i="52"/>
  <c r="D91" i="48"/>
  <c r="E20" i="92" s="1"/>
  <c r="S14" i="82"/>
  <c r="S31" i="52" s="1"/>
  <c r="AE12" i="52"/>
  <c r="BN142" i="49"/>
  <c r="K129" i="59"/>
  <c r="J7" i="92" s="1"/>
  <c r="BD132" i="82"/>
  <c r="BD12" i="82" s="1"/>
  <c r="BD32" i="52" s="1"/>
  <c r="AC12" i="52"/>
  <c r="AL12" i="52"/>
  <c r="V129" i="59"/>
  <c r="T20" i="52" s="1"/>
  <c r="AK19" i="92"/>
  <c r="AK14" i="67"/>
  <c r="AK17" i="67" s="1"/>
  <c r="AJ22" i="71"/>
  <c r="X32" i="52"/>
  <c r="AJ32" i="52"/>
  <c r="AH14" i="67"/>
  <c r="AH17" i="67" s="1"/>
  <c r="AG22" i="71"/>
  <c r="AH19" i="92"/>
  <c r="Z7" i="92"/>
  <c r="Y20" i="52"/>
  <c r="AG32" i="52"/>
  <c r="P22" i="82"/>
  <c r="P133" i="82"/>
  <c r="P13" i="82" s="1"/>
  <c r="P28" i="52" s="1"/>
  <c r="AT19" i="92"/>
  <c r="AS22" i="71"/>
  <c r="AT14" i="67"/>
  <c r="AT17" i="67" s="1"/>
  <c r="AZ87" i="82"/>
  <c r="AZ88" i="82" s="1"/>
  <c r="AZ45" i="48"/>
  <c r="W49" i="68"/>
  <c r="U20" i="92"/>
  <c r="U26" i="92"/>
  <c r="U28" i="92" s="1"/>
  <c r="BE90" i="48"/>
  <c r="BE11" i="52"/>
  <c r="BG126" i="59"/>
  <c r="BG127" i="59" s="1"/>
  <c r="BB38" i="82"/>
  <c r="BB39" i="52"/>
  <c r="BB24" i="82"/>
  <c r="BB38" i="52" s="1"/>
  <c r="BB23" i="82"/>
  <c r="BA22" i="82"/>
  <c r="BA133" i="82"/>
  <c r="BA13" i="82" s="1"/>
  <c r="BA28" i="52" s="1"/>
  <c r="N20" i="52"/>
  <c r="O7" i="92"/>
  <c r="T19" i="92"/>
  <c r="S22" i="71"/>
  <c r="T14" i="67"/>
  <c r="T17" i="67" s="1"/>
  <c r="P51" i="68"/>
  <c r="P50" i="68"/>
  <c r="BE132" i="82"/>
  <c r="BE12" i="82" s="1"/>
  <c r="E34" i="51"/>
  <c r="J33" i="51"/>
  <c r="K33" i="51" s="1"/>
  <c r="J10" i="59"/>
  <c r="K10" i="59" s="1"/>
  <c r="D20" i="116"/>
  <c r="BJ32" i="52"/>
  <c r="BJ14" i="82"/>
  <c r="BJ31" i="52" s="1"/>
  <c r="G38" i="82"/>
  <c r="G23" i="82"/>
  <c r="BC26" i="92"/>
  <c r="BC28" i="92" s="1"/>
  <c r="BC20" i="92"/>
  <c r="BE49" i="68"/>
  <c r="H22" i="71"/>
  <c r="I14" i="67"/>
  <c r="I17" i="67" s="1"/>
  <c r="I19" i="92"/>
  <c r="M18" i="67"/>
  <c r="Y19" i="92"/>
  <c r="X22" i="71"/>
  <c r="Y14" i="67"/>
  <c r="Y17" i="67" s="1"/>
  <c r="AI26" i="92"/>
  <c r="AI28" i="92" s="1"/>
  <c r="AK49" i="68"/>
  <c r="AI20" i="92"/>
  <c r="AB22" i="82"/>
  <c r="AB133" i="82"/>
  <c r="AB13" i="82" s="1"/>
  <c r="AB28" i="52" s="1"/>
  <c r="AN129" i="59"/>
  <c r="F20" i="92"/>
  <c r="F26" i="92"/>
  <c r="F28" i="92" s="1"/>
  <c r="H49" i="68"/>
  <c r="S38" i="82"/>
  <c r="S39" i="52"/>
  <c r="S23" i="82"/>
  <c r="S24" i="82" s="1"/>
  <c r="S38" i="52" s="1"/>
  <c r="AA18" i="67"/>
  <c r="AA20" i="67" s="1"/>
  <c r="AA39" i="64" s="1"/>
  <c r="BH11" i="52"/>
  <c r="BJ126" i="59"/>
  <c r="BJ127" i="59" s="1"/>
  <c r="P9" i="52"/>
  <c r="R121" i="59"/>
  <c r="R122" i="59" s="1"/>
  <c r="P86" i="48"/>
  <c r="P92" i="48" s="1"/>
  <c r="P91" i="48"/>
  <c r="P87" i="48"/>
  <c r="P93" i="48" s="1"/>
  <c r="L129" i="59"/>
  <c r="BB32" i="52"/>
  <c r="BB14" i="82"/>
  <c r="BB31" i="52" s="1"/>
  <c r="F14" i="67"/>
  <c r="F17" i="67" s="1"/>
  <c r="E22" i="71"/>
  <c r="F19" i="92"/>
  <c r="K15" i="82"/>
  <c r="K29" i="52" s="1"/>
  <c r="K39" i="82"/>
  <c r="BK129" i="59"/>
  <c r="L22" i="82"/>
  <c r="L133" i="82"/>
  <c r="L13" i="82" s="1"/>
  <c r="L28" i="52" s="1"/>
  <c r="D42" i="50"/>
  <c r="D35" i="50"/>
  <c r="D9" i="50"/>
  <c r="D15" i="50" s="1"/>
  <c r="D18" i="50" s="1"/>
  <c r="E6" i="50" s="1"/>
  <c r="E18" i="50" s="1"/>
  <c r="F6" i="50" s="1"/>
  <c r="F18" i="50" s="1"/>
  <c r="G6" i="50" s="1"/>
  <c r="G18" i="50" s="1"/>
  <c r="H6" i="50" s="1"/>
  <c r="H18" i="50" s="1"/>
  <c r="R19" i="92"/>
  <c r="R14" i="67"/>
  <c r="R17" i="67" s="1"/>
  <c r="Q22" i="71"/>
  <c r="X9" i="52"/>
  <c r="X12" i="52" s="1"/>
  <c r="Z121" i="59"/>
  <c r="Z122" i="59" s="1"/>
  <c r="X86" i="48"/>
  <c r="X92" i="48" s="1"/>
  <c r="X87" i="48"/>
  <c r="X93" i="48" s="1"/>
  <c r="X91" i="48"/>
  <c r="BF22" i="82"/>
  <c r="BF133" i="82"/>
  <c r="BF13" i="82" s="1"/>
  <c r="BF28" i="52" s="1"/>
  <c r="F121" i="59"/>
  <c r="F122" i="59" s="1"/>
  <c r="D9" i="52"/>
  <c r="D86" i="48"/>
  <c r="D92" i="48" s="1"/>
  <c r="AM41" i="48"/>
  <c r="BA70" i="49"/>
  <c r="AM82" i="82"/>
  <c r="V19" i="92"/>
  <c r="V14" i="67"/>
  <c r="V17" i="67" s="1"/>
  <c r="U22" i="71"/>
  <c r="Q12" i="52"/>
  <c r="E6" i="51"/>
  <c r="J3" i="51"/>
  <c r="AM18" i="67"/>
  <c r="AH39" i="52"/>
  <c r="AH38" i="82"/>
  <c r="AH23" i="82"/>
  <c r="Y38" i="82"/>
  <c r="Y39" i="52"/>
  <c r="Y23" i="82"/>
  <c r="Y24" i="82" s="1"/>
  <c r="Y38" i="52" s="1"/>
  <c r="BA90" i="48"/>
  <c r="BA11" i="52"/>
  <c r="BC126" i="59"/>
  <c r="BC127" i="59" s="1"/>
  <c r="AC51" i="68"/>
  <c r="AC50" i="68"/>
  <c r="Q75" i="68"/>
  <c r="S305" i="6" s="1"/>
  <c r="Q72" i="68"/>
  <c r="S175" i="6" s="1"/>
  <c r="S176" i="6" s="1"/>
  <c r="Q74" i="68"/>
  <c r="S193" i="6" s="1"/>
  <c r="Q79" i="68"/>
  <c r="S469" i="6" s="1"/>
  <c r="Q76" i="68"/>
  <c r="S341" i="6" s="1"/>
  <c r="Q71" i="68"/>
  <c r="Q78" i="68"/>
  <c r="S442" i="6" s="1"/>
  <c r="Q73" i="68"/>
  <c r="S184" i="6" s="1"/>
  <c r="S185" i="6" s="1"/>
  <c r="Q80" i="68"/>
  <c r="S496" i="6" s="1"/>
  <c r="Q77" i="68"/>
  <c r="S406" i="6" s="1"/>
  <c r="AO49" i="68"/>
  <c r="AM26" i="92"/>
  <c r="AM28" i="92" s="1"/>
  <c r="AM20" i="92"/>
  <c r="AI14" i="67"/>
  <c r="AI17" i="67" s="1"/>
  <c r="AH22" i="71"/>
  <c r="AI19" i="92"/>
  <c r="M14" i="67"/>
  <c r="M17" i="67" s="1"/>
  <c r="M19" i="92"/>
  <c r="L22" i="71"/>
  <c r="R7" i="92"/>
  <c r="Q20" i="52"/>
  <c r="AL7" i="92"/>
  <c r="AK20" i="52"/>
  <c r="X22" i="82"/>
  <c r="X133" i="82"/>
  <c r="X13" i="82" s="1"/>
  <c r="X28" i="52" s="1"/>
  <c r="BL49" i="68"/>
  <c r="BJ26" i="92"/>
  <c r="BJ28" i="92" s="1"/>
  <c r="BJ20" i="92"/>
  <c r="D22" i="82"/>
  <c r="D133" i="82"/>
  <c r="D13" i="82" s="1"/>
  <c r="D28" i="52" s="1"/>
  <c r="H19" i="92"/>
  <c r="H14" i="67"/>
  <c r="H17" i="67" s="1"/>
  <c r="G22" i="71"/>
  <c r="AK18" i="67"/>
  <c r="U14" i="67"/>
  <c r="U17" i="67" s="1"/>
  <c r="T22" i="71"/>
  <c r="U19" i="92"/>
  <c r="W39" i="82"/>
  <c r="W42" i="52"/>
  <c r="W15" i="82"/>
  <c r="W29" i="52" s="1"/>
  <c r="I38" i="82"/>
  <c r="I23" i="82"/>
  <c r="H38" i="82"/>
  <c r="H23" i="82"/>
  <c r="H24" i="82" s="1"/>
  <c r="BA32" i="52"/>
  <c r="BA14" i="82"/>
  <c r="BA31" i="52" s="1"/>
  <c r="BJ14" i="67"/>
  <c r="BJ17" i="67" s="1"/>
  <c r="BI22" i="71"/>
  <c r="BJ19" i="92"/>
  <c r="AJ129" i="59"/>
  <c r="V20" i="92"/>
  <c r="V26" i="92"/>
  <c r="V28" i="92" s="1"/>
  <c r="X49" i="68"/>
  <c r="BG121" i="59"/>
  <c r="BG122" i="59" s="1"/>
  <c r="BE9" i="52"/>
  <c r="BE12" i="52" s="1"/>
  <c r="BE86" i="48"/>
  <c r="BE87" i="48"/>
  <c r="BE91" i="48"/>
  <c r="J13" i="51"/>
  <c r="AJ9" i="52"/>
  <c r="AJ12" i="52" s="1"/>
  <c r="AL121" i="59"/>
  <c r="AL122" i="59" s="1"/>
  <c r="AL129" i="59" s="1"/>
  <c r="AJ86" i="48"/>
  <c r="AJ92" i="48" s="1"/>
  <c r="AJ87" i="48"/>
  <c r="AJ93" i="48" s="1"/>
  <c r="AJ91" i="48"/>
  <c r="I20" i="52"/>
  <c r="K49" i="68"/>
  <c r="I26" i="92"/>
  <c r="I28" i="92" s="1"/>
  <c r="I20" i="92"/>
  <c r="G49" i="68"/>
  <c r="E26" i="92"/>
  <c r="E28" i="92" s="1"/>
  <c r="I129" i="59"/>
  <c r="O18" i="67"/>
  <c r="V12" i="52"/>
  <c r="R126" i="59"/>
  <c r="R127" i="59" s="1"/>
  <c r="P90" i="48"/>
  <c r="P11" i="52"/>
  <c r="L32" i="52"/>
  <c r="AJ22" i="82"/>
  <c r="AJ133" i="82"/>
  <c r="AJ13" i="82" s="1"/>
  <c r="AJ28" i="52" s="1"/>
  <c r="J14" i="67"/>
  <c r="J17" i="67" s="1"/>
  <c r="J19" i="92"/>
  <c r="I22" i="71"/>
  <c r="Z42" i="52"/>
  <c r="Z15" i="82"/>
  <c r="Z29" i="52" s="1"/>
  <c r="Z39" i="82"/>
  <c r="E32" i="52"/>
  <c r="E14" i="82"/>
  <c r="E31" i="52" s="1"/>
  <c r="BG39" i="52"/>
  <c r="BG38" i="82"/>
  <c r="BG24" i="82"/>
  <c r="BG38" i="52" s="1"/>
  <c r="BG23" i="82"/>
  <c r="BN139" i="49"/>
  <c r="U7" i="92"/>
  <c r="I51" i="68"/>
  <c r="I50" i="68"/>
  <c r="M50" i="68"/>
  <c r="M51" i="68"/>
  <c r="AY18" i="67"/>
  <c r="AI121" i="59"/>
  <c r="AI122" i="59" s="1"/>
  <c r="AI129" i="59" s="1"/>
  <c r="AG9" i="52"/>
  <c r="AG12" i="52" s="1"/>
  <c r="AG91" i="48"/>
  <c r="AG87" i="48"/>
  <c r="AG93" i="48" s="1"/>
  <c r="AG86" i="48"/>
  <c r="AG92" i="48" s="1"/>
  <c r="AB18" i="67"/>
  <c r="AF9" i="52"/>
  <c r="AF12" i="52" s="1"/>
  <c r="AH121" i="59"/>
  <c r="AH122" i="59" s="1"/>
  <c r="AH129" i="59" s="1"/>
  <c r="AF91" i="48"/>
  <c r="AF86" i="48"/>
  <c r="AF92" i="48" s="1"/>
  <c r="AF87" i="48"/>
  <c r="AF93" i="48" s="1"/>
  <c r="D31" i="116"/>
  <c r="J21" i="59"/>
  <c r="K21" i="59" s="1"/>
  <c r="AR49" i="68"/>
  <c r="AP20" i="92"/>
  <c r="AP26" i="92"/>
  <c r="AP28" i="92" s="1"/>
  <c r="AY26" i="92"/>
  <c r="AY28" i="92" s="1"/>
  <c r="BA49" i="68"/>
  <c r="AY20" i="92"/>
  <c r="BN69" i="49"/>
  <c r="BB141" i="49"/>
  <c r="BM142" i="49"/>
  <c r="AT49" i="68"/>
  <c r="AR26" i="92"/>
  <c r="AR28" i="92" s="1"/>
  <c r="AR20" i="92"/>
  <c r="U50" i="68"/>
  <c r="U51" i="68"/>
  <c r="AL14" i="82"/>
  <c r="AL31" i="52" s="1"/>
  <c r="AL32" i="52"/>
  <c r="D21" i="116"/>
  <c r="J11" i="59"/>
  <c r="K11" i="59" s="1"/>
  <c r="H26" i="92"/>
  <c r="H28" i="92" s="1"/>
  <c r="H20" i="92"/>
  <c r="J49" i="68"/>
  <c r="Q39" i="52"/>
  <c r="Q38" i="82"/>
  <c r="Q23" i="82"/>
  <c r="Q24" i="82" s="1"/>
  <c r="Q38" i="52" s="1"/>
  <c r="AY19" i="92"/>
  <c r="AX22" i="71"/>
  <c r="AY14" i="67"/>
  <c r="AY17" i="67" s="1"/>
  <c r="AG19" i="92"/>
  <c r="AF22" i="71"/>
  <c r="AG14" i="67"/>
  <c r="AG17" i="67" s="1"/>
  <c r="BD11" i="52"/>
  <c r="BD90" i="48"/>
  <c r="BF126" i="59"/>
  <c r="BF127" i="59" s="1"/>
  <c r="K19" i="92"/>
  <c r="J22" i="71"/>
  <c r="K14" i="67"/>
  <c r="K17" i="67" s="1"/>
  <c r="T26" i="92"/>
  <c r="T28" i="92" s="1"/>
  <c r="T20" i="92"/>
  <c r="V49" i="68"/>
  <c r="H18" i="67"/>
  <c r="R42" i="52"/>
  <c r="R39" i="82"/>
  <c r="R15" i="82"/>
  <c r="R29" i="52" s="1"/>
  <c r="G7" i="92"/>
  <c r="F20" i="52"/>
  <c r="BM49" i="68"/>
  <c r="BK20" i="92"/>
  <c r="BK26" i="92"/>
  <c r="BK28" i="92" s="1"/>
  <c r="T39" i="52"/>
  <c r="T38" i="82"/>
  <c r="T23" i="82"/>
  <c r="T24" i="82" s="1"/>
  <c r="T38" i="52" s="1"/>
  <c r="V20" i="52"/>
  <c r="W7" i="92"/>
  <c r="AL26" i="92"/>
  <c r="AL28" i="92" s="1"/>
  <c r="AL20" i="92"/>
  <c r="AN49" i="68"/>
  <c r="BG14" i="82"/>
  <c r="BG31" i="52" s="1"/>
  <c r="BG32" i="52"/>
  <c r="AZ82" i="82"/>
  <c r="AZ83" i="82" s="1"/>
  <c r="AZ41" i="48"/>
  <c r="BC32" i="52"/>
  <c r="BC14" i="82"/>
  <c r="BC31" i="52" s="1"/>
  <c r="R20" i="52"/>
  <c r="S7" i="92"/>
  <c r="U129" i="59"/>
  <c r="AU19" i="92"/>
  <c r="AT22" i="71"/>
  <c r="AU14" i="67"/>
  <c r="AU17" i="67" s="1"/>
  <c r="J12" i="52"/>
  <c r="L49" i="68"/>
  <c r="J20" i="92"/>
  <c r="J26" i="92"/>
  <c r="J28" i="92" s="1"/>
  <c r="Z51" i="68"/>
  <c r="Z50" i="68"/>
  <c r="AX51" i="68"/>
  <c r="AX50" i="68"/>
  <c r="BL129" i="59"/>
  <c r="BH26" i="92"/>
  <c r="BH28" i="92" s="1"/>
  <c r="BJ49" i="68"/>
  <c r="BH20" i="92"/>
  <c r="O82" i="82"/>
  <c r="O83" i="82" s="1"/>
  <c r="O41" i="48"/>
  <c r="AC70" i="49"/>
  <c r="AF7" i="92"/>
  <c r="AE20" i="52"/>
  <c r="AF22" i="82"/>
  <c r="AF133" i="82"/>
  <c r="AF13" i="82" s="1"/>
  <c r="AF28" i="52" s="1"/>
  <c r="AT121" i="59"/>
  <c r="AR9" i="52"/>
  <c r="AR87" i="48"/>
  <c r="AR91" i="48"/>
  <c r="AR86" i="48"/>
  <c r="O16" i="82"/>
  <c r="O32" i="82"/>
  <c r="O87" i="82"/>
  <c r="O88" i="82" s="1"/>
  <c r="AC143" i="49"/>
  <c r="O45" i="48"/>
  <c r="BD129" i="59"/>
  <c r="W19" i="92"/>
  <c r="W14" i="67"/>
  <c r="W17" i="67" s="1"/>
  <c r="V22" i="71"/>
  <c r="BI32" i="52"/>
  <c r="BI14" i="82"/>
  <c r="BI31" i="52" s="1"/>
  <c r="BD22" i="82"/>
  <c r="BD133" i="82"/>
  <c r="BD13" i="82" s="1"/>
  <c r="BD28" i="52" s="1"/>
  <c r="BH82" i="82"/>
  <c r="BH83" i="82" s="1"/>
  <c r="BH132" i="82" s="1"/>
  <c r="BH12" i="82" s="1"/>
  <c r="BH41" i="48"/>
  <c r="BH90" i="48" s="1"/>
  <c r="BN66" i="49"/>
  <c r="BI129" i="59"/>
  <c r="H12" i="52"/>
  <c r="F126" i="59"/>
  <c r="F127" i="59" s="1"/>
  <c r="F129" i="59" s="1"/>
  <c r="D90" i="48"/>
  <c r="D11" i="52"/>
  <c r="C50" i="52"/>
  <c r="C43" i="50"/>
  <c r="C66" i="50"/>
  <c r="C10" i="50"/>
  <c r="C16" i="50" s="1"/>
  <c r="C19" i="50" s="1"/>
  <c r="R20" i="92"/>
  <c r="R26" i="92"/>
  <c r="R28" i="92" s="1"/>
  <c r="T49" i="68"/>
  <c r="C82" i="82"/>
  <c r="C41" i="48"/>
  <c r="Q70" i="49"/>
  <c r="AI20" i="52"/>
  <c r="AJ7" i="92"/>
  <c r="AD7" i="92"/>
  <c r="AC20" i="52"/>
  <c r="AB49" i="68"/>
  <c r="Z20" i="92"/>
  <c r="Z26" i="92"/>
  <c r="Z28" i="92" s="1"/>
  <c r="P132" i="82"/>
  <c r="P12" i="82" s="1"/>
  <c r="AW19" i="92"/>
  <c r="AV22" i="71"/>
  <c r="AW14" i="67"/>
  <c r="AW17" i="67" s="1"/>
  <c r="AQ14" i="67"/>
  <c r="AQ17" i="67" s="1"/>
  <c r="AP22" i="71"/>
  <c r="AQ19" i="92"/>
  <c r="BE22" i="82"/>
  <c r="BE133" i="82"/>
  <c r="BE13" i="82" s="1"/>
  <c r="BE28" i="52" s="1"/>
  <c r="BC90" i="48"/>
  <c r="BC11" i="52"/>
  <c r="BE126" i="59"/>
  <c r="BE127" i="59" s="1"/>
  <c r="AS19" i="92"/>
  <c r="AR22" i="71"/>
  <c r="AS14" i="67"/>
  <c r="AS17" i="67" s="1"/>
  <c r="AI39" i="82"/>
  <c r="AI42" i="52"/>
  <c r="AI15" i="82"/>
  <c r="AI29" i="52" s="1"/>
  <c r="BM120" i="59"/>
  <c r="E16" i="59"/>
  <c r="AL51" i="68"/>
  <c r="AL50" i="68"/>
  <c r="U39" i="52"/>
  <c r="U38" i="82"/>
  <c r="U23" i="82"/>
  <c r="U24" i="82" s="1"/>
  <c r="U38" i="52" s="1"/>
  <c r="Y18" i="67"/>
  <c r="AA82" i="82"/>
  <c r="AA83" i="82" s="1"/>
  <c r="AA41" i="48"/>
  <c r="AO70" i="49"/>
  <c r="AX20" i="92"/>
  <c r="AX26" i="92"/>
  <c r="AX28" i="92" s="1"/>
  <c r="AZ49" i="68"/>
  <c r="Z129" i="59"/>
  <c r="AL22" i="71"/>
  <c r="AM19" i="92"/>
  <c r="AM14" i="67"/>
  <c r="AM17" i="67" s="1"/>
  <c r="H32" i="52"/>
  <c r="H14" i="82"/>
  <c r="H31" i="52" s="1"/>
  <c r="AA87" i="82"/>
  <c r="AA88" i="82" s="1"/>
  <c r="AA45" i="48"/>
  <c r="AO143" i="49"/>
  <c r="AL38" i="82"/>
  <c r="AL39" i="52"/>
  <c r="AL23" i="82"/>
  <c r="BE121" i="59"/>
  <c r="BE122" i="59" s="1"/>
  <c r="BC9" i="52"/>
  <c r="BC12" i="52" s="1"/>
  <c r="BC87" i="48"/>
  <c r="BC86" i="48"/>
  <c r="BC91" i="48"/>
  <c r="AE19" i="92"/>
  <c r="AD22" i="71"/>
  <c r="AE14" i="67"/>
  <c r="AE17" i="67" s="1"/>
  <c r="AB90" i="48"/>
  <c r="AD126" i="59"/>
  <c r="AD127" i="59" s="1"/>
  <c r="AB11" i="52"/>
  <c r="N50" i="68"/>
  <c r="N51" i="68"/>
  <c r="AS51" i="68"/>
  <c r="AS50" i="68"/>
  <c r="AF20" i="92"/>
  <c r="AH49" i="68"/>
  <c r="AF26" i="92"/>
  <c r="AF28" i="92" s="1"/>
  <c r="BI38" i="82"/>
  <c r="BI39" i="52"/>
  <c r="BI24" i="82"/>
  <c r="BI38" i="52" s="1"/>
  <c r="BI23" i="82"/>
  <c r="BB68" i="49"/>
  <c r="BM69" i="49"/>
  <c r="BH14" i="67"/>
  <c r="BH17" i="67" s="1"/>
  <c r="BH19" i="92"/>
  <c r="BG22" i="71"/>
  <c r="BJ39" i="52"/>
  <c r="BJ38" i="82"/>
  <c r="BJ24" i="82"/>
  <c r="BJ38" i="52" s="1"/>
  <c r="BL23" i="82"/>
  <c r="BL22" i="82"/>
  <c r="BJ23" i="82"/>
  <c r="L7" i="92"/>
  <c r="K20" i="52"/>
  <c r="D132" i="82"/>
  <c r="D12" i="82" s="1"/>
  <c r="T18" i="67"/>
  <c r="AG22" i="82"/>
  <c r="AG133" i="82"/>
  <c r="AG13" i="82" s="1"/>
  <c r="AG28" i="52" s="1"/>
  <c r="I7" i="92"/>
  <c r="H20" i="52"/>
  <c r="AF32" i="52"/>
  <c r="BC121" i="59"/>
  <c r="BC122" i="59" s="1"/>
  <c r="BA9" i="52"/>
  <c r="BA12" i="52" s="1"/>
  <c r="BA91" i="48"/>
  <c r="BA86" i="48"/>
  <c r="BA87" i="48"/>
  <c r="AX121" i="59"/>
  <c r="AV9" i="52"/>
  <c r="AV87" i="48"/>
  <c r="AV86" i="48"/>
  <c r="AV91" i="48"/>
  <c r="AD14" i="67"/>
  <c r="AD17" i="67" s="1"/>
  <c r="AD19" i="92"/>
  <c r="AC22" i="71"/>
  <c r="BK19" i="92"/>
  <c r="BK14" i="67"/>
  <c r="BK17" i="67" s="1"/>
  <c r="BJ22" i="71"/>
  <c r="C87" i="82"/>
  <c r="C45" i="48"/>
  <c r="Q143" i="49"/>
  <c r="E12" i="59"/>
  <c r="BM116" i="59"/>
  <c r="AU121" i="59"/>
  <c r="AS9" i="52"/>
  <c r="AS91" i="48"/>
  <c r="AS86" i="48"/>
  <c r="AS87" i="48"/>
  <c r="AW18" i="67"/>
  <c r="BC19" i="92"/>
  <c r="BB22" i="71"/>
  <c r="BC14" i="67"/>
  <c r="BC17" i="67" s="1"/>
  <c r="BD9" i="52"/>
  <c r="BD12" i="52" s="1"/>
  <c r="BF121" i="59"/>
  <c r="BF122" i="59" s="1"/>
  <c r="BD86" i="48"/>
  <c r="BD91" i="48"/>
  <c r="BD87" i="48"/>
  <c r="AK38" i="82"/>
  <c r="AK39" i="52"/>
  <c r="AK23" i="82"/>
  <c r="E9" i="51"/>
  <c r="J44" i="51"/>
  <c r="K44" i="51" s="1"/>
  <c r="Y14" i="82"/>
  <c r="Y31" i="52" s="1"/>
  <c r="Y32" i="52"/>
  <c r="J38" i="82"/>
  <c r="J23" i="82"/>
  <c r="J24" i="82" s="1"/>
  <c r="BK121" i="82"/>
  <c r="C123" i="82"/>
  <c r="C30" i="82" s="1"/>
  <c r="AU26" i="92"/>
  <c r="AU28" i="92" s="1"/>
  <c r="AW49" i="68"/>
  <c r="AU20" i="92"/>
  <c r="AD20" i="92"/>
  <c r="AF49" i="68"/>
  <c r="AD26" i="92"/>
  <c r="AD28" i="92" s="1"/>
  <c r="AP126" i="59"/>
  <c r="AN90" i="48"/>
  <c r="AN11" i="52"/>
  <c r="V39" i="52"/>
  <c r="V38" i="82"/>
  <c r="V23" i="82"/>
  <c r="V24" i="82" s="1"/>
  <c r="V38" i="52" s="1"/>
  <c r="S12" i="52"/>
  <c r="I12" i="52"/>
  <c r="AD121" i="59"/>
  <c r="AD122" i="59" s="1"/>
  <c r="AB9" i="52"/>
  <c r="AB91" i="48"/>
  <c r="AB86" i="48"/>
  <c r="AB92" i="48" s="1"/>
  <c r="AB87" i="48"/>
  <c r="AB93" i="48" s="1"/>
  <c r="P18" i="67"/>
  <c r="O20" i="67"/>
  <c r="O39" i="64" s="1"/>
  <c r="BH126" i="59"/>
  <c r="BH127" i="59" s="1"/>
  <c r="BF90" i="48"/>
  <c r="BF11" i="52"/>
  <c r="AE22" i="71"/>
  <c r="AF19" i="92"/>
  <c r="AF14" i="67"/>
  <c r="AF17" i="67" s="1"/>
  <c r="BC22" i="82"/>
  <c r="BC133" i="82"/>
  <c r="BC13" i="82" s="1"/>
  <c r="BC28" i="52" s="1"/>
  <c r="AC38" i="82"/>
  <c r="AC39" i="52"/>
  <c r="AC23" i="82"/>
  <c r="AC24" i="82" s="1"/>
  <c r="AC38" i="52" s="1"/>
  <c r="AE7" i="92"/>
  <c r="AD20" i="52"/>
  <c r="AB132" i="82"/>
  <c r="AB12" i="82" s="1"/>
  <c r="G129" i="59"/>
  <c r="AP121" i="59"/>
  <c r="AN9" i="52"/>
  <c r="AN86" i="48"/>
  <c r="AN87" i="48"/>
  <c r="AN91" i="48"/>
  <c r="AM87" i="82"/>
  <c r="BA143" i="49"/>
  <c r="AM45" i="48"/>
  <c r="AO22" i="71"/>
  <c r="AP14" i="67"/>
  <c r="AP17" i="67" s="1"/>
  <c r="AP19" i="92"/>
  <c r="AQ22" i="71"/>
  <c r="AR14" i="67"/>
  <c r="AR17" i="67" s="1"/>
  <c r="AR19" i="92"/>
  <c r="N121" i="59"/>
  <c r="N122" i="59" s="1"/>
  <c r="N129" i="59" s="1"/>
  <c r="L9" i="52"/>
  <c r="L12" i="52" s="1"/>
  <c r="L87" i="48"/>
  <c r="L93" i="48" s="1"/>
  <c r="L86" i="48"/>
  <c r="L92" i="48" s="1"/>
  <c r="L91" i="48"/>
  <c r="AE39" i="52"/>
  <c r="AE38" i="82"/>
  <c r="AE23" i="82"/>
  <c r="BH121" i="59"/>
  <c r="BH122" i="59" s="1"/>
  <c r="BF9" i="52"/>
  <c r="BF12" i="52" s="1"/>
  <c r="BF86" i="48"/>
  <c r="BF91" i="48"/>
  <c r="BF87" i="48"/>
  <c r="AD42" i="52"/>
  <c r="AD15" i="82"/>
  <c r="AD29" i="52" s="1"/>
  <c r="AD39" i="82"/>
  <c r="W129" i="59"/>
  <c r="AG51" i="68"/>
  <c r="AG50" i="68"/>
  <c r="W20" i="92"/>
  <c r="Y49" i="68"/>
  <c r="W26" i="92"/>
  <c r="W28" i="92" s="1"/>
  <c r="AF14" i="82" l="1"/>
  <c r="AF31" i="52" s="1"/>
  <c r="AJ14" i="82"/>
  <c r="AJ31" i="52" s="1"/>
  <c r="AG14" i="82"/>
  <c r="AG31" i="52" s="1"/>
  <c r="BD14" i="82"/>
  <c r="BD31" i="52" s="1"/>
  <c r="BF14" i="82"/>
  <c r="BF31" i="52" s="1"/>
  <c r="X14" i="82"/>
  <c r="X31" i="52" s="1"/>
  <c r="AB12" i="52"/>
  <c r="AA132" i="82"/>
  <c r="AA12" i="82" s="1"/>
  <c r="AA32" i="52" s="1"/>
  <c r="BG129" i="59"/>
  <c r="BE129" i="59"/>
  <c r="BD7" i="92" s="1"/>
  <c r="R129" i="59"/>
  <c r="Q7" i="92" s="1"/>
  <c r="BH22" i="71"/>
  <c r="BI14" i="67"/>
  <c r="BI17" i="67" s="1"/>
  <c r="BI19" i="92"/>
  <c r="L20" i="52"/>
  <c r="M7" i="92"/>
  <c r="AF20" i="52"/>
  <c r="AG7" i="92"/>
  <c r="AW50" i="68"/>
  <c r="AW51" i="68"/>
  <c r="BK82" i="82"/>
  <c r="C83" i="82"/>
  <c r="O9" i="52"/>
  <c r="Q121" i="59"/>
  <c r="F45" i="51"/>
  <c r="F10" i="51" s="1"/>
  <c r="F11" i="51" s="1"/>
  <c r="O91" i="48"/>
  <c r="O86" i="48"/>
  <c r="O92" i="48" s="1"/>
  <c r="O87" i="48"/>
  <c r="O93" i="48" s="1"/>
  <c r="AQ18" i="67"/>
  <c r="AQ20" i="67" s="1"/>
  <c r="AQ39" i="64" s="1"/>
  <c r="AQ43" i="64" s="1"/>
  <c r="AZ50" i="68"/>
  <c r="AZ51" i="68"/>
  <c r="AW20" i="67"/>
  <c r="AW39" i="64" s="1"/>
  <c r="AW43" i="64" s="1"/>
  <c r="AX18" i="67"/>
  <c r="AX20" i="67" s="1"/>
  <c r="AX39" i="64" s="1"/>
  <c r="AX43" i="64" s="1"/>
  <c r="BD38" i="82"/>
  <c r="BD39" i="52"/>
  <c r="BD24" i="82"/>
  <c r="BD38" i="52" s="1"/>
  <c r="BD23" i="82"/>
  <c r="AD129" i="59"/>
  <c r="AH18" i="67"/>
  <c r="M71" i="68"/>
  <c r="M74" i="68"/>
  <c r="O193" i="6" s="1"/>
  <c r="M73" i="68"/>
  <c r="O184" i="6" s="1"/>
  <c r="O185" i="6" s="1"/>
  <c r="M80" i="68"/>
  <c r="O496" i="6" s="1"/>
  <c r="M76" i="68"/>
  <c r="O341" i="6" s="1"/>
  <c r="M72" i="68"/>
  <c r="O175" i="6" s="1"/>
  <c r="O176" i="6" s="1"/>
  <c r="M77" i="68"/>
  <c r="O406" i="6" s="1"/>
  <c r="M78" i="68"/>
  <c r="O442" i="6" s="1"/>
  <c r="M75" i="68"/>
  <c r="O305" i="6" s="1"/>
  <c r="M79" i="68"/>
  <c r="O469" i="6" s="1"/>
  <c r="BH129" i="59"/>
  <c r="AE18" i="67"/>
  <c r="AE20" i="67" s="1"/>
  <c r="AE39" i="64" s="1"/>
  <c r="BI18" i="67"/>
  <c r="BJ50" i="68"/>
  <c r="BJ51" i="68"/>
  <c r="AH7" i="92"/>
  <c r="AG20" i="52"/>
  <c r="I75" i="68"/>
  <c r="K305" i="6" s="1"/>
  <c r="I72" i="68"/>
  <c r="K175" i="6" s="1"/>
  <c r="K176" i="6" s="1"/>
  <c r="I71" i="68"/>
  <c r="I77" i="68"/>
  <c r="K406" i="6" s="1"/>
  <c r="I76" i="68"/>
  <c r="K341" i="6" s="1"/>
  <c r="I74" i="68"/>
  <c r="K193" i="6" s="1"/>
  <c r="I79" i="68"/>
  <c r="K469" i="6" s="1"/>
  <c r="I80" i="68"/>
  <c r="K496" i="6" s="1"/>
  <c r="I73" i="68"/>
  <c r="K184" i="6" s="1"/>
  <c r="K185" i="6" s="1"/>
  <c r="I78" i="68"/>
  <c r="K442" i="6" s="1"/>
  <c r="Y50" i="68"/>
  <c r="Y51" i="68"/>
  <c r="D32" i="52"/>
  <c r="D14" i="82"/>
  <c r="D31" i="52" s="1"/>
  <c r="BD20" i="92"/>
  <c r="BD26" i="92"/>
  <c r="BD28" i="92" s="1"/>
  <c r="BF49" i="68"/>
  <c r="D26" i="116"/>
  <c r="J16" i="59"/>
  <c r="K16" i="59" s="1"/>
  <c r="AB50" i="68"/>
  <c r="AB51" i="68"/>
  <c r="E45" i="51"/>
  <c r="BK41" i="48"/>
  <c r="C9" i="52"/>
  <c r="E121" i="59"/>
  <c r="C87" i="48"/>
  <c r="C93" i="48" s="1"/>
  <c r="C86" i="48"/>
  <c r="C92" i="48" s="1"/>
  <c r="C91" i="48"/>
  <c r="BH22" i="82"/>
  <c r="BH133" i="82"/>
  <c r="BH13" i="82" s="1"/>
  <c r="BH28" i="52" s="1"/>
  <c r="BB20" i="52"/>
  <c r="BC7" i="92"/>
  <c r="BB121" i="59"/>
  <c r="BB122" i="59" s="1"/>
  <c r="AZ9" i="52"/>
  <c r="AZ12" i="52" s="1"/>
  <c r="AZ91" i="48"/>
  <c r="AZ86" i="48"/>
  <c r="AZ87" i="48"/>
  <c r="BM51" i="68"/>
  <c r="BM50" i="68"/>
  <c r="BF129" i="59"/>
  <c r="AT50" i="68"/>
  <c r="AT51" i="68"/>
  <c r="L14" i="82"/>
  <c r="L31" i="52" s="1"/>
  <c r="H7" i="92"/>
  <c r="G20" i="52"/>
  <c r="O319" i="97"/>
  <c r="S530" i="6"/>
  <c r="S306" i="6"/>
  <c r="O117" i="91"/>
  <c r="O118" i="91" s="1"/>
  <c r="S42" i="52"/>
  <c r="S15" i="82"/>
  <c r="S29" i="52" s="1"/>
  <c r="S39" i="82"/>
  <c r="W50" i="68"/>
  <c r="W51" i="68"/>
  <c r="BE14" i="67"/>
  <c r="BE17" i="67" s="1"/>
  <c r="BE19" i="92"/>
  <c r="BD22" i="71"/>
  <c r="Q39" i="82"/>
  <c r="Q15" i="82"/>
  <c r="Q29" i="52" s="1"/>
  <c r="Q42" i="52"/>
  <c r="AR50" i="68"/>
  <c r="AR51" i="68"/>
  <c r="BF26" i="92"/>
  <c r="BF28" i="92" s="1"/>
  <c r="BH49" i="68"/>
  <c r="BF20" i="92"/>
  <c r="AI7" i="92"/>
  <c r="AH20" i="52"/>
  <c r="D24" i="82"/>
  <c r="D38" i="82"/>
  <c r="D23" i="82"/>
  <c r="AC78" i="68"/>
  <c r="AE442" i="6" s="1"/>
  <c r="AC74" i="68"/>
  <c r="AE193" i="6" s="1"/>
  <c r="AC71" i="68"/>
  <c r="AC76" i="68"/>
  <c r="AE341" i="6" s="1"/>
  <c r="AC72" i="68"/>
  <c r="AE175" i="6" s="1"/>
  <c r="AE176" i="6" s="1"/>
  <c r="AC73" i="68"/>
  <c r="AE184" i="6" s="1"/>
  <c r="AE185" i="6" s="1"/>
  <c r="AC75" i="68"/>
  <c r="AE305" i="6" s="1"/>
  <c r="AC77" i="68"/>
  <c r="AE406" i="6" s="1"/>
  <c r="AC79" i="68"/>
  <c r="AE469" i="6" s="1"/>
  <c r="AC80" i="68"/>
  <c r="AE496" i="6" s="1"/>
  <c r="AM9" i="52"/>
  <c r="AO121" i="59"/>
  <c r="H17" i="59" s="1"/>
  <c r="G27" i="116" s="1"/>
  <c r="H45" i="51"/>
  <c r="H10" i="51" s="1"/>
  <c r="AM91" i="48"/>
  <c r="AM87" i="48"/>
  <c r="AM86" i="48"/>
  <c r="D43" i="50"/>
  <c r="D40" i="64" s="1"/>
  <c r="D10" i="64" s="1"/>
  <c r="D125" i="116" s="1"/>
  <c r="D50" i="52"/>
  <c r="D10" i="50"/>
  <c r="D16" i="50" s="1"/>
  <c r="D66" i="50"/>
  <c r="AL20" i="52"/>
  <c r="AM7" i="92"/>
  <c r="BB126" i="59"/>
  <c r="BB127" i="59" s="1"/>
  <c r="AZ90" i="48"/>
  <c r="AZ11" i="52"/>
  <c r="BG39" i="82"/>
  <c r="BG15" i="82"/>
  <c r="BG29" i="52" s="1"/>
  <c r="BG42" i="52"/>
  <c r="AK20" i="92"/>
  <c r="AK26" i="92"/>
  <c r="AK28" i="92" s="1"/>
  <c r="AM49" i="68"/>
  <c r="I15" i="82"/>
  <c r="I29" i="52" s="1"/>
  <c r="I39" i="82"/>
  <c r="V18" i="67"/>
  <c r="V20" i="67" s="1"/>
  <c r="V39" i="64" s="1"/>
  <c r="O265" i="97"/>
  <c r="S443" i="6"/>
  <c r="O266" i="97" s="1"/>
  <c r="BH32" i="52"/>
  <c r="BH14" i="82"/>
  <c r="BH31" i="52" s="1"/>
  <c r="J6" i="51"/>
  <c r="E7" i="51"/>
  <c r="G18" i="67"/>
  <c r="G20" i="67" s="1"/>
  <c r="G39" i="64" s="1"/>
  <c r="P12" i="52"/>
  <c r="G15" i="82"/>
  <c r="G29" i="52" s="1"/>
  <c r="G39" i="82"/>
  <c r="BF7" i="92"/>
  <c r="BE20" i="52"/>
  <c r="AZ132" i="82"/>
  <c r="AZ12" i="82" s="1"/>
  <c r="E7" i="92"/>
  <c r="D20" i="52"/>
  <c r="Q14" i="67"/>
  <c r="Q17" i="67" s="1"/>
  <c r="P22" i="71"/>
  <c r="Q19" i="92"/>
  <c r="G50" i="68"/>
  <c r="G51" i="68"/>
  <c r="I24" i="82"/>
  <c r="AJ18" i="67"/>
  <c r="AJ20" i="67" s="1"/>
  <c r="AJ39" i="64" s="1"/>
  <c r="S166" i="6"/>
  <c r="S167" i="6" s="1"/>
  <c r="Q82" i="68"/>
  <c r="BC129" i="59"/>
  <c r="AH42" i="52"/>
  <c r="AH39" i="82"/>
  <c r="AH15" i="82"/>
  <c r="AH29" i="52" s="1"/>
  <c r="D12" i="52"/>
  <c r="AB39" i="52"/>
  <c r="AB38" i="82"/>
  <c r="AB23" i="82"/>
  <c r="AB24" i="82" s="1"/>
  <c r="AB38" i="52" s="1"/>
  <c r="BE14" i="82"/>
  <c r="BE31" i="52" s="1"/>
  <c r="BE32" i="52"/>
  <c r="AU18" i="67"/>
  <c r="AU20" i="67" s="1"/>
  <c r="AU39" i="64" s="1"/>
  <c r="AU43" i="64" s="1"/>
  <c r="BL51" i="68"/>
  <c r="BL50" i="68"/>
  <c r="O145" i="91"/>
  <c r="S357" i="6"/>
  <c r="S358" i="6" s="1"/>
  <c r="S342" i="6"/>
  <c r="AH24" i="82"/>
  <c r="AH38" i="52" s="1"/>
  <c r="L38" i="82"/>
  <c r="L23" i="82"/>
  <c r="H50" i="68"/>
  <c r="H51" i="68"/>
  <c r="G24" i="82"/>
  <c r="P72" i="68"/>
  <c r="R175" i="6" s="1"/>
  <c r="R176" i="6" s="1"/>
  <c r="P78" i="68"/>
  <c r="R442" i="6" s="1"/>
  <c r="P71" i="68"/>
  <c r="P77" i="68"/>
  <c r="R406" i="6" s="1"/>
  <c r="P76" i="68"/>
  <c r="R341" i="6" s="1"/>
  <c r="P73" i="68"/>
  <c r="R184" i="6" s="1"/>
  <c r="R185" i="6" s="1"/>
  <c r="P79" i="68"/>
  <c r="R469" i="6" s="1"/>
  <c r="P74" i="68"/>
  <c r="R193" i="6" s="1"/>
  <c r="P80" i="68"/>
  <c r="R496" i="6" s="1"/>
  <c r="P75" i="68"/>
  <c r="R305" i="6" s="1"/>
  <c r="BF19" i="92"/>
  <c r="BF14" i="67"/>
  <c r="BF17" i="67" s="1"/>
  <c r="BE22" i="71"/>
  <c r="E13" i="59"/>
  <c r="D23" i="116" s="1"/>
  <c r="J12" i="59"/>
  <c r="K12" i="59" s="1"/>
  <c r="D22" i="116"/>
  <c r="BC20" i="52"/>
  <c r="Z76" i="68"/>
  <c r="AB341" i="6" s="1"/>
  <c r="Z80" i="68"/>
  <c r="AB496" i="6" s="1"/>
  <c r="Z72" i="68"/>
  <c r="AB175" i="6" s="1"/>
  <c r="AB176" i="6" s="1"/>
  <c r="Z79" i="68"/>
  <c r="AB469" i="6" s="1"/>
  <c r="Z73" i="68"/>
  <c r="AB184" i="6" s="1"/>
  <c r="AB185" i="6" s="1"/>
  <c r="Z74" i="68"/>
  <c r="AB193" i="6" s="1"/>
  <c r="Z78" i="68"/>
  <c r="AB442" i="6" s="1"/>
  <c r="Z71" i="68"/>
  <c r="Z75" i="68"/>
  <c r="AB305" i="6" s="1"/>
  <c r="Z77" i="68"/>
  <c r="AB406" i="6" s="1"/>
  <c r="BE26" i="92"/>
  <c r="BE28" i="92" s="1"/>
  <c r="BE20" i="92"/>
  <c r="BG49" i="68"/>
  <c r="U42" i="52"/>
  <c r="U15" i="82"/>
  <c r="U29" i="52" s="1"/>
  <c r="U39" i="82"/>
  <c r="T7" i="92"/>
  <c r="S20" i="52"/>
  <c r="AN22" i="71"/>
  <c r="AO14" i="67"/>
  <c r="AO17" i="67" s="1"/>
  <c r="AO19" i="92"/>
  <c r="J9" i="51"/>
  <c r="AH51" i="68"/>
  <c r="AH50" i="68"/>
  <c r="AN51" i="68"/>
  <c r="AN50" i="68"/>
  <c r="AY49" i="68"/>
  <c r="AW26" i="92"/>
  <c r="AW28" i="92" s="1"/>
  <c r="AW20" i="92"/>
  <c r="AG38" i="82"/>
  <c r="AG39" i="52"/>
  <c r="AG23" i="82"/>
  <c r="AG24" i="82" s="1"/>
  <c r="AG38" i="52" s="1"/>
  <c r="AF18" i="67"/>
  <c r="AF20" i="67" s="1"/>
  <c r="AF39" i="64" s="1"/>
  <c r="AL42" i="52"/>
  <c r="AL39" i="82"/>
  <c r="AL15" i="82"/>
  <c r="AL29" i="52" s="1"/>
  <c r="P14" i="82"/>
  <c r="P31" i="52" s="1"/>
  <c r="P32" i="52"/>
  <c r="BH7" i="92"/>
  <c r="BG20" i="52"/>
  <c r="O30" i="52"/>
  <c r="E7" i="82"/>
  <c r="L50" i="68"/>
  <c r="L51" i="68"/>
  <c r="L18" i="67"/>
  <c r="L20" i="67" s="1"/>
  <c r="L39" i="64" s="1"/>
  <c r="J50" i="68"/>
  <c r="J51" i="68"/>
  <c r="U71" i="68"/>
  <c r="U74" i="68"/>
  <c r="W193" i="6" s="1"/>
  <c r="U78" i="68"/>
  <c r="W442" i="6" s="1"/>
  <c r="U79" i="68"/>
  <c r="W469" i="6" s="1"/>
  <c r="U76" i="68"/>
  <c r="W341" i="6" s="1"/>
  <c r="U73" i="68"/>
  <c r="W184" i="6" s="1"/>
  <c r="W185" i="6" s="1"/>
  <c r="U80" i="68"/>
  <c r="W496" i="6" s="1"/>
  <c r="U75" i="68"/>
  <c r="W305" i="6" s="1"/>
  <c r="U77" i="68"/>
  <c r="W406" i="6" s="1"/>
  <c r="U72" i="68"/>
  <c r="W175" i="6" s="1"/>
  <c r="W176" i="6" s="1"/>
  <c r="BA51" i="68"/>
  <c r="BA50" i="68"/>
  <c r="AJ49" i="68"/>
  <c r="AH26" i="92"/>
  <c r="AH28" i="92" s="1"/>
  <c r="AH20" i="92"/>
  <c r="K18" i="67"/>
  <c r="K20" i="67" s="1"/>
  <c r="K39" i="64" s="1"/>
  <c r="S470" i="6"/>
  <c r="O293" i="97" s="1"/>
  <c r="O292" i="97"/>
  <c r="BB19" i="92"/>
  <c r="BB14" i="67"/>
  <c r="BB17" i="67" s="1"/>
  <c r="BA22" i="71"/>
  <c r="W18" i="67"/>
  <c r="W20" i="67" s="1"/>
  <c r="W39" i="64" s="1"/>
  <c r="S18" i="67"/>
  <c r="S20" i="67" s="1"/>
  <c r="S39" i="64" s="1"/>
  <c r="BJ7" i="92"/>
  <c r="BI20" i="52"/>
  <c r="K7" i="92"/>
  <c r="J20" i="52"/>
  <c r="AK50" i="68"/>
  <c r="AK51" i="68"/>
  <c r="J18" i="67"/>
  <c r="J20" i="67" s="1"/>
  <c r="J39" i="64" s="1"/>
  <c r="BA38" i="82"/>
  <c r="BA39" i="52"/>
  <c r="BA24" i="82"/>
  <c r="BA38" i="52" s="1"/>
  <c r="BA23" i="82"/>
  <c r="M20" i="92"/>
  <c r="M26" i="92"/>
  <c r="M28" i="92" s="1"/>
  <c r="O49" i="68"/>
  <c r="AC20" i="92"/>
  <c r="AE49" i="68"/>
  <c r="AC26" i="92"/>
  <c r="AC28" i="92" s="1"/>
  <c r="N77" i="68"/>
  <c r="P406" i="6" s="1"/>
  <c r="N73" i="68"/>
  <c r="P184" i="6" s="1"/>
  <c r="P185" i="6" s="1"/>
  <c r="N78" i="68"/>
  <c r="P442" i="6" s="1"/>
  <c r="N76" i="68"/>
  <c r="P341" i="6" s="1"/>
  <c r="N80" i="68"/>
  <c r="P496" i="6" s="1"/>
  <c r="N71" i="68"/>
  <c r="N72" i="68"/>
  <c r="P175" i="6" s="1"/>
  <c r="P176" i="6" s="1"/>
  <c r="N79" i="68"/>
  <c r="P469" i="6" s="1"/>
  <c r="N75" i="68"/>
  <c r="P305" i="6" s="1"/>
  <c r="N74" i="68"/>
  <c r="P193" i="6" s="1"/>
  <c r="Y7" i="92"/>
  <c r="X20" i="52"/>
  <c r="AR18" i="67"/>
  <c r="AR20" i="67" s="1"/>
  <c r="AR39" i="64" s="1"/>
  <c r="AR43" i="64" s="1"/>
  <c r="O11" i="52"/>
  <c r="F48" i="51"/>
  <c r="F14" i="51" s="1"/>
  <c r="F15" i="51" s="1"/>
  <c r="O90" i="48"/>
  <c r="Q126" i="59"/>
  <c r="V50" i="68"/>
  <c r="V51" i="68"/>
  <c r="AG77" i="68"/>
  <c r="AI406" i="6" s="1"/>
  <c r="AG71" i="68"/>
  <c r="AG78" i="68"/>
  <c r="AI442" i="6" s="1"/>
  <c r="AG79" i="68"/>
  <c r="AI469" i="6" s="1"/>
  <c r="AG75" i="68"/>
  <c r="AI305" i="6" s="1"/>
  <c r="AG76" i="68"/>
  <c r="AI341" i="6" s="1"/>
  <c r="AG74" i="68"/>
  <c r="AI193" i="6" s="1"/>
  <c r="AG73" i="68"/>
  <c r="AI184" i="6" s="1"/>
  <c r="AI185" i="6" s="1"/>
  <c r="AG72" i="68"/>
  <c r="AI175" i="6" s="1"/>
  <c r="AI176" i="6" s="1"/>
  <c r="AG80" i="68"/>
  <c r="AI496" i="6" s="1"/>
  <c r="BN143" i="49"/>
  <c r="T50" i="68"/>
  <c r="T51" i="68"/>
  <c r="AY87" i="82"/>
  <c r="AY88" i="82" s="1"/>
  <c r="BM143" i="49"/>
  <c r="AY45" i="48"/>
  <c r="BC22" i="71"/>
  <c r="BD19" i="92"/>
  <c r="BD14" i="67"/>
  <c r="BD17" i="67" s="1"/>
  <c r="E20" i="52"/>
  <c r="F7" i="92"/>
  <c r="BK87" i="82"/>
  <c r="BL132" i="82" s="1"/>
  <c r="C88" i="82"/>
  <c r="BJ39" i="82"/>
  <c r="BJ15" i="82"/>
  <c r="BJ29" i="52" s="1"/>
  <c r="BJ42" i="52"/>
  <c r="AF39" i="52"/>
  <c r="AF38" i="82"/>
  <c r="AF23" i="82"/>
  <c r="BK18" i="67"/>
  <c r="BK20" i="67" s="1"/>
  <c r="BK39" i="64" s="1"/>
  <c r="BK43" i="64" s="1"/>
  <c r="AE42" i="52"/>
  <c r="AE15" i="82"/>
  <c r="AE29" i="52" s="1"/>
  <c r="AE39" i="82"/>
  <c r="AJ20" i="52"/>
  <c r="AK7" i="92"/>
  <c r="AK15" i="82"/>
  <c r="AK29" i="52" s="1"/>
  <c r="AK39" i="82"/>
  <c r="AK42" i="52"/>
  <c r="BC38" i="82"/>
  <c r="BC39" i="52"/>
  <c r="BC24" i="82"/>
  <c r="BC38" i="52" s="1"/>
  <c r="BC23" i="82"/>
  <c r="AF50" i="68"/>
  <c r="AF51" i="68"/>
  <c r="BD18" i="67"/>
  <c r="AY82" i="82"/>
  <c r="AY83" i="82" s="1"/>
  <c r="AY41" i="48"/>
  <c r="BM70" i="49"/>
  <c r="AL24" i="82"/>
  <c r="AL38" i="52" s="1"/>
  <c r="AN18" i="67"/>
  <c r="AM20" i="67"/>
  <c r="AM39" i="64" s="1"/>
  <c r="G45" i="51"/>
  <c r="G10" i="51" s="1"/>
  <c r="G11" i="51" s="1"/>
  <c r="AA9" i="52"/>
  <c r="AC121" i="59"/>
  <c r="AA86" i="48"/>
  <c r="AA92" i="48" s="1"/>
  <c r="AA91" i="48"/>
  <c r="AA87" i="48"/>
  <c r="AA93" i="48" s="1"/>
  <c r="AL78" i="68"/>
  <c r="AN442" i="6" s="1"/>
  <c r="AL75" i="68"/>
  <c r="AN305" i="6" s="1"/>
  <c r="AL79" i="68"/>
  <c r="AN469" i="6" s="1"/>
  <c r="AL77" i="68"/>
  <c r="AN406" i="6" s="1"/>
  <c r="AL73" i="68"/>
  <c r="AN184" i="6" s="1"/>
  <c r="AN185" i="6" s="1"/>
  <c r="AL74" i="68"/>
  <c r="AN193" i="6" s="1"/>
  <c r="AL80" i="68"/>
  <c r="AN496" i="6" s="1"/>
  <c r="AL76" i="68"/>
  <c r="AN341" i="6" s="1"/>
  <c r="AL71" i="68"/>
  <c r="AL72" i="68"/>
  <c r="AN175" i="6" s="1"/>
  <c r="AN176" i="6" s="1"/>
  <c r="AT18" i="67"/>
  <c r="AT20" i="67" s="1"/>
  <c r="AT39" i="64" s="1"/>
  <c r="AT43" i="64" s="1"/>
  <c r="BE39" i="52"/>
  <c r="BE24" i="82"/>
  <c r="BE38" i="52" s="1"/>
  <c r="BE38" i="82"/>
  <c r="BE23" i="82"/>
  <c r="C67" i="50"/>
  <c r="C54" i="50"/>
  <c r="X18" i="67"/>
  <c r="X20" i="67" s="1"/>
  <c r="X39" i="64" s="1"/>
  <c r="BJ20" i="52"/>
  <c r="BK7" i="92"/>
  <c r="AY20" i="67"/>
  <c r="AY39" i="64" s="1"/>
  <c r="AY43" i="64" s="1"/>
  <c r="AZ18" i="67"/>
  <c r="H8" i="67" s="1"/>
  <c r="AI49" i="68"/>
  <c r="AG20" i="92"/>
  <c r="AG26" i="92"/>
  <c r="AG28" i="92" s="1"/>
  <c r="K50" i="68"/>
  <c r="K51" i="68"/>
  <c r="X50" i="68"/>
  <c r="X51" i="68"/>
  <c r="H20" i="67"/>
  <c r="H39" i="64" s="1"/>
  <c r="I18" i="67"/>
  <c r="I20" i="67" s="1"/>
  <c r="I39" i="64" s="1"/>
  <c r="X38" i="82"/>
  <c r="X39" i="52"/>
  <c r="X23" i="82"/>
  <c r="X24" i="82" s="1"/>
  <c r="X38" i="52" s="1"/>
  <c r="AO50" i="68"/>
  <c r="AO51" i="68"/>
  <c r="S194" i="6"/>
  <c r="Y15" i="82"/>
  <c r="Y29" i="52" s="1"/>
  <c r="Y39" i="82"/>
  <c r="Y42" i="52"/>
  <c r="BF39" i="52"/>
  <c r="BF38" i="82"/>
  <c r="BF24" i="82"/>
  <c r="BF38" i="52" s="1"/>
  <c r="BF23" i="82"/>
  <c r="U18" i="67"/>
  <c r="U20" i="67" s="1"/>
  <c r="U39" i="64" s="1"/>
  <c r="T20" i="67"/>
  <c r="T39" i="64" s="1"/>
  <c r="BB39" i="82"/>
  <c r="BB15" i="82"/>
  <c r="BB29" i="52" s="1"/>
  <c r="BB42" i="52"/>
  <c r="AL18" i="67"/>
  <c r="AL20" i="67" s="1"/>
  <c r="AL39" i="64" s="1"/>
  <c r="AK20" i="67"/>
  <c r="AK39" i="64" s="1"/>
  <c r="BG20" i="92"/>
  <c r="BG26" i="92"/>
  <c r="BG28" i="92" s="1"/>
  <c r="BI49" i="68"/>
  <c r="AC15" i="82"/>
  <c r="AC29" i="52" s="1"/>
  <c r="AC39" i="82"/>
  <c r="AC42" i="52"/>
  <c r="AZ22" i="82"/>
  <c r="AZ133" i="82"/>
  <c r="AZ13" i="82" s="1"/>
  <c r="AZ28" i="52" s="1"/>
  <c r="AA90" i="48"/>
  <c r="G48" i="51"/>
  <c r="G14" i="51" s="1"/>
  <c r="G15" i="51" s="1"/>
  <c r="AA11" i="52"/>
  <c r="AC126" i="59"/>
  <c r="D22" i="71"/>
  <c r="E19" i="92"/>
  <c r="E14" i="67"/>
  <c r="E17" i="67" s="1"/>
  <c r="O22" i="82"/>
  <c r="O133" i="82"/>
  <c r="O13" i="82" s="1"/>
  <c r="T39" i="82"/>
  <c r="T42" i="52"/>
  <c r="T15" i="82"/>
  <c r="T29" i="52" s="1"/>
  <c r="BF22" i="71"/>
  <c r="BG14" i="67"/>
  <c r="BG17" i="67" s="1"/>
  <c r="BG19" i="92"/>
  <c r="C32" i="82"/>
  <c r="C31" i="82"/>
  <c r="C16" i="82" s="1"/>
  <c r="C90" i="48"/>
  <c r="E48" i="51"/>
  <c r="BK45" i="48"/>
  <c r="BL90" i="48" s="1"/>
  <c r="E126" i="59"/>
  <c r="C11" i="52"/>
  <c r="O132" i="82"/>
  <c r="O12" i="82" s="1"/>
  <c r="V7" i="92"/>
  <c r="U20" i="52"/>
  <c r="AO126" i="59"/>
  <c r="H22" i="59" s="1"/>
  <c r="G32" i="116" s="1"/>
  <c r="AM11" i="52"/>
  <c r="AM90" i="48"/>
  <c r="H48" i="51"/>
  <c r="H14" i="51" s="1"/>
  <c r="BB26" i="92"/>
  <c r="BB28" i="92" s="1"/>
  <c r="BD49" i="68"/>
  <c r="BB20" i="92"/>
  <c r="AB22" i="71"/>
  <c r="AC14" i="67"/>
  <c r="AC17" i="67" s="1"/>
  <c r="AC19" i="92"/>
  <c r="AB14" i="82"/>
  <c r="AB31" i="52" s="1"/>
  <c r="AB32" i="52"/>
  <c r="AV49" i="68"/>
  <c r="AT20" i="92"/>
  <c r="AT26" i="92"/>
  <c r="AT28" i="92" s="1"/>
  <c r="AE24" i="82"/>
  <c r="AE38" i="52" s="1"/>
  <c r="V42" i="52"/>
  <c r="V39" i="82"/>
  <c r="V15" i="82"/>
  <c r="V29" i="52" s="1"/>
  <c r="J15" i="82"/>
  <c r="J29" i="52" s="1"/>
  <c r="J39" i="82"/>
  <c r="AK24" i="82"/>
  <c r="AK38" i="52" s="1"/>
  <c r="BL24" i="82"/>
  <c r="AS77" i="68"/>
  <c r="AU406" i="6" s="1"/>
  <c r="AS76" i="68"/>
  <c r="AU341" i="6" s="1"/>
  <c r="AS74" i="68"/>
  <c r="AU193" i="6" s="1"/>
  <c r="AS78" i="68"/>
  <c r="AU442" i="6" s="1"/>
  <c r="AS71" i="68"/>
  <c r="AS79" i="68"/>
  <c r="AU469" i="6" s="1"/>
  <c r="AS80" i="68"/>
  <c r="AU496" i="6" s="1"/>
  <c r="AS73" i="68"/>
  <c r="AU184" i="6" s="1"/>
  <c r="AU185" i="6" s="1"/>
  <c r="AS72" i="68"/>
  <c r="AU175" i="6" s="1"/>
  <c r="AU176" i="6" s="1"/>
  <c r="AS75" i="68"/>
  <c r="AU305" i="6" s="1"/>
  <c r="AS18" i="67"/>
  <c r="AS20" i="67" s="1"/>
  <c r="AS39" i="64" s="1"/>
  <c r="AS43" i="64" s="1"/>
  <c r="AO26" i="92"/>
  <c r="AO28" i="92" s="1"/>
  <c r="AQ49" i="68"/>
  <c r="AO20" i="92"/>
  <c r="AG18" i="67"/>
  <c r="AG20" i="67" s="1"/>
  <c r="AG39" i="64" s="1"/>
  <c r="BI15" i="82"/>
  <c r="BI29" i="52" s="1"/>
  <c r="BI42" i="52"/>
  <c r="BI39" i="82"/>
  <c r="AA22" i="82"/>
  <c r="AA133" i="82"/>
  <c r="AA13" i="82" s="1"/>
  <c r="BN70" i="49"/>
  <c r="C48" i="50"/>
  <c r="C40" i="64"/>
  <c r="BH9" i="52"/>
  <c r="BH12" i="52" s="1"/>
  <c r="BJ121" i="59"/>
  <c r="BJ122" i="59" s="1"/>
  <c r="BJ129" i="59" s="1"/>
  <c r="BH86" i="48"/>
  <c r="BH87" i="48"/>
  <c r="BH91" i="48"/>
  <c r="AS20" i="92"/>
  <c r="AU49" i="68"/>
  <c r="AS26" i="92"/>
  <c r="AS28" i="92" s="1"/>
  <c r="AX72" i="68"/>
  <c r="AZ175" i="6" s="1"/>
  <c r="AZ176" i="6" s="1"/>
  <c r="AX73" i="68"/>
  <c r="AZ184" i="6" s="1"/>
  <c r="AZ185" i="6" s="1"/>
  <c r="AX74" i="68"/>
  <c r="AZ193" i="6" s="1"/>
  <c r="AX79" i="68"/>
  <c r="AZ469" i="6" s="1"/>
  <c r="AX75" i="68"/>
  <c r="AZ305" i="6" s="1"/>
  <c r="AX77" i="68"/>
  <c r="AZ406" i="6" s="1"/>
  <c r="AX80" i="68"/>
  <c r="AZ496" i="6" s="1"/>
  <c r="AX71" i="68"/>
  <c r="AX76" i="68"/>
  <c r="AZ341" i="6" s="1"/>
  <c r="AX78" i="68"/>
  <c r="AZ442" i="6" s="1"/>
  <c r="AV18" i="67"/>
  <c r="AV20" i="67" s="1"/>
  <c r="AV39" i="64" s="1"/>
  <c r="AV43" i="64" s="1"/>
  <c r="AJ39" i="52"/>
  <c r="AJ38" i="82"/>
  <c r="AJ23" i="82"/>
  <c r="AJ24" i="82" s="1"/>
  <c r="AJ38" i="52" s="1"/>
  <c r="H15" i="82"/>
  <c r="H29" i="52" s="1"/>
  <c r="H39" i="82"/>
  <c r="N18" i="67"/>
  <c r="N20" i="67" s="1"/>
  <c r="N39" i="64" s="1"/>
  <c r="M20" i="67"/>
  <c r="M39" i="64" s="1"/>
  <c r="O229" i="97"/>
  <c r="S407" i="6"/>
  <c r="O230" i="97" s="1"/>
  <c r="Y20" i="92"/>
  <c r="AA49" i="68"/>
  <c r="Y26" i="92"/>
  <c r="Y28" i="92" s="1"/>
  <c r="Q26" i="92"/>
  <c r="Q28" i="92" s="1"/>
  <c r="S49" i="68"/>
  <c r="Q20" i="92"/>
  <c r="Y20" i="67"/>
  <c r="Y39" i="64" s="1"/>
  <c r="Z18" i="67"/>
  <c r="Z20" i="67" s="1"/>
  <c r="Z39" i="64" s="1"/>
  <c r="BE51" i="68"/>
  <c r="BE50" i="68"/>
  <c r="P39" i="52"/>
  <c r="P38" i="82"/>
  <c r="P23" i="82"/>
  <c r="P24" i="82" s="1"/>
  <c r="P38" i="52" s="1"/>
  <c r="AH20" i="67"/>
  <c r="AH39" i="64" s="1"/>
  <c r="AI18" i="67"/>
  <c r="AI20" i="67" s="1"/>
  <c r="AI39" i="64" s="1"/>
  <c r="G3" i="82" l="1"/>
  <c r="E36" i="52" s="1"/>
  <c r="AA14" i="82"/>
  <c r="AA31" i="52" s="1"/>
  <c r="P20" i="52"/>
  <c r="S209" i="6"/>
  <c r="G17" i="51"/>
  <c r="F5" i="91" s="1"/>
  <c r="BI7" i="92"/>
  <c r="BH20" i="52"/>
  <c r="J78" i="68"/>
  <c r="L442" i="6" s="1"/>
  <c r="J79" i="68"/>
  <c r="L469" i="6" s="1"/>
  <c r="J77" i="68"/>
  <c r="L406" i="6" s="1"/>
  <c r="J73" i="68"/>
  <c r="L184" i="6" s="1"/>
  <c r="L185" i="6" s="1"/>
  <c r="J71" i="68"/>
  <c r="J76" i="68"/>
  <c r="L341" i="6" s="1"/>
  <c r="J72" i="68"/>
  <c r="L175" i="6" s="1"/>
  <c r="L176" i="6" s="1"/>
  <c r="J75" i="68"/>
  <c r="L305" i="6" s="1"/>
  <c r="J80" i="68"/>
  <c r="L496" i="6" s="1"/>
  <c r="J74" i="68"/>
  <c r="L193" i="6" s="1"/>
  <c r="AA12" i="52"/>
  <c r="AL13" i="52"/>
  <c r="H80" i="68"/>
  <c r="J496" i="6" s="1"/>
  <c r="H78" i="68"/>
  <c r="J442" i="6" s="1"/>
  <c r="H75" i="68"/>
  <c r="J305" i="6" s="1"/>
  <c r="H79" i="68"/>
  <c r="J469" i="6" s="1"/>
  <c r="H76" i="68"/>
  <c r="J341" i="6" s="1"/>
  <c r="H71" i="68"/>
  <c r="H72" i="68"/>
  <c r="J175" i="6" s="1"/>
  <c r="J176" i="6" s="1"/>
  <c r="H77" i="68"/>
  <c r="J406" i="6" s="1"/>
  <c r="H73" i="68"/>
  <c r="J184" i="6" s="1"/>
  <c r="J185" i="6" s="1"/>
  <c r="H74" i="68"/>
  <c r="J193" i="6" s="1"/>
  <c r="AZ32" i="52"/>
  <c r="AZ14" i="82"/>
  <c r="AZ31" i="52" s="1"/>
  <c r="P39" i="82"/>
  <c r="P15" i="82"/>
  <c r="P29" i="52" s="1"/>
  <c r="P42" i="52"/>
  <c r="AQ50" i="68"/>
  <c r="AQ51" i="68"/>
  <c r="J48" i="51"/>
  <c r="K48" i="51" s="1"/>
  <c r="E14" i="51"/>
  <c r="BI50" i="68"/>
  <c r="BI51" i="68"/>
  <c r="AJ51" i="68"/>
  <c r="AJ50" i="68"/>
  <c r="L15" i="82"/>
  <c r="L29" i="52" s="1"/>
  <c r="L39" i="82"/>
  <c r="G74" i="68"/>
  <c r="I193" i="6" s="1"/>
  <c r="G71" i="68"/>
  <c r="G76" i="68"/>
  <c r="I341" i="6" s="1"/>
  <c r="G75" i="68"/>
  <c r="I305" i="6" s="1"/>
  <c r="G72" i="68"/>
  <c r="I175" i="6" s="1"/>
  <c r="I176" i="6" s="1"/>
  <c r="G78" i="68"/>
  <c r="I442" i="6" s="1"/>
  <c r="G77" i="68"/>
  <c r="I406" i="6" s="1"/>
  <c r="G73" i="68"/>
  <c r="I184" i="6" s="1"/>
  <c r="I185" i="6" s="1"/>
  <c r="G79" i="68"/>
  <c r="I469" i="6" s="1"/>
  <c r="G80" i="68"/>
  <c r="I496" i="6" s="1"/>
  <c r="O32" i="52"/>
  <c r="E3" i="82"/>
  <c r="D36" i="52" s="1"/>
  <c r="O14" i="82"/>
  <c r="O31" i="52" s="1"/>
  <c r="BA78" i="68"/>
  <c r="BC442" i="6" s="1"/>
  <c r="BA80" i="68"/>
  <c r="BC496" i="6" s="1"/>
  <c r="BA73" i="68"/>
  <c r="BC184" i="6" s="1"/>
  <c r="BC185" i="6" s="1"/>
  <c r="BA77" i="68"/>
  <c r="BC406" i="6" s="1"/>
  <c r="BA72" i="68"/>
  <c r="BC175" i="6" s="1"/>
  <c r="BC176" i="6" s="1"/>
  <c r="BA75" i="68"/>
  <c r="BC305" i="6" s="1"/>
  <c r="BA71" i="68"/>
  <c r="BA76" i="68"/>
  <c r="BC341" i="6" s="1"/>
  <c r="BA79" i="68"/>
  <c r="BC469" i="6" s="1"/>
  <c r="BA74" i="68"/>
  <c r="BC193" i="6" s="1"/>
  <c r="L24" i="82"/>
  <c r="BA20" i="52"/>
  <c r="BB7" i="92"/>
  <c r="BE76" i="68"/>
  <c r="BG341" i="6" s="1"/>
  <c r="BE72" i="68"/>
  <c r="BG175" i="6" s="1"/>
  <c r="BG176" i="6" s="1"/>
  <c r="BE74" i="68"/>
  <c r="BG193" i="6" s="1"/>
  <c r="BE75" i="68"/>
  <c r="BG305" i="6" s="1"/>
  <c r="BE77" i="68"/>
  <c r="BG406" i="6" s="1"/>
  <c r="BE78" i="68"/>
  <c r="BG442" i="6" s="1"/>
  <c r="BE79" i="68"/>
  <c r="BG469" i="6" s="1"/>
  <c r="BE71" i="68"/>
  <c r="BE73" i="68"/>
  <c r="BG184" i="6" s="1"/>
  <c r="BG185" i="6" s="1"/>
  <c r="BE80" i="68"/>
  <c r="BG496" i="6" s="1"/>
  <c r="AA50" i="68"/>
  <c r="AA51" i="68"/>
  <c r="AJ15" i="82"/>
  <c r="AJ29" i="52" s="1"/>
  <c r="AJ42" i="52"/>
  <c r="AJ39" i="82"/>
  <c r="AX82" i="68"/>
  <c r="AZ166" i="6"/>
  <c r="AZ167" i="6" s="1"/>
  <c r="C10" i="64"/>
  <c r="AQ229" i="97"/>
  <c r="AU407" i="6"/>
  <c r="AQ230" i="97" s="1"/>
  <c r="AD18" i="67"/>
  <c r="AD20" i="67" s="1"/>
  <c r="AD39" i="64" s="1"/>
  <c r="BH18" i="67"/>
  <c r="BH20" i="67" s="1"/>
  <c r="BH39" i="64" s="1"/>
  <c r="BH43" i="64" s="1"/>
  <c r="X15" i="82"/>
  <c r="X29" i="52" s="1"/>
  <c r="X42" i="52"/>
  <c r="X39" i="82"/>
  <c r="AN194" i="6"/>
  <c r="I45" i="51"/>
  <c r="I10" i="51" s="1"/>
  <c r="I11" i="51" s="1"/>
  <c r="AY9" i="52"/>
  <c r="BA121" i="59"/>
  <c r="AY86" i="48"/>
  <c r="AY91" i="48"/>
  <c r="AY87" i="48"/>
  <c r="AI306" i="6"/>
  <c r="AE117" i="91"/>
  <c r="AE118" i="91" s="1"/>
  <c r="P19" i="92"/>
  <c r="P14" i="67"/>
  <c r="O22" i="71"/>
  <c r="P194" i="6"/>
  <c r="BA39" i="82"/>
  <c r="BA42" i="52"/>
  <c r="BA15" i="82"/>
  <c r="BA29" i="52" s="1"/>
  <c r="W306" i="6"/>
  <c r="S117" i="91"/>
  <c r="S118" i="91" s="1"/>
  <c r="AY50" i="68"/>
  <c r="AY51" i="68"/>
  <c r="AP18" i="67"/>
  <c r="AP20" i="67" s="1"/>
  <c r="AP39" i="64" s="1"/>
  <c r="AP43" i="64" s="1"/>
  <c r="BG50" i="68"/>
  <c r="BG51" i="68"/>
  <c r="R194" i="6"/>
  <c r="S367" i="6"/>
  <c r="P152" i="59"/>
  <c r="AD376" i="6"/>
  <c r="S371" i="6"/>
  <c r="S362" i="6"/>
  <c r="S369" i="6"/>
  <c r="S368" i="6"/>
  <c r="AE306" i="6"/>
  <c r="AA117" i="91"/>
  <c r="AA118" i="91" s="1"/>
  <c r="K407" i="6"/>
  <c r="G230" i="97" s="1"/>
  <c r="G229" i="97"/>
  <c r="BJ80" i="68"/>
  <c r="BL496" i="6" s="1"/>
  <c r="BJ78" i="68"/>
  <c r="BL442" i="6" s="1"/>
  <c r="BJ76" i="68"/>
  <c r="BL341" i="6" s="1"/>
  <c r="BJ75" i="68"/>
  <c r="BL305" i="6" s="1"/>
  <c r="BJ74" i="68"/>
  <c r="BL193" i="6" s="1"/>
  <c r="BJ72" i="68"/>
  <c r="BL175" i="6" s="1"/>
  <c r="BL176" i="6" s="1"/>
  <c r="BJ79" i="68"/>
  <c r="BL469" i="6" s="1"/>
  <c r="BJ73" i="68"/>
  <c r="BL184" i="6" s="1"/>
  <c r="BL185" i="6" s="1"/>
  <c r="BJ77" i="68"/>
  <c r="BL406" i="6" s="1"/>
  <c r="BJ71" i="68"/>
  <c r="O443" i="6"/>
  <c r="K266" i="97" s="1"/>
  <c r="K265" i="97"/>
  <c r="F17" i="51"/>
  <c r="AI470" i="6"/>
  <c r="AE293" i="97" s="1"/>
  <c r="AE292" i="97"/>
  <c r="AN74" i="68"/>
  <c r="AP193" i="6" s="1"/>
  <c r="AN78" i="68"/>
  <c r="AP442" i="6" s="1"/>
  <c r="AN71" i="68"/>
  <c r="AN77" i="68"/>
  <c r="AP406" i="6" s="1"/>
  <c r="AN75" i="68"/>
  <c r="AP305" i="6" s="1"/>
  <c r="AN80" i="68"/>
  <c r="AP496" i="6" s="1"/>
  <c r="AN73" i="68"/>
  <c r="AP184" i="6" s="1"/>
  <c r="AP185" i="6" s="1"/>
  <c r="AN76" i="68"/>
  <c r="AP341" i="6" s="1"/>
  <c r="AN72" i="68"/>
  <c r="AP175" i="6" s="1"/>
  <c r="AP176" i="6" s="1"/>
  <c r="AN79" i="68"/>
  <c r="AP469" i="6" s="1"/>
  <c r="AB470" i="6"/>
  <c r="X293" i="97" s="1"/>
  <c r="X292" i="97"/>
  <c r="R470" i="6"/>
  <c r="N293" i="97" s="1"/>
  <c r="N292" i="97"/>
  <c r="O159" i="91"/>
  <c r="O34" i="92" s="1"/>
  <c r="O146" i="91"/>
  <c r="O160" i="91" s="1"/>
  <c r="O35" i="92" s="1"/>
  <c r="AP49" i="68"/>
  <c r="AN26" i="92"/>
  <c r="AN28" i="92" s="1"/>
  <c r="AN20" i="92"/>
  <c r="AT77" i="68"/>
  <c r="AV406" i="6" s="1"/>
  <c r="AT72" i="68"/>
  <c r="AV175" i="6" s="1"/>
  <c r="AV176" i="6" s="1"/>
  <c r="AT79" i="68"/>
  <c r="AV469" i="6" s="1"/>
  <c r="AT73" i="68"/>
  <c r="AV184" i="6" s="1"/>
  <c r="AV185" i="6" s="1"/>
  <c r="AT75" i="68"/>
  <c r="AV305" i="6" s="1"/>
  <c r="AT74" i="68"/>
  <c r="AV193" i="6" s="1"/>
  <c r="AT76" i="68"/>
  <c r="AV341" i="6" s="1"/>
  <c r="AT78" i="68"/>
  <c r="AV442" i="6" s="1"/>
  <c r="AT80" i="68"/>
  <c r="AV496" i="6" s="1"/>
  <c r="AT71" i="68"/>
  <c r="Y80" i="68"/>
  <c r="AA496" i="6" s="1"/>
  <c r="Y76" i="68"/>
  <c r="AA341" i="6" s="1"/>
  <c r="Y71" i="68"/>
  <c r="Y77" i="68"/>
  <c r="AA406" i="6" s="1"/>
  <c r="Y75" i="68"/>
  <c r="AA305" i="6" s="1"/>
  <c r="Y74" i="68"/>
  <c r="AA193" i="6" s="1"/>
  <c r="Y79" i="68"/>
  <c r="AA469" i="6" s="1"/>
  <c r="Y78" i="68"/>
  <c r="AA442" i="6" s="1"/>
  <c r="Y72" i="68"/>
  <c r="AA175" i="6" s="1"/>
  <c r="AA176" i="6" s="1"/>
  <c r="Y73" i="68"/>
  <c r="AA184" i="6" s="1"/>
  <c r="AA185" i="6" s="1"/>
  <c r="K166" i="6"/>
  <c r="K167" i="6" s="1"/>
  <c r="I82" i="68"/>
  <c r="O407" i="6"/>
  <c r="K230" i="97" s="1"/>
  <c r="K229" i="97"/>
  <c r="F17" i="59"/>
  <c r="E27" i="116" s="1"/>
  <c r="Q122" i="59"/>
  <c r="F18" i="59" s="1"/>
  <c r="E28" i="116" s="1"/>
  <c r="AI443" i="6"/>
  <c r="AE266" i="97" s="1"/>
  <c r="AE265" i="97"/>
  <c r="BL77" i="68"/>
  <c r="BN406" i="6" s="1"/>
  <c r="BL79" i="68"/>
  <c r="BN469" i="6" s="1"/>
  <c r="BL71" i="68"/>
  <c r="BL73" i="68"/>
  <c r="BN184" i="6" s="1"/>
  <c r="BN185" i="6" s="1"/>
  <c r="BL78" i="68"/>
  <c r="BN442" i="6" s="1"/>
  <c r="BL72" i="68"/>
  <c r="BN175" i="6" s="1"/>
  <c r="BN176" i="6" s="1"/>
  <c r="BL74" i="68"/>
  <c r="BN193" i="6" s="1"/>
  <c r="BL75" i="68"/>
  <c r="BN305" i="6" s="1"/>
  <c r="BL80" i="68"/>
  <c r="BN496" i="6" s="1"/>
  <c r="BL76" i="68"/>
  <c r="BN341" i="6" s="1"/>
  <c r="AR77" i="68"/>
  <c r="AT406" i="6" s="1"/>
  <c r="AR76" i="68"/>
  <c r="AT341" i="6" s="1"/>
  <c r="AR79" i="68"/>
  <c r="AT469" i="6" s="1"/>
  <c r="AR72" i="68"/>
  <c r="AT175" i="6" s="1"/>
  <c r="AT176" i="6" s="1"/>
  <c r="AR80" i="68"/>
  <c r="AT496" i="6" s="1"/>
  <c r="AR71" i="68"/>
  <c r="AR73" i="68"/>
  <c r="AT184" i="6" s="1"/>
  <c r="AT185" i="6" s="1"/>
  <c r="AR74" i="68"/>
  <c r="AT193" i="6" s="1"/>
  <c r="AR78" i="68"/>
  <c r="AT442" i="6" s="1"/>
  <c r="AR75" i="68"/>
  <c r="AT305" i="6" s="1"/>
  <c r="BF18" i="67"/>
  <c r="BF20" i="67" s="1"/>
  <c r="BF39" i="64" s="1"/>
  <c r="BF43" i="64" s="1"/>
  <c r="O353" i="97"/>
  <c r="S531" i="6"/>
  <c r="BD20" i="52"/>
  <c r="BE7" i="92"/>
  <c r="E17" i="59"/>
  <c r="BM121" i="59"/>
  <c r="E122" i="59"/>
  <c r="BF51" i="68"/>
  <c r="BF50" i="68"/>
  <c r="K443" i="6"/>
  <c r="G266" i="97" s="1"/>
  <c r="G265" i="97"/>
  <c r="AC7" i="92"/>
  <c r="AB20" i="52"/>
  <c r="AZ73" i="68"/>
  <c r="BB184" i="6" s="1"/>
  <c r="BB185" i="6" s="1"/>
  <c r="AZ76" i="68"/>
  <c r="BB341" i="6" s="1"/>
  <c r="AZ80" i="68"/>
  <c r="BB496" i="6" s="1"/>
  <c r="AZ72" i="68"/>
  <c r="BB175" i="6" s="1"/>
  <c r="BB176" i="6" s="1"/>
  <c r="AZ78" i="68"/>
  <c r="BB442" i="6" s="1"/>
  <c r="AZ77" i="68"/>
  <c r="BB406" i="6" s="1"/>
  <c r="AZ74" i="68"/>
  <c r="BB193" i="6" s="1"/>
  <c r="AZ71" i="68"/>
  <c r="AZ75" i="68"/>
  <c r="BB305" i="6" s="1"/>
  <c r="AZ79" i="68"/>
  <c r="BB469" i="6" s="1"/>
  <c r="O12" i="52"/>
  <c r="Z13" i="52"/>
  <c r="AU51" i="68"/>
  <c r="AU50" i="68"/>
  <c r="R342" i="6"/>
  <c r="R357" i="6"/>
  <c r="R358" i="6" s="1"/>
  <c r="N145" i="91"/>
  <c r="AA145" i="91"/>
  <c r="AE342" i="6"/>
  <c r="AE357" i="6"/>
  <c r="AE358" i="6" s="1"/>
  <c r="BM78" i="68"/>
  <c r="BO442" i="6" s="1"/>
  <c r="BM73" i="68"/>
  <c r="BO184" i="6" s="1"/>
  <c r="BO185" i="6" s="1"/>
  <c r="BM72" i="68"/>
  <c r="BO175" i="6" s="1"/>
  <c r="BO176" i="6" s="1"/>
  <c r="BM77" i="68"/>
  <c r="BO406" i="6" s="1"/>
  <c r="BM74" i="68"/>
  <c r="BO193" i="6" s="1"/>
  <c r="BM76" i="68"/>
  <c r="BO341" i="6" s="1"/>
  <c r="BM79" i="68"/>
  <c r="BO469" i="6" s="1"/>
  <c r="BM75" i="68"/>
  <c r="BO305" i="6" s="1"/>
  <c r="BM71" i="68"/>
  <c r="BM80" i="68"/>
  <c r="BO496" i="6" s="1"/>
  <c r="N13" i="52"/>
  <c r="BK13" i="52" s="1"/>
  <c r="C12" i="52"/>
  <c r="G117" i="91"/>
  <c r="G118" i="91" s="1"/>
  <c r="K306" i="6"/>
  <c r="O342" i="6"/>
  <c r="K145" i="91"/>
  <c r="O357" i="6"/>
  <c r="O358" i="6" s="1"/>
  <c r="BD39" i="82"/>
  <c r="BD15" i="82"/>
  <c r="BD29" i="52" s="1"/>
  <c r="BD42" i="52"/>
  <c r="C22" i="82"/>
  <c r="C133" i="82"/>
  <c r="AV319" i="97"/>
  <c r="AZ530" i="6"/>
  <c r="K75" i="68"/>
  <c r="M305" i="6" s="1"/>
  <c r="K71" i="68"/>
  <c r="K76" i="68"/>
  <c r="M341" i="6" s="1"/>
  <c r="K77" i="68"/>
  <c r="M406" i="6" s="1"/>
  <c r="K79" i="68"/>
  <c r="M469" i="6" s="1"/>
  <c r="K72" i="68"/>
  <c r="M175" i="6" s="1"/>
  <c r="M176" i="6" s="1"/>
  <c r="K74" i="68"/>
  <c r="M193" i="6" s="1"/>
  <c r="K73" i="68"/>
  <c r="M184" i="6" s="1"/>
  <c r="M185" i="6" s="1"/>
  <c r="K78" i="68"/>
  <c r="M442" i="6" s="1"/>
  <c r="K80" i="68"/>
  <c r="M496" i="6" s="1"/>
  <c r="BG18" i="67"/>
  <c r="BG20" i="67" s="1"/>
  <c r="BG39" i="64" s="1"/>
  <c r="BG43" i="64" s="1"/>
  <c r="AE166" i="6"/>
  <c r="AE167" i="6" s="1"/>
  <c r="AC82" i="68"/>
  <c r="W71" i="68"/>
  <c r="W73" i="68"/>
  <c r="Y184" i="6" s="1"/>
  <c r="Y185" i="6" s="1"/>
  <c r="W80" i="68"/>
  <c r="Y496" i="6" s="1"/>
  <c r="W79" i="68"/>
  <c r="Y469" i="6" s="1"/>
  <c r="W72" i="68"/>
  <c r="Y175" i="6" s="1"/>
  <c r="Y176" i="6" s="1"/>
  <c r="W74" i="68"/>
  <c r="Y193" i="6" s="1"/>
  <c r="W76" i="68"/>
  <c r="Y341" i="6" s="1"/>
  <c r="W75" i="68"/>
  <c r="Y305" i="6" s="1"/>
  <c r="W78" i="68"/>
  <c r="Y442" i="6" s="1"/>
  <c r="W77" i="68"/>
  <c r="Y406" i="6" s="1"/>
  <c r="G319" i="97"/>
  <c r="K530" i="6"/>
  <c r="O530" i="6"/>
  <c r="K319" i="97"/>
  <c r="D48" i="50"/>
  <c r="C52" i="52"/>
  <c r="D52" i="63"/>
  <c r="D9" i="63" s="1"/>
  <c r="C152" i="116" s="1"/>
  <c r="C58" i="52"/>
  <c r="D31" i="50"/>
  <c r="G17" i="59"/>
  <c r="F27" i="116" s="1"/>
  <c r="AC122" i="59"/>
  <c r="G18" i="59" s="1"/>
  <c r="F28" i="116" s="1"/>
  <c r="P306" i="6"/>
  <c r="L117" i="91"/>
  <c r="L118" i="91" s="1"/>
  <c r="S319" i="97"/>
  <c r="W530" i="6"/>
  <c r="AZ407" i="6"/>
  <c r="AV230" i="97" s="1"/>
  <c r="AV229" i="97"/>
  <c r="AQ319" i="97"/>
  <c r="AU530" i="6"/>
  <c r="AV117" i="91"/>
  <c r="AV118" i="91" s="1"/>
  <c r="AZ306" i="6"/>
  <c r="AU470" i="6"/>
  <c r="AQ293" i="97" s="1"/>
  <c r="AQ292" i="97"/>
  <c r="BD50" i="68"/>
  <c r="BD51" i="68"/>
  <c r="AH79" i="68"/>
  <c r="AJ469" i="6" s="1"/>
  <c r="AH72" i="68"/>
  <c r="AJ175" i="6" s="1"/>
  <c r="AJ176" i="6" s="1"/>
  <c r="AH77" i="68"/>
  <c r="AJ406" i="6" s="1"/>
  <c r="AH78" i="68"/>
  <c r="AJ442" i="6" s="1"/>
  <c r="AH80" i="68"/>
  <c r="AJ496" i="6" s="1"/>
  <c r="AH76" i="68"/>
  <c r="AJ341" i="6" s="1"/>
  <c r="AH71" i="68"/>
  <c r="AH74" i="68"/>
  <c r="AJ193" i="6" s="1"/>
  <c r="AH73" i="68"/>
  <c r="AJ184" i="6" s="1"/>
  <c r="AJ185" i="6" s="1"/>
  <c r="AH75" i="68"/>
  <c r="AJ305" i="6" s="1"/>
  <c r="D54" i="50"/>
  <c r="F68" i="50"/>
  <c r="D56" i="50" s="1"/>
  <c r="AS82" i="68"/>
  <c r="AU166" i="6"/>
  <c r="AU167" i="6" s="1"/>
  <c r="D14" i="67"/>
  <c r="C22" i="71"/>
  <c r="D19" i="92"/>
  <c r="BK90" i="48"/>
  <c r="AI51" i="68"/>
  <c r="AI50" i="68"/>
  <c r="AN306" i="6"/>
  <c r="AJ117" i="91"/>
  <c r="AJ118" i="91" s="1"/>
  <c r="AI407" i="6"/>
  <c r="AE230" i="97" s="1"/>
  <c r="AE229" i="97"/>
  <c r="X145" i="91"/>
  <c r="AB357" i="6"/>
  <c r="AB358" i="6" s="1"/>
  <c r="AB342" i="6"/>
  <c r="AZ194" i="6"/>
  <c r="AU443" i="6"/>
  <c r="AQ266" i="97" s="1"/>
  <c r="AQ265" i="97"/>
  <c r="C30" i="52"/>
  <c r="C7" i="82"/>
  <c r="O28" i="52"/>
  <c r="E4" i="82"/>
  <c r="AB14" i="67"/>
  <c r="AA22" i="71"/>
  <c r="AB19" i="92"/>
  <c r="BF15" i="82"/>
  <c r="BF29" i="52" s="1"/>
  <c r="BF39" i="82"/>
  <c r="BF42" i="52"/>
  <c r="S210" i="6"/>
  <c r="S562" i="6"/>
  <c r="C70" i="50"/>
  <c r="C55" i="50"/>
  <c r="C69" i="50"/>
  <c r="AN166" i="6"/>
  <c r="AN167" i="6" s="1"/>
  <c r="AL82" i="68"/>
  <c r="AJ265" i="97"/>
  <c r="AN443" i="6"/>
  <c r="AJ266" i="97" s="1"/>
  <c r="AF80" i="68"/>
  <c r="AH496" i="6" s="1"/>
  <c r="AF76" i="68"/>
  <c r="AH341" i="6" s="1"/>
  <c r="AF75" i="68"/>
  <c r="AH305" i="6" s="1"/>
  <c r="AF71" i="68"/>
  <c r="AF78" i="68"/>
  <c r="AH442" i="6" s="1"/>
  <c r="AF79" i="68"/>
  <c r="AH469" i="6" s="1"/>
  <c r="AF74" i="68"/>
  <c r="AH193" i="6" s="1"/>
  <c r="AF72" i="68"/>
  <c r="AH175" i="6" s="1"/>
  <c r="AH176" i="6" s="1"/>
  <c r="AF73" i="68"/>
  <c r="AH184" i="6" s="1"/>
  <c r="AH185" i="6" s="1"/>
  <c r="AF77" i="68"/>
  <c r="AH406" i="6" s="1"/>
  <c r="C132" i="82"/>
  <c r="AY11" i="52"/>
  <c r="I48" i="51"/>
  <c r="I14" i="51" s="1"/>
  <c r="I15" i="51" s="1"/>
  <c r="AY90" i="48"/>
  <c r="BA126" i="59"/>
  <c r="P530" i="6"/>
  <c r="L319" i="97"/>
  <c r="O50" i="68"/>
  <c r="O51" i="68"/>
  <c r="W443" i="6"/>
  <c r="S266" i="97" s="1"/>
  <c r="S265" i="97"/>
  <c r="L80" i="68"/>
  <c r="N496" i="6" s="1"/>
  <c r="L75" i="68"/>
  <c r="N305" i="6" s="1"/>
  <c r="L78" i="68"/>
  <c r="N442" i="6" s="1"/>
  <c r="L79" i="68"/>
  <c r="N469" i="6" s="1"/>
  <c r="L72" i="68"/>
  <c r="N175" i="6" s="1"/>
  <c r="N176" i="6" s="1"/>
  <c r="L71" i="68"/>
  <c r="L77" i="68"/>
  <c r="N406" i="6" s="1"/>
  <c r="L73" i="68"/>
  <c r="N184" i="6" s="1"/>
  <c r="N185" i="6" s="1"/>
  <c r="L74" i="68"/>
  <c r="N193" i="6" s="1"/>
  <c r="L76" i="68"/>
  <c r="N341" i="6" s="1"/>
  <c r="Z82" i="68"/>
  <c r="AB166" i="6"/>
  <c r="AB167" i="6" s="1"/>
  <c r="R166" i="6"/>
  <c r="R167" i="6" s="1"/>
  <c r="P82" i="68"/>
  <c r="AE530" i="6"/>
  <c r="AA319" i="97"/>
  <c r="AE194" i="6"/>
  <c r="E10" i="51"/>
  <c r="J45" i="51"/>
  <c r="K45" i="51" s="1"/>
  <c r="K470" i="6"/>
  <c r="G293" i="97" s="1"/>
  <c r="G292" i="97"/>
  <c r="BF20" i="52"/>
  <c r="BG7" i="92"/>
  <c r="AY22" i="82"/>
  <c r="AY133" i="82"/>
  <c r="AY13" i="82" s="1"/>
  <c r="P407" i="6"/>
  <c r="L230" i="97" s="1"/>
  <c r="L229" i="97"/>
  <c r="BD20" i="67"/>
  <c r="BD39" i="64" s="1"/>
  <c r="BD43" i="64" s="1"/>
  <c r="BE18" i="67"/>
  <c r="BE20" i="67" s="1"/>
  <c r="BE39" i="64" s="1"/>
  <c r="BE43" i="64" s="1"/>
  <c r="AG42" i="52"/>
  <c r="AG39" i="82"/>
  <c r="AG15" i="82"/>
  <c r="AG29" i="52" s="1"/>
  <c r="BK49" i="68"/>
  <c r="BI20" i="92"/>
  <c r="BI26" i="92"/>
  <c r="BI28" i="92" s="1"/>
  <c r="AJ292" i="97"/>
  <c r="AN470" i="6"/>
  <c r="AJ293" i="97" s="1"/>
  <c r="AE319" i="97"/>
  <c r="AI530" i="6"/>
  <c r="AE51" i="68"/>
  <c r="AE50" i="68"/>
  <c r="BC18" i="67"/>
  <c r="BC20" i="67" s="1"/>
  <c r="BC39" i="64" s="1"/>
  <c r="BC43" i="64" s="1"/>
  <c r="X229" i="97"/>
  <c r="AB407" i="6"/>
  <c r="X230" i="97" s="1"/>
  <c r="AZ470" i="6"/>
  <c r="AV293" i="97" s="1"/>
  <c r="AV292" i="97"/>
  <c r="N82" i="68"/>
  <c r="P166" i="6"/>
  <c r="P167" i="6" s="1"/>
  <c r="S292" i="97"/>
  <c r="W470" i="6"/>
  <c r="S293" i="97" s="1"/>
  <c r="R407" i="6"/>
  <c r="N230" i="97" s="1"/>
  <c r="N229" i="97"/>
  <c r="AV265" i="97"/>
  <c r="AZ443" i="6"/>
  <c r="AV266" i="97" s="1"/>
  <c r="AU194" i="6"/>
  <c r="AU209" i="6"/>
  <c r="AN14" i="67"/>
  <c r="AM22" i="71"/>
  <c r="AN19" i="92"/>
  <c r="BE15" i="82"/>
  <c r="BE29" i="52" s="1"/>
  <c r="BE42" i="52"/>
  <c r="BE39" i="82"/>
  <c r="AN342" i="6"/>
  <c r="AJ145" i="91"/>
  <c r="AN357" i="6"/>
  <c r="AN358" i="6" s="1"/>
  <c r="BC39" i="82"/>
  <c r="BC15" i="82"/>
  <c r="BC29" i="52" s="1"/>
  <c r="BC42" i="52"/>
  <c r="AF39" i="82"/>
  <c r="AF15" i="82"/>
  <c r="AF29" i="52" s="1"/>
  <c r="AF42" i="52"/>
  <c r="AI194" i="6"/>
  <c r="V71" i="68"/>
  <c r="V79" i="68"/>
  <c r="X469" i="6" s="1"/>
  <c r="V77" i="68"/>
  <c r="X406" i="6" s="1"/>
  <c r="V80" i="68"/>
  <c r="X496" i="6" s="1"/>
  <c r="V78" i="68"/>
  <c r="X442" i="6" s="1"/>
  <c r="V76" i="68"/>
  <c r="X341" i="6" s="1"/>
  <c r="V73" i="68"/>
  <c r="X184" i="6" s="1"/>
  <c r="X185" i="6" s="1"/>
  <c r="V74" i="68"/>
  <c r="X193" i="6" s="1"/>
  <c r="V72" i="68"/>
  <c r="X175" i="6" s="1"/>
  <c r="X176" i="6" s="1"/>
  <c r="V75" i="68"/>
  <c r="X305" i="6" s="1"/>
  <c r="P357" i="6"/>
  <c r="P358" i="6" s="1"/>
  <c r="P342" i="6"/>
  <c r="L145" i="91"/>
  <c r="W194" i="6"/>
  <c r="D39" i="52"/>
  <c r="AB443" i="6"/>
  <c r="X266" i="97" s="1"/>
  <c r="X265" i="97"/>
  <c r="R306" i="6"/>
  <c r="N117" i="91"/>
  <c r="N118" i="91" s="1"/>
  <c r="R443" i="6"/>
  <c r="N266" i="97" s="1"/>
  <c r="N265" i="97"/>
  <c r="R18" i="67"/>
  <c r="R20" i="67" s="1"/>
  <c r="R39" i="64" s="1"/>
  <c r="AM50" i="68"/>
  <c r="AM51" i="68"/>
  <c r="BA14" i="67"/>
  <c r="BA17" i="67" s="1"/>
  <c r="BA19" i="92"/>
  <c r="AZ22" i="71"/>
  <c r="AA292" i="97"/>
  <c r="AE470" i="6"/>
  <c r="AA293" i="97" s="1"/>
  <c r="AA265" i="97"/>
  <c r="AE443" i="6"/>
  <c r="AA266" i="97" s="1"/>
  <c r="BH51" i="68"/>
  <c r="BH50" i="68"/>
  <c r="BH39" i="52"/>
  <c r="BH24" i="82"/>
  <c r="BH38" i="52" s="1"/>
  <c r="BH38" i="82"/>
  <c r="BH23" i="82"/>
  <c r="K194" i="6"/>
  <c r="K292" i="97"/>
  <c r="O470" i="6"/>
  <c r="K293" i="97" s="1"/>
  <c r="O194" i="6"/>
  <c r="AW72" i="68"/>
  <c r="AY175" i="6" s="1"/>
  <c r="AY176" i="6" s="1"/>
  <c r="AW80" i="68"/>
  <c r="AY496" i="6" s="1"/>
  <c r="AW73" i="68"/>
  <c r="AY184" i="6" s="1"/>
  <c r="AY185" i="6" s="1"/>
  <c r="AW79" i="68"/>
  <c r="AY469" i="6" s="1"/>
  <c r="AW76" i="68"/>
  <c r="AY341" i="6" s="1"/>
  <c r="AW74" i="68"/>
  <c r="AY193" i="6" s="1"/>
  <c r="AW77" i="68"/>
  <c r="AY406" i="6" s="1"/>
  <c r="AW78" i="68"/>
  <c r="AY442" i="6" s="1"/>
  <c r="AW75" i="68"/>
  <c r="AY305" i="6" s="1"/>
  <c r="AW71" i="68"/>
  <c r="BJ18" i="67"/>
  <c r="BJ20" i="67" s="1"/>
  <c r="BJ39" i="64" s="1"/>
  <c r="BJ43" i="64" s="1"/>
  <c r="BI20" i="67"/>
  <c r="BI39" i="64" s="1"/>
  <c r="BI43" i="64" s="1"/>
  <c r="E22" i="59"/>
  <c r="BM126" i="59"/>
  <c r="E127" i="59"/>
  <c r="T78" i="68"/>
  <c r="V442" i="6" s="1"/>
  <c r="T77" i="68"/>
  <c r="V406" i="6" s="1"/>
  <c r="T72" i="68"/>
  <c r="V175" i="6" s="1"/>
  <c r="V176" i="6" s="1"/>
  <c r="T71" i="68"/>
  <c r="T74" i="68"/>
  <c r="V193" i="6" s="1"/>
  <c r="T79" i="68"/>
  <c r="V469" i="6" s="1"/>
  <c r="T75" i="68"/>
  <c r="V305" i="6" s="1"/>
  <c r="T76" i="68"/>
  <c r="V341" i="6" s="1"/>
  <c r="T80" i="68"/>
  <c r="V496" i="6" s="1"/>
  <c r="T73" i="68"/>
  <c r="V184" i="6" s="1"/>
  <c r="V185" i="6" s="1"/>
  <c r="G22" i="59"/>
  <c r="F32" i="116" s="1"/>
  <c r="AC127" i="59"/>
  <c r="AJ229" i="97"/>
  <c r="AN407" i="6"/>
  <c r="AJ230" i="97" s="1"/>
  <c r="L292" i="97"/>
  <c r="P470" i="6"/>
  <c r="L293" i="97" s="1"/>
  <c r="AA28" i="52"/>
  <c r="G4" i="82"/>
  <c r="AG82" i="68"/>
  <c r="AI166" i="6"/>
  <c r="AI167" i="6" s="1"/>
  <c r="S145" i="91"/>
  <c r="W357" i="6"/>
  <c r="W358" i="6" s="1"/>
  <c r="W342" i="6"/>
  <c r="X319" i="97"/>
  <c r="AB530" i="6"/>
  <c r="AB15" i="82"/>
  <c r="AB29" i="52" s="1"/>
  <c r="AB39" i="82"/>
  <c r="AB42" i="52"/>
  <c r="AA38" i="82"/>
  <c r="AA39" i="52"/>
  <c r="AA23" i="82"/>
  <c r="AV51" i="68"/>
  <c r="AV50" i="68"/>
  <c r="AB306" i="6"/>
  <c r="X117" i="91"/>
  <c r="X118" i="91" s="1"/>
  <c r="S51" i="68"/>
  <c r="S50" i="68"/>
  <c r="O38" i="82"/>
  <c r="O39" i="52"/>
  <c r="O23" i="82"/>
  <c r="AV145" i="91"/>
  <c r="AZ357" i="6"/>
  <c r="AZ358" i="6" s="1"/>
  <c r="AZ342" i="6"/>
  <c r="AQ117" i="91"/>
  <c r="AQ118" i="91" s="1"/>
  <c r="AU306" i="6"/>
  <c r="AQ145" i="91"/>
  <c r="AU357" i="6"/>
  <c r="AU358" i="6" s="1"/>
  <c r="AU342" i="6"/>
  <c r="F18" i="67"/>
  <c r="F20" i="67" s="1"/>
  <c r="F39" i="64" s="1"/>
  <c r="AZ39" i="52"/>
  <c r="AZ24" i="82"/>
  <c r="AZ38" i="52" s="1"/>
  <c r="AZ38" i="82"/>
  <c r="AZ23" i="82"/>
  <c r="AO75" i="68"/>
  <c r="AQ305" i="6" s="1"/>
  <c r="AO76" i="68"/>
  <c r="AQ341" i="6" s="1"/>
  <c r="AO71" i="68"/>
  <c r="AO74" i="68"/>
  <c r="AQ193" i="6" s="1"/>
  <c r="AO80" i="68"/>
  <c r="AQ496" i="6" s="1"/>
  <c r="AO78" i="68"/>
  <c r="AQ442" i="6" s="1"/>
  <c r="AO79" i="68"/>
  <c r="AQ469" i="6" s="1"/>
  <c r="AO77" i="68"/>
  <c r="AQ406" i="6" s="1"/>
  <c r="AO72" i="68"/>
  <c r="AQ175" i="6" s="1"/>
  <c r="AQ176" i="6" s="1"/>
  <c r="AO73" i="68"/>
  <c r="AQ184" i="6" s="1"/>
  <c r="AQ185" i="6" s="1"/>
  <c r="X78" i="68"/>
  <c r="Z442" i="6" s="1"/>
  <c r="X76" i="68"/>
  <c r="Z341" i="6" s="1"/>
  <c r="X79" i="68"/>
  <c r="Z469" i="6" s="1"/>
  <c r="X80" i="68"/>
  <c r="Z496" i="6" s="1"/>
  <c r="X71" i="68"/>
  <c r="X74" i="68"/>
  <c r="Z193" i="6" s="1"/>
  <c r="X75" i="68"/>
  <c r="Z305" i="6" s="1"/>
  <c r="X73" i="68"/>
  <c r="Z184" i="6" s="1"/>
  <c r="Z185" i="6" s="1"/>
  <c r="X77" i="68"/>
  <c r="Z406" i="6" s="1"/>
  <c r="X72" i="68"/>
  <c r="Z175" i="6" s="1"/>
  <c r="Z176" i="6" s="1"/>
  <c r="AN530" i="6"/>
  <c r="AJ319" i="97"/>
  <c r="AD49" i="68"/>
  <c r="AB26" i="92"/>
  <c r="AB28" i="92" s="1"/>
  <c r="AB20" i="92"/>
  <c r="AF24" i="82"/>
  <c r="AF38" i="52" s="1"/>
  <c r="AY132" i="82"/>
  <c r="AY12" i="82" s="1"/>
  <c r="AI357" i="6"/>
  <c r="AI358" i="6" s="1"/>
  <c r="AE145" i="91"/>
  <c r="AI342" i="6"/>
  <c r="F22" i="59"/>
  <c r="E32" i="116" s="1"/>
  <c r="Q127" i="59"/>
  <c r="P443" i="6"/>
  <c r="L266" i="97" s="1"/>
  <c r="L265" i="97"/>
  <c r="AK80" i="68"/>
  <c r="AM496" i="6" s="1"/>
  <c r="AK71" i="68"/>
  <c r="AK73" i="68"/>
  <c r="AM184" i="6" s="1"/>
  <c r="AM185" i="6" s="1"/>
  <c r="AK79" i="68"/>
  <c r="AM469" i="6" s="1"/>
  <c r="AK78" i="68"/>
  <c r="AM442" i="6" s="1"/>
  <c r="AK77" i="68"/>
  <c r="AM406" i="6" s="1"/>
  <c r="AK74" i="68"/>
  <c r="AM193" i="6" s="1"/>
  <c r="AK76" i="68"/>
  <c r="AM341" i="6" s="1"/>
  <c r="AK75" i="68"/>
  <c r="AM305" i="6" s="1"/>
  <c r="AK72" i="68"/>
  <c r="AM175" i="6" s="1"/>
  <c r="AM176" i="6" s="1"/>
  <c r="W407" i="6"/>
  <c r="S230" i="97" s="1"/>
  <c r="S229" i="97"/>
  <c r="U82" i="68"/>
  <c r="W166" i="6"/>
  <c r="W167" i="6" s="1"/>
  <c r="AB194" i="6"/>
  <c r="R530" i="6"/>
  <c r="N319" i="97"/>
  <c r="BB129" i="59"/>
  <c r="AE407" i="6"/>
  <c r="AA230" i="97" s="1"/>
  <c r="AA229" i="97"/>
  <c r="D15" i="82"/>
  <c r="D29" i="52" s="1"/>
  <c r="D39" i="82"/>
  <c r="BC49" i="68"/>
  <c r="BA26" i="92"/>
  <c r="BA28" i="92" s="1"/>
  <c r="BA20" i="92"/>
  <c r="D26" i="92"/>
  <c r="D28" i="92" s="1"/>
  <c r="F49" i="68"/>
  <c r="D20" i="92"/>
  <c r="BK91" i="48"/>
  <c r="AB75" i="68"/>
  <c r="AD305" i="6" s="1"/>
  <c r="AB78" i="68"/>
  <c r="AD442" i="6" s="1"/>
  <c r="AB73" i="68"/>
  <c r="AD184" i="6" s="1"/>
  <c r="AD185" i="6" s="1"/>
  <c r="AB80" i="68"/>
  <c r="AD496" i="6" s="1"/>
  <c r="AB77" i="68"/>
  <c r="AD406" i="6" s="1"/>
  <c r="AB71" i="68"/>
  <c r="AB76" i="68"/>
  <c r="AD341" i="6" s="1"/>
  <c r="AB74" i="68"/>
  <c r="AD193" i="6" s="1"/>
  <c r="AB79" i="68"/>
  <c r="AD469" i="6" s="1"/>
  <c r="AB72" i="68"/>
  <c r="AD175" i="6" s="1"/>
  <c r="AD176" i="6" s="1"/>
  <c r="K342" i="6"/>
  <c r="K357" i="6"/>
  <c r="K358" i="6" s="1"/>
  <c r="G145" i="91"/>
  <c r="O306" i="6"/>
  <c r="K117" i="91"/>
  <c r="K118" i="91" s="1"/>
  <c r="M82" i="68"/>
  <c r="O166" i="6"/>
  <c r="O167" i="6" s="1"/>
  <c r="P26" i="92"/>
  <c r="P28" i="92" s="1"/>
  <c r="P20" i="92"/>
  <c r="R49" i="68"/>
  <c r="H7" i="82" l="1"/>
  <c r="E44" i="52" s="1"/>
  <c r="F5" i="97"/>
  <c r="BK12" i="52"/>
  <c r="AB209" i="6"/>
  <c r="AZ209" i="6"/>
  <c r="F7" i="82"/>
  <c r="D44" i="52" s="1"/>
  <c r="S372" i="6"/>
  <c r="K209" i="6"/>
  <c r="AM530" i="6"/>
  <c r="AI319" i="97"/>
  <c r="V265" i="97"/>
  <c r="Z443" i="6"/>
  <c r="V266" i="97" s="1"/>
  <c r="X159" i="91"/>
  <c r="X34" i="92" s="1"/>
  <c r="X146" i="91"/>
  <c r="X160" i="91" s="1"/>
  <c r="X35" i="92" s="1"/>
  <c r="E48" i="50"/>
  <c r="D58" i="52"/>
  <c r="E52" i="63"/>
  <c r="D52" i="52"/>
  <c r="E31" i="50"/>
  <c r="E49" i="52" s="1"/>
  <c r="AM342" i="6"/>
  <c r="AI145" i="91"/>
  <c r="AM357" i="6"/>
  <c r="AM358" i="6" s="1"/>
  <c r="AV146" i="91"/>
  <c r="AV160" i="91" s="1"/>
  <c r="AV35" i="92" s="1"/>
  <c r="AV159" i="91"/>
  <c r="AV34" i="92" s="1"/>
  <c r="R117" i="91"/>
  <c r="R118" i="91" s="1"/>
  <c r="V306" i="6"/>
  <c r="BB18" i="67"/>
  <c r="BB20" i="67" s="1"/>
  <c r="BB39" i="64" s="1"/>
  <c r="BB43" i="64" s="1"/>
  <c r="AE72" i="68"/>
  <c r="AG175" i="6" s="1"/>
  <c r="AG176" i="6" s="1"/>
  <c r="AE78" i="68"/>
  <c r="AG442" i="6" s="1"/>
  <c r="AE73" i="68"/>
  <c r="AG184" i="6" s="1"/>
  <c r="AG185" i="6" s="1"/>
  <c r="AE77" i="68"/>
  <c r="AG406" i="6" s="1"/>
  <c r="AE74" i="68"/>
  <c r="AG193" i="6" s="1"/>
  <c r="AE76" i="68"/>
  <c r="AG341" i="6" s="1"/>
  <c r="AE80" i="68"/>
  <c r="AG496" i="6" s="1"/>
  <c r="AE75" i="68"/>
  <c r="AG305" i="6" s="1"/>
  <c r="AE79" i="68"/>
  <c r="AG469" i="6" s="1"/>
  <c r="AE71" i="68"/>
  <c r="N470" i="6"/>
  <c r="J293" i="97" s="1"/>
  <c r="J292" i="97"/>
  <c r="C41" i="64"/>
  <c r="C58" i="50"/>
  <c r="V117" i="91"/>
  <c r="V118" i="91" s="1"/>
  <c r="Z306" i="6"/>
  <c r="AV72" i="68"/>
  <c r="AX175" i="6" s="1"/>
  <c r="AX176" i="6" s="1"/>
  <c r="AV73" i="68"/>
  <c r="AX184" i="6" s="1"/>
  <c r="AX185" i="6" s="1"/>
  <c r="AV77" i="68"/>
  <c r="AX406" i="6" s="1"/>
  <c r="AV76" i="68"/>
  <c r="AX341" i="6" s="1"/>
  <c r="AV71" i="68"/>
  <c r="AV79" i="68"/>
  <c r="AX469" i="6" s="1"/>
  <c r="AV75" i="68"/>
  <c r="AX305" i="6" s="1"/>
  <c r="AV74" i="68"/>
  <c r="AX193" i="6" s="1"/>
  <c r="AV80" i="68"/>
  <c r="AX496" i="6" s="1"/>
  <c r="AV78" i="68"/>
  <c r="AX442" i="6" s="1"/>
  <c r="AU531" i="6"/>
  <c r="AQ353" i="97"/>
  <c r="AD194" i="6"/>
  <c r="AM229" i="97"/>
  <c r="AQ407" i="6"/>
  <c r="AM230" i="97" s="1"/>
  <c r="AC129" i="59"/>
  <c r="G23" i="59"/>
  <c r="F33" i="116" s="1"/>
  <c r="AI531" i="6"/>
  <c r="AE353" i="97"/>
  <c r="N342" i="6"/>
  <c r="J145" i="91"/>
  <c r="N357" i="6"/>
  <c r="N358" i="6" s="1"/>
  <c r="N10" i="12"/>
  <c r="N11" i="12" s="1"/>
  <c r="S563" i="6"/>
  <c r="S565" i="6" s="1"/>
  <c r="Y470" i="6"/>
  <c r="U293" i="97" s="1"/>
  <c r="U292" i="97"/>
  <c r="AX229" i="97"/>
  <c r="BB407" i="6"/>
  <c r="AX230" i="97" s="1"/>
  <c r="R50" i="68"/>
  <c r="R51" i="68"/>
  <c r="G5" i="68"/>
  <c r="V376" i="6"/>
  <c r="H152" i="59"/>
  <c r="K371" i="6"/>
  <c r="K367" i="6"/>
  <c r="K369" i="6"/>
  <c r="K368" i="6"/>
  <c r="K362" i="6"/>
  <c r="AD530" i="6"/>
  <c r="Z319" i="97"/>
  <c r="AM166" i="6"/>
  <c r="AM167" i="6" s="1"/>
  <c r="AK82" i="68"/>
  <c r="AF152" i="59"/>
  <c r="AI362" i="6"/>
  <c r="AI368" i="6"/>
  <c r="AI369" i="6"/>
  <c r="AI371" i="6"/>
  <c r="AI367" i="6"/>
  <c r="AT376" i="6"/>
  <c r="V145" i="91"/>
  <c r="Z342" i="6"/>
  <c r="Z357" i="6"/>
  <c r="Z358" i="6" s="1"/>
  <c r="AQ194" i="6"/>
  <c r="S146" i="91"/>
  <c r="S160" i="91" s="1"/>
  <c r="S35" i="92" s="1"/>
  <c r="S159" i="91"/>
  <c r="S34" i="92" s="1"/>
  <c r="V530" i="6"/>
  <c r="R319" i="97"/>
  <c r="R265" i="97"/>
  <c r="V443" i="6"/>
  <c r="R266" i="97" s="1"/>
  <c r="AU265" i="97"/>
  <c r="AY443" i="6"/>
  <c r="AU266" i="97" s="1"/>
  <c r="O209" i="6"/>
  <c r="AJ159" i="91"/>
  <c r="AJ34" i="92" s="1"/>
  <c r="AJ146" i="91"/>
  <c r="AJ160" i="91" s="1"/>
  <c r="AJ35" i="92" s="1"/>
  <c r="AN17" i="67"/>
  <c r="G4" i="67"/>
  <c r="L82" i="68"/>
  <c r="N166" i="6"/>
  <c r="N167" i="6" s="1"/>
  <c r="C12" i="82"/>
  <c r="BK132" i="82"/>
  <c r="AH306" i="6"/>
  <c r="AD117" i="91"/>
  <c r="AD118" i="91" s="1"/>
  <c r="D65" i="50"/>
  <c r="D67" i="50" s="1"/>
  <c r="D69" i="50" s="1"/>
  <c r="C53" i="52"/>
  <c r="D53" i="50"/>
  <c r="D55" i="50" s="1"/>
  <c r="D57" i="50" s="1"/>
  <c r="C59" i="52"/>
  <c r="D66" i="63"/>
  <c r="C57" i="50"/>
  <c r="AB368" i="6"/>
  <c r="AB362" i="6"/>
  <c r="Y152" i="59"/>
  <c r="AB371" i="6"/>
  <c r="AB367" i="6"/>
  <c r="AM376" i="6"/>
  <c r="AB369" i="6"/>
  <c r="AJ306" i="6"/>
  <c r="AF117" i="91"/>
  <c r="AF118" i="91" s="1"/>
  <c r="Y306" i="6"/>
  <c r="U117" i="91"/>
  <c r="U118" i="91" s="1"/>
  <c r="C13" i="82"/>
  <c r="BK133" i="82"/>
  <c r="BO342" i="6"/>
  <c r="BK145" i="91"/>
  <c r="BO357" i="6"/>
  <c r="BO358" i="6" s="1"/>
  <c r="AA159" i="91"/>
  <c r="AA34" i="92" s="1"/>
  <c r="AA146" i="91"/>
  <c r="AA160" i="91" s="1"/>
  <c r="AA35" i="92" s="1"/>
  <c r="AX292" i="97"/>
  <c r="BB470" i="6"/>
  <c r="AX293" i="97" s="1"/>
  <c r="AX145" i="91"/>
  <c r="BB357" i="6"/>
  <c r="BB358" i="6" s="1"/>
  <c r="BB342" i="6"/>
  <c r="AP319" i="97"/>
  <c r="AT530" i="6"/>
  <c r="BN194" i="6"/>
  <c r="AA357" i="6"/>
  <c r="AA358" i="6" s="1"/>
  <c r="AA342" i="6"/>
  <c r="W145" i="91"/>
  <c r="BL470" i="6"/>
  <c r="BH293" i="97" s="1"/>
  <c r="BH292" i="97"/>
  <c r="AD378" i="6"/>
  <c r="Z166" i="91"/>
  <c r="P209" i="6"/>
  <c r="AZ20" i="92"/>
  <c r="BB49" i="68"/>
  <c r="AZ26" i="92"/>
  <c r="AZ28" i="92" s="1"/>
  <c r="BG306" i="6"/>
  <c r="BC117" i="91"/>
  <c r="BC118" i="91" s="1"/>
  <c r="BC194" i="6"/>
  <c r="BC530" i="6"/>
  <c r="AY319" i="97"/>
  <c r="J194" i="6"/>
  <c r="J443" i="6"/>
  <c r="F266" i="97" s="1"/>
  <c r="F265" i="97"/>
  <c r="AI117" i="91"/>
  <c r="AI118" i="91" s="1"/>
  <c r="AM306" i="6"/>
  <c r="C38" i="82"/>
  <c r="C24" i="82"/>
  <c r="C23" i="82"/>
  <c r="BO194" i="6"/>
  <c r="N159" i="91"/>
  <c r="N34" i="92" s="1"/>
  <c r="N146" i="91"/>
  <c r="N160" i="91" s="1"/>
  <c r="N35" i="92" s="1"/>
  <c r="AX117" i="91"/>
  <c r="AX118" i="91" s="1"/>
  <c r="BB306" i="6"/>
  <c r="E18" i="59"/>
  <c r="BM122" i="59"/>
  <c r="W319" i="97"/>
  <c r="AA530" i="6"/>
  <c r="AV470" i="6"/>
  <c r="AR293" i="97" s="1"/>
  <c r="AR292" i="97"/>
  <c r="AP530" i="6"/>
  <c r="AL319" i="97"/>
  <c r="AA74" i="68"/>
  <c r="AC193" i="6" s="1"/>
  <c r="AA71" i="68"/>
  <c r="AA75" i="68"/>
  <c r="AC305" i="6" s="1"/>
  <c r="AA77" i="68"/>
  <c r="AC406" i="6" s="1"/>
  <c r="AA76" i="68"/>
  <c r="AC341" i="6" s="1"/>
  <c r="AA80" i="68"/>
  <c r="AC496" i="6" s="1"/>
  <c r="AA72" i="68"/>
  <c r="AC175" i="6" s="1"/>
  <c r="AC176" i="6" s="1"/>
  <c r="AA73" i="68"/>
  <c r="AC184" i="6" s="1"/>
  <c r="AC185" i="6" s="1"/>
  <c r="AA79" i="68"/>
  <c r="AC469" i="6" s="1"/>
  <c r="AA78" i="68"/>
  <c r="AC442" i="6" s="1"/>
  <c r="BG194" i="6"/>
  <c r="AY292" i="97"/>
  <c r="BC470" i="6"/>
  <c r="AY293" i="97" s="1"/>
  <c r="BC443" i="6"/>
  <c r="AY266" i="97" s="1"/>
  <c r="AY265" i="97"/>
  <c r="I407" i="6"/>
  <c r="E230" i="97" s="1"/>
  <c r="E229" i="97"/>
  <c r="F319" i="97"/>
  <c r="J530" i="6"/>
  <c r="L342" i="6"/>
  <c r="H145" i="91"/>
  <c r="L357" i="6"/>
  <c r="L358" i="6" s="1"/>
  <c r="AJ194" i="6"/>
  <c r="Y194" i="6"/>
  <c r="M407" i="6"/>
  <c r="I230" i="97" s="1"/>
  <c r="I229" i="97"/>
  <c r="BO407" i="6"/>
  <c r="BK230" i="97" s="1"/>
  <c r="BK229" i="97"/>
  <c r="R368" i="6"/>
  <c r="R369" i="6"/>
  <c r="R362" i="6"/>
  <c r="R367" i="6"/>
  <c r="AC376" i="6"/>
  <c r="R371" i="6"/>
  <c r="O152" i="59"/>
  <c r="AZ82" i="68"/>
  <c r="BB166" i="6"/>
  <c r="BB167" i="6" s="1"/>
  <c r="AP292" i="97"/>
  <c r="AT470" i="6"/>
  <c r="AP293" i="97" s="1"/>
  <c r="BJ265" i="97"/>
  <c r="BN443" i="6"/>
  <c r="BJ266" i="97" s="1"/>
  <c r="AA443" i="6"/>
  <c r="W266" i="97" s="1"/>
  <c r="W265" i="97"/>
  <c r="AT82" i="68"/>
  <c r="AV166" i="6"/>
  <c r="AV167" i="6" s="1"/>
  <c r="AP306" i="6"/>
  <c r="AL117" i="91"/>
  <c r="AL118" i="91" s="1"/>
  <c r="E5" i="97"/>
  <c r="E5" i="91"/>
  <c r="BL194" i="6"/>
  <c r="O164" i="91"/>
  <c r="AY79" i="68"/>
  <c r="BA469" i="6" s="1"/>
  <c r="AY76" i="68"/>
  <c r="BA341" i="6" s="1"/>
  <c r="AY75" i="68"/>
  <c r="BA305" i="6" s="1"/>
  <c r="AY73" i="68"/>
  <c r="BA184" i="6" s="1"/>
  <c r="BA185" i="6" s="1"/>
  <c r="AY80" i="68"/>
  <c r="BA496" i="6" s="1"/>
  <c r="AY74" i="68"/>
  <c r="BA193" i="6" s="1"/>
  <c r="AY77" i="68"/>
  <c r="BA406" i="6" s="1"/>
  <c r="AY71" i="68"/>
  <c r="AY72" i="68"/>
  <c r="BA175" i="6" s="1"/>
  <c r="BA176" i="6" s="1"/>
  <c r="AY78" i="68"/>
  <c r="BA442" i="6" s="1"/>
  <c r="I17" i="59"/>
  <c r="H27" i="116" s="1"/>
  <c r="BA122" i="59"/>
  <c r="I18" i="59" s="1"/>
  <c r="H28" i="116" s="1"/>
  <c r="C125" i="116"/>
  <c r="BG530" i="6"/>
  <c r="BC319" i="97"/>
  <c r="BC357" i="6"/>
  <c r="BC358" i="6" s="1"/>
  <c r="AY145" i="91"/>
  <c r="BC342" i="6"/>
  <c r="E265" i="97"/>
  <c r="I443" i="6"/>
  <c r="E266" i="97" s="1"/>
  <c r="AJ78" i="68"/>
  <c r="AL442" i="6" s="1"/>
  <c r="AJ79" i="68"/>
  <c r="AL469" i="6" s="1"/>
  <c r="AJ80" i="68"/>
  <c r="AL496" i="6" s="1"/>
  <c r="AJ74" i="68"/>
  <c r="AL193" i="6" s="1"/>
  <c r="AJ75" i="68"/>
  <c r="AL305" i="6" s="1"/>
  <c r="AJ73" i="68"/>
  <c r="AL184" i="6" s="1"/>
  <c r="AL185" i="6" s="1"/>
  <c r="AJ76" i="68"/>
  <c r="AL341" i="6" s="1"/>
  <c r="AJ72" i="68"/>
  <c r="AL175" i="6" s="1"/>
  <c r="AL176" i="6" s="1"/>
  <c r="AJ77" i="68"/>
  <c r="AL406" i="6" s="1"/>
  <c r="AJ71" i="68"/>
  <c r="AQ78" i="68"/>
  <c r="AS442" i="6" s="1"/>
  <c r="AQ76" i="68"/>
  <c r="AS341" i="6" s="1"/>
  <c r="AQ80" i="68"/>
  <c r="AS496" i="6" s="1"/>
  <c r="AQ79" i="68"/>
  <c r="AS469" i="6" s="1"/>
  <c r="AQ71" i="68"/>
  <c r="AQ72" i="68"/>
  <c r="AS175" i="6" s="1"/>
  <c r="AS176" i="6" s="1"/>
  <c r="AQ75" i="68"/>
  <c r="AS305" i="6" s="1"/>
  <c r="AQ74" i="68"/>
  <c r="AS193" i="6" s="1"/>
  <c r="AQ77" i="68"/>
  <c r="AS406" i="6" s="1"/>
  <c r="AQ73" i="68"/>
  <c r="AS184" i="6" s="1"/>
  <c r="AS185" i="6" s="1"/>
  <c r="J407" i="6"/>
  <c r="F230" i="97" s="1"/>
  <c r="F229" i="97"/>
  <c r="J82" i="68"/>
  <c r="L166" i="6"/>
  <c r="L167" i="6" s="1"/>
  <c r="AM194" i="6"/>
  <c r="K353" i="97"/>
  <c r="O531" i="6"/>
  <c r="BB194" i="6"/>
  <c r="D27" i="116"/>
  <c r="J17" i="59"/>
  <c r="K17" i="59" s="1"/>
  <c r="AP117" i="91"/>
  <c r="AP118" i="91" s="1"/>
  <c r="AT306" i="6"/>
  <c r="AP145" i="91"/>
  <c r="AT357" i="6"/>
  <c r="AT358" i="6" s="1"/>
  <c r="AT342" i="6"/>
  <c r="W292" i="97"/>
  <c r="AA470" i="6"/>
  <c r="W293" i="97" s="1"/>
  <c r="AV530" i="6"/>
  <c r="AR319" i="97"/>
  <c r="AV407" i="6"/>
  <c r="AR230" i="97" s="1"/>
  <c r="AR229" i="97"/>
  <c r="AL229" i="97"/>
  <c r="AP407" i="6"/>
  <c r="AL230" i="97" s="1"/>
  <c r="BH117" i="91"/>
  <c r="BH118" i="91" s="1"/>
  <c r="BL306" i="6"/>
  <c r="R209" i="6"/>
  <c r="P17" i="67"/>
  <c r="E4" i="67"/>
  <c r="AY12" i="52"/>
  <c r="BJ13" i="52"/>
  <c r="BG357" i="6"/>
  <c r="BG358" i="6" s="1"/>
  <c r="BC145" i="91"/>
  <c r="BG342" i="6"/>
  <c r="BC166" i="6"/>
  <c r="BC167" i="6" s="1"/>
  <c r="BA82" i="68"/>
  <c r="AT407" i="6"/>
  <c r="AP230" i="97" s="1"/>
  <c r="AP229" i="97"/>
  <c r="BL82" i="68"/>
  <c r="BN166" i="6"/>
  <c r="BN167" i="6" s="1"/>
  <c r="AA194" i="6"/>
  <c r="AR265" i="97"/>
  <c r="AV443" i="6"/>
  <c r="AR266" i="97" s="1"/>
  <c r="AP166" i="6"/>
  <c r="AP167" i="6" s="1"/>
  <c r="AN82" i="68"/>
  <c r="BL342" i="6"/>
  <c r="BH145" i="91"/>
  <c r="BL357" i="6"/>
  <c r="BL358" i="6" s="1"/>
  <c r="I17" i="51"/>
  <c r="BG166" i="6"/>
  <c r="BG167" i="6" s="1"/>
  <c r="BE82" i="68"/>
  <c r="AY117" i="91"/>
  <c r="AY118" i="91" s="1"/>
  <c r="BC306" i="6"/>
  <c r="E117" i="91"/>
  <c r="E118" i="91" s="1"/>
  <c r="I306" i="6"/>
  <c r="H82" i="68"/>
  <c r="J166" i="6"/>
  <c r="J167" i="6" s="1"/>
  <c r="L407" i="6"/>
  <c r="H230" i="97" s="1"/>
  <c r="H229" i="97"/>
  <c r="AY32" i="52"/>
  <c r="AY14" i="82"/>
  <c r="AY31" i="52" s="1"/>
  <c r="K3" i="82"/>
  <c r="AQ166" i="6"/>
  <c r="AQ167" i="6" s="1"/>
  <c r="AO82" i="68"/>
  <c r="E129" i="59"/>
  <c r="E23" i="59"/>
  <c r="BM127" i="59"/>
  <c r="AD229" i="97"/>
  <c r="AH407" i="6"/>
  <c r="AD230" i="97" s="1"/>
  <c r="AF292" i="97"/>
  <c r="AJ470" i="6"/>
  <c r="AF293" i="97" s="1"/>
  <c r="AB210" i="6"/>
  <c r="AB562" i="6"/>
  <c r="AY194" i="6"/>
  <c r="BK50" i="68"/>
  <c r="BK51" i="68"/>
  <c r="AD470" i="6"/>
  <c r="Z293" i="97" s="1"/>
  <c r="Z292" i="97"/>
  <c r="AM117" i="91"/>
  <c r="AM118" i="91" s="1"/>
  <c r="AQ306" i="6"/>
  <c r="O39" i="82"/>
  <c r="O42" i="52"/>
  <c r="O15" i="82"/>
  <c r="V470" i="6"/>
  <c r="R293" i="97" s="1"/>
  <c r="R292" i="97"/>
  <c r="T319" i="97"/>
  <c r="X530" i="6"/>
  <c r="J10" i="51"/>
  <c r="E11" i="51"/>
  <c r="D17" i="67"/>
  <c r="D4" i="67"/>
  <c r="BL14" i="67"/>
  <c r="BF376" i="6"/>
  <c r="AU362" i="6"/>
  <c r="AU368" i="6"/>
  <c r="AU367" i="6"/>
  <c r="AU372" i="6" s="1"/>
  <c r="AU371" i="6"/>
  <c r="AR152" i="59"/>
  <c r="AU369" i="6"/>
  <c r="AM71" i="68"/>
  <c r="AM73" i="68"/>
  <c r="AO184" i="6" s="1"/>
  <c r="AO185" i="6" s="1"/>
  <c r="AM77" i="68"/>
  <c r="AO406" i="6" s="1"/>
  <c r="AM76" i="68"/>
  <c r="AO341" i="6" s="1"/>
  <c r="AM72" i="68"/>
  <c r="AO175" i="6" s="1"/>
  <c r="AO176" i="6" s="1"/>
  <c r="AM80" i="68"/>
  <c r="AO496" i="6" s="1"/>
  <c r="AM75" i="68"/>
  <c r="AO305" i="6" s="1"/>
  <c r="AM78" i="68"/>
  <c r="AO442" i="6" s="1"/>
  <c r="AM79" i="68"/>
  <c r="AO469" i="6" s="1"/>
  <c r="AM74" i="68"/>
  <c r="AO193" i="6" s="1"/>
  <c r="T229" i="97"/>
  <c r="X407" i="6"/>
  <c r="T230" i="97" s="1"/>
  <c r="J117" i="91"/>
  <c r="J118" i="91" s="1"/>
  <c r="N306" i="6"/>
  <c r="M166" i="6"/>
  <c r="M167" i="6" s="1"/>
  <c r="K82" i="68"/>
  <c r="Z166" i="6"/>
  <c r="Z167" i="6" s="1"/>
  <c r="X82" i="68"/>
  <c r="AM292" i="97"/>
  <c r="AQ470" i="6"/>
  <c r="AM293" i="97" s="1"/>
  <c r="AQ146" i="91"/>
  <c r="AQ160" i="91" s="1"/>
  <c r="AQ35" i="92" s="1"/>
  <c r="AQ159" i="91"/>
  <c r="AQ34" i="92" s="1"/>
  <c r="O24" i="82"/>
  <c r="O38" i="52" s="1"/>
  <c r="AA42" i="52"/>
  <c r="AA15" i="82"/>
  <c r="AA39" i="82"/>
  <c r="G5" i="82"/>
  <c r="E42" i="52" s="1"/>
  <c r="E37" i="52"/>
  <c r="T82" i="68"/>
  <c r="V166" i="6"/>
  <c r="V167" i="6" s="1"/>
  <c r="K562" i="6"/>
  <c r="K210" i="6"/>
  <c r="T117" i="91"/>
  <c r="T118" i="91" s="1"/>
  <c r="X306" i="6"/>
  <c r="T292" i="97"/>
  <c r="X470" i="6"/>
  <c r="T293" i="97" s="1"/>
  <c r="N194" i="6"/>
  <c r="N209" i="6"/>
  <c r="N530" i="6"/>
  <c r="J319" i="97"/>
  <c r="AZ19" i="92"/>
  <c r="AY22" i="71"/>
  <c r="AZ14" i="67"/>
  <c r="AD292" i="97"/>
  <c r="AH470" i="6"/>
  <c r="AD293" i="97" s="1"/>
  <c r="S219" i="6"/>
  <c r="S220" i="6"/>
  <c r="S223" i="6"/>
  <c r="AD228" i="6"/>
  <c r="S221" i="6"/>
  <c r="P150" i="59"/>
  <c r="S214" i="6"/>
  <c r="AZ562" i="6"/>
  <c r="AZ210" i="6"/>
  <c r="AJ530" i="6"/>
  <c r="AF319" i="97"/>
  <c r="BD72" i="68"/>
  <c r="BF175" i="6" s="1"/>
  <c r="BF176" i="6" s="1"/>
  <c r="BD78" i="68"/>
  <c r="BF442" i="6" s="1"/>
  <c r="BD80" i="68"/>
  <c r="BF496" i="6" s="1"/>
  <c r="BD73" i="68"/>
  <c r="BF184" i="6" s="1"/>
  <c r="BF185" i="6" s="1"/>
  <c r="BD71" i="68"/>
  <c r="BD77" i="68"/>
  <c r="BF406" i="6" s="1"/>
  <c r="BD74" i="68"/>
  <c r="BF193" i="6" s="1"/>
  <c r="BD75" i="68"/>
  <c r="BF305" i="6" s="1"/>
  <c r="BD79" i="68"/>
  <c r="BF469" i="6" s="1"/>
  <c r="BD76" i="68"/>
  <c r="BF341" i="6" s="1"/>
  <c r="D7" i="50"/>
  <c r="D19" i="50" s="1"/>
  <c r="E7" i="50" s="1"/>
  <c r="E19" i="50" s="1"/>
  <c r="F7" i="50" s="1"/>
  <c r="F19" i="50" s="1"/>
  <c r="G7" i="50" s="1"/>
  <c r="G19" i="50" s="1"/>
  <c r="H7" i="50" s="1"/>
  <c r="H19" i="50" s="1"/>
  <c r="D49" i="52"/>
  <c r="Y530" i="6"/>
  <c r="U319" i="97"/>
  <c r="M443" i="6"/>
  <c r="I266" i="97" s="1"/>
  <c r="I265" i="97"/>
  <c r="I117" i="91"/>
  <c r="I118" i="91" s="1"/>
  <c r="M306" i="6"/>
  <c r="L152" i="59"/>
  <c r="O369" i="6"/>
  <c r="Z376" i="6"/>
  <c r="O367" i="6"/>
  <c r="O368" i="6"/>
  <c r="O371" i="6"/>
  <c r="O362" i="6"/>
  <c r="BO166" i="6"/>
  <c r="BO167" i="6" s="1"/>
  <c r="BM82" i="68"/>
  <c r="BO443" i="6"/>
  <c r="BK266" i="97" s="1"/>
  <c r="BK265" i="97"/>
  <c r="BB443" i="6"/>
  <c r="AX266" i="97" s="1"/>
  <c r="AX265" i="97"/>
  <c r="AT194" i="6"/>
  <c r="BJ145" i="91"/>
  <c r="BN357" i="6"/>
  <c r="BN358" i="6" s="1"/>
  <c r="BN342" i="6"/>
  <c r="BN470" i="6"/>
  <c r="BJ293" i="97" s="1"/>
  <c r="BJ292" i="97"/>
  <c r="W117" i="91"/>
  <c r="W118" i="91" s="1"/>
  <c r="AA306" i="6"/>
  <c r="AR145" i="91"/>
  <c r="AV342" i="6"/>
  <c r="AV357" i="6"/>
  <c r="AV358" i="6" s="1"/>
  <c r="AP470" i="6"/>
  <c r="AL293" i="97" s="1"/>
  <c r="AL292" i="97"/>
  <c r="AP443" i="6"/>
  <c r="AL266" i="97" s="1"/>
  <c r="AL265" i="97"/>
  <c r="BL166" i="6"/>
  <c r="BL167" i="6" s="1"/>
  <c r="BJ82" i="68"/>
  <c r="BL443" i="6"/>
  <c r="BH266" i="97" s="1"/>
  <c r="BH265" i="97"/>
  <c r="BC292" i="97"/>
  <c r="BG470" i="6"/>
  <c r="BC293" i="97" s="1"/>
  <c r="I342" i="6"/>
  <c r="E145" i="91"/>
  <c r="I357" i="6"/>
  <c r="I358" i="6" s="1"/>
  <c r="F145" i="91"/>
  <c r="J357" i="6"/>
  <c r="J358" i="6" s="1"/>
  <c r="J342" i="6"/>
  <c r="L209" i="6"/>
  <c r="L194" i="6"/>
  <c r="H292" i="97"/>
  <c r="L470" i="6"/>
  <c r="H293" i="97" s="1"/>
  <c r="N353" i="97"/>
  <c r="R531" i="6"/>
  <c r="Z407" i="6"/>
  <c r="V230" i="97" s="1"/>
  <c r="V229" i="97"/>
  <c r="AU229" i="97"/>
  <c r="AY407" i="6"/>
  <c r="AU230" i="97" s="1"/>
  <c r="T145" i="91"/>
  <c r="X342" i="6"/>
  <c r="X357" i="6"/>
  <c r="X358" i="6" s="1"/>
  <c r="AH357" i="6"/>
  <c r="AH358" i="6" s="1"/>
  <c r="AH342" i="6"/>
  <c r="AD145" i="91"/>
  <c r="Y342" i="6"/>
  <c r="Y357" i="6"/>
  <c r="Y358" i="6" s="1"/>
  <c r="U145" i="91"/>
  <c r="BC50" i="68"/>
  <c r="BC51" i="68"/>
  <c r="AM145" i="91"/>
  <c r="AQ357" i="6"/>
  <c r="AQ358" i="6" s="1"/>
  <c r="AQ342" i="6"/>
  <c r="T265" i="97"/>
  <c r="X443" i="6"/>
  <c r="T266" i="97" s="1"/>
  <c r="AH530" i="6"/>
  <c r="AD319" i="97"/>
  <c r="D32" i="116"/>
  <c r="J22" i="59"/>
  <c r="K22" i="59" s="1"/>
  <c r="K4" i="82"/>
  <c r="AY28" i="52"/>
  <c r="N443" i="6"/>
  <c r="J266" i="97" s="1"/>
  <c r="J265" i="97"/>
  <c r="M357" i="6"/>
  <c r="M358" i="6" s="1"/>
  <c r="M342" i="6"/>
  <c r="I145" i="91"/>
  <c r="F23" i="59"/>
  <c r="E33" i="116" s="1"/>
  <c r="Q129" i="59"/>
  <c r="AB531" i="6"/>
  <c r="X353" i="97"/>
  <c r="V194" i="6"/>
  <c r="AY39" i="52"/>
  <c r="AY38" i="82"/>
  <c r="AY24" i="82"/>
  <c r="AY38" i="52" s="1"/>
  <c r="AY23" i="82"/>
  <c r="AH194" i="6"/>
  <c r="E5" i="82"/>
  <c r="D42" i="52" s="1"/>
  <c r="D37" i="52"/>
  <c r="AF145" i="91"/>
  <c r="AJ357" i="6"/>
  <c r="AJ358" i="6" s="1"/>
  <c r="AJ342" i="6"/>
  <c r="M530" i="6"/>
  <c r="I319" i="97"/>
  <c r="BO530" i="6"/>
  <c r="BK319" i="97"/>
  <c r="AU80" i="68"/>
  <c r="AW496" i="6" s="1"/>
  <c r="AU71" i="68"/>
  <c r="AU75" i="68"/>
  <c r="AW305" i="6" s="1"/>
  <c r="AU74" i="68"/>
  <c r="AW193" i="6" s="1"/>
  <c r="AU73" i="68"/>
  <c r="AW184" i="6" s="1"/>
  <c r="AW185" i="6" s="1"/>
  <c r="AU72" i="68"/>
  <c r="AW175" i="6" s="1"/>
  <c r="AW176" i="6" s="1"/>
  <c r="AU79" i="68"/>
  <c r="AW469" i="6" s="1"/>
  <c r="AU76" i="68"/>
  <c r="AW341" i="6" s="1"/>
  <c r="AU78" i="68"/>
  <c r="AW442" i="6" s="1"/>
  <c r="AU77" i="68"/>
  <c r="AW406" i="6" s="1"/>
  <c r="AI265" i="97"/>
  <c r="AM443" i="6"/>
  <c r="AI266" i="97" s="1"/>
  <c r="AD50" i="68"/>
  <c r="AD51" i="68"/>
  <c r="H7" i="68" s="1"/>
  <c r="H5" i="68"/>
  <c r="AD166" i="6"/>
  <c r="AD167" i="6" s="1"/>
  <c r="AB82" i="68"/>
  <c r="Z530" i="6"/>
  <c r="V319" i="97"/>
  <c r="AW82" i="68"/>
  <c r="AY166" i="6"/>
  <c r="AY167" i="6" s="1"/>
  <c r="AY530" i="6"/>
  <c r="AU319" i="97"/>
  <c r="BH39" i="82"/>
  <c r="BH15" i="82"/>
  <c r="BH29" i="52" s="1"/>
  <c r="BH42" i="52"/>
  <c r="X166" i="6"/>
  <c r="X167" i="6" s="1"/>
  <c r="V82" i="68"/>
  <c r="AH443" i="6"/>
  <c r="AD266" i="97" s="1"/>
  <c r="AD265" i="97"/>
  <c r="C39" i="52"/>
  <c r="AI75" i="68"/>
  <c r="AK305" i="6" s="1"/>
  <c r="AI77" i="68"/>
  <c r="AK406" i="6" s="1"/>
  <c r="AI73" i="68"/>
  <c r="AK184" i="6" s="1"/>
  <c r="AK185" i="6" s="1"/>
  <c r="AI79" i="68"/>
  <c r="AK469" i="6" s="1"/>
  <c r="AI78" i="68"/>
  <c r="AK442" i="6" s="1"/>
  <c r="AI72" i="68"/>
  <c r="AK175" i="6" s="1"/>
  <c r="AK176" i="6" s="1"/>
  <c r="AI71" i="68"/>
  <c r="AI76" i="68"/>
  <c r="AK341" i="6" s="1"/>
  <c r="AI80" i="68"/>
  <c r="AK496" i="6" s="1"/>
  <c r="AI74" i="68"/>
  <c r="AK193" i="6" s="1"/>
  <c r="AJ443" i="6"/>
  <c r="AF266" i="97" s="1"/>
  <c r="AF265" i="97"/>
  <c r="U229" i="97"/>
  <c r="Y407" i="6"/>
  <c r="U230" i="97" s="1"/>
  <c r="AV353" i="97"/>
  <c r="AZ531" i="6"/>
  <c r="K159" i="91"/>
  <c r="K34" i="92" s="1"/>
  <c r="K146" i="91"/>
  <c r="K160" i="91" s="1"/>
  <c r="K35" i="92" s="1"/>
  <c r="BK117" i="91"/>
  <c r="BK118" i="91" s="1"/>
  <c r="BO306" i="6"/>
  <c r="AP376" i="6"/>
  <c r="AE367" i="6"/>
  <c r="AB152" i="59"/>
  <c r="AE371" i="6"/>
  <c r="AE368" i="6"/>
  <c r="AE369" i="6"/>
  <c r="AE362" i="6"/>
  <c r="BN530" i="6"/>
  <c r="BJ319" i="97"/>
  <c r="BJ229" i="97"/>
  <c r="BN407" i="6"/>
  <c r="BJ230" i="97" s="1"/>
  <c r="W229" i="97"/>
  <c r="AA407" i="6"/>
  <c r="W230" i="97" s="1"/>
  <c r="AV194" i="6"/>
  <c r="AP51" i="68"/>
  <c r="I7" i="68" s="1"/>
  <c r="I5" i="68"/>
  <c r="AP50" i="68"/>
  <c r="AP194" i="6"/>
  <c r="BL407" i="6"/>
  <c r="BH230" i="97" s="1"/>
  <c r="BH229" i="97"/>
  <c r="BH319" i="97"/>
  <c r="BL530" i="6"/>
  <c r="BG76" i="68"/>
  <c r="BI341" i="6" s="1"/>
  <c r="BG80" i="68"/>
  <c r="BI496" i="6" s="1"/>
  <c r="BG74" i="68"/>
  <c r="BI193" i="6" s="1"/>
  <c r="BG78" i="68"/>
  <c r="BI442" i="6" s="1"/>
  <c r="BG75" i="68"/>
  <c r="BI305" i="6" s="1"/>
  <c r="BG72" i="68"/>
  <c r="BI175" i="6" s="1"/>
  <c r="BI176" i="6" s="1"/>
  <c r="BG77" i="68"/>
  <c r="BI406" i="6" s="1"/>
  <c r="BG73" i="68"/>
  <c r="BI184" i="6" s="1"/>
  <c r="BI185" i="6" s="1"/>
  <c r="BG71" i="68"/>
  <c r="BG79" i="68"/>
  <c r="BI469" i="6" s="1"/>
  <c r="AN209" i="6"/>
  <c r="BC265" i="97"/>
  <c r="BG443" i="6"/>
  <c r="BC266" i="97" s="1"/>
  <c r="AY229" i="97"/>
  <c r="BC407" i="6"/>
  <c r="AY230" i="97" s="1"/>
  <c r="E319" i="97"/>
  <c r="I530" i="6"/>
  <c r="G82" i="68"/>
  <c r="I166" i="6"/>
  <c r="I167" i="6" s="1"/>
  <c r="BI76" i="68"/>
  <c r="BK341" i="6" s="1"/>
  <c r="BI78" i="68"/>
  <c r="BK442" i="6" s="1"/>
  <c r="BI73" i="68"/>
  <c r="BK184" i="6" s="1"/>
  <c r="BK185" i="6" s="1"/>
  <c r="BI79" i="68"/>
  <c r="BK469" i="6" s="1"/>
  <c r="BI71" i="68"/>
  <c r="BI80" i="68"/>
  <c r="BK496" i="6" s="1"/>
  <c r="BI75" i="68"/>
  <c r="BK305" i="6" s="1"/>
  <c r="BI77" i="68"/>
  <c r="BK406" i="6" s="1"/>
  <c r="BI72" i="68"/>
  <c r="BK175" i="6" s="1"/>
  <c r="BK176" i="6" s="1"/>
  <c r="BI74" i="68"/>
  <c r="BK193" i="6" s="1"/>
  <c r="F292" i="97"/>
  <c r="J470" i="6"/>
  <c r="F293" i="97" s="1"/>
  <c r="L530" i="6"/>
  <c r="H319" i="97"/>
  <c r="L443" i="6"/>
  <c r="H266" i="97" s="1"/>
  <c r="H265" i="97"/>
  <c r="AZ367" i="6"/>
  <c r="AZ372" i="6" s="1"/>
  <c r="AZ369" i="6"/>
  <c r="AW152" i="59"/>
  <c r="AZ368" i="6"/>
  <c r="AZ362" i="6"/>
  <c r="BK376" i="6"/>
  <c r="AZ371" i="6"/>
  <c r="V342" i="6"/>
  <c r="V357" i="6"/>
  <c r="V358" i="6" s="1"/>
  <c r="R145" i="91"/>
  <c r="AU562" i="6"/>
  <c r="AU210" i="6"/>
  <c r="O77" i="68"/>
  <c r="Q406" i="6" s="1"/>
  <c r="O79" i="68"/>
  <c r="Q469" i="6" s="1"/>
  <c r="O80" i="68"/>
  <c r="Q496" i="6" s="1"/>
  <c r="O76" i="68"/>
  <c r="Q341" i="6" s="1"/>
  <c r="O73" i="68"/>
  <c r="Q184" i="6" s="1"/>
  <c r="Q185" i="6" s="1"/>
  <c r="O75" i="68"/>
  <c r="Q305" i="6" s="1"/>
  <c r="O72" i="68"/>
  <c r="Q175" i="6" s="1"/>
  <c r="Q176" i="6" s="1"/>
  <c r="O71" i="68"/>
  <c r="O78" i="68"/>
  <c r="Q442" i="6" s="1"/>
  <c r="O74" i="68"/>
  <c r="Q193" i="6" s="1"/>
  <c r="M470" i="6"/>
  <c r="I293" i="97" s="1"/>
  <c r="I292" i="97"/>
  <c r="AD443" i="6"/>
  <c r="Z266" i="97" s="1"/>
  <c r="Z265" i="97"/>
  <c r="BH79" i="68"/>
  <c r="BJ469" i="6" s="1"/>
  <c r="BH78" i="68"/>
  <c r="BJ442" i="6" s="1"/>
  <c r="BH77" i="68"/>
  <c r="BJ406" i="6" s="1"/>
  <c r="BH75" i="68"/>
  <c r="BJ305" i="6" s="1"/>
  <c r="BH80" i="68"/>
  <c r="BJ496" i="6" s="1"/>
  <c r="BH76" i="68"/>
  <c r="BJ341" i="6" s="1"/>
  <c r="BH72" i="68"/>
  <c r="BJ175" i="6" s="1"/>
  <c r="BJ176" i="6" s="1"/>
  <c r="BH71" i="68"/>
  <c r="BH73" i="68"/>
  <c r="BJ184" i="6" s="1"/>
  <c r="BJ185" i="6" s="1"/>
  <c r="BH74" i="68"/>
  <c r="BJ193" i="6" s="1"/>
  <c r="L159" i="91"/>
  <c r="L34" i="92" s="1"/>
  <c r="L146" i="91"/>
  <c r="L160" i="91" s="1"/>
  <c r="L35" i="92" s="1"/>
  <c r="AD306" i="6"/>
  <c r="Z117" i="91"/>
  <c r="Z118" i="91" s="1"/>
  <c r="AY342" i="6"/>
  <c r="AU145" i="91"/>
  <c r="AY357" i="6"/>
  <c r="AY358" i="6" s="1"/>
  <c r="P531" i="6"/>
  <c r="L353" i="97"/>
  <c r="AB17" i="67"/>
  <c r="F4" i="67"/>
  <c r="AH82" i="68"/>
  <c r="AJ166" i="6"/>
  <c r="AJ167" i="6" s="1"/>
  <c r="AM407" i="6"/>
  <c r="AI230" i="97" s="1"/>
  <c r="AI229" i="97"/>
  <c r="Z194" i="6"/>
  <c r="AY470" i="6"/>
  <c r="AU293" i="97" s="1"/>
  <c r="AU292" i="97"/>
  <c r="P368" i="6"/>
  <c r="AA376" i="6"/>
  <c r="P362" i="6"/>
  <c r="P367" i="6"/>
  <c r="M152" i="59"/>
  <c r="P369" i="6"/>
  <c r="P371" i="6"/>
  <c r="AE209" i="6"/>
  <c r="I22" i="59"/>
  <c r="H32" i="116" s="1"/>
  <c r="BA127" i="59"/>
  <c r="K531" i="6"/>
  <c r="G353" i="97"/>
  <c r="AP265" i="97"/>
  <c r="AT443" i="6"/>
  <c r="AP266" i="97" s="1"/>
  <c r="AD357" i="6"/>
  <c r="AD358" i="6" s="1"/>
  <c r="Z145" i="91"/>
  <c r="AD342" i="6"/>
  <c r="AZ39" i="82"/>
  <c r="AZ15" i="82"/>
  <c r="AZ29" i="52" s="1"/>
  <c r="AZ42" i="52"/>
  <c r="F50" i="68"/>
  <c r="F51" i="68"/>
  <c r="F5" i="68"/>
  <c r="AM470" i="6"/>
  <c r="AI293" i="97" s="1"/>
  <c r="AI292" i="97"/>
  <c r="AM265" i="97"/>
  <c r="AQ443" i="6"/>
  <c r="AM266" i="97" s="1"/>
  <c r="AA24" i="82"/>
  <c r="AA38" i="52" s="1"/>
  <c r="G146" i="91"/>
  <c r="G160" i="91" s="1"/>
  <c r="G35" i="92" s="1"/>
  <c r="G159" i="91"/>
  <c r="G34" i="92" s="1"/>
  <c r="Z229" i="97"/>
  <c r="AD407" i="6"/>
  <c r="Z230" i="97" s="1"/>
  <c r="AZ20" i="52"/>
  <c r="BA7" i="92"/>
  <c r="AE146" i="91"/>
  <c r="AE160" i="91" s="1"/>
  <c r="AE35" i="92" s="1"/>
  <c r="AE159" i="91"/>
  <c r="AE34" i="92" s="1"/>
  <c r="AJ353" i="97"/>
  <c r="AN531" i="6"/>
  <c r="Z470" i="6"/>
  <c r="V293" i="97" s="1"/>
  <c r="V292" i="97"/>
  <c r="AQ530" i="6"/>
  <c r="AM319" i="97"/>
  <c r="S77" i="68"/>
  <c r="U406" i="6" s="1"/>
  <c r="S73" i="68"/>
  <c r="U184" i="6" s="1"/>
  <c r="U185" i="6" s="1"/>
  <c r="S74" i="68"/>
  <c r="U193" i="6" s="1"/>
  <c r="S79" i="68"/>
  <c r="U469" i="6" s="1"/>
  <c r="S76" i="68"/>
  <c r="U341" i="6" s="1"/>
  <c r="S71" i="68"/>
  <c r="S80" i="68"/>
  <c r="U496" i="6" s="1"/>
  <c r="S75" i="68"/>
  <c r="U305" i="6" s="1"/>
  <c r="S72" i="68"/>
  <c r="U175" i="6" s="1"/>
  <c r="U176" i="6" s="1"/>
  <c r="S78" i="68"/>
  <c r="U442" i="6" s="1"/>
  <c r="W369" i="6"/>
  <c r="W367" i="6"/>
  <c r="T152" i="59"/>
  <c r="W362" i="6"/>
  <c r="W371" i="6"/>
  <c r="AH376" i="6"/>
  <c r="W368" i="6"/>
  <c r="V407" i="6"/>
  <c r="R230" i="97" s="1"/>
  <c r="R229" i="97"/>
  <c r="AU117" i="91"/>
  <c r="AU118" i="91" s="1"/>
  <c r="AY306" i="6"/>
  <c r="W209" i="6"/>
  <c r="X194" i="6"/>
  <c r="AI209" i="6"/>
  <c r="AN371" i="6"/>
  <c r="AN368" i="6"/>
  <c r="AY376" i="6"/>
  <c r="AN369" i="6"/>
  <c r="AN367" i="6"/>
  <c r="AN362" i="6"/>
  <c r="AK152" i="59"/>
  <c r="AA353" i="97"/>
  <c r="AE531" i="6"/>
  <c r="N407" i="6"/>
  <c r="J230" i="97" s="1"/>
  <c r="J229" i="97"/>
  <c r="AF82" i="68"/>
  <c r="AH166" i="6"/>
  <c r="AH167" i="6" s="1"/>
  <c r="AF229" i="97"/>
  <c r="AJ407" i="6"/>
  <c r="AF230" i="97" s="1"/>
  <c r="W531" i="6"/>
  <c r="S353" i="97"/>
  <c r="Y443" i="6"/>
  <c r="U266" i="97" s="1"/>
  <c r="U265" i="97"/>
  <c r="W82" i="68"/>
  <c r="Y166" i="6"/>
  <c r="Y167" i="6" s="1"/>
  <c r="M194" i="6"/>
  <c r="BK292" i="97"/>
  <c r="BO470" i="6"/>
  <c r="BK293" i="97" s="1"/>
  <c r="AX319" i="97"/>
  <c r="BB530" i="6"/>
  <c r="BF71" i="68"/>
  <c r="BF77" i="68"/>
  <c r="BH406" i="6" s="1"/>
  <c r="BF80" i="68"/>
  <c r="BH496" i="6" s="1"/>
  <c r="BF74" i="68"/>
  <c r="BH193" i="6" s="1"/>
  <c r="BF78" i="68"/>
  <c r="BH442" i="6" s="1"/>
  <c r="BF79" i="68"/>
  <c r="BH469" i="6" s="1"/>
  <c r="BF76" i="68"/>
  <c r="BH341" i="6" s="1"/>
  <c r="BF72" i="68"/>
  <c r="BH175" i="6" s="1"/>
  <c r="BH176" i="6" s="1"/>
  <c r="BF75" i="68"/>
  <c r="BH305" i="6" s="1"/>
  <c r="BF73" i="68"/>
  <c r="BH184" i="6" s="1"/>
  <c r="BH185" i="6" s="1"/>
  <c r="S544" i="6"/>
  <c r="O367" i="97" s="1"/>
  <c r="S541" i="6"/>
  <c r="O364" i="97" s="1"/>
  <c r="S540" i="6"/>
  <c r="S535" i="6"/>
  <c r="O358" i="97" s="1"/>
  <c r="S542" i="6"/>
  <c r="O365" i="97" s="1"/>
  <c r="O354" i="97"/>
  <c r="AD549" i="6"/>
  <c r="P153" i="59"/>
  <c r="AR82" i="68"/>
  <c r="AT166" i="6"/>
  <c r="AT167" i="6" s="1"/>
  <c r="BJ117" i="91"/>
  <c r="BJ118" i="91" s="1"/>
  <c r="BN306" i="6"/>
  <c r="AA166" i="6"/>
  <c r="AA167" i="6" s="1"/>
  <c r="Y82" i="68"/>
  <c r="AV306" i="6"/>
  <c r="AR117" i="91"/>
  <c r="AR118" i="91" s="1"/>
  <c r="AL145" i="91"/>
  <c r="AP342" i="6"/>
  <c r="AP357" i="6"/>
  <c r="AP358" i="6" s="1"/>
  <c r="BC229" i="97"/>
  <c r="BG407" i="6"/>
  <c r="BC230" i="97" s="1"/>
  <c r="I470" i="6"/>
  <c r="E293" i="97" s="1"/>
  <c r="E292" i="97"/>
  <c r="I194" i="6"/>
  <c r="J14" i="51"/>
  <c r="E15" i="51"/>
  <c r="J15" i="51" s="1"/>
  <c r="F117" i="91"/>
  <c r="F118" i="91" s="1"/>
  <c r="J306" i="6"/>
  <c r="H117" i="91"/>
  <c r="H118" i="91" s="1"/>
  <c r="L306" i="6"/>
  <c r="AP209" i="6" l="1"/>
  <c r="S224" i="6"/>
  <c r="Z209" i="6"/>
  <c r="Z562" i="6" s="1"/>
  <c r="I209" i="6"/>
  <c r="W372" i="6"/>
  <c r="AV209" i="6"/>
  <c r="AM209" i="6"/>
  <c r="AM562" i="6" s="1"/>
  <c r="O372" i="6"/>
  <c r="O380" i="6" s="1"/>
  <c r="K168" i="91" s="1"/>
  <c r="K38" i="92" s="1"/>
  <c r="K47" i="92" s="1"/>
  <c r="BL209" i="6"/>
  <c r="BL562" i="6" s="1"/>
  <c r="AN372" i="6"/>
  <c r="AE372" i="6"/>
  <c r="BN209" i="6"/>
  <c r="BN562" i="6" s="1"/>
  <c r="X209" i="6"/>
  <c r="X562" i="6" s="1"/>
  <c r="BD229" i="97"/>
  <c r="BH407" i="6"/>
  <c r="BD230" i="97" s="1"/>
  <c r="Q357" i="6"/>
  <c r="Q358" i="6" s="1"/>
  <c r="Q342" i="6"/>
  <c r="M145" i="91"/>
  <c r="BI194" i="6"/>
  <c r="AS292" i="97"/>
  <c r="AW470" i="6"/>
  <c r="AS293" i="97" s="1"/>
  <c r="BH166" i="6"/>
  <c r="BH167" i="6" s="1"/>
  <c r="BF82" i="68"/>
  <c r="M319" i="97"/>
  <c r="Q530" i="6"/>
  <c r="BE292" i="97"/>
  <c r="BI470" i="6"/>
  <c r="BE293" i="97" s="1"/>
  <c r="AB544" i="6"/>
  <c r="X367" i="97" s="1"/>
  <c r="AB542" i="6"/>
  <c r="X365" i="97" s="1"/>
  <c r="AM549" i="6"/>
  <c r="AB535" i="6"/>
  <c r="X358" i="97" s="1"/>
  <c r="X354" i="97"/>
  <c r="Y153" i="59"/>
  <c r="AB540" i="6"/>
  <c r="AB541" i="6"/>
  <c r="X364" i="97" s="1"/>
  <c r="L210" i="6"/>
  <c r="L562" i="6"/>
  <c r="BD82" i="68"/>
  <c r="BF166" i="6"/>
  <c r="BF167" i="6" s="1"/>
  <c r="AY378" i="6"/>
  <c r="AU166" i="91"/>
  <c r="AJ354" i="97"/>
  <c r="AN535" i="6"/>
  <c r="AJ358" i="97" s="1"/>
  <c r="AK153" i="59"/>
  <c r="AN544" i="6"/>
  <c r="AJ367" i="97" s="1"/>
  <c r="AY549" i="6"/>
  <c r="AN542" i="6"/>
  <c r="AJ365" i="97" s="1"/>
  <c r="AN540" i="6"/>
  <c r="AN541" i="6"/>
  <c r="AJ364" i="97" s="1"/>
  <c r="I531" i="6"/>
  <c r="E353" i="97"/>
  <c r="AY15" i="82"/>
  <c r="AY39" i="82"/>
  <c r="AY42" i="52"/>
  <c r="BD145" i="91"/>
  <c r="BH342" i="6"/>
  <c r="BH357" i="6"/>
  <c r="BH358" i="6" s="1"/>
  <c r="Q443" i="6"/>
  <c r="M266" i="97" s="1"/>
  <c r="M265" i="97"/>
  <c r="BJ353" i="97"/>
  <c r="BN531" i="6"/>
  <c r="AK145" i="91"/>
  <c r="AO357" i="6"/>
  <c r="AO358" i="6" s="1"/>
  <c r="AO342" i="6"/>
  <c r="W10" i="12"/>
  <c r="W11" i="12" s="1"/>
  <c r="AB563" i="6"/>
  <c r="AB565" i="6" s="1"/>
  <c r="H5" i="91"/>
  <c r="H5" i="97"/>
  <c r="AL146" i="91"/>
  <c r="AL160" i="91" s="1"/>
  <c r="AL35" i="92" s="1"/>
  <c r="AL159" i="91"/>
  <c r="AL34" i="92" s="1"/>
  <c r="BD319" i="97"/>
  <c r="BH530" i="6"/>
  <c r="U530" i="6"/>
  <c r="Q319" i="97"/>
  <c r="AM353" i="97"/>
  <c r="AQ531" i="6"/>
  <c r="BA129" i="59"/>
  <c r="I23" i="59"/>
  <c r="H33" i="116" s="1"/>
  <c r="AA378" i="6"/>
  <c r="W166" i="91"/>
  <c r="V362" i="6"/>
  <c r="AG376" i="6"/>
  <c r="V368" i="6"/>
  <c r="V371" i="6"/>
  <c r="V369" i="6"/>
  <c r="V367" i="6"/>
  <c r="S152" i="59"/>
  <c r="AV164" i="91"/>
  <c r="BK342" i="6"/>
  <c r="BG145" i="91"/>
  <c r="BK357" i="6"/>
  <c r="BK358" i="6" s="1"/>
  <c r="BE265" i="97"/>
  <c r="BI443" i="6"/>
  <c r="BE266" i="97" s="1"/>
  <c r="AZ544" i="6"/>
  <c r="AV367" i="97" s="1"/>
  <c r="BK549" i="6"/>
  <c r="AV354" i="97"/>
  <c r="AZ540" i="6"/>
  <c r="AW153" i="59"/>
  <c r="AZ535" i="6"/>
  <c r="AV358" i="97" s="1"/>
  <c r="AZ541" i="6"/>
  <c r="AV364" i="97" s="1"/>
  <c r="AZ542" i="6"/>
  <c r="AV365" i="97" s="1"/>
  <c r="AG145" i="91"/>
  <c r="AK342" i="6"/>
  <c r="AK357" i="6"/>
  <c r="AK358" i="6" s="1"/>
  <c r="AS145" i="91"/>
  <c r="AW342" i="6"/>
  <c r="AW357" i="6"/>
  <c r="AW358" i="6" s="1"/>
  <c r="V209" i="6"/>
  <c r="AH531" i="6"/>
  <c r="AD353" i="97"/>
  <c r="U146" i="91"/>
  <c r="U160" i="91" s="1"/>
  <c r="U35" i="92" s="1"/>
  <c r="U159" i="91"/>
  <c r="U34" i="92" s="1"/>
  <c r="T159" i="91"/>
  <c r="T34" i="92" s="1"/>
  <c r="T146" i="91"/>
  <c r="T160" i="91" s="1"/>
  <c r="T35" i="92" s="1"/>
  <c r="BF194" i="6"/>
  <c r="AJ531" i="6"/>
  <c r="AF353" i="97"/>
  <c r="J353" i="97"/>
  <c r="N531" i="6"/>
  <c r="K223" i="6"/>
  <c r="H150" i="59"/>
  <c r="K220" i="6"/>
  <c r="K214" i="6"/>
  <c r="K219" i="6"/>
  <c r="K221" i="6"/>
  <c r="V228" i="6"/>
  <c r="AK265" i="97"/>
  <c r="AO443" i="6"/>
  <c r="AK266" i="97" s="1"/>
  <c r="E6" i="82"/>
  <c r="O29" i="52"/>
  <c r="BK74" i="68"/>
  <c r="BM193" i="6" s="1"/>
  <c r="BK80" i="68"/>
  <c r="BM496" i="6" s="1"/>
  <c r="BK76" i="68"/>
  <c r="BM341" i="6" s="1"/>
  <c r="BK75" i="68"/>
  <c r="BM305" i="6" s="1"/>
  <c r="BK71" i="68"/>
  <c r="BK79" i="68"/>
  <c r="BM469" i="6" s="1"/>
  <c r="BK77" i="68"/>
  <c r="BM406" i="6" s="1"/>
  <c r="BK73" i="68"/>
  <c r="BM184" i="6" s="1"/>
  <c r="BM185" i="6" s="1"/>
  <c r="BK72" i="68"/>
  <c r="BM175" i="6" s="1"/>
  <c r="BM176" i="6" s="1"/>
  <c r="BK78" i="68"/>
  <c r="BM442" i="6" s="1"/>
  <c r="AP146" i="91"/>
  <c r="AP160" i="91" s="1"/>
  <c r="AP35" i="92" s="1"/>
  <c r="AP159" i="91"/>
  <c r="AP34" i="92" s="1"/>
  <c r="AS407" i="6"/>
  <c r="AO230" i="97" s="1"/>
  <c r="AO229" i="97"/>
  <c r="AO265" i="97"/>
  <c r="AS443" i="6"/>
  <c r="AO266" i="97" s="1"/>
  <c r="AL530" i="6"/>
  <c r="AH319" i="97"/>
  <c r="BA166" i="6"/>
  <c r="BA167" i="6" s="1"/>
  <c r="AY82" i="68"/>
  <c r="AJ209" i="6"/>
  <c r="AC470" i="6"/>
  <c r="Y293" i="97" s="1"/>
  <c r="Y292" i="97"/>
  <c r="AC194" i="6"/>
  <c r="D28" i="116"/>
  <c r="J18" i="59"/>
  <c r="K18" i="59" s="1"/>
  <c r="AA369" i="6"/>
  <c r="AA367" i="6"/>
  <c r="AL376" i="6"/>
  <c r="AA371" i="6"/>
  <c r="AA362" i="6"/>
  <c r="X152" i="59"/>
  <c r="AA368" i="6"/>
  <c r="C4" i="82"/>
  <c r="C28" i="52"/>
  <c r="K372" i="6"/>
  <c r="AX357" i="6"/>
  <c r="AX358" i="6" s="1"/>
  <c r="AX342" i="6"/>
  <c r="AT145" i="91"/>
  <c r="AC229" i="97"/>
  <c r="AG407" i="6"/>
  <c r="AC230" i="97" s="1"/>
  <c r="AI82" i="68"/>
  <c r="AK166" i="6"/>
  <c r="AK167" i="6" s="1"/>
  <c r="BB229" i="97"/>
  <c r="BF407" i="6"/>
  <c r="BB230" i="97" s="1"/>
  <c r="BK228" i="6"/>
  <c r="AZ221" i="6"/>
  <c r="AZ223" i="6"/>
  <c r="AZ220" i="6"/>
  <c r="AZ214" i="6"/>
  <c r="AW150" i="59"/>
  <c r="AW154" i="59" s="1"/>
  <c r="AZ219" i="6"/>
  <c r="AZ224" i="6" s="1"/>
  <c r="N562" i="6"/>
  <c r="N210" i="6"/>
  <c r="K563" i="6"/>
  <c r="K565" i="6" s="1"/>
  <c r="F10" i="12"/>
  <c r="F11" i="12" s="1"/>
  <c r="AK117" i="91"/>
  <c r="AK118" i="91" s="1"/>
  <c r="AO306" i="6"/>
  <c r="D20" i="67"/>
  <c r="D39" i="64" s="1"/>
  <c r="D7" i="67"/>
  <c r="D19" i="67"/>
  <c r="E18" i="67"/>
  <c r="AY209" i="6"/>
  <c r="I4" i="67"/>
  <c r="AM210" i="6"/>
  <c r="AS194" i="6"/>
  <c r="AL166" i="6"/>
  <c r="AL167" i="6" s="1"/>
  <c r="AJ82" i="68"/>
  <c r="AL470" i="6"/>
  <c r="AH293" i="97" s="1"/>
  <c r="AH292" i="97"/>
  <c r="BG531" i="6"/>
  <c r="BC353" i="97"/>
  <c r="BA407" i="6"/>
  <c r="AW230" i="97" s="1"/>
  <c r="AW229" i="97"/>
  <c r="BC531" i="6"/>
  <c r="AY353" i="97"/>
  <c r="P210" i="6"/>
  <c r="P562" i="6"/>
  <c r="D53" i="52"/>
  <c r="E65" i="50"/>
  <c r="E67" i="50" s="1"/>
  <c r="E69" i="50" s="1"/>
  <c r="E66" i="63"/>
  <c r="E68" i="63" s="1"/>
  <c r="E74" i="63" s="1"/>
  <c r="D70" i="50"/>
  <c r="D41" i="64" s="1"/>
  <c r="D59" i="52"/>
  <c r="G7" i="67"/>
  <c r="AO18" i="67"/>
  <c r="AN20" i="67"/>
  <c r="AN39" i="64" s="1"/>
  <c r="V146" i="91"/>
  <c r="V160" i="91" s="1"/>
  <c r="V35" i="92" s="1"/>
  <c r="V159" i="91"/>
  <c r="V34" i="92" s="1"/>
  <c r="AI541" i="6"/>
  <c r="AE364" i="97" s="1"/>
  <c r="AT549" i="6"/>
  <c r="AI535" i="6"/>
  <c r="AE358" i="97" s="1"/>
  <c r="AE354" i="97"/>
  <c r="AI544" i="6"/>
  <c r="AE367" i="97" s="1"/>
  <c r="AI540" i="6"/>
  <c r="AF153" i="59"/>
  <c r="AI542" i="6"/>
  <c r="AE365" i="97" s="1"/>
  <c r="AU544" i="6"/>
  <c r="AQ367" i="97" s="1"/>
  <c r="AU535" i="6"/>
  <c r="AQ358" i="97" s="1"/>
  <c r="BF549" i="6"/>
  <c r="AQ354" i="97"/>
  <c r="AU540" i="6"/>
  <c r="AU542" i="6"/>
  <c r="AQ365" i="97" s="1"/>
  <c r="AR153" i="59"/>
  <c r="AU541" i="6"/>
  <c r="AQ364" i="97" s="1"/>
  <c r="AT229" i="97"/>
  <c r="AX407" i="6"/>
  <c r="AT230" i="97" s="1"/>
  <c r="F48" i="50"/>
  <c r="E58" i="52"/>
  <c r="E52" i="52"/>
  <c r="F31" i="50"/>
  <c r="F49" i="52" s="1"/>
  <c r="F52" i="63"/>
  <c r="BI530" i="6"/>
  <c r="BE319" i="97"/>
  <c r="Y531" i="6"/>
  <c r="U353" i="97"/>
  <c r="AK319" i="97"/>
  <c r="AO530" i="6"/>
  <c r="J11" i="51"/>
  <c r="K17" i="51" s="1"/>
  <c r="E17" i="51"/>
  <c r="Q18" i="67"/>
  <c r="P20" i="67"/>
  <c r="P39" i="64" s="1"/>
  <c r="E7" i="67"/>
  <c r="AS306" i="6"/>
  <c r="AO117" i="91"/>
  <c r="AO118" i="91" s="1"/>
  <c r="AL407" i="6"/>
  <c r="AH230" i="97" s="1"/>
  <c r="AH229" i="97"/>
  <c r="AH265" i="97"/>
  <c r="AL443" i="6"/>
  <c r="AH266" i="97" s="1"/>
  <c r="BA194" i="6"/>
  <c r="BL210" i="6"/>
  <c r="W376" i="6"/>
  <c r="L371" i="6"/>
  <c r="L368" i="6"/>
  <c r="L362" i="6"/>
  <c r="L369" i="6"/>
  <c r="I152" i="59"/>
  <c r="L367" i="6"/>
  <c r="AP531" i="6"/>
  <c r="AL353" i="97"/>
  <c r="BC209" i="6"/>
  <c r="R353" i="97"/>
  <c r="V531" i="6"/>
  <c r="AT378" i="6"/>
  <c r="AP166" i="91"/>
  <c r="AX443" i="6"/>
  <c r="AT266" i="97" s="1"/>
  <c r="AT265" i="97"/>
  <c r="AE82" i="68"/>
  <c r="AG166" i="6"/>
  <c r="AG167" i="6" s="1"/>
  <c r="AG443" i="6"/>
  <c r="AC266" i="97" s="1"/>
  <c r="AC265" i="97"/>
  <c r="AM362" i="6"/>
  <c r="AM367" i="6"/>
  <c r="AX376" i="6"/>
  <c r="AM371" i="6"/>
  <c r="AJ152" i="59"/>
  <c r="AM368" i="6"/>
  <c r="AM369" i="6"/>
  <c r="U166" i="6"/>
  <c r="U167" i="6" s="1"/>
  <c r="S82" i="68"/>
  <c r="R210" i="6"/>
  <c r="R562" i="6"/>
  <c r="AR353" i="97"/>
  <c r="AV531" i="6"/>
  <c r="AW319" i="97"/>
  <c r="BA530" i="6"/>
  <c r="H159" i="91"/>
  <c r="H34" i="92" s="1"/>
  <c r="H146" i="91"/>
  <c r="H160" i="91" s="1"/>
  <c r="H35" i="92" s="1"/>
  <c r="AC530" i="6"/>
  <c r="Y319" i="97"/>
  <c r="AT531" i="6"/>
  <c r="AP353" i="97"/>
  <c r="AI372" i="6"/>
  <c r="V378" i="6"/>
  <c r="R166" i="91"/>
  <c r="AB7" i="92"/>
  <c r="AA20" i="52"/>
  <c r="G25" i="59"/>
  <c r="F35" i="116" s="1"/>
  <c r="AT319" i="97"/>
  <c r="AX530" i="6"/>
  <c r="AC292" i="97"/>
  <c r="AG470" i="6"/>
  <c r="AC293" i="97" s="1"/>
  <c r="AI146" i="91"/>
  <c r="AI160" i="91" s="1"/>
  <c r="AI35" i="92" s="1"/>
  <c r="AI159" i="91"/>
  <c r="AI34" i="92" s="1"/>
  <c r="W562" i="6"/>
  <c r="W210" i="6"/>
  <c r="G7" i="68"/>
  <c r="F7" i="68"/>
  <c r="AQ82" i="68"/>
  <c r="AS166" i="6"/>
  <c r="AS167" i="6" s="1"/>
  <c r="Y145" i="91"/>
  <c r="AC342" i="6"/>
  <c r="AC357" i="6"/>
  <c r="AC358" i="6" s="1"/>
  <c r="BO369" i="6"/>
  <c r="BO367" i="6"/>
  <c r="BO372" i="6" s="1"/>
  <c r="BO362" i="6"/>
  <c r="BO371" i="6"/>
  <c r="BL152" i="59"/>
  <c r="BO368" i="6"/>
  <c r="O210" i="6"/>
  <c r="O562" i="6"/>
  <c r="AD531" i="6"/>
  <c r="Z353" i="97"/>
  <c r="AX194" i="6"/>
  <c r="AC117" i="91"/>
  <c r="AC118" i="91" s="1"/>
  <c r="AG306" i="6"/>
  <c r="BK407" i="6"/>
  <c r="BG230" i="97" s="1"/>
  <c r="BG229" i="97"/>
  <c r="AP210" i="6"/>
  <c r="AP562" i="6"/>
  <c r="V152" i="59"/>
  <c r="Y362" i="6"/>
  <c r="AJ376" i="6"/>
  <c r="Y371" i="6"/>
  <c r="Y369" i="6"/>
  <c r="Y367" i="6"/>
  <c r="Y368" i="6"/>
  <c r="AD551" i="6"/>
  <c r="Z372" i="97"/>
  <c r="Z159" i="91"/>
  <c r="Z34" i="92" s="1"/>
  <c r="Z146" i="91"/>
  <c r="Z160" i="91" s="1"/>
  <c r="Z35" i="92" s="1"/>
  <c r="BF319" i="97"/>
  <c r="BJ530" i="6"/>
  <c r="AY531" i="6"/>
  <c r="AU353" i="97"/>
  <c r="U470" i="6"/>
  <c r="Q293" i="97" s="1"/>
  <c r="Q292" i="97"/>
  <c r="AA152" i="59"/>
  <c r="AD362" i="6"/>
  <c r="AO376" i="6"/>
  <c r="AD369" i="6"/>
  <c r="AD367" i="6"/>
  <c r="AD368" i="6"/>
  <c r="AD371" i="6"/>
  <c r="F7" i="67"/>
  <c r="AB20" i="67"/>
  <c r="AB39" i="64" s="1"/>
  <c r="AC18" i="67"/>
  <c r="Q470" i="6"/>
  <c r="M293" i="97" s="1"/>
  <c r="M292" i="97"/>
  <c r="BG82" i="68"/>
  <c r="BI166" i="6"/>
  <c r="BI167" i="6" s="1"/>
  <c r="AK443" i="6"/>
  <c r="AG266" i="97" s="1"/>
  <c r="AG265" i="97"/>
  <c r="M531" i="6"/>
  <c r="I353" i="97"/>
  <c r="M229" i="97"/>
  <c r="Q407" i="6"/>
  <c r="M230" i="97" s="1"/>
  <c r="BK166" i="6"/>
  <c r="BK167" i="6" s="1"/>
  <c r="BI82" i="68"/>
  <c r="AW194" i="6"/>
  <c r="AQ368" i="6"/>
  <c r="AQ362" i="6"/>
  <c r="AN152" i="59"/>
  <c r="BB376" i="6"/>
  <c r="AQ369" i="6"/>
  <c r="AQ367" i="6"/>
  <c r="AQ371" i="6"/>
  <c r="BN362" i="6"/>
  <c r="BN368" i="6"/>
  <c r="BK152" i="59"/>
  <c r="BN371" i="6"/>
  <c r="BN367" i="6"/>
  <c r="BN372" i="6" s="1"/>
  <c r="BN369" i="6"/>
  <c r="BB319" i="97"/>
  <c r="BF530" i="6"/>
  <c r="X531" i="6"/>
  <c r="T353" i="97"/>
  <c r="AB153" i="59"/>
  <c r="AE540" i="6"/>
  <c r="AE535" i="6"/>
  <c r="AA358" i="97" s="1"/>
  <c r="AP549" i="6"/>
  <c r="AE541" i="6"/>
  <c r="AA364" i="97" s="1"/>
  <c r="AA354" i="97"/>
  <c r="AE542" i="6"/>
  <c r="AA365" i="97" s="1"/>
  <c r="AE544" i="6"/>
  <c r="AA367" i="97" s="1"/>
  <c r="U443" i="6"/>
  <c r="Q266" i="97" s="1"/>
  <c r="Q265" i="97"/>
  <c r="F78" i="68"/>
  <c r="F6" i="68"/>
  <c r="F71" i="68"/>
  <c r="F72" i="68"/>
  <c r="F76" i="68"/>
  <c r="F80" i="68"/>
  <c r="F79" i="68"/>
  <c r="F73" i="68"/>
  <c r="F75" i="68"/>
  <c r="F74" i="68"/>
  <c r="F77" i="68"/>
  <c r="AA549" i="6"/>
  <c r="P540" i="6"/>
  <c r="M153" i="59"/>
  <c r="P544" i="6"/>
  <c r="L367" i="97" s="1"/>
  <c r="P535" i="6"/>
  <c r="L358" i="97" s="1"/>
  <c r="L354" i="97"/>
  <c r="P541" i="6"/>
  <c r="L364" i="97" s="1"/>
  <c r="P542" i="6"/>
  <c r="L365" i="97" s="1"/>
  <c r="BJ194" i="6"/>
  <c r="BJ443" i="6"/>
  <c r="BF266" i="97" s="1"/>
  <c r="BF265" i="97"/>
  <c r="O82" i="68"/>
  <c r="Q166" i="6"/>
  <c r="Q167" i="6" s="1"/>
  <c r="AU219" i="6"/>
  <c r="AU224" i="6" s="1"/>
  <c r="BF228" i="6"/>
  <c r="AU223" i="6"/>
  <c r="AU220" i="6"/>
  <c r="AU214" i="6"/>
  <c r="AU221" i="6"/>
  <c r="AR150" i="59"/>
  <c r="AR154" i="59" s="1"/>
  <c r="BG292" i="97"/>
  <c r="BK470" i="6"/>
  <c r="BG293" i="97" s="1"/>
  <c r="BE229" i="97"/>
  <c r="BI407" i="6"/>
  <c r="BE230" i="97" s="1"/>
  <c r="AS117" i="91"/>
  <c r="AS118" i="91" s="1"/>
  <c r="AW306" i="6"/>
  <c r="AJ369" i="6"/>
  <c r="AJ368" i="6"/>
  <c r="AJ367" i="6"/>
  <c r="AG152" i="59"/>
  <c r="AU376" i="6"/>
  <c r="AJ362" i="6"/>
  <c r="AJ371" i="6"/>
  <c r="I146" i="91"/>
  <c r="I160" i="91" s="1"/>
  <c r="I35" i="92" s="1"/>
  <c r="I159" i="91"/>
  <c r="I34" i="92" s="1"/>
  <c r="AM159" i="91"/>
  <c r="AM34" i="92" s="1"/>
  <c r="AM146" i="91"/>
  <c r="AM160" i="91" s="1"/>
  <c r="AM35" i="92" s="1"/>
  <c r="AH368" i="6"/>
  <c r="AS376" i="6"/>
  <c r="AH362" i="6"/>
  <c r="AH371" i="6"/>
  <c r="AE152" i="59"/>
  <c r="AH369" i="6"/>
  <c r="AH367" i="6"/>
  <c r="N354" i="97"/>
  <c r="R544" i="6"/>
  <c r="N367" i="97" s="1"/>
  <c r="R541" i="6"/>
  <c r="N364" i="97" s="1"/>
  <c r="R540" i="6"/>
  <c r="AC549" i="6"/>
  <c r="O153" i="59"/>
  <c r="R535" i="6"/>
  <c r="N358" i="97" s="1"/>
  <c r="R542" i="6"/>
  <c r="N365" i="97" s="1"/>
  <c r="F159" i="91"/>
  <c r="F34" i="92" s="1"/>
  <c r="F146" i="91"/>
  <c r="F160" i="91" s="1"/>
  <c r="F35" i="92" s="1"/>
  <c r="BJ146" i="91"/>
  <c r="BJ160" i="91" s="1"/>
  <c r="BJ35" i="92" s="1"/>
  <c r="BJ159" i="91"/>
  <c r="BJ34" i="92" s="1"/>
  <c r="BB145" i="91"/>
  <c r="BF342" i="6"/>
  <c r="BF357" i="6"/>
  <c r="BF358" i="6" s="1"/>
  <c r="BB265" i="97"/>
  <c r="BF443" i="6"/>
  <c r="BB266" i="97" s="1"/>
  <c r="AK229" i="97"/>
  <c r="AO407" i="6"/>
  <c r="AK230" i="97" s="1"/>
  <c r="AB214" i="6"/>
  <c r="AM228" i="6"/>
  <c r="AB223" i="6"/>
  <c r="AB219" i="6"/>
  <c r="AB221" i="6"/>
  <c r="AB220" i="6"/>
  <c r="Y150" i="59"/>
  <c r="Y154" i="59" s="1"/>
  <c r="BL362" i="6"/>
  <c r="BL369" i="6"/>
  <c r="BL368" i="6"/>
  <c r="BL367" i="6"/>
  <c r="BL372" i="6" s="1"/>
  <c r="BL371" i="6"/>
  <c r="BI152" i="59"/>
  <c r="AA209" i="6"/>
  <c r="BC146" i="91"/>
  <c r="BC160" i="91" s="1"/>
  <c r="BC35" i="92" s="1"/>
  <c r="BC159" i="91"/>
  <c r="BC34" i="92" s="1"/>
  <c r="AO292" i="97"/>
  <c r="AS470" i="6"/>
  <c r="AO293" i="97" s="1"/>
  <c r="BA306" i="6"/>
  <c r="AW117" i="91"/>
  <c r="AW118" i="91" s="1"/>
  <c r="AC378" i="6"/>
  <c r="Y166" i="91"/>
  <c r="J531" i="6"/>
  <c r="F353" i="97"/>
  <c r="BG209" i="6"/>
  <c r="AC407" i="6"/>
  <c r="Y230" i="97" s="1"/>
  <c r="Y229" i="97"/>
  <c r="W353" i="97"/>
  <c r="AA531" i="6"/>
  <c r="BK159" i="91"/>
  <c r="BK34" i="92" s="1"/>
  <c r="BK146" i="91"/>
  <c r="BK160" i="91" s="1"/>
  <c r="BK35" i="92" s="1"/>
  <c r="D68" i="63"/>
  <c r="D23" i="63"/>
  <c r="C166" i="116" s="1"/>
  <c r="C3" i="82"/>
  <c r="C14" i="82"/>
  <c r="C31" i="52" s="1"/>
  <c r="C32" i="52"/>
  <c r="AQ209" i="6"/>
  <c r="K152" i="59"/>
  <c r="N362" i="6"/>
  <c r="N371" i="6"/>
  <c r="N367" i="6"/>
  <c r="N369" i="6"/>
  <c r="Y376" i="6"/>
  <c r="N368" i="6"/>
  <c r="AT117" i="91"/>
  <c r="AT118" i="91" s="1"/>
  <c r="AX306" i="6"/>
  <c r="AC319" i="97"/>
  <c r="AG530" i="6"/>
  <c r="I562" i="6"/>
  <c r="I210" i="6"/>
  <c r="AJ164" i="91"/>
  <c r="BJ342" i="6"/>
  <c r="BF145" i="91"/>
  <c r="BJ357" i="6"/>
  <c r="BJ358" i="6" s="1"/>
  <c r="AN562" i="6"/>
  <c r="AN210" i="6"/>
  <c r="BK353" i="97"/>
  <c r="BO531" i="6"/>
  <c r="U342" i="6"/>
  <c r="Q145" i="91"/>
  <c r="U357" i="6"/>
  <c r="U358" i="6" s="1"/>
  <c r="AE562" i="6"/>
  <c r="AE210" i="6"/>
  <c r="AA164" i="91"/>
  <c r="Z378" i="6"/>
  <c r="V166" i="91"/>
  <c r="S164" i="91"/>
  <c r="Q194" i="6"/>
  <c r="Q209" i="6"/>
  <c r="BG319" i="97"/>
  <c r="BK530" i="6"/>
  <c r="F25" i="59"/>
  <c r="E35" i="116" s="1"/>
  <c r="O20" i="52"/>
  <c r="P7" i="92"/>
  <c r="AD146" i="91"/>
  <c r="AD160" i="91" s="1"/>
  <c r="AD35" i="92" s="1"/>
  <c r="AD159" i="91"/>
  <c r="AD34" i="92" s="1"/>
  <c r="AQ164" i="91"/>
  <c r="BL531" i="6"/>
  <c r="BH353" i="97"/>
  <c r="AK470" i="6"/>
  <c r="AG293" i="97" s="1"/>
  <c r="AG292" i="97"/>
  <c r="K5" i="82"/>
  <c r="G42" i="52" s="1"/>
  <c r="G37" i="52"/>
  <c r="U376" i="6"/>
  <c r="J362" i="6"/>
  <c r="J368" i="6"/>
  <c r="G152" i="59"/>
  <c r="J367" i="6"/>
  <c r="J371" i="6"/>
  <c r="J369" i="6"/>
  <c r="AZ17" i="67"/>
  <c r="H4" i="67"/>
  <c r="E25" i="59"/>
  <c r="C20" i="52"/>
  <c r="D7" i="92"/>
  <c r="BM129" i="59"/>
  <c r="AL357" i="6"/>
  <c r="AL358" i="6" s="1"/>
  <c r="AH145" i="91"/>
  <c r="AL342" i="6"/>
  <c r="BH470" i="6"/>
  <c r="BD293" i="97" s="1"/>
  <c r="BD292" i="97"/>
  <c r="AP362" i="6"/>
  <c r="AM152" i="59"/>
  <c r="AP371" i="6"/>
  <c r="AP369" i="6"/>
  <c r="BA376" i="6"/>
  <c r="AP368" i="6"/>
  <c r="AP367" i="6"/>
  <c r="O363" i="97"/>
  <c r="S545" i="6"/>
  <c r="P164" i="59" s="1"/>
  <c r="W542" i="6"/>
  <c r="S365" i="97" s="1"/>
  <c r="W540" i="6"/>
  <c r="T153" i="59"/>
  <c r="S354" i="97"/>
  <c r="W535" i="6"/>
  <c r="S358" i="97" s="1"/>
  <c r="AH549" i="6"/>
  <c r="W544" i="6"/>
  <c r="S367" i="97" s="1"/>
  <c r="W541" i="6"/>
  <c r="S364" i="97" s="1"/>
  <c r="AV562" i="6"/>
  <c r="AV210" i="6"/>
  <c r="AK209" i="6"/>
  <c r="AK194" i="6"/>
  <c r="AK407" i="6"/>
  <c r="AG230" i="97" s="1"/>
  <c r="AG229" i="97"/>
  <c r="Z531" i="6"/>
  <c r="V353" i="97"/>
  <c r="AS229" i="97"/>
  <c r="AW407" i="6"/>
  <c r="AS230" i="97" s="1"/>
  <c r="AU82" i="68"/>
  <c r="AW166" i="6"/>
  <c r="AW167" i="6" s="1"/>
  <c r="AF159" i="91"/>
  <c r="AF34" i="92" s="1"/>
  <c r="AF146" i="91"/>
  <c r="AF160" i="91" s="1"/>
  <c r="AF35" i="92" s="1"/>
  <c r="X368" i="6"/>
  <c r="X367" i="6"/>
  <c r="X369" i="6"/>
  <c r="X362" i="6"/>
  <c r="U152" i="59"/>
  <c r="X371" i="6"/>
  <c r="AI376" i="6"/>
  <c r="I362" i="6"/>
  <c r="I368" i="6"/>
  <c r="T376" i="6"/>
  <c r="F152" i="59"/>
  <c r="I371" i="6"/>
  <c r="I369" i="6"/>
  <c r="I367" i="6"/>
  <c r="AR146" i="91"/>
  <c r="AR160" i="91" s="1"/>
  <c r="AR35" i="92" s="1"/>
  <c r="AR159" i="91"/>
  <c r="AR34" i="92" s="1"/>
  <c r="BF470" i="6"/>
  <c r="BB293" i="97" s="1"/>
  <c r="BB292" i="97"/>
  <c r="AA166" i="59"/>
  <c r="AD230" i="6"/>
  <c r="AO194" i="6"/>
  <c r="BB166" i="91"/>
  <c r="BF378" i="6"/>
  <c r="BH159" i="91"/>
  <c r="BH34" i="92" s="1"/>
  <c r="BH146" i="91"/>
  <c r="BH160" i="91" s="1"/>
  <c r="BH35" i="92" s="1"/>
  <c r="BG371" i="6"/>
  <c r="BD152" i="59"/>
  <c r="BG362" i="6"/>
  <c r="BG369" i="6"/>
  <c r="BG367" i="6"/>
  <c r="BG372" i="6" s="1"/>
  <c r="BG368" i="6"/>
  <c r="BB209" i="6"/>
  <c r="AO319" i="97"/>
  <c r="AS530" i="6"/>
  <c r="AH117" i="91"/>
  <c r="AH118" i="91" s="1"/>
  <c r="AL306" i="6"/>
  <c r="AY146" i="91"/>
  <c r="AY160" i="91" s="1"/>
  <c r="AY35" i="92" s="1"/>
  <c r="AY159" i="91"/>
  <c r="AY34" i="92" s="1"/>
  <c r="AW265" i="97"/>
  <c r="BA443" i="6"/>
  <c r="AW266" i="97" s="1"/>
  <c r="AW145" i="91"/>
  <c r="BA357" i="6"/>
  <c r="BA358" i="6" s="1"/>
  <c r="BA342" i="6"/>
  <c r="R372" i="6"/>
  <c r="Y209" i="6"/>
  <c r="Y117" i="91"/>
  <c r="Y118" i="91" s="1"/>
  <c r="AC306" i="6"/>
  <c r="BO209" i="6"/>
  <c r="J209" i="6"/>
  <c r="W146" i="91"/>
  <c r="W160" i="91" s="1"/>
  <c r="W35" i="92" s="1"/>
  <c r="W159" i="91"/>
  <c r="W34" i="92" s="1"/>
  <c r="BB362" i="6"/>
  <c r="BM376" i="6"/>
  <c r="BB371" i="6"/>
  <c r="AY152" i="59"/>
  <c r="BB367" i="6"/>
  <c r="BB372" i="6" s="1"/>
  <c r="BB369" i="6"/>
  <c r="BB368" i="6"/>
  <c r="AM378" i="6"/>
  <c r="AI166" i="91"/>
  <c r="R73" i="68"/>
  <c r="T184" i="6" s="1"/>
  <c r="T185" i="6" s="1"/>
  <c r="R80" i="68"/>
  <c r="T496" i="6" s="1"/>
  <c r="R75" i="68"/>
  <c r="T305" i="6" s="1"/>
  <c r="R74" i="68"/>
  <c r="T193" i="6" s="1"/>
  <c r="R76" i="68"/>
  <c r="T341" i="6" s="1"/>
  <c r="G6" i="68"/>
  <c r="R71" i="68"/>
  <c r="R79" i="68"/>
  <c r="T469" i="6" s="1"/>
  <c r="R72" i="68"/>
  <c r="T175" i="6" s="1"/>
  <c r="T176" i="6" s="1"/>
  <c r="R77" i="68"/>
  <c r="T406" i="6" s="1"/>
  <c r="R78" i="68"/>
  <c r="T442" i="6" s="1"/>
  <c r="J159" i="91"/>
  <c r="J34" i="92" s="1"/>
  <c r="J146" i="91"/>
  <c r="J160" i="91" s="1"/>
  <c r="J35" i="92" s="1"/>
  <c r="AD209" i="6"/>
  <c r="AT292" i="97"/>
  <c r="AX470" i="6"/>
  <c r="AT293" i="97" s="1"/>
  <c r="AC145" i="91"/>
  <c r="AG342" i="6"/>
  <c r="AG357" i="6"/>
  <c r="AG358" i="6" s="1"/>
  <c r="AH209" i="6"/>
  <c r="BD117" i="91"/>
  <c r="BD118" i="91" s="1"/>
  <c r="BH306" i="6"/>
  <c r="BG117" i="91"/>
  <c r="BG118" i="91" s="1"/>
  <c r="BK306" i="6"/>
  <c r="I6" i="68"/>
  <c r="AP71" i="68"/>
  <c r="AP80" i="68"/>
  <c r="AR496" i="6" s="1"/>
  <c r="AP73" i="68"/>
  <c r="AP74" i="68"/>
  <c r="AP79" i="68"/>
  <c r="AR469" i="6" s="1"/>
  <c r="AP72" i="68"/>
  <c r="AP76" i="68"/>
  <c r="AP77" i="68"/>
  <c r="AR406" i="6" s="1"/>
  <c r="AP75" i="68"/>
  <c r="AP78" i="68"/>
  <c r="AR442" i="6" s="1"/>
  <c r="AU10" i="12"/>
  <c r="AU11" i="12" s="1"/>
  <c r="AZ563" i="6"/>
  <c r="AZ565" i="6" s="1"/>
  <c r="AX353" i="97"/>
  <c r="BB531" i="6"/>
  <c r="BJ306" i="6"/>
  <c r="BF117" i="91"/>
  <c r="BF118" i="91" s="1"/>
  <c r="BK378" i="6"/>
  <c r="BG166" i="91"/>
  <c r="BI357" i="6"/>
  <c r="BI358" i="6" s="1"/>
  <c r="BE145" i="91"/>
  <c r="BI342" i="6"/>
  <c r="AL166" i="91"/>
  <c r="AP378" i="6"/>
  <c r="AD72" i="68"/>
  <c r="AD75" i="68"/>
  <c r="H6" i="68"/>
  <c r="AD73" i="68"/>
  <c r="AD79" i="68"/>
  <c r="AF469" i="6" s="1"/>
  <c r="AD76" i="68"/>
  <c r="AD80" i="68"/>
  <c r="AF496" i="6" s="1"/>
  <c r="AD74" i="68"/>
  <c r="AD71" i="68"/>
  <c r="AD77" i="68"/>
  <c r="AF406" i="6" s="1"/>
  <c r="AD78" i="68"/>
  <c r="AF442" i="6" s="1"/>
  <c r="D33" i="116"/>
  <c r="J23" i="59"/>
  <c r="K23" i="59" s="1"/>
  <c r="U209" i="6"/>
  <c r="U194" i="6"/>
  <c r="BF229" i="97"/>
  <c r="BJ407" i="6"/>
  <c r="BF230" i="97" s="1"/>
  <c r="H353" i="97"/>
  <c r="L531" i="6"/>
  <c r="AV369" i="6"/>
  <c r="AV362" i="6"/>
  <c r="AV371" i="6"/>
  <c r="AV368" i="6"/>
  <c r="BG376" i="6"/>
  <c r="AS152" i="59"/>
  <c r="AV367" i="6"/>
  <c r="AV372" i="6" s="1"/>
  <c r="P154" i="59"/>
  <c r="K15" i="51"/>
  <c r="BH443" i="6"/>
  <c r="BD266" i="97" s="1"/>
  <c r="BD265" i="97"/>
  <c r="AI562" i="6"/>
  <c r="AI210" i="6"/>
  <c r="U407" i="6"/>
  <c r="Q230" i="97" s="1"/>
  <c r="Q229" i="97"/>
  <c r="P372" i="6"/>
  <c r="AY367" i="6"/>
  <c r="AY372" i="6" s="1"/>
  <c r="AY368" i="6"/>
  <c r="AY371" i="6"/>
  <c r="AY369" i="6"/>
  <c r="AY362" i="6"/>
  <c r="AV152" i="59"/>
  <c r="BJ376" i="6"/>
  <c r="BF292" i="97"/>
  <c r="BJ470" i="6"/>
  <c r="BF293" i="97" s="1"/>
  <c r="AU563" i="6"/>
  <c r="AU565" i="6" s="1"/>
  <c r="AP10" i="12"/>
  <c r="AP11" i="12" s="1"/>
  <c r="BH194" i="6"/>
  <c r="BH209" i="6"/>
  <c r="M209" i="6"/>
  <c r="AD166" i="91"/>
  <c r="AH378" i="6"/>
  <c r="Q117" i="91"/>
  <c r="Q118" i="91" s="1"/>
  <c r="U306" i="6"/>
  <c r="K544" i="6"/>
  <c r="G367" i="97" s="1"/>
  <c r="K541" i="6"/>
  <c r="G364" i="97" s="1"/>
  <c r="K540" i="6"/>
  <c r="H153" i="59"/>
  <c r="K535" i="6"/>
  <c r="G358" i="97" s="1"/>
  <c r="K542" i="6"/>
  <c r="G365" i="97" s="1"/>
  <c r="V549" i="6"/>
  <c r="G354" i="97"/>
  <c r="AU146" i="91"/>
  <c r="AU160" i="91" s="1"/>
  <c r="AU35" i="92" s="1"/>
  <c r="AU159" i="91"/>
  <c r="AU34" i="92" s="1"/>
  <c r="BJ166" i="6"/>
  <c r="BJ167" i="6" s="1"/>
  <c r="BH82" i="68"/>
  <c r="Q306" i="6"/>
  <c r="M117" i="91"/>
  <c r="M118" i="91" s="1"/>
  <c r="R159" i="91"/>
  <c r="R34" i="92" s="1"/>
  <c r="R146" i="91"/>
  <c r="R160" i="91" s="1"/>
  <c r="R35" i="92" s="1"/>
  <c r="BK194" i="6"/>
  <c r="BK209" i="6"/>
  <c r="BK443" i="6"/>
  <c r="BG266" i="97" s="1"/>
  <c r="BG265" i="97"/>
  <c r="BI306" i="6"/>
  <c r="BE117" i="91"/>
  <c r="BE118" i="91" s="1"/>
  <c r="AG319" i="97"/>
  <c r="AK530" i="6"/>
  <c r="AG117" i="91"/>
  <c r="AG118" i="91" s="1"/>
  <c r="AK306" i="6"/>
  <c r="AW443" i="6"/>
  <c r="AS266" i="97" s="1"/>
  <c r="AS265" i="97"/>
  <c r="AS319" i="97"/>
  <c r="AW530" i="6"/>
  <c r="M368" i="6"/>
  <c r="M369" i="6"/>
  <c r="M367" i="6"/>
  <c r="M362" i="6"/>
  <c r="X376" i="6"/>
  <c r="M371" i="6"/>
  <c r="J152" i="59"/>
  <c r="BC74" i="68"/>
  <c r="BE193" i="6" s="1"/>
  <c r="BC71" i="68"/>
  <c r="BC76" i="68"/>
  <c r="BE341" i="6" s="1"/>
  <c r="BC72" i="68"/>
  <c r="BE175" i="6" s="1"/>
  <c r="BE176" i="6" s="1"/>
  <c r="BC73" i="68"/>
  <c r="BE184" i="6" s="1"/>
  <c r="BE185" i="6" s="1"/>
  <c r="BC77" i="68"/>
  <c r="BE406" i="6" s="1"/>
  <c r="BC75" i="68"/>
  <c r="BE305" i="6" s="1"/>
  <c r="BC78" i="68"/>
  <c r="BE442" i="6" s="1"/>
  <c r="BC80" i="68"/>
  <c r="BE496" i="6" s="1"/>
  <c r="BC79" i="68"/>
  <c r="BE469" i="6" s="1"/>
  <c r="E146" i="91"/>
  <c r="E160" i="91" s="1"/>
  <c r="E35" i="92" s="1"/>
  <c r="E159" i="91"/>
  <c r="E34" i="92" s="1"/>
  <c r="AT209" i="6"/>
  <c r="BF306" i="6"/>
  <c r="BB117" i="91"/>
  <c r="BB118" i="91" s="1"/>
  <c r="AA29" i="52"/>
  <c r="G6" i="82"/>
  <c r="AO470" i="6"/>
  <c r="AK293" i="97" s="1"/>
  <c r="AK292" i="97"/>
  <c r="AO166" i="6"/>
  <c r="AO167" i="6" s="1"/>
  <c r="AM82" i="68"/>
  <c r="G36" i="52"/>
  <c r="L7" i="82"/>
  <c r="G44" i="52" s="1"/>
  <c r="AT368" i="6"/>
  <c r="AT371" i="6"/>
  <c r="AT362" i="6"/>
  <c r="AQ152" i="59"/>
  <c r="AT369" i="6"/>
  <c r="AT367" i="6"/>
  <c r="AT372" i="6" s="1"/>
  <c r="BE376" i="6"/>
  <c r="L153" i="59"/>
  <c r="Z549" i="6"/>
  <c r="O541" i="6"/>
  <c r="K364" i="97" s="1"/>
  <c r="K354" i="97"/>
  <c r="O542" i="6"/>
  <c r="K365" i="97" s="1"/>
  <c r="O540" i="6"/>
  <c r="O535" i="6"/>
  <c r="K358" i="97" s="1"/>
  <c r="O544" i="6"/>
  <c r="K367" i="97" s="1"/>
  <c r="AO145" i="91"/>
  <c r="AS342" i="6"/>
  <c r="AS357" i="6"/>
  <c r="AS358" i="6" s="1"/>
  <c r="AL194" i="6"/>
  <c r="BC368" i="6"/>
  <c r="BC367" i="6"/>
  <c r="BC372" i="6" s="1"/>
  <c r="BN376" i="6"/>
  <c r="BC362" i="6"/>
  <c r="BC371" i="6"/>
  <c r="BC369" i="6"/>
  <c r="AZ152" i="59"/>
  <c r="AW292" i="97"/>
  <c r="BA470" i="6"/>
  <c r="AW293" i="97" s="1"/>
  <c r="Y265" i="97"/>
  <c r="AC443" i="6"/>
  <c r="Y266" i="97" s="1"/>
  <c r="AC166" i="6"/>
  <c r="AC167" i="6" s="1"/>
  <c r="AA82" i="68"/>
  <c r="C15" i="82"/>
  <c r="C39" i="82"/>
  <c r="J5" i="68"/>
  <c r="BB50" i="68"/>
  <c r="BB51" i="68"/>
  <c r="J7" i="68" s="1"/>
  <c r="AX159" i="91"/>
  <c r="AX34" i="92" s="1"/>
  <c r="AX146" i="91"/>
  <c r="AX160" i="91" s="1"/>
  <c r="AX35" i="92" s="1"/>
  <c r="AB372" i="6"/>
  <c r="D58" i="50"/>
  <c r="E53" i="50"/>
  <c r="E55" i="50" s="1"/>
  <c r="E57" i="50" s="1"/>
  <c r="Z368" i="6"/>
  <c r="AK376" i="6"/>
  <c r="W152" i="59"/>
  <c r="Z371" i="6"/>
  <c r="Z362" i="6"/>
  <c r="Z367" i="6"/>
  <c r="Z369" i="6"/>
  <c r="AV82" i="68"/>
  <c r="AX166" i="6"/>
  <c r="AX167" i="6" s="1"/>
  <c r="C11" i="64"/>
  <c r="C43" i="64"/>
  <c r="C45" i="64" s="1"/>
  <c r="AG209" i="6"/>
  <c r="AG194" i="6"/>
  <c r="AM531" i="6"/>
  <c r="AI353" i="97"/>
  <c r="BN210" i="6" l="1"/>
  <c r="X210" i="6"/>
  <c r="K164" i="91"/>
  <c r="K37" i="92" s="1"/>
  <c r="Z210" i="6"/>
  <c r="Z223" i="6" s="1"/>
  <c r="BF209" i="6"/>
  <c r="AO209" i="6"/>
  <c r="I372" i="6"/>
  <c r="E164" i="91" s="1"/>
  <c r="E37" i="92" s="1"/>
  <c r="BJ209" i="6"/>
  <c r="BJ562" i="6" s="1"/>
  <c r="AW209" i="6"/>
  <c r="AT380" i="6"/>
  <c r="AP168" i="91" s="1"/>
  <c r="AP38" i="92" s="1"/>
  <c r="AP47" i="92" s="1"/>
  <c r="X372" i="6"/>
  <c r="T164" i="91" s="1"/>
  <c r="BI209" i="6"/>
  <c r="BI210" i="6" s="1"/>
  <c r="AP372" i="6"/>
  <c r="AB224" i="6"/>
  <c r="J210" i="6"/>
  <c r="J562" i="6"/>
  <c r="BF371" i="6"/>
  <c r="BF362" i="6"/>
  <c r="BF368" i="6"/>
  <c r="BF367" i="6"/>
  <c r="BF372" i="6" s="1"/>
  <c r="BC152" i="59"/>
  <c r="BF369" i="6"/>
  <c r="BN79" i="68"/>
  <c r="H469" i="6"/>
  <c r="F8" i="67"/>
  <c r="F10" i="67" s="1"/>
  <c r="AC20" i="67"/>
  <c r="AC39" i="64" s="1"/>
  <c r="F9" i="64" s="1"/>
  <c r="AF166" i="91"/>
  <c r="AJ378" i="6"/>
  <c r="BN549" i="6"/>
  <c r="BC542" i="6"/>
  <c r="AY365" i="97" s="1"/>
  <c r="BC535" i="6"/>
  <c r="AY358" i="97" s="1"/>
  <c r="AZ153" i="59"/>
  <c r="BC540" i="6"/>
  <c r="BC541" i="6"/>
  <c r="AY364" i="97" s="1"/>
  <c r="AY354" i="97"/>
  <c r="BC544" i="6"/>
  <c r="AY367" i="97" s="1"/>
  <c r="E16" i="67"/>
  <c r="E19" i="67" s="1"/>
  <c r="E51" i="63"/>
  <c r="I10" i="12"/>
  <c r="I11" i="12" s="1"/>
  <c r="N563" i="6"/>
  <c r="N565" i="6" s="1"/>
  <c r="BK230" i="6"/>
  <c r="BH166" i="59"/>
  <c r="BM357" i="6"/>
  <c r="BM358" i="6" s="1"/>
  <c r="BI145" i="91"/>
  <c r="BM342" i="6"/>
  <c r="AG146" i="91"/>
  <c r="AG160" i="91" s="1"/>
  <c r="AG35" i="92" s="1"/>
  <c r="AG159" i="91"/>
  <c r="AG34" i="92" s="1"/>
  <c r="S10" i="12"/>
  <c r="S11" i="12" s="1"/>
  <c r="X563" i="6"/>
  <c r="X565" i="6" s="1"/>
  <c r="Z219" i="6"/>
  <c r="Z220" i="6"/>
  <c r="AK228" i="6"/>
  <c r="Z221" i="6"/>
  <c r="W150" i="59"/>
  <c r="AM544" i="6"/>
  <c r="AI367" i="97" s="1"/>
  <c r="AJ153" i="59"/>
  <c r="AI354" i="97"/>
  <c r="AM535" i="6"/>
  <c r="AI358" i="97" s="1"/>
  <c r="AM540" i="6"/>
  <c r="AM542" i="6"/>
  <c r="AI365" i="97" s="1"/>
  <c r="AM541" i="6"/>
  <c r="AI364" i="97" s="1"/>
  <c r="AX549" i="6"/>
  <c r="Z372" i="6"/>
  <c r="X164" i="91"/>
  <c r="Z551" i="6"/>
  <c r="V372" i="97"/>
  <c r="BE443" i="6"/>
  <c r="BA266" i="97" s="1"/>
  <c r="BA265" i="97"/>
  <c r="BF166" i="91"/>
  <c r="BJ378" i="6"/>
  <c r="AF184" i="6"/>
  <c r="AF185" i="6" s="1"/>
  <c r="H25" i="68"/>
  <c r="BI368" i="6"/>
  <c r="BI367" i="6"/>
  <c r="BI372" i="6" s="1"/>
  <c r="BI362" i="6"/>
  <c r="BI371" i="6"/>
  <c r="BF152" i="59"/>
  <c r="BI369" i="6"/>
  <c r="AR184" i="6"/>
  <c r="AR185" i="6" s="1"/>
  <c r="I25" i="68"/>
  <c r="AH562" i="6"/>
  <c r="AH210" i="6"/>
  <c r="T194" i="6"/>
  <c r="AX164" i="91"/>
  <c r="BO210" i="6"/>
  <c r="BO562" i="6"/>
  <c r="BB562" i="6"/>
  <c r="BB210" i="6"/>
  <c r="Z535" i="6"/>
  <c r="V358" i="97" s="1"/>
  <c r="Z540" i="6"/>
  <c r="Z544" i="6"/>
  <c r="V367" i="97" s="1"/>
  <c r="Z542" i="6"/>
  <c r="V365" i="97" s="1"/>
  <c r="W153" i="59"/>
  <c r="AK549" i="6"/>
  <c r="Z541" i="6"/>
  <c r="V364" i="97" s="1"/>
  <c r="V354" i="97"/>
  <c r="BL535" i="6"/>
  <c r="BH358" i="97" s="1"/>
  <c r="BL540" i="6"/>
  <c r="BL544" i="6"/>
  <c r="BH367" i="97" s="1"/>
  <c r="BL542" i="6"/>
  <c r="BH365" i="97" s="1"/>
  <c r="BL541" i="6"/>
  <c r="BH364" i="97" s="1"/>
  <c r="BI153" i="59"/>
  <c r="BH354" i="97"/>
  <c r="BO544" i="6"/>
  <c r="BK367" i="97" s="1"/>
  <c r="BO540" i="6"/>
  <c r="BK354" i="97"/>
  <c r="BL153" i="59"/>
  <c r="BO535" i="6"/>
  <c r="BK358" i="97" s="1"/>
  <c r="BO542" i="6"/>
  <c r="BK365" i="97" s="1"/>
  <c r="BO541" i="6"/>
  <c r="BK364" i="97" s="1"/>
  <c r="Y378" i="6"/>
  <c r="U166" i="91"/>
  <c r="BH164" i="91"/>
  <c r="H496" i="6"/>
  <c r="BN80" i="68"/>
  <c r="M542" i="6"/>
  <c r="I365" i="97" s="1"/>
  <c r="M535" i="6"/>
  <c r="I358" i="97" s="1"/>
  <c r="M540" i="6"/>
  <c r="J153" i="59"/>
  <c r="X549" i="6"/>
  <c r="M544" i="6"/>
  <c r="I367" i="97" s="1"/>
  <c r="M541" i="6"/>
  <c r="I364" i="97" s="1"/>
  <c r="I354" i="97"/>
  <c r="AX209" i="6"/>
  <c r="V541" i="6"/>
  <c r="R364" i="97" s="1"/>
  <c r="AG549" i="6"/>
  <c r="V544" i="6"/>
  <c r="R367" i="97" s="1"/>
  <c r="R354" i="97"/>
  <c r="V540" i="6"/>
  <c r="V535" i="6"/>
  <c r="R358" i="97" s="1"/>
  <c r="S153" i="59"/>
  <c r="V542" i="6"/>
  <c r="R365" i="97" s="1"/>
  <c r="E8" i="67"/>
  <c r="E10" i="67" s="1"/>
  <c r="Q20" i="67"/>
  <c r="Q39" i="64" s="1"/>
  <c r="BI531" i="6"/>
  <c r="BE353" i="97"/>
  <c r="E59" i="52"/>
  <c r="E53" i="52"/>
  <c r="F65" i="50"/>
  <c r="F67" i="50" s="1"/>
  <c r="F69" i="50" s="1"/>
  <c r="E70" i="50"/>
  <c r="E41" i="64" s="1"/>
  <c r="F66" i="63"/>
  <c r="F68" i="63" s="1"/>
  <c r="F74" i="63" s="1"/>
  <c r="AS209" i="6"/>
  <c r="AC209" i="6"/>
  <c r="BM443" i="6"/>
  <c r="BI266" i="97" s="1"/>
  <c r="BI265" i="97"/>
  <c r="BM530" i="6"/>
  <c r="BI319" i="97"/>
  <c r="K224" i="6"/>
  <c r="AJ535" i="6"/>
  <c r="AF358" i="97" s="1"/>
  <c r="AJ542" i="6"/>
  <c r="AF365" i="97" s="1"/>
  <c r="AG153" i="59"/>
  <c r="AF354" i="97"/>
  <c r="AJ540" i="6"/>
  <c r="AU549" i="6"/>
  <c r="AJ541" i="6"/>
  <c r="AF364" i="97" s="1"/>
  <c r="AJ544" i="6"/>
  <c r="AF367" i="97" s="1"/>
  <c r="AH542" i="6"/>
  <c r="AD365" i="97" s="1"/>
  <c r="AH541" i="6"/>
  <c r="AD364" i="97" s="1"/>
  <c r="AS549" i="6"/>
  <c r="AH544" i="6"/>
  <c r="AD367" i="97" s="1"/>
  <c r="AH535" i="6"/>
  <c r="AD358" i="97" s="1"/>
  <c r="AD354" i="97"/>
  <c r="AH540" i="6"/>
  <c r="AE153" i="59"/>
  <c r="V372" i="6"/>
  <c r="BD353" i="97"/>
  <c r="BH531" i="6"/>
  <c r="Z563" i="6"/>
  <c r="Z565" i="6" s="1"/>
  <c r="U10" i="12"/>
  <c r="U11" i="12" s="1"/>
  <c r="E354" i="97"/>
  <c r="I541" i="6"/>
  <c r="E364" i="97" s="1"/>
  <c r="I535" i="6"/>
  <c r="E358" i="97" s="1"/>
  <c r="F153" i="59"/>
  <c r="I544" i="6"/>
  <c r="E367" i="97" s="1"/>
  <c r="I540" i="6"/>
  <c r="T549" i="6"/>
  <c r="I542" i="6"/>
  <c r="E365" i="97" s="1"/>
  <c r="AB545" i="6"/>
  <c r="X368" i="97" s="1"/>
  <c r="X363" i="97"/>
  <c r="AS353" i="97"/>
  <c r="AW531" i="6"/>
  <c r="BE146" i="91"/>
  <c r="BE160" i="91" s="1"/>
  <c r="BE35" i="92" s="1"/>
  <c r="BE159" i="91"/>
  <c r="BE34" i="92" s="1"/>
  <c r="AN319" i="97"/>
  <c r="AR530" i="6"/>
  <c r="H341" i="6"/>
  <c r="G28" i="68"/>
  <c r="BN76" i="68"/>
  <c r="F28" i="68"/>
  <c r="X540" i="6"/>
  <c r="X541" i="6"/>
  <c r="T364" i="97" s="1"/>
  <c r="AI549" i="6"/>
  <c r="U153" i="59"/>
  <c r="X535" i="6"/>
  <c r="T358" i="97" s="1"/>
  <c r="T354" i="97"/>
  <c r="X542" i="6"/>
  <c r="T365" i="97" s="1"/>
  <c r="X544" i="6"/>
  <c r="T367" i="97" s="1"/>
  <c r="AT353" i="97"/>
  <c r="AX531" i="6"/>
  <c r="AE164" i="91"/>
  <c r="AW353" i="97"/>
  <c r="BA531" i="6"/>
  <c r="J17" i="51"/>
  <c r="D5" i="91"/>
  <c r="I5" i="91" s="1"/>
  <c r="D5" i="97"/>
  <c r="I5" i="97" s="1"/>
  <c r="D43" i="64"/>
  <c r="AT146" i="91"/>
  <c r="AT160" i="91" s="1"/>
  <c r="AT35" i="92" s="1"/>
  <c r="AT159" i="91"/>
  <c r="AT34" i="92" s="1"/>
  <c r="AH353" i="97"/>
  <c r="AL531" i="6"/>
  <c r="BM194" i="6"/>
  <c r="BF210" i="6"/>
  <c r="BF562" i="6"/>
  <c r="V210" i="6"/>
  <c r="V562" i="6"/>
  <c r="AZ7" i="92"/>
  <c r="I25" i="59"/>
  <c r="H35" i="116" s="1"/>
  <c r="AY20" i="52"/>
  <c r="AO369" i="6"/>
  <c r="AO367" i="6"/>
  <c r="AO371" i="6"/>
  <c r="AO362" i="6"/>
  <c r="AZ376" i="6"/>
  <c r="AO368" i="6"/>
  <c r="AL152" i="59"/>
  <c r="BH369" i="6"/>
  <c r="BH367" i="6"/>
  <c r="BH372" i="6" s="1"/>
  <c r="BE152" i="59"/>
  <c r="BH371" i="6"/>
  <c r="BH362" i="6"/>
  <c r="BH368" i="6"/>
  <c r="Q531" i="6"/>
  <c r="M353" i="97"/>
  <c r="M159" i="91"/>
  <c r="M34" i="92" s="1"/>
  <c r="M146" i="91"/>
  <c r="M160" i="91" s="1"/>
  <c r="M35" i="92" s="1"/>
  <c r="H6" i="82"/>
  <c r="E43" i="52" s="1"/>
  <c r="E38" i="52"/>
  <c r="Z374" i="97"/>
  <c r="BC210" i="6"/>
  <c r="BC562" i="6"/>
  <c r="AI545" i="6"/>
  <c r="AE368" i="97" s="1"/>
  <c r="AE363" i="97"/>
  <c r="G9" i="64"/>
  <c r="AN43" i="64"/>
  <c r="BI10" i="12"/>
  <c r="BI11" i="12" s="1"/>
  <c r="BN563" i="6"/>
  <c r="BN565" i="6" s="1"/>
  <c r="AM563" i="6"/>
  <c r="AM565" i="6" s="1"/>
  <c r="AH10" i="12"/>
  <c r="AH11" i="12" s="1"/>
  <c r="AW368" i="6"/>
  <c r="AW371" i="6"/>
  <c r="AW362" i="6"/>
  <c r="BH376" i="6"/>
  <c r="AW369" i="6"/>
  <c r="AW367" i="6"/>
  <c r="AW372" i="6" s="1"/>
  <c r="AT152" i="59"/>
  <c r="BK371" i="6"/>
  <c r="BK368" i="6"/>
  <c r="BK362" i="6"/>
  <c r="BH152" i="59"/>
  <c r="BK367" i="6"/>
  <c r="BK372" i="6" s="1"/>
  <c r="BK380" i="6" s="1"/>
  <c r="BG168" i="91" s="1"/>
  <c r="BG38" i="92" s="1"/>
  <c r="BG47" i="92" s="1"/>
  <c r="BK369" i="6"/>
  <c r="AQ535" i="6"/>
  <c r="AM358" i="97" s="1"/>
  <c r="AQ541" i="6"/>
  <c r="AM364" i="97" s="1"/>
  <c r="AQ542" i="6"/>
  <c r="AM365" i="97" s="1"/>
  <c r="AQ544" i="6"/>
  <c r="AM367" i="97" s="1"/>
  <c r="AQ540" i="6"/>
  <c r="BB549" i="6"/>
  <c r="AN153" i="59"/>
  <c r="AM354" i="97"/>
  <c r="AK146" i="91"/>
  <c r="AK160" i="91" s="1"/>
  <c r="AK35" i="92" s="1"/>
  <c r="AK159" i="91"/>
  <c r="AK34" i="92" s="1"/>
  <c r="AJ363" i="97"/>
  <c r="AN545" i="6"/>
  <c r="AY380" i="6"/>
  <c r="AU168" i="91" s="1"/>
  <c r="AU38" i="92" s="1"/>
  <c r="AU47" i="92" s="1"/>
  <c r="D25" i="63"/>
  <c r="C168" i="116" s="1"/>
  <c r="D74" i="63"/>
  <c r="D31" i="63" s="1"/>
  <c r="C174" i="116" s="1"/>
  <c r="AO20" i="67"/>
  <c r="AO39" i="64" s="1"/>
  <c r="AO43" i="64" s="1"/>
  <c r="G8" i="67"/>
  <c r="G10" i="67" s="1"/>
  <c r="AX368" i="6"/>
  <c r="AX367" i="6"/>
  <c r="AX372" i="6" s="1"/>
  <c r="AX369" i="6"/>
  <c r="AX362" i="6"/>
  <c r="AX371" i="6"/>
  <c r="BI376" i="6"/>
  <c r="AU152" i="59"/>
  <c r="AH166" i="91"/>
  <c r="AL378" i="6"/>
  <c r="BM407" i="6"/>
  <c r="BI230" i="97" s="1"/>
  <c r="BI229" i="97"/>
  <c r="D38" i="52"/>
  <c r="F6" i="82"/>
  <c r="D43" i="52" s="1"/>
  <c r="H154" i="59"/>
  <c r="BG146" i="91"/>
  <c r="BG160" i="91" s="1"/>
  <c r="BG35" i="92" s="1"/>
  <c r="BG159" i="91"/>
  <c r="BG34" i="92" s="1"/>
  <c r="BK153" i="59"/>
  <c r="BN540" i="6"/>
  <c r="BJ354" i="97"/>
  <c r="BN544" i="6"/>
  <c r="BJ367" i="97" s="1"/>
  <c r="BN535" i="6"/>
  <c r="BJ358" i="97" s="1"/>
  <c r="BN541" i="6"/>
  <c r="BJ364" i="97" s="1"/>
  <c r="BN542" i="6"/>
  <c r="BJ365" i="97" s="1"/>
  <c r="BD159" i="91"/>
  <c r="BD34" i="92" s="1"/>
  <c r="BD146" i="91"/>
  <c r="BD160" i="91" s="1"/>
  <c r="BD35" i="92" s="1"/>
  <c r="AB376" i="6"/>
  <c r="Q369" i="6"/>
  <c r="Q371" i="6"/>
  <c r="Q362" i="6"/>
  <c r="Q368" i="6"/>
  <c r="N152" i="59"/>
  <c r="Q367" i="6"/>
  <c r="AS368" i="6"/>
  <c r="AS369" i="6"/>
  <c r="BD376" i="6"/>
  <c r="AS367" i="6"/>
  <c r="AS372" i="6" s="1"/>
  <c r="AP152" i="59"/>
  <c r="AS362" i="6"/>
  <c r="AS371" i="6"/>
  <c r="AF470" i="6"/>
  <c r="AB293" i="97" s="1"/>
  <c r="AB292" i="97"/>
  <c r="P166" i="91"/>
  <c r="T378" i="6"/>
  <c r="O368" i="97"/>
  <c r="S566" i="6"/>
  <c r="AO159" i="91"/>
  <c r="AO34" i="92" s="1"/>
  <c r="AO146" i="91"/>
  <c r="AO160" i="91" s="1"/>
  <c r="AO35" i="92" s="1"/>
  <c r="M562" i="6"/>
  <c r="M210" i="6"/>
  <c r="AF443" i="6"/>
  <c r="AB266" i="97" s="1"/>
  <c r="AB265" i="97"/>
  <c r="T306" i="6"/>
  <c r="P117" i="91"/>
  <c r="P118" i="91" s="1"/>
  <c r="AH551" i="6"/>
  <c r="AD372" i="97"/>
  <c r="I223" i="6"/>
  <c r="F150" i="59"/>
  <c r="I219" i="6"/>
  <c r="I221" i="6"/>
  <c r="I220" i="6"/>
  <c r="T228" i="6"/>
  <c r="I214" i="6"/>
  <c r="BB159" i="91"/>
  <c r="BB34" i="92" s="1"/>
  <c r="BB146" i="91"/>
  <c r="BB160" i="91" s="1"/>
  <c r="BB35" i="92" s="1"/>
  <c r="BN378" i="6"/>
  <c r="BN380" i="6" s="1"/>
  <c r="BJ168" i="91" s="1"/>
  <c r="BJ38" i="92" s="1"/>
  <c r="BJ47" i="92" s="1"/>
  <c r="BJ166" i="91"/>
  <c r="BH210" i="6"/>
  <c r="BH562" i="6"/>
  <c r="AI221" i="6"/>
  <c r="AI220" i="6"/>
  <c r="AT228" i="6"/>
  <c r="AF150" i="59"/>
  <c r="AF154" i="59" s="1"/>
  <c r="AI214" i="6"/>
  <c r="AI219" i="6"/>
  <c r="AI223" i="6"/>
  <c r="AB229" i="97"/>
  <c r="AF407" i="6"/>
  <c r="AB230" i="97" s="1"/>
  <c r="I27" i="68"/>
  <c r="AR305" i="6"/>
  <c r="P229" i="97"/>
  <c r="T407" i="6"/>
  <c r="P230" i="97" s="1"/>
  <c r="U378" i="6"/>
  <c r="Q166" i="91"/>
  <c r="D10" i="12"/>
  <c r="D11" i="12" s="1"/>
  <c r="I563" i="6"/>
  <c r="I565" i="6" s="1"/>
  <c r="BG210" i="6"/>
  <c r="BG562" i="6"/>
  <c r="W372" i="97"/>
  <c r="AA551" i="6"/>
  <c r="BK164" i="91"/>
  <c r="AT562" i="6"/>
  <c r="AT210" i="6"/>
  <c r="BK562" i="6"/>
  <c r="BK210" i="6"/>
  <c r="AR407" i="6"/>
  <c r="AN230" i="97" s="1"/>
  <c r="AN229" i="97"/>
  <c r="AC159" i="91"/>
  <c r="AC34" i="92" s="1"/>
  <c r="AC146" i="91"/>
  <c r="AC160" i="91" s="1"/>
  <c r="AC35" i="92" s="1"/>
  <c r="AH146" i="91"/>
  <c r="AH160" i="91" s="1"/>
  <c r="AH35" i="92" s="1"/>
  <c r="AH159" i="91"/>
  <c r="AH34" i="92" s="1"/>
  <c r="Q210" i="6"/>
  <c r="Q562" i="6"/>
  <c r="AN563" i="6"/>
  <c r="AN565" i="6" s="1"/>
  <c r="AI10" i="12"/>
  <c r="AI11" i="12" s="1"/>
  <c r="AS378" i="6"/>
  <c r="AO166" i="91"/>
  <c r="BF230" i="6"/>
  <c r="BC166" i="59"/>
  <c r="F82" i="68"/>
  <c r="F23" i="68"/>
  <c r="G23" i="68"/>
  <c r="H166" i="6"/>
  <c r="H167" i="6" s="1"/>
  <c r="Z354" i="97"/>
  <c r="AD544" i="6"/>
  <c r="Z367" i="97" s="1"/>
  <c r="AD540" i="6"/>
  <c r="AA153" i="59"/>
  <c r="AO549" i="6"/>
  <c r="AD535" i="6"/>
  <c r="Z358" i="97" s="1"/>
  <c r="AD542" i="6"/>
  <c r="Z365" i="97" s="1"/>
  <c r="AD541" i="6"/>
  <c r="Z364" i="97" s="1"/>
  <c r="W220" i="6"/>
  <c r="W223" i="6"/>
  <c r="W214" i="6"/>
  <c r="W219" i="6"/>
  <c r="AH228" i="6"/>
  <c r="W221" i="6"/>
  <c r="T150" i="59"/>
  <c r="T154" i="59" s="1"/>
  <c r="AV544" i="6"/>
  <c r="AR367" i="97" s="1"/>
  <c r="AV541" i="6"/>
  <c r="AR364" i="97" s="1"/>
  <c r="AV535" i="6"/>
  <c r="AR358" i="97" s="1"/>
  <c r="AV540" i="6"/>
  <c r="AV542" i="6"/>
  <c r="AR365" i="97" s="1"/>
  <c r="AR354" i="97"/>
  <c r="AS153" i="59"/>
  <c r="BG549" i="6"/>
  <c r="AQ363" i="97"/>
  <c r="AU545" i="6"/>
  <c r="BN214" i="6"/>
  <c r="BK150" i="59"/>
  <c r="BK154" i="59" s="1"/>
  <c r="BN223" i="6"/>
  <c r="BN221" i="6"/>
  <c r="BN220" i="6"/>
  <c r="BN219" i="6"/>
  <c r="BN224" i="6" s="1"/>
  <c r="AK378" i="6"/>
  <c r="AG166" i="91"/>
  <c r="M372" i="6"/>
  <c r="BC166" i="91"/>
  <c r="BG378" i="6"/>
  <c r="BG380" i="6" s="1"/>
  <c r="BC168" i="91" s="1"/>
  <c r="BC38" i="92" s="1"/>
  <c r="BC47" i="92" s="1"/>
  <c r="AF193" i="6"/>
  <c r="H26" i="68"/>
  <c r="AP380" i="6"/>
  <c r="AL168" i="91" s="1"/>
  <c r="AL38" i="92" s="1"/>
  <c r="AL47" i="92" s="1"/>
  <c r="AR341" i="6"/>
  <c r="I28" i="68"/>
  <c r="P292" i="97"/>
  <c r="T470" i="6"/>
  <c r="P293" i="97" s="1"/>
  <c r="R380" i="6"/>
  <c r="N168" i="91" s="1"/>
  <c r="N38" i="92" s="1"/>
  <c r="N47" i="92" s="1"/>
  <c r="N164" i="91"/>
  <c r="N37" i="92" s="1"/>
  <c r="AK210" i="6"/>
  <c r="AK562" i="6"/>
  <c r="AL362" i="6"/>
  <c r="AL367" i="6"/>
  <c r="AI152" i="59"/>
  <c r="AL371" i="6"/>
  <c r="AL369" i="6"/>
  <c r="AW376" i="6"/>
  <c r="AL368" i="6"/>
  <c r="AE563" i="6"/>
  <c r="AE565" i="6" s="1"/>
  <c r="Z10" i="12"/>
  <c r="Z11" i="12" s="1"/>
  <c r="BJ369" i="6"/>
  <c r="BJ371" i="6"/>
  <c r="BJ362" i="6"/>
  <c r="BG152" i="59"/>
  <c r="BJ368" i="6"/>
  <c r="BJ367" i="6"/>
  <c r="BJ372" i="6" s="1"/>
  <c r="J541" i="6"/>
  <c r="F364" i="97" s="1"/>
  <c r="J542" i="6"/>
  <c r="F365" i="97" s="1"/>
  <c r="G153" i="59"/>
  <c r="F354" i="97"/>
  <c r="J540" i="6"/>
  <c r="U549" i="6"/>
  <c r="J544" i="6"/>
  <c r="F367" i="97" s="1"/>
  <c r="J535" i="6"/>
  <c r="F358" i="97" s="1"/>
  <c r="H193" i="6"/>
  <c r="F26" i="68"/>
  <c r="G26" i="68"/>
  <c r="AL372" i="97"/>
  <c r="AP551" i="6"/>
  <c r="AD372" i="6"/>
  <c r="AY540" i="6"/>
  <c r="BJ549" i="6"/>
  <c r="AV153" i="59"/>
  <c r="AY544" i="6"/>
  <c r="AU367" i="97" s="1"/>
  <c r="AU354" i="97"/>
  <c r="AY535" i="6"/>
  <c r="AU358" i="97" s="1"/>
  <c r="AY541" i="6"/>
  <c r="AU364" i="97" s="1"/>
  <c r="AY542" i="6"/>
  <c r="AU365" i="97" s="1"/>
  <c r="Y372" i="6"/>
  <c r="O563" i="6"/>
  <c r="O565" i="6" s="1"/>
  <c r="J10" i="12"/>
  <c r="J11" i="12" s="1"/>
  <c r="Z152" i="59"/>
  <c r="AC367" i="6"/>
  <c r="AC362" i="6"/>
  <c r="AC369" i="6"/>
  <c r="AC368" i="6"/>
  <c r="AN376" i="6"/>
  <c r="AC371" i="6"/>
  <c r="W563" i="6"/>
  <c r="W565" i="6" s="1"/>
  <c r="R10" i="12"/>
  <c r="R11" i="12" s="1"/>
  <c r="AP544" i="6"/>
  <c r="AL367" i="97" s="1"/>
  <c r="AP540" i="6"/>
  <c r="AP541" i="6"/>
  <c r="AL364" i="97" s="1"/>
  <c r="BA549" i="6"/>
  <c r="AL354" i="97"/>
  <c r="AP535" i="6"/>
  <c r="AL358" i="97" s="1"/>
  <c r="AM153" i="59"/>
  <c r="AP542" i="6"/>
  <c r="AL365" i="97" s="1"/>
  <c r="BL563" i="6"/>
  <c r="BL565" i="6" s="1"/>
  <c r="BG10" i="12"/>
  <c r="BG11" i="12" s="1"/>
  <c r="P563" i="6"/>
  <c r="P565" i="6" s="1"/>
  <c r="K10" i="12"/>
  <c r="K11" i="12" s="1"/>
  <c r="G164" i="91"/>
  <c r="G37" i="92" s="1"/>
  <c r="K380" i="6"/>
  <c r="G168" i="91" s="1"/>
  <c r="G38" i="92" s="1"/>
  <c r="G47" i="92" s="1"/>
  <c r="AA372" i="6"/>
  <c r="AJ562" i="6"/>
  <c r="AJ210" i="6"/>
  <c r="BI292" i="97"/>
  <c r="BM470" i="6"/>
  <c r="BI293" i="97" s="1"/>
  <c r="AS146" i="91"/>
  <c r="AS160" i="91" s="1"/>
  <c r="AS35" i="92" s="1"/>
  <c r="AS159" i="91"/>
  <c r="AS34" i="92" s="1"/>
  <c r="AZ545" i="6"/>
  <c r="AW164" i="59" s="1"/>
  <c r="AW167" i="59" s="1"/>
  <c r="AW169" i="59" s="1"/>
  <c r="AW205" i="59" s="1"/>
  <c r="AV363" i="97"/>
  <c r="AC166" i="91"/>
  <c r="AG378" i="6"/>
  <c r="AY551" i="6"/>
  <c r="AU372" i="97"/>
  <c r="AI372" i="97"/>
  <c r="AM551" i="6"/>
  <c r="C6" i="82"/>
  <c r="C29" i="52"/>
  <c r="BE194" i="6"/>
  <c r="I26" i="68"/>
  <c r="AR193" i="6"/>
  <c r="BE306" i="6"/>
  <c r="BA117" i="91"/>
  <c r="BA118" i="91" s="1"/>
  <c r="AR443" i="6"/>
  <c r="AN266" i="97" s="1"/>
  <c r="AN265" i="97"/>
  <c r="P265" i="97"/>
  <c r="T443" i="6"/>
  <c r="P266" i="97" s="1"/>
  <c r="BF380" i="6"/>
  <c r="BB168" i="91" s="1"/>
  <c r="BB38" i="92" s="1"/>
  <c r="BB47" i="92" s="1"/>
  <c r="BG353" i="97"/>
  <c r="BK531" i="6"/>
  <c r="AM230" i="6"/>
  <c r="AJ166" i="59"/>
  <c r="AW210" i="6"/>
  <c r="AW562" i="6"/>
  <c r="BA166" i="91"/>
  <c r="BE378" i="6"/>
  <c r="T166" i="91"/>
  <c r="X378" i="6"/>
  <c r="X380" i="6" s="1"/>
  <c r="T168" i="91" s="1"/>
  <c r="T38" i="92" s="1"/>
  <c r="T47" i="92" s="1"/>
  <c r="AN221" i="6"/>
  <c r="AK150" i="59"/>
  <c r="AK154" i="59" s="1"/>
  <c r="AN219" i="6"/>
  <c r="AN223" i="6"/>
  <c r="AN214" i="6"/>
  <c r="AN220" i="6"/>
  <c r="AY228" i="6"/>
  <c r="N363" i="97"/>
  <c r="R545" i="6"/>
  <c r="BB353" i="97"/>
  <c r="BF531" i="6"/>
  <c r="AP164" i="91"/>
  <c r="AP37" i="92" s="1"/>
  <c r="AI563" i="6"/>
  <c r="AI565" i="6" s="1"/>
  <c r="AD10" i="12"/>
  <c r="AD11" i="12" s="1"/>
  <c r="AF175" i="6"/>
  <c r="AF176" i="6" s="1"/>
  <c r="H24" i="68"/>
  <c r="Y210" i="6"/>
  <c r="Y562" i="6"/>
  <c r="AO210" i="6"/>
  <c r="AO562" i="6"/>
  <c r="AW166" i="91"/>
  <c r="BA378" i="6"/>
  <c r="AB150" i="59"/>
  <c r="AB154" i="59" s="1"/>
  <c r="AP228" i="6"/>
  <c r="AE221" i="6"/>
  <c r="AE214" i="6"/>
  <c r="AE219" i="6"/>
  <c r="AE220" i="6"/>
  <c r="AE223" i="6"/>
  <c r="H406" i="6"/>
  <c r="BN77" i="68"/>
  <c r="BO80" i="68" s="1"/>
  <c r="AQ372" i="6"/>
  <c r="AQ153" i="59"/>
  <c r="AT542" i="6"/>
  <c r="AP365" i="97" s="1"/>
  <c r="AT544" i="6"/>
  <c r="AP367" i="97" s="1"/>
  <c r="AT535" i="6"/>
  <c r="AP358" i="97" s="1"/>
  <c r="AT540" i="6"/>
  <c r="BE549" i="6"/>
  <c r="AT541" i="6"/>
  <c r="AP364" i="97" s="1"/>
  <c r="AP354" i="97"/>
  <c r="S166" i="91"/>
  <c r="W378" i="6"/>
  <c r="W380" i="6" s="1"/>
  <c r="S168" i="91" s="1"/>
  <c r="S38" i="92" s="1"/>
  <c r="S47" i="92" s="1"/>
  <c r="BG540" i="6"/>
  <c r="BG541" i="6"/>
  <c r="BC364" i="97" s="1"/>
  <c r="BG542" i="6"/>
  <c r="BC365" i="97" s="1"/>
  <c r="BD153" i="59"/>
  <c r="BG544" i="6"/>
  <c r="BC367" i="97" s="1"/>
  <c r="BG535" i="6"/>
  <c r="BC358" i="97" s="1"/>
  <c r="BC354" i="97"/>
  <c r="C126" i="116"/>
  <c r="C13" i="64"/>
  <c r="BB72" i="68"/>
  <c r="BB73" i="68"/>
  <c r="BB79" i="68"/>
  <c r="BD469" i="6" s="1"/>
  <c r="BB78" i="68"/>
  <c r="BD442" i="6" s="1"/>
  <c r="J6" i="68"/>
  <c r="BB75" i="68"/>
  <c r="BB80" i="68"/>
  <c r="BD496" i="6" s="1"/>
  <c r="BB71" i="68"/>
  <c r="BB76" i="68"/>
  <c r="BB74" i="68"/>
  <c r="BB77" i="68"/>
  <c r="BD406" i="6" s="1"/>
  <c r="K363" i="97"/>
  <c r="O545" i="6"/>
  <c r="AL209" i="6"/>
  <c r="AF530" i="6"/>
  <c r="AB319" i="97"/>
  <c r="BB535" i="6"/>
  <c r="AX358" i="97" s="1"/>
  <c r="BB542" i="6"/>
  <c r="AX365" i="97" s="1"/>
  <c r="BM549" i="6"/>
  <c r="BB544" i="6"/>
  <c r="AX367" i="97" s="1"/>
  <c r="BB541" i="6"/>
  <c r="AX364" i="97" s="1"/>
  <c r="AX354" i="97"/>
  <c r="BB540" i="6"/>
  <c r="AY153" i="59"/>
  <c r="I24" i="68"/>
  <c r="AR175" i="6"/>
  <c r="AR176" i="6" s="1"/>
  <c r="T166" i="6"/>
  <c r="T167" i="6" s="1"/>
  <c r="R82" i="68"/>
  <c r="AD567" i="6"/>
  <c r="AV219" i="6"/>
  <c r="AV224" i="6" s="1"/>
  <c r="AV214" i="6"/>
  <c r="AV223" i="6"/>
  <c r="AV220" i="6"/>
  <c r="BG228" i="6"/>
  <c r="AS150" i="59"/>
  <c r="AS154" i="59" s="1"/>
  <c r="AV221" i="6"/>
  <c r="S363" i="97"/>
  <c r="W545" i="6"/>
  <c r="R152" i="59"/>
  <c r="AF376" i="6"/>
  <c r="U368" i="6"/>
  <c r="U367" i="6"/>
  <c r="U371" i="6"/>
  <c r="U369" i="6"/>
  <c r="U362" i="6"/>
  <c r="BF159" i="91"/>
  <c r="BF34" i="92" s="1"/>
  <c r="BF146" i="91"/>
  <c r="BF160" i="91" s="1"/>
  <c r="BF35" i="92" s="1"/>
  <c r="AA562" i="6"/>
  <c r="AA210" i="6"/>
  <c r="AJ372" i="6"/>
  <c r="H305" i="6"/>
  <c r="F27" i="68"/>
  <c r="G27" i="68"/>
  <c r="BN75" i="68"/>
  <c r="H442" i="6"/>
  <c r="BN78" i="68"/>
  <c r="BJ164" i="91"/>
  <c r="BJ37" i="92" s="1"/>
  <c r="AX166" i="91"/>
  <c r="BB378" i="6"/>
  <c r="BB380" i="6" s="1"/>
  <c r="AX168" i="91" s="1"/>
  <c r="AX38" i="92" s="1"/>
  <c r="AX47" i="92" s="1"/>
  <c r="BJ531" i="6"/>
  <c r="BF353" i="97"/>
  <c r="O221" i="6"/>
  <c r="L150" i="59"/>
  <c r="L154" i="59" s="1"/>
  <c r="O219" i="6"/>
  <c r="O214" i="6"/>
  <c r="O220" i="6"/>
  <c r="Z228" i="6"/>
  <c r="O223" i="6"/>
  <c r="R563" i="6"/>
  <c r="R565" i="6" s="1"/>
  <c r="M10" i="12"/>
  <c r="M11" i="12" s="1"/>
  <c r="AT166" i="91"/>
  <c r="AX378" i="6"/>
  <c r="L372" i="6"/>
  <c r="BL219" i="6"/>
  <c r="BL224" i="6" s="1"/>
  <c r="BL221" i="6"/>
  <c r="BL220" i="6"/>
  <c r="BL214" i="6"/>
  <c r="BI150" i="59"/>
  <c r="BI154" i="59" s="1"/>
  <c r="BL223" i="6"/>
  <c r="G48" i="50"/>
  <c r="F58" i="52"/>
  <c r="F52" i="52"/>
  <c r="G31" i="50"/>
  <c r="G49" i="52" s="1"/>
  <c r="G52" i="63"/>
  <c r="BF551" i="6"/>
  <c r="BB372" i="97"/>
  <c r="P221" i="6"/>
  <c r="AA228" i="6"/>
  <c r="P223" i="6"/>
  <c r="M150" i="59"/>
  <c r="M154" i="59" s="1"/>
  <c r="P214" i="6"/>
  <c r="P219" i="6"/>
  <c r="P220" i="6"/>
  <c r="AY210" i="6"/>
  <c r="AY562" i="6"/>
  <c r="BM166" i="6"/>
  <c r="BM167" i="6" s="1"/>
  <c r="BK82" i="68"/>
  <c r="N540" i="6"/>
  <c r="Y549" i="6"/>
  <c r="N542" i="6"/>
  <c r="J365" i="97" s="1"/>
  <c r="N541" i="6"/>
  <c r="J364" i="97" s="1"/>
  <c r="N544" i="6"/>
  <c r="J367" i="97" s="1"/>
  <c r="J354" i="97"/>
  <c r="K153" i="59"/>
  <c r="N535" i="6"/>
  <c r="J358" i="97" s="1"/>
  <c r="AK367" i="6"/>
  <c r="AK362" i="6"/>
  <c r="AV376" i="6"/>
  <c r="AK371" i="6"/>
  <c r="AK368" i="6"/>
  <c r="AH152" i="59"/>
  <c r="AK369" i="6"/>
  <c r="U531" i="6"/>
  <c r="Q353" i="97"/>
  <c r="G10" i="12"/>
  <c r="G11" i="12" s="1"/>
  <c r="L563" i="6"/>
  <c r="L565" i="6" s="1"/>
  <c r="BA319" i="97"/>
  <c r="BE530" i="6"/>
  <c r="P380" i="6"/>
  <c r="L168" i="91" s="1"/>
  <c r="L38" i="92" s="1"/>
  <c r="L47" i="92" s="1"/>
  <c r="L164" i="91"/>
  <c r="L37" i="92" s="1"/>
  <c r="T357" i="6"/>
  <c r="T358" i="6" s="1"/>
  <c r="P145" i="91"/>
  <c r="T342" i="6"/>
  <c r="AW159" i="91"/>
  <c r="AW34" i="92" s="1"/>
  <c r="AW146" i="91"/>
  <c r="AW160" i="91" s="1"/>
  <c r="AW35" i="92" s="1"/>
  <c r="H354" i="97"/>
  <c r="I153" i="59"/>
  <c r="L540" i="6"/>
  <c r="L541" i="6"/>
  <c r="H364" i="97" s="1"/>
  <c r="L535" i="6"/>
  <c r="H358" i="97" s="1"/>
  <c r="L544" i="6"/>
  <c r="H367" i="97" s="1"/>
  <c r="W549" i="6"/>
  <c r="L542" i="6"/>
  <c r="H365" i="97" s="1"/>
  <c r="AG362" i="6"/>
  <c r="AR376" i="6"/>
  <c r="AG368" i="6"/>
  <c r="AG369" i="6"/>
  <c r="AG367" i="6"/>
  <c r="AG371" i="6"/>
  <c r="AD152" i="59"/>
  <c r="AL164" i="91"/>
  <c r="AL37" i="92" s="1"/>
  <c r="D35" i="116"/>
  <c r="J25" i="59"/>
  <c r="K25" i="59" s="1"/>
  <c r="C36" i="52"/>
  <c r="M3" i="82"/>
  <c r="D7" i="82"/>
  <c r="C44" i="52" s="1"/>
  <c r="AC551" i="6"/>
  <c r="Y372" i="97"/>
  <c r="P545" i="6"/>
  <c r="L363" i="97"/>
  <c r="AG210" i="6"/>
  <c r="AG562" i="6"/>
  <c r="BA229" i="97"/>
  <c r="BE407" i="6"/>
  <c r="BA230" i="97" s="1"/>
  <c r="G363" i="97"/>
  <c r="K545" i="6"/>
  <c r="K566" i="6" s="1"/>
  <c r="K568" i="6" s="1"/>
  <c r="AR164" i="91"/>
  <c r="AF305" i="6"/>
  <c r="H27" i="68"/>
  <c r="I23" i="68"/>
  <c r="I29" i="68" s="1"/>
  <c r="I30" i="68" s="1"/>
  <c r="AP82" i="68"/>
  <c r="AR166" i="6"/>
  <c r="AR167" i="6" s="1"/>
  <c r="T530" i="6"/>
  <c r="P319" i="97"/>
  <c r="BC164" i="91"/>
  <c r="AE166" i="91"/>
  <c r="AI378" i="6"/>
  <c r="AI380" i="6" s="1"/>
  <c r="AE168" i="91" s="1"/>
  <c r="AE38" i="92" s="1"/>
  <c r="AE47" i="92" s="1"/>
  <c r="N372" i="6"/>
  <c r="F24" i="68"/>
  <c r="H175" i="6"/>
  <c r="H176" i="6" s="1"/>
  <c r="G24" i="68"/>
  <c r="AP563" i="6"/>
  <c r="AP565" i="6" s="1"/>
  <c r="AK10" i="12"/>
  <c r="AK11" i="12" s="1"/>
  <c r="C67" i="64"/>
  <c r="AY164" i="91"/>
  <c r="H23" i="68"/>
  <c r="AD82" i="68"/>
  <c r="AF166" i="6"/>
  <c r="AF167" i="6" s="1"/>
  <c r="BM378" i="6"/>
  <c r="BI166" i="91"/>
  <c r="BA18" i="67"/>
  <c r="BA20" i="67" s="1"/>
  <c r="BA39" i="64" s="1"/>
  <c r="BA43" i="64" s="1"/>
  <c r="AZ20" i="67"/>
  <c r="AZ39" i="64" s="1"/>
  <c r="H7" i="67"/>
  <c r="H10" i="67" s="1"/>
  <c r="AG531" i="6"/>
  <c r="AC353" i="97"/>
  <c r="AU378" i="6"/>
  <c r="AU380" i="6" s="1"/>
  <c r="AQ168" i="91" s="1"/>
  <c r="AQ38" i="92" s="1"/>
  <c r="AQ47" i="92" s="1"/>
  <c r="AQ166" i="91"/>
  <c r="AQ37" i="92" s="1"/>
  <c r="AP223" i="6"/>
  <c r="AP219" i="6"/>
  <c r="AP221" i="6"/>
  <c r="AM150" i="59"/>
  <c r="BA228" i="6"/>
  <c r="AP214" i="6"/>
  <c r="AP220" i="6"/>
  <c r="AO531" i="6"/>
  <c r="AK353" i="97"/>
  <c r="AM214" i="6"/>
  <c r="AX228" i="6"/>
  <c r="AM219" i="6"/>
  <c r="AM220" i="6"/>
  <c r="AJ150" i="59"/>
  <c r="AJ154" i="59" s="1"/>
  <c r="AM221" i="6"/>
  <c r="AM223" i="6"/>
  <c r="BE342" i="6"/>
  <c r="BA145" i="91"/>
  <c r="BE357" i="6"/>
  <c r="BE358" i="6" s="1"/>
  <c r="AK531" i="6"/>
  <c r="AG353" i="97"/>
  <c r="E58" i="50"/>
  <c r="F53" i="50"/>
  <c r="F55" i="50" s="1"/>
  <c r="F57" i="50" s="1"/>
  <c r="BE470" i="6"/>
  <c r="BA293" i="97" s="1"/>
  <c r="BA292" i="97"/>
  <c r="BE166" i="6"/>
  <c r="BE167" i="6" s="1"/>
  <c r="BC82" i="68"/>
  <c r="V551" i="6"/>
  <c r="R372" i="97"/>
  <c r="AU164" i="91"/>
  <c r="AU37" i="92" s="1"/>
  <c r="U562" i="6"/>
  <c r="U210" i="6"/>
  <c r="AF341" i="6"/>
  <c r="H28" i="68"/>
  <c r="AR470" i="6"/>
  <c r="AN293" i="97" s="1"/>
  <c r="AN292" i="97"/>
  <c r="AD210" i="6"/>
  <c r="AD562" i="6"/>
  <c r="BA369" i="6"/>
  <c r="BA367" i="6"/>
  <c r="BA372" i="6" s="1"/>
  <c r="BA368" i="6"/>
  <c r="BL376" i="6"/>
  <c r="BA362" i="6"/>
  <c r="AX152" i="59"/>
  <c r="BA371" i="6"/>
  <c r="AS531" i="6"/>
  <c r="AO353" i="97"/>
  <c r="AQ10" i="12"/>
  <c r="AQ11" i="12" s="1"/>
  <c r="AV563" i="6"/>
  <c r="AV565" i="6" s="1"/>
  <c r="J372" i="6"/>
  <c r="S37" i="92"/>
  <c r="Q159" i="91"/>
  <c r="Q34" i="92" s="1"/>
  <c r="Q146" i="91"/>
  <c r="Q160" i="91" s="1"/>
  <c r="Q35" i="92" s="1"/>
  <c r="AQ562" i="6"/>
  <c r="AQ210" i="6"/>
  <c r="W354" i="97"/>
  <c r="AA541" i="6"/>
  <c r="W364" i="97" s="1"/>
  <c r="AA540" i="6"/>
  <c r="AL549" i="6"/>
  <c r="X153" i="59"/>
  <c r="AA544" i="6"/>
  <c r="W367" i="97" s="1"/>
  <c r="AA542" i="6"/>
  <c r="W365" i="97" s="1"/>
  <c r="AA535" i="6"/>
  <c r="W358" i="97" s="1"/>
  <c r="AH372" i="6"/>
  <c r="AH380" i="6" s="1"/>
  <c r="AD168" i="91" s="1"/>
  <c r="AD38" i="92" s="1"/>
  <c r="AD47" i="92" s="1"/>
  <c r="H184" i="6"/>
  <c r="H185" i="6" s="1"/>
  <c r="F25" i="68"/>
  <c r="G25" i="68"/>
  <c r="AE545" i="6"/>
  <c r="AA363" i="97"/>
  <c r="AK166" i="91"/>
  <c r="AO378" i="6"/>
  <c r="Y146" i="91"/>
  <c r="Y160" i="91" s="1"/>
  <c r="Y35" i="92" s="1"/>
  <c r="Y159" i="91"/>
  <c r="Y34" i="92" s="1"/>
  <c r="Y353" i="97"/>
  <c r="AC531" i="6"/>
  <c r="R223" i="6"/>
  <c r="R220" i="6"/>
  <c r="AC228" i="6"/>
  <c r="R221" i="6"/>
  <c r="O150" i="59"/>
  <c r="O154" i="59" s="1"/>
  <c r="R219" i="6"/>
  <c r="R214" i="6"/>
  <c r="AM372" i="6"/>
  <c r="AM380" i="6" s="1"/>
  <c r="AI168" i="91" s="1"/>
  <c r="AI38" i="92" s="1"/>
  <c r="AI47" i="92" s="1"/>
  <c r="BA209" i="6"/>
  <c r="Y540" i="6"/>
  <c r="Y541" i="6"/>
  <c r="U364" i="97" s="1"/>
  <c r="V153" i="59"/>
  <c r="Y544" i="6"/>
  <c r="U367" i="97" s="1"/>
  <c r="Y535" i="6"/>
  <c r="U358" i="97" s="1"/>
  <c r="U354" i="97"/>
  <c r="Y542" i="6"/>
  <c r="U365" i="97" s="1"/>
  <c r="AJ549" i="6"/>
  <c r="AT551" i="6"/>
  <c r="AP372" i="97"/>
  <c r="D8" i="67"/>
  <c r="D10" i="67" s="1"/>
  <c r="E20" i="67"/>
  <c r="E39" i="64" s="1"/>
  <c r="E43" i="64" s="1"/>
  <c r="N220" i="6"/>
  <c r="N221" i="6"/>
  <c r="N223" i="6"/>
  <c r="N219" i="6"/>
  <c r="Y228" i="6"/>
  <c r="K150" i="59"/>
  <c r="N214" i="6"/>
  <c r="C5" i="82"/>
  <c r="C42" i="52" s="1"/>
  <c r="C37" i="52"/>
  <c r="M4" i="82"/>
  <c r="BI117" i="91"/>
  <c r="BI118" i="91" s="1"/>
  <c r="BM306" i="6"/>
  <c r="S166" i="59"/>
  <c r="V230" i="6"/>
  <c r="BK551" i="6"/>
  <c r="BG372" i="97"/>
  <c r="X220" i="6"/>
  <c r="X219" i="6"/>
  <c r="X214" i="6"/>
  <c r="X221" i="6"/>
  <c r="AI228" i="6"/>
  <c r="U150" i="59"/>
  <c r="U154" i="59" s="1"/>
  <c r="X223" i="6"/>
  <c r="AY29" i="52"/>
  <c r="K6" i="82"/>
  <c r="I150" i="59"/>
  <c r="L223" i="6"/>
  <c r="L220" i="6"/>
  <c r="L214" i="6"/>
  <c r="L221" i="6"/>
  <c r="W228" i="6"/>
  <c r="L219" i="6"/>
  <c r="Z214" i="6" l="1"/>
  <c r="I380" i="6"/>
  <c r="E168" i="91" s="1"/>
  <c r="E38" i="92" s="1"/>
  <c r="E47" i="92" s="1"/>
  <c r="Z224" i="6"/>
  <c r="BI562" i="6"/>
  <c r="BD10" i="12" s="1"/>
  <c r="BD11" i="12" s="1"/>
  <c r="BJ210" i="6"/>
  <c r="BJ220" i="6" s="1"/>
  <c r="BC37" i="92"/>
  <c r="AX380" i="6"/>
  <c r="AT168" i="91" s="1"/>
  <c r="AT38" i="92" s="1"/>
  <c r="AT47" i="92" s="1"/>
  <c r="AL372" i="6"/>
  <c r="AH164" i="91" s="1"/>
  <c r="AH37" i="92" s="1"/>
  <c r="AS380" i="6"/>
  <c r="AO168" i="91" s="1"/>
  <c r="AO38" i="92" s="1"/>
  <c r="AO47" i="92" s="1"/>
  <c r="BA380" i="6"/>
  <c r="AW168" i="91" s="1"/>
  <c r="AW38" i="92" s="1"/>
  <c r="AW47" i="92" s="1"/>
  <c r="U372" i="6"/>
  <c r="Q164" i="91" s="1"/>
  <c r="Q37" i="92" s="1"/>
  <c r="AO372" i="6"/>
  <c r="BO96" i="68"/>
  <c r="H29" i="68"/>
  <c r="H30" i="68" s="1"/>
  <c r="O224" i="6"/>
  <c r="O566" i="6" s="1"/>
  <c r="O568" i="6" s="1"/>
  <c r="I154" i="59"/>
  <c r="X224" i="6"/>
  <c r="AE37" i="92"/>
  <c r="L224" i="6"/>
  <c r="Q372" i="6"/>
  <c r="Q380" i="6" s="1"/>
  <c r="M168" i="91" s="1"/>
  <c r="M38" i="92" s="1"/>
  <c r="M47" i="92" s="1"/>
  <c r="D9" i="67"/>
  <c r="E6" i="67" s="1"/>
  <c r="E9" i="67" s="1"/>
  <c r="F6" i="67" s="1"/>
  <c r="F9" i="67" s="1"/>
  <c r="G6" i="67" s="1"/>
  <c r="G9" i="67" s="1"/>
  <c r="H6" i="67" s="1"/>
  <c r="H9" i="67" s="1"/>
  <c r="AB566" i="6"/>
  <c r="AV8" i="92"/>
  <c r="AU21" i="52"/>
  <c r="AW207" i="59"/>
  <c r="AF372" i="97"/>
  <c r="AJ551" i="6"/>
  <c r="Y10" i="12"/>
  <c r="Y11" i="12" s="1"/>
  <c r="AD563" i="6"/>
  <c r="AD565" i="6" s="1"/>
  <c r="AD150" i="59"/>
  <c r="AG220" i="6"/>
  <c r="AR228" i="6"/>
  <c r="AG221" i="6"/>
  <c r="AG214" i="6"/>
  <c r="AG219" i="6"/>
  <c r="AG223" i="6"/>
  <c r="AZ265" i="97"/>
  <c r="BD443" i="6"/>
  <c r="AZ266" i="97" s="1"/>
  <c r="BF10" i="12"/>
  <c r="BF11" i="12" s="1"/>
  <c r="BK563" i="6"/>
  <c r="BK565" i="6" s="1"/>
  <c r="H10" i="12"/>
  <c r="H11" i="12" s="1"/>
  <c r="M563" i="6"/>
  <c r="M565" i="6" s="1"/>
  <c r="BA562" i="6"/>
  <c r="BA210" i="6"/>
  <c r="AD221" i="6"/>
  <c r="AD219" i="6"/>
  <c r="AA150" i="59"/>
  <c r="AA154" i="59" s="1"/>
  <c r="AD220" i="6"/>
  <c r="AD223" i="6"/>
  <c r="AD214" i="6"/>
  <c r="AO228" i="6"/>
  <c r="Q10" i="12"/>
  <c r="Q11" i="12" s="1"/>
  <c r="V563" i="6"/>
  <c r="V565" i="6" s="1"/>
  <c r="R164" i="91"/>
  <c r="R37" i="92" s="1"/>
  <c r="BO221" i="6"/>
  <c r="BO219" i="6"/>
  <c r="BO224" i="6" s="1"/>
  <c r="BO214" i="6"/>
  <c r="BO223" i="6"/>
  <c r="BO220" i="6"/>
  <c r="BL150" i="59"/>
  <c r="BL154" i="59" s="1"/>
  <c r="P553" i="6"/>
  <c r="L368" i="97"/>
  <c r="AY563" i="6"/>
  <c r="AY565" i="6" s="1"/>
  <c r="AT10" i="12"/>
  <c r="AT11" i="12" s="1"/>
  <c r="BJ551" i="6"/>
  <c r="BF372" i="97"/>
  <c r="AK563" i="6"/>
  <c r="AK565" i="6" s="1"/>
  <c r="AF10" i="12"/>
  <c r="AF11" i="12" s="1"/>
  <c r="AT563" i="6"/>
  <c r="AT565" i="6" s="1"/>
  <c r="AO10" i="12"/>
  <c r="AO11" i="12" s="1"/>
  <c r="AL551" i="6"/>
  <c r="AH372" i="97"/>
  <c r="R374" i="97"/>
  <c r="P353" i="97"/>
  <c r="E27" i="97" s="1"/>
  <c r="T531" i="6"/>
  <c r="K553" i="6"/>
  <c r="G368" i="97"/>
  <c r="AN378" i="6"/>
  <c r="AN380" i="6" s="1"/>
  <c r="AJ168" i="91" s="1"/>
  <c r="AJ38" i="92" s="1"/>
  <c r="AJ47" i="92" s="1"/>
  <c r="AJ166" i="91"/>
  <c r="AJ37" i="92" s="1"/>
  <c r="BF164" i="91"/>
  <c r="BF37" i="92" s="1"/>
  <c r="AK214" i="6"/>
  <c r="AH150" i="59"/>
  <c r="AK219" i="6"/>
  <c r="AK223" i="6"/>
  <c r="AV228" i="6"/>
  <c r="AK221" i="6"/>
  <c r="AK220" i="6"/>
  <c r="N224" i="6"/>
  <c r="AP374" i="97"/>
  <c r="Y545" i="6"/>
  <c r="U368" i="97" s="1"/>
  <c r="U363" i="97"/>
  <c r="Z166" i="59"/>
  <c r="AC230" i="6"/>
  <c r="AQ214" i="6"/>
  <c r="AQ221" i="6"/>
  <c r="AQ219" i="6"/>
  <c r="AQ223" i="6"/>
  <c r="AQ220" i="6"/>
  <c r="AN150" i="59"/>
  <c r="AN154" i="59" s="1"/>
  <c r="BB228" i="6"/>
  <c r="U563" i="6"/>
  <c r="U565" i="6" s="1"/>
  <c r="P10" i="12"/>
  <c r="P11" i="12" s="1"/>
  <c r="AK354" i="97"/>
  <c r="AO540" i="6"/>
  <c r="AO535" i="6"/>
  <c r="AK358" i="97" s="1"/>
  <c r="AO541" i="6"/>
  <c r="AK364" i="97" s="1"/>
  <c r="AO542" i="6"/>
  <c r="AK365" i="97" s="1"/>
  <c r="AZ549" i="6"/>
  <c r="AL153" i="59"/>
  <c r="AO544" i="6"/>
  <c r="AK367" i="97" s="1"/>
  <c r="AB10" i="12"/>
  <c r="AB11" i="12" s="1"/>
  <c r="AG563" i="6"/>
  <c r="AG565" i="6" s="1"/>
  <c r="T369" i="6"/>
  <c r="AE376" i="6"/>
  <c r="T367" i="6"/>
  <c r="Q152" i="59"/>
  <c r="F48" i="59" s="1"/>
  <c r="E58" i="116" s="1"/>
  <c r="AE359" i="6"/>
  <c r="C49" i="9" s="1"/>
  <c r="T368" i="6"/>
  <c r="T371" i="6"/>
  <c r="T362" i="6"/>
  <c r="AE363" i="6" s="1"/>
  <c r="C51" i="9" s="1"/>
  <c r="AK372" i="6"/>
  <c r="N545" i="6"/>
  <c r="J363" i="97"/>
  <c r="D117" i="91"/>
  <c r="D118" i="91" s="1"/>
  <c r="H306" i="6"/>
  <c r="K368" i="97"/>
  <c r="O553" i="6"/>
  <c r="AM164" i="91"/>
  <c r="AP230" i="6"/>
  <c r="AM166" i="59"/>
  <c r="N368" i="97"/>
  <c r="R553" i="6"/>
  <c r="W164" i="91"/>
  <c r="W37" i="92" s="1"/>
  <c r="AC372" i="6"/>
  <c r="AV545" i="6"/>
  <c r="AR363" i="97"/>
  <c r="AD545" i="6"/>
  <c r="Z363" i="97"/>
  <c r="BF567" i="6"/>
  <c r="BK223" i="6"/>
  <c r="BH150" i="59"/>
  <c r="BH154" i="59" s="1"/>
  <c r="BK214" i="6"/>
  <c r="BK221" i="6"/>
  <c r="BK219" i="6"/>
  <c r="BK224" i="6" s="1"/>
  <c r="BK220" i="6"/>
  <c r="BB10" i="12"/>
  <c r="BB11" i="12" s="1"/>
  <c r="BG563" i="6"/>
  <c r="BG565" i="6" s="1"/>
  <c r="AR306" i="6"/>
  <c r="AN117" i="91"/>
  <c r="AN118" i="91" s="1"/>
  <c r="AT230" i="6"/>
  <c r="AQ166" i="59"/>
  <c r="BE10" i="12"/>
  <c r="BE11" i="12" s="1"/>
  <c r="BJ563" i="6"/>
  <c r="BJ565" i="6" s="1"/>
  <c r="F154" i="59"/>
  <c r="M219" i="6"/>
  <c r="X228" i="6"/>
  <c r="J150" i="59"/>
  <c r="J154" i="59" s="1"/>
  <c r="M221" i="6"/>
  <c r="M214" i="6"/>
  <c r="M220" i="6"/>
  <c r="M223" i="6"/>
  <c r="BC214" i="6"/>
  <c r="BC219" i="6"/>
  <c r="BC224" i="6" s="1"/>
  <c r="BC220" i="6"/>
  <c r="BN228" i="6"/>
  <c r="BC223" i="6"/>
  <c r="AZ150" i="59"/>
  <c r="AZ154" i="59" s="1"/>
  <c r="BC221" i="6"/>
  <c r="Q535" i="6"/>
  <c r="M358" i="97" s="1"/>
  <c r="AB549" i="6"/>
  <c r="Q541" i="6"/>
  <c r="M364" i="97" s="1"/>
  <c r="M354" i="97"/>
  <c r="Q544" i="6"/>
  <c r="M367" i="97" s="1"/>
  <c r="Q542" i="6"/>
  <c r="M365" i="97" s="1"/>
  <c r="Q540" i="6"/>
  <c r="N153" i="59"/>
  <c r="AL544" i="6"/>
  <c r="AH367" i="97" s="1"/>
  <c r="AW549" i="6"/>
  <c r="AL541" i="6"/>
  <c r="AH364" i="97" s="1"/>
  <c r="AL542" i="6"/>
  <c r="AH365" i="97" s="1"/>
  <c r="AL540" i="6"/>
  <c r="AI153" i="59"/>
  <c r="AL535" i="6"/>
  <c r="AH358" i="97" s="1"/>
  <c r="AH354" i="97"/>
  <c r="X545" i="6"/>
  <c r="T363" i="97"/>
  <c r="E363" i="97"/>
  <c r="I545" i="6"/>
  <c r="BH544" i="6"/>
  <c r="BD367" i="97" s="1"/>
  <c r="BH535" i="6"/>
  <c r="BD358" i="97" s="1"/>
  <c r="BE153" i="59"/>
  <c r="BH541" i="6"/>
  <c r="BD364" i="97" s="1"/>
  <c r="BH540" i="6"/>
  <c r="BD354" i="97"/>
  <c r="BH542" i="6"/>
  <c r="BD365" i="97" s="1"/>
  <c r="AO372" i="97"/>
  <c r="AS551" i="6"/>
  <c r="AC210" i="6"/>
  <c r="AC562" i="6"/>
  <c r="R363" i="97"/>
  <c r="V545" i="6"/>
  <c r="R368" i="97" s="1"/>
  <c r="F124" i="116"/>
  <c r="AW10" i="12"/>
  <c r="AW11" i="12" s="1"/>
  <c r="BB563" i="6"/>
  <c r="BB565" i="6" s="1"/>
  <c r="AH563" i="6"/>
  <c r="AH565" i="6" s="1"/>
  <c r="AC10" i="12"/>
  <c r="AC11" i="12" s="1"/>
  <c r="V374" i="97"/>
  <c r="AS544" i="6"/>
  <c r="AO367" i="97" s="1"/>
  <c r="AO354" i="97"/>
  <c r="BD549" i="6"/>
  <c r="AS542" i="6"/>
  <c r="AO365" i="97" s="1"/>
  <c r="AS540" i="6"/>
  <c r="AP153" i="59"/>
  <c r="AS535" i="6"/>
  <c r="AO358" i="97" s="1"/>
  <c r="AS541" i="6"/>
  <c r="AO364" i="97" s="1"/>
  <c r="M164" i="91"/>
  <c r="M37" i="92" s="1"/>
  <c r="AS164" i="91"/>
  <c r="AZ378" i="6"/>
  <c r="AZ380" i="6" s="1"/>
  <c r="AV168" i="91" s="1"/>
  <c r="AV38" i="92" s="1"/>
  <c r="AV47" i="92" s="1"/>
  <c r="AV166" i="91"/>
  <c r="AV37" i="92" s="1"/>
  <c r="AG372" i="97"/>
  <c r="AK551" i="6"/>
  <c r="BO563" i="6"/>
  <c r="BO565" i="6" s="1"/>
  <c r="BJ10" i="12"/>
  <c r="BJ11" i="12" s="1"/>
  <c r="AK230" i="6"/>
  <c r="AH166" i="59"/>
  <c r="G38" i="52"/>
  <c r="L6" i="82"/>
  <c r="G43" i="52" s="1"/>
  <c r="BI541" i="6"/>
  <c r="BE364" i="97" s="1"/>
  <c r="BI540" i="6"/>
  <c r="BI535" i="6"/>
  <c r="BE358" i="97" s="1"/>
  <c r="BI544" i="6"/>
  <c r="BE367" i="97" s="1"/>
  <c r="BI542" i="6"/>
  <c r="BE365" i="97" s="1"/>
  <c r="BF153" i="59"/>
  <c r="BE354" i="97"/>
  <c r="D292" i="97"/>
  <c r="H470" i="6"/>
  <c r="D293" i="97" s="1"/>
  <c r="Y164" i="59"/>
  <c r="AL10" i="12"/>
  <c r="AL11" i="12" s="1"/>
  <c r="AQ563" i="6"/>
  <c r="AQ565" i="6" s="1"/>
  <c r="AR209" i="6"/>
  <c r="AR194" i="6"/>
  <c r="BE166" i="91"/>
  <c r="BI378" i="6"/>
  <c r="BI380" i="6" s="1"/>
  <c r="BE168" i="91" s="1"/>
  <c r="BE38" i="92" s="1"/>
  <c r="BE47" i="92" s="1"/>
  <c r="BG164" i="91"/>
  <c r="BG37" i="92" s="1"/>
  <c r="BD166" i="91"/>
  <c r="BH378" i="6"/>
  <c r="BH380" i="6" s="1"/>
  <c r="BD168" i="91" s="1"/>
  <c r="BD38" i="92" s="1"/>
  <c r="BD47" i="92" s="1"/>
  <c r="AG228" i="6"/>
  <c r="V219" i="6"/>
  <c r="V214" i="6"/>
  <c r="V220" i="6"/>
  <c r="V221" i="6"/>
  <c r="S150" i="59"/>
  <c r="S154" i="59" s="1"/>
  <c r="V223" i="6"/>
  <c r="K232" i="6"/>
  <c r="H164" i="59"/>
  <c r="H167" i="59" s="1"/>
  <c r="H169" i="59" s="1"/>
  <c r="H205" i="59" s="1"/>
  <c r="AS210" i="6"/>
  <c r="AS562" i="6"/>
  <c r="AC372" i="97"/>
  <c r="AG551" i="6"/>
  <c r="BJ380" i="6"/>
  <c r="BF168" i="91" s="1"/>
  <c r="BF38" i="92" s="1"/>
  <c r="BF47" i="92" s="1"/>
  <c r="V164" i="91"/>
  <c r="V37" i="92" s="1"/>
  <c r="BI159" i="91"/>
  <c r="BI34" i="92" s="1"/>
  <c r="BI146" i="91"/>
  <c r="BI160" i="91" s="1"/>
  <c r="BI35" i="92" s="1"/>
  <c r="F51" i="63"/>
  <c r="F16" i="67"/>
  <c r="F19" i="67" s="1"/>
  <c r="BN551" i="6"/>
  <c r="BJ372" i="97"/>
  <c r="T37" i="92"/>
  <c r="G124" i="116"/>
  <c r="G13" i="64"/>
  <c r="G128" i="116" s="1"/>
  <c r="H342" i="6"/>
  <c r="D145" i="91"/>
  <c r="H357" i="6"/>
  <c r="AH545" i="6"/>
  <c r="AD368" i="97" s="1"/>
  <c r="AD363" i="97"/>
  <c r="X551" i="6"/>
  <c r="T372" i="97"/>
  <c r="AX37" i="92"/>
  <c r="AT372" i="97"/>
  <c r="AX551" i="6"/>
  <c r="BI563" i="6"/>
  <c r="BI565" i="6" s="1"/>
  <c r="BM368" i="6"/>
  <c r="BM371" i="6"/>
  <c r="BM362" i="6"/>
  <c r="BJ152" i="59"/>
  <c r="BM367" i="6"/>
  <c r="BM372" i="6" s="1"/>
  <c r="BM369" i="6"/>
  <c r="U544" i="6"/>
  <c r="Q367" i="97" s="1"/>
  <c r="U541" i="6"/>
  <c r="Q364" i="97" s="1"/>
  <c r="U535" i="6"/>
  <c r="Q358" i="97" s="1"/>
  <c r="U540" i="6"/>
  <c r="R153" i="59"/>
  <c r="AF549" i="6"/>
  <c r="Q354" i="97"/>
  <c r="U542" i="6"/>
  <c r="Q365" i="97" s="1"/>
  <c r="AF164" i="91"/>
  <c r="AF37" i="92" s="1"/>
  <c r="D6" i="82"/>
  <c r="C43" i="52" s="1"/>
  <c r="C38" i="52"/>
  <c r="AR378" i="6"/>
  <c r="AN166" i="91"/>
  <c r="H48" i="50"/>
  <c r="G52" i="52"/>
  <c r="G58" i="52"/>
  <c r="H31" i="50"/>
  <c r="H49" i="52" s="1"/>
  <c r="H52" i="63"/>
  <c r="AZ229" i="97"/>
  <c r="BD407" i="6"/>
  <c r="AZ230" i="97" s="1"/>
  <c r="D229" i="97"/>
  <c r="H407" i="6"/>
  <c r="D230" i="97" s="1"/>
  <c r="AY230" i="6"/>
  <c r="AV166" i="59"/>
  <c r="AQ368" i="97"/>
  <c r="AU566" i="6"/>
  <c r="AT220" i="6"/>
  <c r="AT219" i="6"/>
  <c r="AT224" i="6" s="1"/>
  <c r="BE228" i="6"/>
  <c r="AT221" i="6"/>
  <c r="AT223" i="6"/>
  <c r="AQ150" i="59"/>
  <c r="AQ154" i="59" s="1"/>
  <c r="AT214" i="6"/>
  <c r="BA542" i="6"/>
  <c r="AW365" i="97" s="1"/>
  <c r="BA544" i="6"/>
  <c r="AW367" i="97" s="1"/>
  <c r="BL549" i="6"/>
  <c r="AX153" i="59"/>
  <c r="BA540" i="6"/>
  <c r="BA541" i="6"/>
  <c r="AW364" i="97" s="1"/>
  <c r="AW354" i="97"/>
  <c r="BA535" i="6"/>
  <c r="AW358" i="97" s="1"/>
  <c r="D319" i="97"/>
  <c r="H530" i="6"/>
  <c r="L232" i="6"/>
  <c r="AI164" i="91"/>
  <c r="AI37" i="92" s="1"/>
  <c r="AX166" i="59"/>
  <c r="BA230" i="6"/>
  <c r="AF378" i="6"/>
  <c r="AB166" i="91"/>
  <c r="BD184" i="6"/>
  <c r="BD185" i="6" s="1"/>
  <c r="J25" i="68"/>
  <c r="AR357" i="6"/>
  <c r="AR358" i="6" s="1"/>
  <c r="AN145" i="91"/>
  <c r="AR342" i="6"/>
  <c r="AD374" i="97"/>
  <c r="AH553" i="6"/>
  <c r="BE531" i="6"/>
  <c r="BA353" i="97"/>
  <c r="BD175" i="6"/>
  <c r="BD176" i="6" s="1"/>
  <c r="J24" i="68"/>
  <c r="AO563" i="6"/>
  <c r="AO565" i="6" s="1"/>
  <c r="AJ10" i="12"/>
  <c r="AJ11" i="12" s="1"/>
  <c r="BC372" i="97"/>
  <c r="BG551" i="6"/>
  <c r="G29" i="68"/>
  <c r="G30" i="68" s="1"/>
  <c r="BE150" i="59"/>
  <c r="BE154" i="59" s="1"/>
  <c r="BH214" i="6"/>
  <c r="BH223" i="6"/>
  <c r="BH219" i="6"/>
  <c r="BH224" i="6" s="1"/>
  <c r="BH221" i="6"/>
  <c r="BH220" i="6"/>
  <c r="BB551" i="6"/>
  <c r="AX372" i="97"/>
  <c r="W363" i="97"/>
  <c r="AA545" i="6"/>
  <c r="W368" i="97" s="1"/>
  <c r="F164" i="91"/>
  <c r="F37" i="92" s="1"/>
  <c r="J380" i="6"/>
  <c r="F168" i="91" s="1"/>
  <c r="F38" i="92" s="1"/>
  <c r="F47" i="92" s="1"/>
  <c r="BH166" i="91"/>
  <c r="BH37" i="92" s="1"/>
  <c r="BL378" i="6"/>
  <c r="BL380" i="6" s="1"/>
  <c r="BH168" i="91" s="1"/>
  <c r="BH38" i="92" s="1"/>
  <c r="BH47" i="92" s="1"/>
  <c r="BE367" i="6"/>
  <c r="BE372" i="6" s="1"/>
  <c r="BE368" i="6"/>
  <c r="BE369" i="6"/>
  <c r="BE371" i="6"/>
  <c r="BB152" i="59"/>
  <c r="BE362" i="6"/>
  <c r="AU166" i="59"/>
  <c r="AX230" i="6"/>
  <c r="H9" i="64"/>
  <c r="AZ43" i="64"/>
  <c r="N380" i="6"/>
  <c r="J168" i="91" s="1"/>
  <c r="J38" i="92" s="1"/>
  <c r="J47" i="92" s="1"/>
  <c r="N566" i="6"/>
  <c r="N568" i="6" s="1"/>
  <c r="J164" i="91"/>
  <c r="J37" i="92" s="1"/>
  <c r="Y374" i="97"/>
  <c r="S372" i="97"/>
  <c r="W551" i="6"/>
  <c r="BB374" i="97"/>
  <c r="S368" i="97"/>
  <c r="BB82" i="68"/>
  <c r="BD166" i="6"/>
  <c r="BD167" i="6" s="1"/>
  <c r="J23" i="68"/>
  <c r="J29" i="68" s="1"/>
  <c r="J30" i="68" s="1"/>
  <c r="C15" i="64"/>
  <c r="C130" i="116" s="1"/>
  <c r="C128" i="116"/>
  <c r="BC363" i="97"/>
  <c r="BG545" i="6"/>
  <c r="AE224" i="6"/>
  <c r="AB164" i="59" s="1"/>
  <c r="AO214" i="6"/>
  <c r="AL150" i="59"/>
  <c r="AO223" i="6"/>
  <c r="AO219" i="6"/>
  <c r="AO221" i="6"/>
  <c r="AO220" i="6"/>
  <c r="AZ228" i="6"/>
  <c r="AU374" i="97"/>
  <c r="BA551" i="6"/>
  <c r="AW372" i="97"/>
  <c r="Z164" i="91"/>
  <c r="Z37" i="92" s="1"/>
  <c r="AD380" i="6"/>
  <c r="Z168" i="91" s="1"/>
  <c r="Z38" i="92" s="1"/>
  <c r="Z47" i="92" s="1"/>
  <c r="AS166" i="91"/>
  <c r="AW378" i="6"/>
  <c r="AW380" i="6" s="1"/>
  <c r="AS168" i="91" s="1"/>
  <c r="AS38" i="92" s="1"/>
  <c r="AS47" i="92" s="1"/>
  <c r="F29" i="68"/>
  <c r="F30" i="68" s="1"/>
  <c r="L10" i="12"/>
  <c r="L11" i="12" s="1"/>
  <c r="Q563" i="6"/>
  <c r="Q565" i="6" s="1"/>
  <c r="U380" i="6"/>
  <c r="Q168" i="91" s="1"/>
  <c r="Q38" i="92" s="1"/>
  <c r="Q47" i="92" s="1"/>
  <c r="AI224" i="6"/>
  <c r="AF164" i="59" s="1"/>
  <c r="AO164" i="91"/>
  <c r="AO37" i="92" s="1"/>
  <c r="AM363" i="97"/>
  <c r="AQ545" i="6"/>
  <c r="AM368" i="97" s="1"/>
  <c r="BD164" i="91"/>
  <c r="BC150" i="59"/>
  <c r="BC154" i="59" s="1"/>
  <c r="BF220" i="6"/>
  <c r="BF214" i="6"/>
  <c r="BF221" i="6"/>
  <c r="BF219" i="6"/>
  <c r="BF224" i="6" s="1"/>
  <c r="BF223" i="6"/>
  <c r="D9" i="64"/>
  <c r="AU551" i="6"/>
  <c r="AQ372" i="97"/>
  <c r="BI353" i="97"/>
  <c r="BM531" i="6"/>
  <c r="V380" i="6"/>
  <c r="R168" i="91" s="1"/>
  <c r="R38" i="92" s="1"/>
  <c r="R47" i="92" s="1"/>
  <c r="BK363" i="97"/>
  <c r="BO545" i="6"/>
  <c r="BH363" i="97"/>
  <c r="BL545" i="6"/>
  <c r="BI164" i="59" s="1"/>
  <c r="BI167" i="59" s="1"/>
  <c r="BI169" i="59" s="1"/>
  <c r="BI205" i="59" s="1"/>
  <c r="Z545" i="6"/>
  <c r="V368" i="97" s="1"/>
  <c r="V363" i="97"/>
  <c r="BI221" i="6"/>
  <c r="BI220" i="6"/>
  <c r="BF150" i="59"/>
  <c r="BF154" i="59" s="1"/>
  <c r="BI214" i="6"/>
  <c r="BI219" i="6"/>
  <c r="BI224" i="6" s="1"/>
  <c r="BI223" i="6"/>
  <c r="E9" i="64"/>
  <c r="J563" i="6"/>
  <c r="J565" i="6" s="1"/>
  <c r="E10" i="12"/>
  <c r="E11" i="12" s="1"/>
  <c r="H363" i="97"/>
  <c r="L545" i="6"/>
  <c r="L566" i="6" s="1"/>
  <c r="L568" i="6" s="1"/>
  <c r="BG230" i="6"/>
  <c r="BD166" i="59"/>
  <c r="AM567" i="6"/>
  <c r="AA368" i="97"/>
  <c r="BD470" i="6"/>
  <c r="AZ293" i="97" s="1"/>
  <c r="AZ292" i="97"/>
  <c r="BA372" i="97"/>
  <c r="BE551" i="6"/>
  <c r="BK535" i="6"/>
  <c r="BG358" i="97" s="1"/>
  <c r="BK541" i="6"/>
  <c r="BG364" i="97" s="1"/>
  <c r="BK542" i="6"/>
  <c r="BG365" i="97" s="1"/>
  <c r="BG354" i="97"/>
  <c r="BK540" i="6"/>
  <c r="BH153" i="59"/>
  <c r="BK544" i="6"/>
  <c r="BG367" i="97" s="1"/>
  <c r="AI374" i="97"/>
  <c r="H194" i="6"/>
  <c r="H209" i="6"/>
  <c r="AW542" i="6"/>
  <c r="AS365" i="97" s="1"/>
  <c r="AW535" i="6"/>
  <c r="AS358" i="97" s="1"/>
  <c r="AW540" i="6"/>
  <c r="AW544" i="6"/>
  <c r="AS367" i="97" s="1"/>
  <c r="AW541" i="6"/>
  <c r="AS364" i="97" s="1"/>
  <c r="AS354" i="97"/>
  <c r="AT153" i="59"/>
  <c r="BH549" i="6"/>
  <c r="V10" i="12"/>
  <c r="V11" i="12" s="1"/>
  <c r="AA563" i="6"/>
  <c r="AA565" i="6" s="1"/>
  <c r="AP363" i="97"/>
  <c r="AT545" i="6"/>
  <c r="AK380" i="6"/>
  <c r="AG168" i="91" s="1"/>
  <c r="AG38" i="92" s="1"/>
  <c r="AG47" i="92" s="1"/>
  <c r="BH563" i="6"/>
  <c r="BH565" i="6" s="1"/>
  <c r="BC10" i="12"/>
  <c r="BC11" i="12" s="1"/>
  <c r="T166" i="59"/>
  <c r="W230" i="6"/>
  <c r="AM224" i="6"/>
  <c r="AM232" i="6" s="1"/>
  <c r="AM154" i="59"/>
  <c r="U164" i="91"/>
  <c r="U37" i="92" s="1"/>
  <c r="AK164" i="91"/>
  <c r="AK37" i="92" s="1"/>
  <c r="BG374" i="97"/>
  <c r="K154" i="59"/>
  <c r="AB145" i="91"/>
  <c r="AF357" i="6"/>
  <c r="AF358" i="6" s="1"/>
  <c r="AF342" i="6"/>
  <c r="AV378" i="6"/>
  <c r="AV380" i="6" s="1"/>
  <c r="AR168" i="91" s="1"/>
  <c r="AR38" i="92" s="1"/>
  <c r="AR47" i="92" s="1"/>
  <c r="AR166" i="91"/>
  <c r="AR37" i="92" s="1"/>
  <c r="P224" i="6"/>
  <c r="BG153" i="59"/>
  <c r="BJ535" i="6"/>
  <c r="BF358" i="97" s="1"/>
  <c r="BJ541" i="6"/>
  <c r="BF364" i="97" s="1"/>
  <c r="BF354" i="97"/>
  <c r="BJ540" i="6"/>
  <c r="BJ542" i="6"/>
  <c r="BF365" i="97" s="1"/>
  <c r="BJ544" i="6"/>
  <c r="BF367" i="97" s="1"/>
  <c r="BB545" i="6"/>
  <c r="AX363" i="97"/>
  <c r="AB353" i="97"/>
  <c r="F27" i="97" s="1"/>
  <c r="AF531" i="6"/>
  <c r="AZ319" i="97"/>
  <c r="BD530" i="6"/>
  <c r="T10" i="12"/>
  <c r="T11" i="12" s="1"/>
  <c r="Y563" i="6"/>
  <c r="Y565" i="6" s="1"/>
  <c r="BF541" i="6"/>
  <c r="BB364" i="97" s="1"/>
  <c r="BF535" i="6"/>
  <c r="BB358" i="97" s="1"/>
  <c r="BF544" i="6"/>
  <c r="BB367" i="97" s="1"/>
  <c r="BB354" i="97"/>
  <c r="BF540" i="6"/>
  <c r="BC153" i="59"/>
  <c r="BF542" i="6"/>
  <c r="BB365" i="97" s="1"/>
  <c r="AN224" i="6"/>
  <c r="AK164" i="59" s="1"/>
  <c r="AW563" i="6"/>
  <c r="AW565" i="6" s="1"/>
  <c r="AR10" i="12"/>
  <c r="AR11" i="12" s="1"/>
  <c r="BE209" i="6"/>
  <c r="AJ219" i="6"/>
  <c r="AJ223" i="6"/>
  <c r="AG150" i="59"/>
  <c r="AG154" i="59" s="1"/>
  <c r="AJ214" i="6"/>
  <c r="AJ221" i="6"/>
  <c r="AU228" i="6"/>
  <c r="AJ220" i="6"/>
  <c r="AL374" i="97"/>
  <c r="Q372" i="97"/>
  <c r="U551" i="6"/>
  <c r="AF209" i="6"/>
  <c r="AF194" i="6"/>
  <c r="AH230" i="6"/>
  <c r="AE166" i="59"/>
  <c r="AO551" i="6"/>
  <c r="AK372" i="97"/>
  <c r="Q220" i="6"/>
  <c r="Q214" i="6"/>
  <c r="AB228" i="6"/>
  <c r="Q221" i="6"/>
  <c r="Q219" i="6"/>
  <c r="Q223" i="6"/>
  <c r="N150" i="59"/>
  <c r="N154" i="59" s="1"/>
  <c r="W374" i="97"/>
  <c r="BD378" i="6"/>
  <c r="AZ166" i="91"/>
  <c r="H22" i="91" s="1"/>
  <c r="AJ368" i="97"/>
  <c r="BM209" i="6"/>
  <c r="BI549" i="6"/>
  <c r="AX541" i="6"/>
  <c r="AT364" i="97" s="1"/>
  <c r="AX544" i="6"/>
  <c r="AT367" i="97" s="1"/>
  <c r="AX535" i="6"/>
  <c r="AT358" i="97" s="1"/>
  <c r="AX542" i="6"/>
  <c r="AT365" i="97" s="1"/>
  <c r="AU153" i="59"/>
  <c r="AX540" i="6"/>
  <c r="AT354" i="97"/>
  <c r="AI551" i="6"/>
  <c r="AE372" i="97"/>
  <c r="AN353" i="97"/>
  <c r="G27" i="97" s="1"/>
  <c r="AR531" i="6"/>
  <c r="AF363" i="97"/>
  <c r="AJ545" i="6"/>
  <c r="AF368" i="97" s="1"/>
  <c r="F70" i="50"/>
  <c r="F41" i="64" s="1"/>
  <c r="G65" i="50"/>
  <c r="G67" i="50" s="1"/>
  <c r="G69" i="50" s="1"/>
  <c r="F53" i="52"/>
  <c r="G66" i="63"/>
  <c r="G68" i="63" s="1"/>
  <c r="G74" i="63" s="1"/>
  <c r="F59" i="52"/>
  <c r="AX562" i="6"/>
  <c r="AX210" i="6"/>
  <c r="I363" i="97"/>
  <c r="M545" i="6"/>
  <c r="Y380" i="6"/>
  <c r="U168" i="91" s="1"/>
  <c r="U38" i="92" s="1"/>
  <c r="U47" i="92" s="1"/>
  <c r="T209" i="6"/>
  <c r="AJ380" i="6"/>
  <c r="AF168" i="91" s="1"/>
  <c r="AF38" i="92" s="1"/>
  <c r="AF47" i="92" s="1"/>
  <c r="BB164" i="91"/>
  <c r="BB37" i="92" s="1"/>
  <c r="J220" i="6"/>
  <c r="J223" i="6"/>
  <c r="U228" i="6"/>
  <c r="J221" i="6"/>
  <c r="J214" i="6"/>
  <c r="G150" i="59"/>
  <c r="G154" i="59" s="1"/>
  <c r="J219" i="6"/>
  <c r="F58" i="50"/>
  <c r="G53" i="50"/>
  <c r="G55" i="50" s="1"/>
  <c r="G57" i="50" s="1"/>
  <c r="AB117" i="91"/>
  <c r="AB118" i="91" s="1"/>
  <c r="AF306" i="6"/>
  <c r="L380" i="6"/>
  <c r="H168" i="91" s="1"/>
  <c r="H38" i="92" s="1"/>
  <c r="H47" i="92" s="1"/>
  <c r="H164" i="91"/>
  <c r="H37" i="92" s="1"/>
  <c r="AV368" i="97"/>
  <c r="AZ566" i="6"/>
  <c r="M380" i="6"/>
  <c r="I168" i="91" s="1"/>
  <c r="I38" i="92" s="1"/>
  <c r="I47" i="92" s="1"/>
  <c r="I164" i="91"/>
  <c r="I37" i="92" s="1"/>
  <c r="BG223" i="6"/>
  <c r="BG220" i="6"/>
  <c r="BD150" i="59"/>
  <c r="BD154" i="59" s="1"/>
  <c r="BG221" i="6"/>
  <c r="BG219" i="6"/>
  <c r="BG224" i="6" s="1"/>
  <c r="BG214" i="6"/>
  <c r="AA230" i="6"/>
  <c r="X166" i="59"/>
  <c r="AA214" i="6"/>
  <c r="AL228" i="6"/>
  <c r="AA221" i="6"/>
  <c r="AA223" i="6"/>
  <c r="X150" i="59"/>
  <c r="X154" i="59" s="1"/>
  <c r="AA219" i="6"/>
  <c r="AA220" i="6"/>
  <c r="BM551" i="6"/>
  <c r="BI372" i="97"/>
  <c r="Z153" i="59"/>
  <c r="AN549" i="6"/>
  <c r="AC544" i="6"/>
  <c r="Y367" i="97" s="1"/>
  <c r="AC541" i="6"/>
  <c r="Y364" i="97" s="1"/>
  <c r="AC540" i="6"/>
  <c r="Y354" i="97"/>
  <c r="AC535" i="6"/>
  <c r="Y358" i="97" s="1"/>
  <c r="AC542" i="6"/>
  <c r="Y365" i="97" s="1"/>
  <c r="AG535" i="6"/>
  <c r="AC358" i="97" s="1"/>
  <c r="AR549" i="6"/>
  <c r="AC354" i="97"/>
  <c r="AG541" i="6"/>
  <c r="AC364" i="97" s="1"/>
  <c r="AG542" i="6"/>
  <c r="AC365" i="97" s="1"/>
  <c r="AG540" i="6"/>
  <c r="AD153" i="59"/>
  <c r="AG544" i="6"/>
  <c r="AC367" i="97" s="1"/>
  <c r="BD193" i="6"/>
  <c r="J26" i="68"/>
  <c r="AR164" i="59"/>
  <c r="AR167" i="59" s="1"/>
  <c r="AR169" i="59" s="1"/>
  <c r="AR205" i="59" s="1"/>
  <c r="AK535" i="6"/>
  <c r="AG358" i="97" s="1"/>
  <c r="AH153" i="59"/>
  <c r="AK544" i="6"/>
  <c r="AG367" i="97" s="1"/>
  <c r="AK541" i="6"/>
  <c r="AG364" i="97" s="1"/>
  <c r="AK540" i="6"/>
  <c r="AG354" i="97"/>
  <c r="AV549" i="6"/>
  <c r="AK542" i="6"/>
  <c r="AG365" i="97" s="1"/>
  <c r="AY219" i="6"/>
  <c r="AY224" i="6" s="1"/>
  <c r="BJ228" i="6"/>
  <c r="AY214" i="6"/>
  <c r="AY221" i="6"/>
  <c r="AY220" i="6"/>
  <c r="AV150" i="59"/>
  <c r="AV154" i="59" s="1"/>
  <c r="AY223" i="6"/>
  <c r="H443" i="6"/>
  <c r="D266" i="97" s="1"/>
  <c r="D265" i="97"/>
  <c r="J28" i="68"/>
  <c r="BD341" i="6"/>
  <c r="AY545" i="6"/>
  <c r="AY553" i="6" s="1"/>
  <c r="AU363" i="97"/>
  <c r="T230" i="6"/>
  <c r="Q166" i="59"/>
  <c r="BA10" i="12"/>
  <c r="BA11" i="12" s="1"/>
  <c r="BF563" i="6"/>
  <c r="BF565" i="6" s="1"/>
  <c r="R224" i="6"/>
  <c r="AI230" i="6"/>
  <c r="AF166" i="59"/>
  <c r="V567" i="6"/>
  <c r="AD164" i="91"/>
  <c r="AD37" i="92" s="1"/>
  <c r="BA159" i="91"/>
  <c r="BA34" i="92" s="1"/>
  <c r="BA146" i="91"/>
  <c r="BA160" i="91" s="1"/>
  <c r="BA35" i="92" s="1"/>
  <c r="AP224" i="6"/>
  <c r="Y230" i="6"/>
  <c r="V166" i="59"/>
  <c r="AO380" i="6"/>
  <c r="AK168" i="91" s="1"/>
  <c r="AK38" i="92" s="1"/>
  <c r="AK47" i="92" s="1"/>
  <c r="AW164" i="91"/>
  <c r="AW37" i="92" s="1"/>
  <c r="AF228" i="6"/>
  <c r="U221" i="6"/>
  <c r="U219" i="6"/>
  <c r="U214" i="6"/>
  <c r="U220" i="6"/>
  <c r="R150" i="59"/>
  <c r="U223" i="6"/>
  <c r="C6" i="111"/>
  <c r="C15" i="111" s="1"/>
  <c r="C44" i="71"/>
  <c r="C70" i="64"/>
  <c r="AG372" i="6"/>
  <c r="AG380" i="6" s="1"/>
  <c r="AC168" i="91" s="1"/>
  <c r="AC38" i="92" s="1"/>
  <c r="AC47" i="92" s="1"/>
  <c r="P159" i="91"/>
  <c r="P146" i="91"/>
  <c r="P160" i="91" s="1"/>
  <c r="P35" i="92" s="1"/>
  <c r="U372" i="97"/>
  <c r="Y551" i="6"/>
  <c r="Z230" i="6"/>
  <c r="W166" i="59"/>
  <c r="AL562" i="6"/>
  <c r="AL210" i="6"/>
  <c r="J27" i="68"/>
  <c r="BD305" i="6"/>
  <c r="Y219" i="6"/>
  <c r="Y221" i="6"/>
  <c r="Y223" i="6"/>
  <c r="AJ228" i="6"/>
  <c r="Y214" i="6"/>
  <c r="V150" i="59"/>
  <c r="V154" i="59" s="1"/>
  <c r="Y220" i="6"/>
  <c r="AW221" i="6"/>
  <c r="AW219" i="6"/>
  <c r="AW224" i="6" s="1"/>
  <c r="AT150" i="59"/>
  <c r="AT154" i="59" s="1"/>
  <c r="BH228" i="6"/>
  <c r="AW220" i="6"/>
  <c r="AW214" i="6"/>
  <c r="AW223" i="6"/>
  <c r="AE10" i="12"/>
  <c r="AE11" i="12" s="1"/>
  <c r="AJ563" i="6"/>
  <c r="AJ565" i="6" s="1"/>
  <c r="AP545" i="6"/>
  <c r="AP553" i="6" s="1"/>
  <c r="AL363" i="97"/>
  <c r="F363" i="97"/>
  <c r="J545" i="6"/>
  <c r="W224" i="6"/>
  <c r="T164" i="59" s="1"/>
  <c r="BJ219" i="6"/>
  <c r="BJ224" i="6" s="1"/>
  <c r="BJ214" i="6"/>
  <c r="BJ221" i="6"/>
  <c r="I224" i="6"/>
  <c r="AB378" i="6"/>
  <c r="AB380" i="6" s="1"/>
  <c r="X168" i="91" s="1"/>
  <c r="X38" i="92" s="1"/>
  <c r="X47" i="92" s="1"/>
  <c r="X166" i="91"/>
  <c r="BJ363" i="97"/>
  <c r="BN545" i="6"/>
  <c r="BK164" i="59" s="1"/>
  <c r="BK167" i="59" s="1"/>
  <c r="BK169" i="59" s="1"/>
  <c r="BK205" i="59" s="1"/>
  <c r="AT164" i="91"/>
  <c r="AT37" i="92" s="1"/>
  <c r="AX10" i="12"/>
  <c r="AX11" i="12" s="1"/>
  <c r="BC563" i="6"/>
  <c r="BC565" i="6" s="1"/>
  <c r="P372" i="97"/>
  <c r="T551" i="6"/>
  <c r="Z380" i="6"/>
  <c r="V168" i="91" s="1"/>
  <c r="V38" i="92" s="1"/>
  <c r="V47" i="92" s="1"/>
  <c r="BB220" i="6"/>
  <c r="BM228" i="6"/>
  <c r="BB223" i="6"/>
  <c r="AY150" i="59"/>
  <c r="AY154" i="59" s="1"/>
  <c r="BB219" i="6"/>
  <c r="BB224" i="6" s="1"/>
  <c r="BB221" i="6"/>
  <c r="BB214" i="6"/>
  <c r="AH214" i="6"/>
  <c r="AE150" i="59"/>
  <c r="AE154" i="59" s="1"/>
  <c r="AH219" i="6"/>
  <c r="AH220" i="6"/>
  <c r="AH223" i="6"/>
  <c r="AS228" i="6"/>
  <c r="AH221" i="6"/>
  <c r="BE164" i="91"/>
  <c r="AI363" i="97"/>
  <c r="AM545" i="6"/>
  <c r="AI368" i="97" s="1"/>
  <c r="W154" i="59"/>
  <c r="AA380" i="6"/>
  <c r="W168" i="91" s="1"/>
  <c r="W38" i="92" s="1"/>
  <c r="W47" i="92" s="1"/>
  <c r="BK567" i="6"/>
  <c r="BC545" i="6"/>
  <c r="AY363" i="97"/>
  <c r="BJ223" i="6" l="1"/>
  <c r="AL154" i="59"/>
  <c r="BG150" i="59"/>
  <c r="BG154" i="59" s="1"/>
  <c r="AL380" i="6"/>
  <c r="AH168" i="91" s="1"/>
  <c r="AH38" i="92" s="1"/>
  <c r="AH47" i="92" s="1"/>
  <c r="T167" i="59"/>
  <c r="T169" i="59" s="1"/>
  <c r="T205" i="59" s="1"/>
  <c r="BF232" i="6"/>
  <c r="U164" i="59"/>
  <c r="L164" i="59"/>
  <c r="L167" i="59" s="1"/>
  <c r="L169" i="59" s="1"/>
  <c r="L205" i="59" s="1"/>
  <c r="O232" i="6"/>
  <c r="M224" i="6"/>
  <c r="M566" i="6" s="1"/>
  <c r="M568" i="6" s="1"/>
  <c r="BD37" i="92"/>
  <c r="BE380" i="6"/>
  <c r="BA168" i="91" s="1"/>
  <c r="BA38" i="92" s="1"/>
  <c r="BA47" i="92" s="1"/>
  <c r="AN566" i="6"/>
  <c r="AF167" i="59"/>
  <c r="AF169" i="59" s="1"/>
  <c r="AF205" i="59" s="1"/>
  <c r="AF207" i="59" s="1"/>
  <c r="T372" i="6"/>
  <c r="AE373" i="6" s="1"/>
  <c r="C52" i="9" s="1"/>
  <c r="C53" i="9" s="1"/>
  <c r="I164" i="59"/>
  <c r="I167" i="59" s="1"/>
  <c r="I169" i="59" s="1"/>
  <c r="I205" i="59" s="1"/>
  <c r="G21" i="52" s="1"/>
  <c r="AV164" i="59"/>
  <c r="AV167" i="59" s="1"/>
  <c r="AV169" i="59" s="1"/>
  <c r="AV205" i="59" s="1"/>
  <c r="BD164" i="59"/>
  <c r="BD167" i="59" s="1"/>
  <c r="BD169" i="59" s="1"/>
  <c r="BD205" i="59" s="1"/>
  <c r="BB21" i="52" s="1"/>
  <c r="BE37" i="92"/>
  <c r="BK232" i="6"/>
  <c r="AL376" i="97"/>
  <c r="BG21" i="52"/>
  <c r="BH8" i="92"/>
  <c r="BI207" i="59"/>
  <c r="BE166" i="59"/>
  <c r="BH230" i="6"/>
  <c r="D69" i="64"/>
  <c r="C9" i="111"/>
  <c r="C45" i="71"/>
  <c r="C58" i="71" s="1"/>
  <c r="BD342" i="6"/>
  <c r="BD357" i="6"/>
  <c r="BD358" i="6" s="1"/>
  <c r="AZ145" i="91"/>
  <c r="BI21" i="52"/>
  <c r="BJ8" i="92"/>
  <c r="BK207" i="59"/>
  <c r="BM230" i="6"/>
  <c r="BJ166" i="59"/>
  <c r="C50" i="71"/>
  <c r="C57" i="71"/>
  <c r="BB363" i="97"/>
  <c r="BF545" i="6"/>
  <c r="Y224" i="6"/>
  <c r="G58" i="50"/>
  <c r="H53" i="50"/>
  <c r="H55" i="50" s="1"/>
  <c r="H57" i="50" s="1"/>
  <c r="H58" i="50" s="1"/>
  <c r="AF541" i="6"/>
  <c r="AB364" i="97" s="1"/>
  <c r="AQ532" i="6"/>
  <c r="D63" i="9" s="1"/>
  <c r="AQ549" i="6"/>
  <c r="AF535" i="6"/>
  <c r="AF542" i="6"/>
  <c r="AB365" i="97" s="1"/>
  <c r="AB354" i="97"/>
  <c r="AF544" i="6"/>
  <c r="AB367" i="97" s="1"/>
  <c r="AC153" i="59"/>
  <c r="G49" i="59" s="1"/>
  <c r="F59" i="116" s="1"/>
  <c r="AF540" i="6"/>
  <c r="AB159" i="91"/>
  <c r="AB146" i="91"/>
  <c r="AB160" i="91" s="1"/>
  <c r="AB35" i="92" s="1"/>
  <c r="AX214" i="6"/>
  <c r="AX220" i="6"/>
  <c r="AX223" i="6"/>
  <c r="AX221" i="6"/>
  <c r="BI228" i="6"/>
  <c r="AU150" i="59"/>
  <c r="AU154" i="59" s="1"/>
  <c r="AX219" i="6"/>
  <c r="AX224" i="6" s="1"/>
  <c r="AH567" i="6"/>
  <c r="BC374" i="97"/>
  <c r="BG553" i="6"/>
  <c r="I232" i="6"/>
  <c r="F164" i="59"/>
  <c r="F167" i="59" s="1"/>
  <c r="F169" i="59" s="1"/>
  <c r="F205" i="59" s="1"/>
  <c r="J553" i="6"/>
  <c r="F368" i="97"/>
  <c r="AJ230" i="6"/>
  <c r="AG166" i="59"/>
  <c r="U224" i="6"/>
  <c r="AM164" i="59"/>
  <c r="AM167" i="59" s="1"/>
  <c r="AM169" i="59" s="1"/>
  <c r="AM205" i="59" s="1"/>
  <c r="AI567" i="6"/>
  <c r="AI232" i="6"/>
  <c r="AK545" i="6"/>
  <c r="AG368" i="97" s="1"/>
  <c r="AG363" i="97"/>
  <c r="T210" i="6"/>
  <c r="T562" i="6"/>
  <c r="AI553" i="6"/>
  <c r="AE374" i="97"/>
  <c r="BE372" i="97"/>
  <c r="BI551" i="6"/>
  <c r="AA553" i="6"/>
  <c r="Q374" i="97"/>
  <c r="BD372" i="97"/>
  <c r="BH551" i="6"/>
  <c r="H562" i="6"/>
  <c r="H210" i="6"/>
  <c r="AR368" i="6"/>
  <c r="AR371" i="6"/>
  <c r="AR367" i="6"/>
  <c r="AR372" i="6" s="1"/>
  <c r="AR369" i="6"/>
  <c r="AO152" i="59"/>
  <c r="H48" i="59" s="1"/>
  <c r="G58" i="116" s="1"/>
  <c r="AR362" i="6"/>
  <c r="BC363" i="6" s="1"/>
  <c r="E51" i="9" s="1"/>
  <c r="BC376" i="6"/>
  <c r="BC359" i="6"/>
  <c r="E49" i="9" s="1"/>
  <c r="AY567" i="6"/>
  <c r="AY232" i="6"/>
  <c r="AY570" i="6" s="1"/>
  <c r="H358" i="6"/>
  <c r="BP357" i="6"/>
  <c r="G51" i="63"/>
  <c r="G16" i="67"/>
  <c r="G19" i="67" s="1"/>
  <c r="AC374" i="97"/>
  <c r="AK567" i="6"/>
  <c r="AC220" i="6"/>
  <c r="AC214" i="6"/>
  <c r="AC223" i="6"/>
  <c r="Z150" i="59"/>
  <c r="Z154" i="59" s="1"/>
  <c r="AN228" i="6"/>
  <c r="AC219" i="6"/>
  <c r="AC221" i="6"/>
  <c r="AP567" i="6"/>
  <c r="AP232" i="6"/>
  <c r="AP570" i="6" s="1"/>
  <c r="AC567" i="6"/>
  <c r="V553" i="6"/>
  <c r="BF374" i="97"/>
  <c r="BA223" i="6"/>
  <c r="BA221" i="6"/>
  <c r="BA219" i="6"/>
  <c r="BA224" i="6" s="1"/>
  <c r="BA214" i="6"/>
  <c r="BL228" i="6"/>
  <c r="BA220" i="6"/>
  <c r="AX150" i="59"/>
  <c r="AX154" i="59" s="1"/>
  <c r="AD154" i="59"/>
  <c r="BA545" i="6"/>
  <c r="BA553" i="6" s="1"/>
  <c r="AW363" i="97"/>
  <c r="H58" i="52"/>
  <c r="I52" i="63"/>
  <c r="H52" i="52"/>
  <c r="I48" i="50"/>
  <c r="I31" i="50"/>
  <c r="I49" i="52" s="1"/>
  <c r="BI164" i="91"/>
  <c r="BI37" i="92" s="1"/>
  <c r="AT374" i="97"/>
  <c r="D146" i="91"/>
  <c r="D160" i="91" s="1"/>
  <c r="D159" i="91"/>
  <c r="AZ372" i="97"/>
  <c r="H30" i="97" s="1"/>
  <c r="BD551" i="6"/>
  <c r="AO374" i="97"/>
  <c r="AH363" i="97"/>
  <c r="AL545" i="6"/>
  <c r="BN230" i="6"/>
  <c r="BK166" i="59"/>
  <c r="AT567" i="6"/>
  <c r="AT232" i="6"/>
  <c r="AR368" i="97"/>
  <c r="AV566" i="6"/>
  <c r="AV372" i="97"/>
  <c r="AZ551" i="6"/>
  <c r="AY166" i="59"/>
  <c r="BB230" i="6"/>
  <c r="BL164" i="59"/>
  <c r="BL167" i="59" s="1"/>
  <c r="BL169" i="59" s="1"/>
  <c r="BL205" i="59" s="1"/>
  <c r="AO230" i="6"/>
  <c r="AL166" i="59"/>
  <c r="BA563" i="6"/>
  <c r="BA565" i="6" s="1"/>
  <c r="AV10" i="12"/>
  <c r="AV11" i="12" s="1"/>
  <c r="AF230" i="6"/>
  <c r="AC166" i="59"/>
  <c r="BH368" i="97"/>
  <c r="BL566" i="6"/>
  <c r="AO224" i="6"/>
  <c r="BE230" i="6"/>
  <c r="BB166" i="59"/>
  <c r="AF551" i="6"/>
  <c r="AB372" i="97"/>
  <c r="E368" i="97"/>
  <c r="I553" i="6"/>
  <c r="I566" i="6"/>
  <c r="I568" i="6" s="1"/>
  <c r="Y164" i="91"/>
  <c r="Y37" i="92" s="1"/>
  <c r="AC380" i="6"/>
  <c r="Y168" i="91" s="1"/>
  <c r="Y38" i="92" s="1"/>
  <c r="Y47" i="92" s="1"/>
  <c r="N553" i="6"/>
  <c r="J368" i="97"/>
  <c r="AA166" i="91"/>
  <c r="AA37" i="92" s="1"/>
  <c r="AE378" i="6"/>
  <c r="AE380" i="6" s="1"/>
  <c r="AA168" i="91" s="1"/>
  <c r="AA38" i="92" s="1"/>
  <c r="AA47" i="92" s="1"/>
  <c r="AS166" i="59"/>
  <c r="AV230" i="6"/>
  <c r="AH374" i="97"/>
  <c r="W553" i="6"/>
  <c r="S374" i="97"/>
  <c r="H531" i="6"/>
  <c r="D353" i="97"/>
  <c r="BP530" i="6"/>
  <c r="BH372" i="97"/>
  <c r="BL551" i="6"/>
  <c r="AQ164" i="59"/>
  <c r="AQ167" i="59" s="1"/>
  <c r="AQ169" i="59" s="1"/>
  <c r="AQ205" i="59" s="1"/>
  <c r="AS563" i="6"/>
  <c r="AS565" i="6" s="1"/>
  <c r="AN10" i="12"/>
  <c r="AN11" i="12" s="1"/>
  <c r="BE363" i="97"/>
  <c r="BI545" i="6"/>
  <c r="BF164" i="59" s="1"/>
  <c r="BF167" i="59" s="1"/>
  <c r="BF169" i="59" s="1"/>
  <c r="BF205" i="59" s="1"/>
  <c r="AG374" i="97"/>
  <c r="AZ164" i="59"/>
  <c r="AZ167" i="59" s="1"/>
  <c r="AZ169" i="59" s="1"/>
  <c r="AZ205" i="59" s="1"/>
  <c r="U166" i="59"/>
  <c r="X230" i="6"/>
  <c r="AG164" i="91"/>
  <c r="AG37" i="92" s="1"/>
  <c r="AG224" i="6"/>
  <c r="AF374" i="97"/>
  <c r="AJ553" i="6"/>
  <c r="BK368" i="97"/>
  <c r="BO566" i="6"/>
  <c r="Z566" i="6"/>
  <c r="V224" i="6"/>
  <c r="AS372" i="97"/>
  <c r="AW551" i="6"/>
  <c r="AB551" i="6"/>
  <c r="X372" i="97"/>
  <c r="M232" i="6"/>
  <c r="J164" i="59"/>
  <c r="J167" i="59" s="1"/>
  <c r="J169" i="59" s="1"/>
  <c r="J205" i="59" s="1"/>
  <c r="K376" i="97"/>
  <c r="O570" i="6"/>
  <c r="AK224" i="6"/>
  <c r="AK232" i="6" s="1"/>
  <c r="G376" i="97"/>
  <c r="K570" i="6"/>
  <c r="L376" i="97"/>
  <c r="BI374" i="97"/>
  <c r="G53" i="52"/>
  <c r="G59" i="52"/>
  <c r="H65" i="50"/>
  <c r="H67" i="50" s="1"/>
  <c r="H69" i="50" s="1"/>
  <c r="H66" i="63"/>
  <c r="H68" i="63" s="1"/>
  <c r="H74" i="63" s="1"/>
  <c r="G70" i="50"/>
  <c r="G41" i="64" s="1"/>
  <c r="G43" i="64" s="1"/>
  <c r="BJ545" i="6"/>
  <c r="BG164" i="59" s="1"/>
  <c r="BG167" i="59" s="1"/>
  <c r="BG169" i="59" s="1"/>
  <c r="BG205" i="59" s="1"/>
  <c r="BF363" i="97"/>
  <c r="E124" i="116"/>
  <c r="AH224" i="6"/>
  <c r="BG166" i="59"/>
  <c r="BJ230" i="6"/>
  <c r="F43" i="64"/>
  <c r="AQ374" i="97"/>
  <c r="AU553" i="6"/>
  <c r="AU8" i="92"/>
  <c r="AT21" i="52"/>
  <c r="AV207" i="59"/>
  <c r="AA224" i="6"/>
  <c r="X164" i="59" s="1"/>
  <c r="X167" i="59" s="1"/>
  <c r="X169" i="59" s="1"/>
  <c r="X205" i="59" s="1"/>
  <c r="AP368" i="97"/>
  <c r="AT566" i="6"/>
  <c r="BA374" i="97"/>
  <c r="AI566" i="6"/>
  <c r="BA164" i="91"/>
  <c r="BA37" i="92" s="1"/>
  <c r="BE562" i="6"/>
  <c r="BE210" i="6"/>
  <c r="D124" i="116"/>
  <c r="AX567" i="6"/>
  <c r="AS221" i="6"/>
  <c r="AS214" i="6"/>
  <c r="AS219" i="6"/>
  <c r="AS224" i="6" s="1"/>
  <c r="AP150" i="59"/>
  <c r="AP154" i="59" s="1"/>
  <c r="BD228" i="6"/>
  <c r="AS220" i="6"/>
  <c r="AS223" i="6"/>
  <c r="AY368" i="97"/>
  <c r="BC566" i="6"/>
  <c r="AQ8" i="92"/>
  <c r="AP21" i="52"/>
  <c r="AR207" i="59"/>
  <c r="AS10" i="12"/>
  <c r="AS11" i="12" s="1"/>
  <c r="AX563" i="6"/>
  <c r="AX565" i="6" s="1"/>
  <c r="BC532" i="6"/>
  <c r="E63" i="9" s="1"/>
  <c r="AR544" i="6"/>
  <c r="AN367" i="97" s="1"/>
  <c r="AO153" i="59"/>
  <c r="H49" i="59" s="1"/>
  <c r="G59" i="116" s="1"/>
  <c r="AR535" i="6"/>
  <c r="AR540" i="6"/>
  <c r="AR541" i="6"/>
  <c r="AN364" i="97" s="1"/>
  <c r="BC549" i="6"/>
  <c r="AR542" i="6"/>
  <c r="AN365" i="97" s="1"/>
  <c r="AN354" i="97"/>
  <c r="BO379" i="6"/>
  <c r="F54" i="9" s="1"/>
  <c r="AR166" i="59"/>
  <c r="AU230" i="6"/>
  <c r="AJ164" i="59"/>
  <c r="AJ167" i="59" s="1"/>
  <c r="AJ169" i="59" s="1"/>
  <c r="AJ205" i="59" s="1"/>
  <c r="AS363" i="97"/>
  <c r="AW545" i="6"/>
  <c r="AT164" i="59" s="1"/>
  <c r="AT167" i="59" s="1"/>
  <c r="AT169" i="59" s="1"/>
  <c r="AT205" i="59" s="1"/>
  <c r="H368" i="97"/>
  <c r="L553" i="6"/>
  <c r="BA567" i="6"/>
  <c r="X553" i="6"/>
  <c r="T374" i="97"/>
  <c r="G8" i="92"/>
  <c r="F21" i="52"/>
  <c r="H207" i="59"/>
  <c r="AG230" i="6"/>
  <c r="AD166" i="59"/>
  <c r="AR210" i="6"/>
  <c r="AR562" i="6"/>
  <c r="X37" i="92"/>
  <c r="Z553" i="6"/>
  <c r="BH545" i="6"/>
  <c r="BE164" i="59" s="1"/>
  <c r="BE167" i="59" s="1"/>
  <c r="BE169" i="59" s="1"/>
  <c r="BE205" i="59" s="1"/>
  <c r="BD363" i="97"/>
  <c r="T368" i="97"/>
  <c r="X566" i="6"/>
  <c r="N376" i="97"/>
  <c r="AK363" i="97"/>
  <c r="AO545" i="6"/>
  <c r="AQ224" i="6"/>
  <c r="AT553" i="6"/>
  <c r="AH154" i="59"/>
  <c r="AE549" i="6"/>
  <c r="T544" i="6"/>
  <c r="P367" i="97" s="1"/>
  <c r="T541" i="6"/>
  <c r="P364" i="97" s="1"/>
  <c r="P354" i="97"/>
  <c r="T540" i="6"/>
  <c r="Q153" i="59"/>
  <c r="F49" i="59" s="1"/>
  <c r="E59" i="116" s="1"/>
  <c r="T535" i="6"/>
  <c r="AE532" i="6"/>
  <c r="C63" i="9" s="1"/>
  <c r="T542" i="6"/>
  <c r="P365" i="97" s="1"/>
  <c r="AV35" i="64"/>
  <c r="AV42" i="71"/>
  <c r="AV9" i="92"/>
  <c r="AU22" i="52"/>
  <c r="BM562" i="6"/>
  <c r="BM210" i="6"/>
  <c r="I368" i="97"/>
  <c r="M553" i="6"/>
  <c r="AJ224" i="6"/>
  <c r="AG164" i="59" s="1"/>
  <c r="AM553" i="6"/>
  <c r="U374" i="97"/>
  <c r="Y553" i="6"/>
  <c r="H124" i="116"/>
  <c r="H13" i="64"/>
  <c r="H128" i="116" s="1"/>
  <c r="BB153" i="59"/>
  <c r="BE542" i="6"/>
  <c r="BA365" i="97" s="1"/>
  <c r="BE541" i="6"/>
  <c r="BA364" i="97" s="1"/>
  <c r="BA354" i="97"/>
  <c r="BE540" i="6"/>
  <c r="BE535" i="6"/>
  <c r="BA358" i="97" s="1"/>
  <c r="BE544" i="6"/>
  <c r="BA367" i="97" s="1"/>
  <c r="AD376" i="97"/>
  <c r="U545" i="6"/>
  <c r="Q363" i="97"/>
  <c r="P374" i="97"/>
  <c r="T567" i="6"/>
  <c r="Y166" i="59"/>
  <c r="Y167" i="59" s="1"/>
  <c r="Y169" i="59" s="1"/>
  <c r="Y205" i="59" s="1"/>
  <c r="AB230" i="6"/>
  <c r="AX368" i="97"/>
  <c r="BB566" i="6"/>
  <c r="P232" i="6"/>
  <c r="P570" i="6" s="1"/>
  <c r="M164" i="59"/>
  <c r="M167" i="59" s="1"/>
  <c r="M169" i="59" s="1"/>
  <c r="M205" i="59" s="1"/>
  <c r="P566" i="6"/>
  <c r="P568" i="6" s="1"/>
  <c r="BK545" i="6"/>
  <c r="BG363" i="97"/>
  <c r="BC164" i="59"/>
  <c r="BC167" i="59" s="1"/>
  <c r="BC169" i="59" s="1"/>
  <c r="BC205" i="59" s="1"/>
  <c r="AU376" i="97"/>
  <c r="AS164" i="59"/>
  <c r="AS167" i="59" s="1"/>
  <c r="AS169" i="59" s="1"/>
  <c r="AS205" i="59" s="1"/>
  <c r="W164" i="59"/>
  <c r="W167" i="59" s="1"/>
  <c r="W169" i="59" s="1"/>
  <c r="W205" i="59" s="1"/>
  <c r="BM380" i="6"/>
  <c r="BI168" i="91" s="1"/>
  <c r="BI38" i="92" s="1"/>
  <c r="BI47" i="92" s="1"/>
  <c r="K164" i="59"/>
  <c r="K167" i="59" s="1"/>
  <c r="K169" i="59" s="1"/>
  <c r="K205" i="59" s="1"/>
  <c r="N232" i="6"/>
  <c r="AD224" i="6"/>
  <c r="AO166" i="59"/>
  <c r="AR230" i="6"/>
  <c r="R232" i="6"/>
  <c r="R570" i="6" s="1"/>
  <c r="O164" i="59"/>
  <c r="O167" i="59" s="1"/>
  <c r="O169" i="59" s="1"/>
  <c r="O205" i="59" s="1"/>
  <c r="BD531" i="6"/>
  <c r="AZ353" i="97"/>
  <c r="H27" i="97" s="1"/>
  <c r="Z567" i="6"/>
  <c r="Z232" i="6"/>
  <c r="AC363" i="97"/>
  <c r="AG545" i="6"/>
  <c r="AC368" i="97" s="1"/>
  <c r="AA567" i="6"/>
  <c r="U230" i="6"/>
  <c r="R166" i="59"/>
  <c r="AT363" i="97"/>
  <c r="AX545" i="6"/>
  <c r="AX553" i="6" s="1"/>
  <c r="AK374" i="97"/>
  <c r="AF367" i="6"/>
  <c r="AF371" i="6"/>
  <c r="AF362" i="6"/>
  <c r="AQ363" i="6" s="1"/>
  <c r="D51" i="9" s="1"/>
  <c r="AF368" i="6"/>
  <c r="AF369" i="6"/>
  <c r="AQ376" i="6"/>
  <c r="AC152" i="59"/>
  <c r="G48" i="59" s="1"/>
  <c r="F58" i="116" s="1"/>
  <c r="AQ359" i="6"/>
  <c r="D49" i="9" s="1"/>
  <c r="BJ368" i="97"/>
  <c r="BN566" i="6"/>
  <c r="AL368" i="97"/>
  <c r="AP566" i="6"/>
  <c r="Y363" i="97"/>
  <c r="AC545" i="6"/>
  <c r="AZ117" i="91"/>
  <c r="AZ118" i="91" s="1"/>
  <c r="BD306" i="6"/>
  <c r="Q224" i="6"/>
  <c r="BG567" i="6"/>
  <c r="BG232" i="6"/>
  <c r="AW374" i="97"/>
  <c r="AX374" i="97"/>
  <c r="BB553" i="6"/>
  <c r="R154" i="59"/>
  <c r="AL219" i="6"/>
  <c r="AL214" i="6"/>
  <c r="AL220" i="6"/>
  <c r="AW228" i="6"/>
  <c r="AI150" i="59"/>
  <c r="AI154" i="59" s="1"/>
  <c r="AL221" i="6"/>
  <c r="AL223" i="6"/>
  <c r="P34" i="92"/>
  <c r="E19" i="91"/>
  <c r="E25" i="91" s="1"/>
  <c r="AV551" i="6"/>
  <c r="AR372" i="97"/>
  <c r="AR551" i="6"/>
  <c r="AN372" i="97"/>
  <c r="AJ372" i="97"/>
  <c r="AN551" i="6"/>
  <c r="J224" i="6"/>
  <c r="J566" i="6" s="1"/>
  <c r="J568" i="6" s="1"/>
  <c r="AF210" i="6"/>
  <c r="AF562" i="6"/>
  <c r="W567" i="6"/>
  <c r="W232" i="6"/>
  <c r="AP166" i="59"/>
  <c r="AS230" i="6"/>
  <c r="AY164" i="59"/>
  <c r="AY167" i="59" s="1"/>
  <c r="AY169" i="59" s="1"/>
  <c r="AY205" i="59" s="1"/>
  <c r="R21" i="52"/>
  <c r="S8" i="92"/>
  <c r="T207" i="59"/>
  <c r="AL563" i="6"/>
  <c r="AL565" i="6" s="1"/>
  <c r="AG10" i="12"/>
  <c r="AG11" i="12" s="1"/>
  <c r="AC164" i="91"/>
  <c r="AC37" i="92" s="1"/>
  <c r="Y232" i="6"/>
  <c r="Y567" i="6"/>
  <c r="AU368" i="97"/>
  <c r="AY566" i="6"/>
  <c r="BD194" i="6"/>
  <c r="BD209" i="6"/>
  <c r="AL230" i="6"/>
  <c r="AI166" i="59"/>
  <c r="T380" i="6"/>
  <c r="R566" i="6"/>
  <c r="R568" i="6" s="1"/>
  <c r="AE566" i="6"/>
  <c r="BM544" i="6"/>
  <c r="BI367" i="97" s="1"/>
  <c r="BJ153" i="59"/>
  <c r="BM540" i="6"/>
  <c r="BM542" i="6"/>
  <c r="BI365" i="97" s="1"/>
  <c r="BI354" i="97"/>
  <c r="BM535" i="6"/>
  <c r="BI358" i="97" s="1"/>
  <c r="BM541" i="6"/>
  <c r="BI364" i="97" s="1"/>
  <c r="AW166" i="59"/>
  <c r="AZ230" i="6"/>
  <c r="BC368" i="97"/>
  <c r="BG566" i="6"/>
  <c r="W566" i="6"/>
  <c r="AN159" i="91"/>
  <c r="AN146" i="91"/>
  <c r="AN160" i="91" s="1"/>
  <c r="AN35" i="92" s="1"/>
  <c r="AM566" i="6"/>
  <c r="AM568" i="6" s="1"/>
  <c r="BJ374" i="97"/>
  <c r="BN553" i="6"/>
  <c r="AS37" i="92"/>
  <c r="AO363" i="97"/>
  <c r="AS545" i="6"/>
  <c r="AS553" i="6" s="1"/>
  <c r="AC563" i="6"/>
  <c r="AC565" i="6" s="1"/>
  <c r="X10" i="12"/>
  <c r="X11" i="12" s="1"/>
  <c r="Q545" i="6"/>
  <c r="M363" i="97"/>
  <c r="Z368" i="97"/>
  <c r="AD553" i="6"/>
  <c r="J21" i="52"/>
  <c r="K8" i="92"/>
  <c r="L207" i="59"/>
  <c r="P164" i="91" l="1"/>
  <c r="AG167" i="59"/>
  <c r="AG169" i="59" s="1"/>
  <c r="AG205" i="59" s="1"/>
  <c r="AG207" i="59" s="1"/>
  <c r="U167" i="59"/>
  <c r="U169" i="59" s="1"/>
  <c r="U205" i="59" s="1"/>
  <c r="S21" i="52" s="1"/>
  <c r="BA232" i="6"/>
  <c r="I207" i="59"/>
  <c r="W568" i="6"/>
  <c r="AD21" i="52"/>
  <c r="BD207" i="59"/>
  <c r="BC42" i="71" s="1"/>
  <c r="AE8" i="92"/>
  <c r="AR380" i="6"/>
  <c r="AN168" i="91" s="1"/>
  <c r="AN38" i="92" s="1"/>
  <c r="AN47" i="92" s="1"/>
  <c r="H8" i="92"/>
  <c r="AX232" i="6"/>
  <c r="BC8" i="92"/>
  <c r="AI568" i="6"/>
  <c r="AG553" i="6"/>
  <c r="AC376" i="97" s="1"/>
  <c r="AA232" i="6"/>
  <c r="AA570" i="6" s="1"/>
  <c r="AA566" i="6"/>
  <c r="AP568" i="6"/>
  <c r="AP571" i="6" s="1"/>
  <c r="R571" i="6"/>
  <c r="M7" i="71"/>
  <c r="X8" i="92"/>
  <c r="W21" i="52"/>
  <c r="Y207" i="59"/>
  <c r="AK7" i="71"/>
  <c r="AT7" i="71"/>
  <c r="AO376" i="97"/>
  <c r="BF8" i="92"/>
  <c r="BE21" i="52"/>
  <c r="BG207" i="59"/>
  <c r="AR21" i="52"/>
  <c r="AS8" i="92"/>
  <c r="AT207" i="59"/>
  <c r="Z570" i="6"/>
  <c r="V376" i="97"/>
  <c r="J22" i="52"/>
  <c r="K9" i="92"/>
  <c r="K35" i="64"/>
  <c r="K42" i="71"/>
  <c r="AT166" i="59"/>
  <c r="AW230" i="6"/>
  <c r="BO532" i="6"/>
  <c r="F63" i="9" s="1"/>
  <c r="BD541" i="6"/>
  <c r="AZ364" i="97" s="1"/>
  <c r="AZ354" i="97"/>
  <c r="BD535" i="6"/>
  <c r="BD540" i="6"/>
  <c r="BD544" i="6"/>
  <c r="AZ367" i="97" s="1"/>
  <c r="BA153" i="59"/>
  <c r="I49" i="59" s="1"/>
  <c r="H59" i="116" s="1"/>
  <c r="BD542" i="6"/>
  <c r="AZ365" i="97" s="1"/>
  <c r="BO549" i="6"/>
  <c r="AH21" i="52"/>
  <c r="AI8" i="92"/>
  <c r="AJ207" i="59"/>
  <c r="K7" i="71"/>
  <c r="P571" i="6"/>
  <c r="AE21" i="52"/>
  <c r="AF8" i="92"/>
  <c r="AU567" i="6"/>
  <c r="AU568" i="6" s="1"/>
  <c r="AU232" i="6"/>
  <c r="AU570" i="6" s="1"/>
  <c r="X567" i="6"/>
  <c r="X568" i="6" s="1"/>
  <c r="X232" i="6"/>
  <c r="E376" i="97"/>
  <c r="I570" i="6"/>
  <c r="AO232" i="6"/>
  <c r="AO567" i="6"/>
  <c r="I376" i="97"/>
  <c r="M570" i="6"/>
  <c r="AP164" i="59"/>
  <c r="AP167" i="59" s="1"/>
  <c r="AP169" i="59" s="1"/>
  <c r="AP205" i="59" s="1"/>
  <c r="BJ232" i="6"/>
  <c r="BJ567" i="6"/>
  <c r="BD210" i="6"/>
  <c r="BD562" i="6"/>
  <c r="N164" i="59"/>
  <c r="N167" i="59" s="1"/>
  <c r="N169" i="59" s="1"/>
  <c r="N205" i="59" s="1"/>
  <c r="Q232" i="6"/>
  <c r="Z568" i="6"/>
  <c r="BE545" i="6"/>
  <c r="BA363" i="97"/>
  <c r="AN164" i="59"/>
  <c r="AQ566" i="6"/>
  <c r="BD368" i="97"/>
  <c r="BH566" i="6"/>
  <c r="AS368" i="97"/>
  <c r="AW566" i="6"/>
  <c r="AQ376" i="97"/>
  <c r="S164" i="59"/>
  <c r="S167" i="59" s="1"/>
  <c r="S169" i="59" s="1"/>
  <c r="S205" i="59" s="1"/>
  <c r="V232" i="6"/>
  <c r="V570" i="6" s="1"/>
  <c r="AK566" i="6"/>
  <c r="AK568" i="6" s="1"/>
  <c r="BE368" i="97"/>
  <c r="BI566" i="6"/>
  <c r="AV232" i="6"/>
  <c r="AV567" i="6"/>
  <c r="AV568" i="6" s="1"/>
  <c r="D19" i="91"/>
  <c r="D34" i="92"/>
  <c r="BL159" i="91"/>
  <c r="AD22" i="52"/>
  <c r="AE42" i="71"/>
  <c r="AE35" i="64"/>
  <c r="AE9" i="92"/>
  <c r="AX164" i="59"/>
  <c r="AX167" i="59" s="1"/>
  <c r="AX169" i="59" s="1"/>
  <c r="AX205" i="59" s="1"/>
  <c r="H369" i="6"/>
  <c r="S359" i="6"/>
  <c r="H371" i="6"/>
  <c r="H362" i="6"/>
  <c r="E152" i="59"/>
  <c r="H368" i="6"/>
  <c r="S376" i="6"/>
  <c r="BP358" i="6"/>
  <c r="H367" i="6"/>
  <c r="BC373" i="6"/>
  <c r="E52" i="9" s="1"/>
  <c r="E53" i="9" s="1"/>
  <c r="AN164" i="91"/>
  <c r="AU164" i="59"/>
  <c r="AU167" i="59" s="1"/>
  <c r="AU169" i="59" s="1"/>
  <c r="AU205" i="59" s="1"/>
  <c r="V164" i="59"/>
  <c r="V167" i="59" s="1"/>
  <c r="V169" i="59" s="1"/>
  <c r="V205" i="59" s="1"/>
  <c r="Y566" i="6"/>
  <c r="Y568" i="6" s="1"/>
  <c r="BH567" i="6"/>
  <c r="BH232" i="6"/>
  <c r="AY372" i="97"/>
  <c r="G30" i="97" s="1"/>
  <c r="BC551" i="6"/>
  <c r="BQ531" i="6"/>
  <c r="BM353" i="97"/>
  <c r="J27" i="97" s="1"/>
  <c r="BN232" i="6"/>
  <c r="BN570" i="6" s="1"/>
  <c r="BN567" i="6"/>
  <c r="BN568" i="6" s="1"/>
  <c r="D35" i="92"/>
  <c r="BL160" i="91"/>
  <c r="W376" i="97"/>
  <c r="F376" i="97"/>
  <c r="BB368" i="97"/>
  <c r="BF566" i="6"/>
  <c r="BF568" i="6" s="1"/>
  <c r="BF553" i="6"/>
  <c r="T8" i="92"/>
  <c r="U207" i="59"/>
  <c r="BE567" i="6"/>
  <c r="AH368" i="97"/>
  <c r="AY568" i="6"/>
  <c r="AY571" i="6" s="1"/>
  <c r="BI553" i="6"/>
  <c r="BE374" i="97"/>
  <c r="E8" i="92"/>
  <c r="D21" i="52"/>
  <c r="F207" i="59"/>
  <c r="BF166" i="59"/>
  <c r="BI230" i="6"/>
  <c r="AQ536" i="6"/>
  <c r="D65" i="9" s="1"/>
  <c r="AB358" i="97"/>
  <c r="AZ146" i="91"/>
  <c r="AZ160" i="91" s="1"/>
  <c r="AZ35" i="92" s="1"/>
  <c r="AZ159" i="91"/>
  <c r="E22" i="91"/>
  <c r="BB150" i="59"/>
  <c r="BB154" i="59" s="1"/>
  <c r="BE214" i="6"/>
  <c r="BE221" i="6"/>
  <c r="BE223" i="6"/>
  <c r="BE220" i="6"/>
  <c r="BE219" i="6"/>
  <c r="BE224" i="6" s="1"/>
  <c r="AL164" i="59"/>
  <c r="AL167" i="59" s="1"/>
  <c r="AL169" i="59" s="1"/>
  <c r="AL205" i="59" s="1"/>
  <c r="AX570" i="6"/>
  <c r="AT376" i="97"/>
  <c r="BJ553" i="6"/>
  <c r="AC224" i="6"/>
  <c r="AC566" i="6" s="1"/>
  <c r="AC568" i="6" s="1"/>
  <c r="H220" i="6"/>
  <c r="E150" i="59"/>
  <c r="BP210" i="6"/>
  <c r="H219" i="6"/>
  <c r="H214" i="6"/>
  <c r="S228" i="6"/>
  <c r="H221" i="6"/>
  <c r="H223" i="6"/>
  <c r="S211" i="6"/>
  <c r="AQ551" i="6"/>
  <c r="AQ552" i="6" s="1"/>
  <c r="D68" i="9" s="1"/>
  <c r="AM372" i="97"/>
  <c r="F30" i="97" s="1"/>
  <c r="BO359" i="6"/>
  <c r="F49" i="9" s="1"/>
  <c r="BD371" i="6"/>
  <c r="BD369" i="6"/>
  <c r="BA152" i="59"/>
  <c r="I48" i="59" s="1"/>
  <c r="H58" i="116" s="1"/>
  <c r="BD367" i="6"/>
  <c r="BD372" i="6" s="1"/>
  <c r="BD362" i="6"/>
  <c r="BO363" i="6" s="1"/>
  <c r="F51" i="9" s="1"/>
  <c r="F55" i="9" s="1"/>
  <c r="BD368" i="6"/>
  <c r="BO376" i="6"/>
  <c r="BH42" i="71"/>
  <c r="BH9" i="92"/>
  <c r="BH35" i="64"/>
  <c r="BG22" i="52"/>
  <c r="BJ21" i="52"/>
  <c r="BK8" i="92"/>
  <c r="BL207" i="59"/>
  <c r="AN230" i="6"/>
  <c r="AK166" i="59"/>
  <c r="AK167" i="59" s="1"/>
  <c r="AK169" i="59" s="1"/>
  <c r="AK205" i="59" s="1"/>
  <c r="AY166" i="91"/>
  <c r="BC378" i="6"/>
  <c r="H563" i="6"/>
  <c r="C10" i="12"/>
  <c r="BP562" i="6"/>
  <c r="AK21" i="52"/>
  <c r="AL8" i="92"/>
  <c r="AM207" i="59"/>
  <c r="BC376" i="97"/>
  <c r="BG570" i="6"/>
  <c r="AB34" i="92"/>
  <c r="F19" i="91"/>
  <c r="F25" i="91" s="1"/>
  <c r="AZ567" i="6"/>
  <c r="AZ568" i="6" s="1"/>
  <c r="AZ232" i="6"/>
  <c r="AN374" i="97"/>
  <c r="AB567" i="6"/>
  <c r="AB568" i="6" s="1"/>
  <c r="AB232" i="6"/>
  <c r="T545" i="6"/>
  <c r="P363" i="97"/>
  <c r="S9" i="92"/>
  <c r="R22" i="52"/>
  <c r="S42" i="71"/>
  <c r="S35" i="64"/>
  <c r="AX376" i="97"/>
  <c r="U232" i="6"/>
  <c r="U567" i="6"/>
  <c r="H21" i="52"/>
  <c r="I8" i="92"/>
  <c r="J207" i="59"/>
  <c r="D27" i="97"/>
  <c r="I27" i="97" s="1"/>
  <c r="BL353" i="97"/>
  <c r="AR374" i="97"/>
  <c r="AV553" i="6"/>
  <c r="M21" i="52"/>
  <c r="N8" i="92"/>
  <c r="O207" i="59"/>
  <c r="AR545" i="6"/>
  <c r="AN363" i="97"/>
  <c r="BC21" i="52"/>
  <c r="BD8" i="92"/>
  <c r="BE207" i="59"/>
  <c r="AE379" i="6"/>
  <c r="C54" i="9" s="1"/>
  <c r="C55" i="9" s="1"/>
  <c r="AW79" i="63"/>
  <c r="AV45" i="64"/>
  <c r="AO150" i="59"/>
  <c r="AR220" i="6"/>
  <c r="BC228" i="6"/>
  <c r="BC211" i="6"/>
  <c r="E21" i="9" s="1"/>
  <c r="E7" i="9" s="1"/>
  <c r="AR223" i="6"/>
  <c r="AR214" i="6"/>
  <c r="BC215" i="6" s="1"/>
  <c r="E23" i="9" s="1"/>
  <c r="AR221" i="6"/>
  <c r="AR219" i="6"/>
  <c r="AR224" i="6" s="1"/>
  <c r="BC536" i="6"/>
  <c r="E65" i="9" s="1"/>
  <c r="AN358" i="97"/>
  <c r="AZ10" i="12"/>
  <c r="AZ11" i="12" s="1"/>
  <c r="BE563" i="6"/>
  <c r="BE565" i="6" s="1"/>
  <c r="F7" i="71"/>
  <c r="K571" i="6"/>
  <c r="AR567" i="6"/>
  <c r="AQ21" i="52"/>
  <c r="AR8" i="92"/>
  <c r="AS207" i="59"/>
  <c r="L8" i="92"/>
  <c r="K21" i="52"/>
  <c r="M207" i="59"/>
  <c r="AE551" i="6"/>
  <c r="AA372" i="97"/>
  <c r="E30" i="97" s="1"/>
  <c r="AU42" i="71"/>
  <c r="AT22" i="52"/>
  <c r="AU35" i="64"/>
  <c r="AU9" i="92"/>
  <c r="H53" i="52"/>
  <c r="H70" i="50"/>
  <c r="H41" i="64" s="1"/>
  <c r="I65" i="50"/>
  <c r="I67" i="50" s="1"/>
  <c r="I69" i="50" s="1"/>
  <c r="H59" i="52"/>
  <c r="I66" i="63"/>
  <c r="I68" i="63" s="1"/>
  <c r="I74" i="63" s="1"/>
  <c r="AB553" i="6"/>
  <c r="X374" i="97"/>
  <c r="AX21" i="52"/>
  <c r="AY8" i="92"/>
  <c r="AZ207" i="59"/>
  <c r="W570" i="6"/>
  <c r="S376" i="97"/>
  <c r="N570" i="6"/>
  <c r="J376" i="97"/>
  <c r="BB232" i="6"/>
  <c r="BB570" i="6" s="1"/>
  <c r="BB567" i="6"/>
  <c r="BB568" i="6" s="1"/>
  <c r="H9" i="92"/>
  <c r="G22" i="52"/>
  <c r="H42" i="71"/>
  <c r="H35" i="64"/>
  <c r="R376" i="97"/>
  <c r="H51" i="63"/>
  <c r="H16" i="67"/>
  <c r="H19" i="67" s="1"/>
  <c r="BD374" i="97"/>
  <c r="BH553" i="6"/>
  <c r="AE376" i="97"/>
  <c r="AI570" i="6"/>
  <c r="R164" i="59"/>
  <c r="R167" i="59" s="1"/>
  <c r="R169" i="59" s="1"/>
  <c r="R205" i="59" s="1"/>
  <c r="AB363" i="97"/>
  <c r="AF545" i="6"/>
  <c r="AF553" i="6" s="1"/>
  <c r="M368" i="97"/>
  <c r="Q553" i="6"/>
  <c r="Q566" i="6"/>
  <c r="Q568" i="6" s="1"/>
  <c r="BA21" i="52"/>
  <c r="BB8" i="92"/>
  <c r="BC207" i="59"/>
  <c r="AF563" i="6"/>
  <c r="AF565" i="6" s="1"/>
  <c r="AA10" i="12"/>
  <c r="AA11" i="12" s="1"/>
  <c r="AI376" i="97"/>
  <c r="AM570" i="6"/>
  <c r="U21" i="52"/>
  <c r="V8" i="92"/>
  <c r="W207" i="59"/>
  <c r="Q368" i="97"/>
  <c r="U566" i="6"/>
  <c r="AM10" i="12"/>
  <c r="AM11" i="12" s="1"/>
  <c r="AR563" i="6"/>
  <c r="AR565" i="6" s="1"/>
  <c r="D354" i="97"/>
  <c r="BL354" i="97" s="1"/>
  <c r="H542" i="6"/>
  <c r="D365" i="97" s="1"/>
  <c r="E153" i="59"/>
  <c r="S532" i="6"/>
  <c r="H535" i="6"/>
  <c r="S549" i="6"/>
  <c r="H541" i="6"/>
  <c r="D364" i="97" s="1"/>
  <c r="H540" i="6"/>
  <c r="BP531" i="6"/>
  <c r="BM354" i="97" s="1"/>
  <c r="H544" i="6"/>
  <c r="D367" i="97" s="1"/>
  <c r="P37" i="92"/>
  <c r="E20" i="91"/>
  <c r="AO368" i="97"/>
  <c r="AS566" i="6"/>
  <c r="AW376" i="97"/>
  <c r="BA570" i="6"/>
  <c r="AW368" i="97"/>
  <c r="BA566" i="6"/>
  <c r="BA568" i="6" s="1"/>
  <c r="Z376" i="97"/>
  <c r="P168" i="91"/>
  <c r="P38" i="92" s="1"/>
  <c r="P47" i="92" s="1"/>
  <c r="AE381" i="6"/>
  <c r="C56" i="9" s="1"/>
  <c r="BE8" i="92"/>
  <c r="BD21" i="52"/>
  <c r="BF207" i="59"/>
  <c r="Y368" i="97"/>
  <c r="AC553" i="6"/>
  <c r="AG232" i="6"/>
  <c r="AG567" i="6"/>
  <c r="AE164" i="59"/>
  <c r="AE167" i="59" s="1"/>
  <c r="AE169" i="59" s="1"/>
  <c r="AE205" i="59" s="1"/>
  <c r="AH566" i="6"/>
  <c r="AH568" i="6" s="1"/>
  <c r="AH164" i="59"/>
  <c r="AH167" i="59" s="1"/>
  <c r="AH169" i="59" s="1"/>
  <c r="AH205" i="59" s="1"/>
  <c r="AS374" i="97"/>
  <c r="AW553" i="6"/>
  <c r="AD164" i="59"/>
  <c r="AD167" i="59" s="1"/>
  <c r="AD169" i="59" s="1"/>
  <c r="AD205" i="59" s="1"/>
  <c r="AK553" i="6"/>
  <c r="AO21" i="52"/>
  <c r="AP8" i="92"/>
  <c r="AQ207" i="59"/>
  <c r="AL553" i="6"/>
  <c r="BO552" i="6"/>
  <c r="F68" i="9" s="1"/>
  <c r="AZ374" i="97"/>
  <c r="BL230" i="6"/>
  <c r="BI166" i="59"/>
  <c r="O10" i="12"/>
  <c r="O11" i="12" s="1"/>
  <c r="T563" i="6"/>
  <c r="T565" i="6" s="1"/>
  <c r="AH232" i="6"/>
  <c r="AH570" i="6" s="1"/>
  <c r="BM567" i="6"/>
  <c r="J8" i="92"/>
  <c r="I21" i="52"/>
  <c r="K207" i="59"/>
  <c r="AK368" i="97"/>
  <c r="AO566" i="6"/>
  <c r="BA166" i="59"/>
  <c r="I62" i="59" s="1"/>
  <c r="H72" i="116" s="1"/>
  <c r="BD230" i="6"/>
  <c r="BF368" i="97"/>
  <c r="BJ566" i="6"/>
  <c r="AN34" i="92"/>
  <c r="G19" i="91"/>
  <c r="G25" i="91" s="1"/>
  <c r="AQ211" i="6"/>
  <c r="D21" i="9" s="1"/>
  <c r="D7" i="9" s="1"/>
  <c r="AF219" i="6"/>
  <c r="AC150" i="59"/>
  <c r="AQ228" i="6"/>
  <c r="AF223" i="6"/>
  <c r="AF214" i="6"/>
  <c r="AQ215" i="6" s="1"/>
  <c r="D23" i="9" s="1"/>
  <c r="AF220" i="6"/>
  <c r="AF221" i="6"/>
  <c r="AA568" i="6"/>
  <c r="BG368" i="97"/>
  <c r="BK553" i="6"/>
  <c r="BK566" i="6"/>
  <c r="BK568" i="6" s="1"/>
  <c r="AV55" i="71"/>
  <c r="AV49" i="71"/>
  <c r="X570" i="6"/>
  <c r="T376" i="97"/>
  <c r="AQ9" i="92"/>
  <c r="AP22" i="52"/>
  <c r="AQ42" i="71"/>
  <c r="AQ35" i="64"/>
  <c r="AF372" i="6"/>
  <c r="AJ566" i="6"/>
  <c r="W8" i="92"/>
  <c r="V21" i="52"/>
  <c r="X207" i="59"/>
  <c r="AF376" i="97"/>
  <c r="AX8" i="92"/>
  <c r="AW21" i="52"/>
  <c r="AY207" i="59"/>
  <c r="J232" i="6"/>
  <c r="J570" i="6" s="1"/>
  <c r="G164" i="59"/>
  <c r="G167" i="59" s="1"/>
  <c r="G169" i="59" s="1"/>
  <c r="G205" i="59" s="1"/>
  <c r="AL224" i="6"/>
  <c r="AI164" i="59" s="1"/>
  <c r="AI167" i="59" s="1"/>
  <c r="AI169" i="59" s="1"/>
  <c r="AI205" i="59" s="1"/>
  <c r="AO553" i="6"/>
  <c r="AG566" i="6"/>
  <c r="AS567" i="6"/>
  <c r="AS232" i="6"/>
  <c r="AS570" i="6" s="1"/>
  <c r="AJ374" i="97"/>
  <c r="AN553" i="6"/>
  <c r="BM220" i="6"/>
  <c r="BM223" i="6"/>
  <c r="BM214" i="6"/>
  <c r="BM219" i="6"/>
  <c r="BM224" i="6" s="1"/>
  <c r="BJ150" i="59"/>
  <c r="BJ154" i="59" s="1"/>
  <c r="BM221" i="6"/>
  <c r="L570" i="6"/>
  <c r="H376" i="97"/>
  <c r="BH164" i="59"/>
  <c r="BH167" i="59" s="1"/>
  <c r="BH169" i="59" s="1"/>
  <c r="BH205" i="59" s="1"/>
  <c r="BJ376" i="97"/>
  <c r="BI363" i="97"/>
  <c r="BM545" i="6"/>
  <c r="AL567" i="6"/>
  <c r="BG568" i="6"/>
  <c r="AQ378" i="6"/>
  <c r="AM166" i="91"/>
  <c r="AT368" i="97"/>
  <c r="AX566" i="6"/>
  <c r="AX568" i="6" s="1"/>
  <c r="AA164" i="59"/>
  <c r="AA167" i="59" s="1"/>
  <c r="AA169" i="59" s="1"/>
  <c r="AA205" i="59" s="1"/>
  <c r="AD232" i="6"/>
  <c r="AD570" i="6" s="1"/>
  <c r="AD566" i="6"/>
  <c r="AD568" i="6" s="1"/>
  <c r="Y570" i="6"/>
  <c r="U376" i="97"/>
  <c r="BM563" i="6"/>
  <c r="BM565" i="6" s="1"/>
  <c r="BH10" i="12"/>
  <c r="BH11" i="12" s="1"/>
  <c r="P358" i="97"/>
  <c r="AE536" i="6"/>
  <c r="C65" i="9" s="1"/>
  <c r="AP376" i="97"/>
  <c r="AT570" i="6"/>
  <c r="G9" i="92"/>
  <c r="G42" i="71"/>
  <c r="F22" i="52"/>
  <c r="G35" i="64"/>
  <c r="J7" i="71"/>
  <c r="O571" i="6"/>
  <c r="V566" i="6"/>
  <c r="V568" i="6" s="1"/>
  <c r="BH374" i="97"/>
  <c r="BL553" i="6"/>
  <c r="AB374" i="97"/>
  <c r="AF567" i="6"/>
  <c r="AZ553" i="6"/>
  <c r="AV374" i="97"/>
  <c r="AT568" i="6"/>
  <c r="I52" i="52"/>
  <c r="J48" i="50"/>
  <c r="J31" i="50"/>
  <c r="J49" i="52" s="1"/>
  <c r="I58" i="52"/>
  <c r="J52" i="63"/>
  <c r="U553" i="6"/>
  <c r="T220" i="6"/>
  <c r="Q150" i="59"/>
  <c r="T219" i="6"/>
  <c r="AE228" i="6"/>
  <c r="T223" i="6"/>
  <c r="AE211" i="6"/>
  <c r="C21" i="9" s="1"/>
  <c r="C7" i="9" s="1"/>
  <c r="T214" i="6"/>
  <c r="AE215" i="6" s="1"/>
  <c r="C23" i="9" s="1"/>
  <c r="T221" i="6"/>
  <c r="AJ567" i="6"/>
  <c r="AJ232" i="6"/>
  <c r="AJ570" i="6" s="1"/>
  <c r="BI22" i="52"/>
  <c r="BJ9" i="92"/>
  <c r="BJ42" i="71"/>
  <c r="BJ35" i="64"/>
  <c r="D8" i="111"/>
  <c r="BC9" i="92" l="1"/>
  <c r="BB22" i="52"/>
  <c r="BC35" i="64"/>
  <c r="BD79" i="63" s="1"/>
  <c r="AG570" i="6"/>
  <c r="BC381" i="6"/>
  <c r="E56" i="9" s="1"/>
  <c r="D9" i="9"/>
  <c r="U568" i="6"/>
  <c r="AR232" i="6"/>
  <c r="BC233" i="6" s="1"/>
  <c r="E28" i="9" s="1"/>
  <c r="BB164" i="59"/>
  <c r="BB167" i="59" s="1"/>
  <c r="BB169" i="59" s="1"/>
  <c r="BB205" i="59" s="1"/>
  <c r="AZ21" i="52" s="1"/>
  <c r="AR566" i="6"/>
  <c r="AR568" i="6" s="1"/>
  <c r="BC569" i="6" s="1"/>
  <c r="D69" i="9"/>
  <c r="E9" i="9"/>
  <c r="AL232" i="6"/>
  <c r="AL570" i="6" s="1"/>
  <c r="AS568" i="6"/>
  <c r="AS571" i="6" s="1"/>
  <c r="AP7" i="71"/>
  <c r="AU571" i="6"/>
  <c r="Y7" i="71"/>
  <c r="AD571" i="6"/>
  <c r="AN7" i="71"/>
  <c r="BC45" i="64"/>
  <c r="AO7" i="71"/>
  <c r="AT571" i="6"/>
  <c r="G7" i="71"/>
  <c r="L571" i="6"/>
  <c r="S7" i="71"/>
  <c r="X571" i="6"/>
  <c r="AP35" i="64"/>
  <c r="AO22" i="52"/>
  <c r="AP9" i="92"/>
  <c r="AP42" i="71"/>
  <c r="BC55" i="71"/>
  <c r="BC49" i="71"/>
  <c r="Y21" i="52"/>
  <c r="Z8" i="92"/>
  <c r="AA207" i="59"/>
  <c r="H55" i="71"/>
  <c r="H49" i="71"/>
  <c r="BJ49" i="71"/>
  <c r="BJ55" i="71"/>
  <c r="AB376" i="97"/>
  <c r="H79" i="63"/>
  <c r="G45" i="64"/>
  <c r="AE7" i="71"/>
  <c r="BD567" i="6"/>
  <c r="BO231" i="6"/>
  <c r="F26" i="9" s="1"/>
  <c r="AK570" i="6"/>
  <c r="AG376" i="97"/>
  <c r="BA571" i="6"/>
  <c r="AV7" i="71"/>
  <c r="M376" i="97"/>
  <c r="Q570" i="6"/>
  <c r="T79" i="63"/>
  <c r="C9" i="9"/>
  <c r="T7" i="71"/>
  <c r="Y571" i="6"/>
  <c r="AJ376" i="97"/>
  <c r="I22" i="52"/>
  <c r="J35" i="64"/>
  <c r="J9" i="92"/>
  <c r="J42" i="71"/>
  <c r="AH376" i="97"/>
  <c r="AG8" i="92"/>
  <c r="AF21" i="52"/>
  <c r="AH207" i="59"/>
  <c r="Y376" i="97"/>
  <c r="D358" i="97"/>
  <c r="BL358" i="97" s="1"/>
  <c r="BP535" i="6"/>
  <c r="BM358" i="97" s="1"/>
  <c r="S536" i="6"/>
  <c r="BB9" i="92"/>
  <c r="BB35" i="64"/>
  <c r="BA22" i="52"/>
  <c r="BB42" i="71"/>
  <c r="Q8" i="92"/>
  <c r="P21" i="52"/>
  <c r="R207" i="59"/>
  <c r="Q7" i="71"/>
  <c r="V571" i="6"/>
  <c r="X376" i="97"/>
  <c r="AB570" i="6"/>
  <c r="AV79" i="63"/>
  <c r="AU45" i="64"/>
  <c r="AR42" i="71"/>
  <c r="AQ22" i="52"/>
  <c r="AR35" i="64"/>
  <c r="AR9" i="92"/>
  <c r="BK9" i="92"/>
  <c r="BK42" i="71"/>
  <c r="BJ22" i="52"/>
  <c r="BK35" i="64"/>
  <c r="BK166" i="91"/>
  <c r="BK37" i="92" s="1"/>
  <c r="BO378" i="6"/>
  <c r="BO380" i="6" s="1"/>
  <c r="BK168" i="91" s="1"/>
  <c r="BK38" i="92" s="1"/>
  <c r="BK47" i="92" s="1"/>
  <c r="AS7" i="71"/>
  <c r="AX571" i="6"/>
  <c r="BE232" i="6"/>
  <c r="AS21" i="52"/>
  <c r="AT8" i="92"/>
  <c r="AU207" i="59"/>
  <c r="E48" i="59"/>
  <c r="BM152" i="59"/>
  <c r="AF79" i="63"/>
  <c r="AI35" i="64"/>
  <c r="AI42" i="71"/>
  <c r="AH22" i="52"/>
  <c r="AI9" i="92"/>
  <c r="BO536" i="6"/>
  <c r="F65" i="9" s="1"/>
  <c r="AZ358" i="97"/>
  <c r="L79" i="63"/>
  <c r="BF42" i="71"/>
  <c r="BF9" i="92"/>
  <c r="BF35" i="64"/>
  <c r="BE22" i="52"/>
  <c r="AI571" i="6"/>
  <c r="AD7" i="71"/>
  <c r="BC22" i="52"/>
  <c r="BD35" i="64"/>
  <c r="BD9" i="92"/>
  <c r="BD42" i="71"/>
  <c r="AV570" i="6"/>
  <c r="AR376" i="97"/>
  <c r="AM374" i="97"/>
  <c r="AQ553" i="6"/>
  <c r="AQ554" i="6" s="1"/>
  <c r="D70" i="9" s="1"/>
  <c r="E46" i="59"/>
  <c r="BM150" i="59"/>
  <c r="E154" i="59"/>
  <c r="AK8" i="92"/>
  <c r="AJ21" i="52"/>
  <c r="AL207" i="59"/>
  <c r="AZ34" i="92"/>
  <c r="H19" i="91"/>
  <c r="H25" i="91" s="1"/>
  <c r="J571" i="6"/>
  <c r="E7" i="71"/>
  <c r="AN37" i="92"/>
  <c r="G20" i="91"/>
  <c r="S363" i="6"/>
  <c r="BP362" i="6"/>
  <c r="AE49" i="71"/>
  <c r="AE55" i="71"/>
  <c r="L21" i="52"/>
  <c r="M8" i="92"/>
  <c r="N207" i="59"/>
  <c r="M571" i="6"/>
  <c r="H7" i="71"/>
  <c r="BP211" i="6"/>
  <c r="B21" i="9"/>
  <c r="BA8" i="92"/>
  <c r="BB207" i="59"/>
  <c r="T42" i="71"/>
  <c r="T9" i="92"/>
  <c r="T35" i="64"/>
  <c r="S22" i="52"/>
  <c r="AA571" i="6"/>
  <c r="V7" i="71"/>
  <c r="BC553" i="6"/>
  <c r="AY374" i="97"/>
  <c r="AR79" i="63"/>
  <c r="AQ45" i="64"/>
  <c r="W571" i="6"/>
  <c r="R7" i="71"/>
  <c r="H565" i="6"/>
  <c r="BP565" i="6" s="1"/>
  <c r="BP563" i="6"/>
  <c r="AZ164" i="91"/>
  <c r="BO373" i="6"/>
  <c r="F52" i="9" s="1"/>
  <c r="F53" i="9" s="1"/>
  <c r="BD380" i="6"/>
  <c r="AB7" i="71"/>
  <c r="BE376" i="97"/>
  <c r="B49" i="9"/>
  <c r="BP359" i="6"/>
  <c r="BD563" i="6"/>
  <c r="BD565" i="6" s="1"/>
  <c r="AY10" i="12"/>
  <c r="AY11" i="12" s="1"/>
  <c r="AO568" i="6"/>
  <c r="AF9" i="92"/>
  <c r="AE22" i="52"/>
  <c r="AF42" i="71"/>
  <c r="AF35" i="64"/>
  <c r="BK372" i="97"/>
  <c r="BO551" i="6"/>
  <c r="X42" i="71"/>
  <c r="X35" i="64"/>
  <c r="X9" i="92"/>
  <c r="W22" i="52"/>
  <c r="H372" i="6"/>
  <c r="Q21" i="52"/>
  <c r="R8" i="92"/>
  <c r="S207" i="59"/>
  <c r="BD220" i="6"/>
  <c r="BD221" i="6"/>
  <c r="BD223" i="6"/>
  <c r="BD219" i="6"/>
  <c r="BD224" i="6" s="1"/>
  <c r="BA150" i="59"/>
  <c r="BD214" i="6"/>
  <c r="BO215" i="6" s="1"/>
  <c r="F23" i="9" s="1"/>
  <c r="BO228" i="6"/>
  <c r="BO211" i="6"/>
  <c r="F21" i="9" s="1"/>
  <c r="F7" i="9" s="1"/>
  <c r="AW567" i="6"/>
  <c r="AW568" i="6" s="1"/>
  <c r="AW232" i="6"/>
  <c r="AW570" i="6" s="1"/>
  <c r="U7" i="71"/>
  <c r="Z571" i="6"/>
  <c r="U22" i="52"/>
  <c r="V42" i="71"/>
  <c r="V9" i="92"/>
  <c r="V35" i="64"/>
  <c r="I79" i="63"/>
  <c r="AW7" i="71"/>
  <c r="BB571" i="6"/>
  <c r="AE546" i="6"/>
  <c r="C66" i="9" s="1"/>
  <c r="C67" i="9" s="1"/>
  <c r="P368" i="97"/>
  <c r="E28" i="97" s="1"/>
  <c r="T553" i="6"/>
  <c r="BD376" i="97"/>
  <c r="BH570" i="6"/>
  <c r="BJ164" i="59"/>
  <c r="BJ167" i="59" s="1"/>
  <c r="BJ169" i="59" s="1"/>
  <c r="BJ205" i="59" s="1"/>
  <c r="AQ49" i="71"/>
  <c r="AQ55" i="71"/>
  <c r="BM232" i="6"/>
  <c r="AA374" i="97"/>
  <c r="AE553" i="6"/>
  <c r="AE552" i="6"/>
  <c r="C68" i="9" s="1"/>
  <c r="C69" i="9" s="1"/>
  <c r="Q154" i="59"/>
  <c r="F50" i="59" s="1"/>
  <c r="E60" i="116" s="1"/>
  <c r="F46" i="59"/>
  <c r="E56" i="116" s="1"/>
  <c r="AK376" i="97"/>
  <c r="AO570" i="6"/>
  <c r="BG376" i="97"/>
  <c r="BK570" i="6"/>
  <c r="G46" i="59"/>
  <c r="F56" i="116" s="1"/>
  <c r="AC154" i="59"/>
  <c r="G50" i="59" s="1"/>
  <c r="F60" i="116" s="1"/>
  <c r="AC7" i="71"/>
  <c r="AH571" i="6"/>
  <c r="F69" i="9"/>
  <c r="AB21" i="52"/>
  <c r="AC8" i="92"/>
  <c r="AD207" i="59"/>
  <c r="D363" i="97"/>
  <c r="H545" i="6"/>
  <c r="I51" i="63"/>
  <c r="I16" i="67"/>
  <c r="I19" i="67" s="1"/>
  <c r="K22" i="52"/>
  <c r="L35" i="64"/>
  <c r="L9" i="92"/>
  <c r="L42" i="71"/>
  <c r="AO154" i="59"/>
  <c r="H50" i="59" s="1"/>
  <c r="G60" i="116" s="1"/>
  <c r="H46" i="59"/>
  <c r="G56" i="116" s="1"/>
  <c r="BC546" i="6"/>
  <c r="E66" i="9" s="1"/>
  <c r="E67" i="9" s="1"/>
  <c r="AN368" i="97"/>
  <c r="G28" i="97" s="1"/>
  <c r="I35" i="64"/>
  <c r="I9" i="92"/>
  <c r="H22" i="52"/>
  <c r="I42" i="71"/>
  <c r="S55" i="71"/>
  <c r="S49" i="71"/>
  <c r="BC552" i="6"/>
  <c r="E68" i="9" s="1"/>
  <c r="E69" i="9" s="1"/>
  <c r="AY37" i="92"/>
  <c r="G22" i="91"/>
  <c r="BI79" i="63"/>
  <c r="BH45" i="64"/>
  <c r="S230" i="6"/>
  <c r="P166" i="59"/>
  <c r="Z164" i="59"/>
  <c r="Z167" i="59" s="1"/>
  <c r="Z169" i="59" s="1"/>
  <c r="Z205" i="59" s="1"/>
  <c r="AC232" i="6"/>
  <c r="AC570" i="6" s="1"/>
  <c r="BI567" i="6"/>
  <c r="BI568" i="6" s="1"/>
  <c r="BI232" i="6"/>
  <c r="BI570" i="6" s="1"/>
  <c r="BB376" i="97"/>
  <c r="BF570" i="6"/>
  <c r="BH568" i="6"/>
  <c r="AV21" i="52"/>
  <c r="AW8" i="92"/>
  <c r="AX207" i="59"/>
  <c r="I19" i="91"/>
  <c r="D25" i="91"/>
  <c r="BJ568" i="6"/>
  <c r="I571" i="6"/>
  <c r="D7" i="71"/>
  <c r="AS42" i="71"/>
  <c r="AR22" i="52"/>
  <c r="AS9" i="92"/>
  <c r="AS35" i="64"/>
  <c r="B63" i="9"/>
  <c r="BP532" i="6"/>
  <c r="N571" i="6"/>
  <c r="I7" i="71"/>
  <c r="BL567" i="6"/>
  <c r="BL568" i="6" s="1"/>
  <c r="BL232" i="6"/>
  <c r="BL570" i="6" s="1"/>
  <c r="BE42" i="71"/>
  <c r="BE9" i="92"/>
  <c r="BE35" i="64"/>
  <c r="BD22" i="52"/>
  <c r="BK79" i="63"/>
  <c r="BJ45" i="64"/>
  <c r="AE230" i="6"/>
  <c r="AB166" i="59"/>
  <c r="I53" i="52"/>
  <c r="J66" i="63"/>
  <c r="J68" i="63" s="1"/>
  <c r="J74" i="63" s="1"/>
  <c r="I70" i="50"/>
  <c r="I41" i="64" s="1"/>
  <c r="I43" i="64" s="1"/>
  <c r="J65" i="50"/>
  <c r="J67" i="50" s="1"/>
  <c r="J69" i="50" s="1"/>
  <c r="I59" i="52"/>
  <c r="BC230" i="6"/>
  <c r="AZ166" i="59"/>
  <c r="H62" i="59" s="1"/>
  <c r="G72" i="116" s="1"/>
  <c r="AQ230" i="6"/>
  <c r="AN166" i="59"/>
  <c r="G62" i="59" s="1"/>
  <c r="F72" i="116" s="1"/>
  <c r="AG568" i="6"/>
  <c r="AG571" i="6" s="1"/>
  <c r="AH7" i="71"/>
  <c r="AM571" i="6"/>
  <c r="AY35" i="64"/>
  <c r="AX22" i="52"/>
  <c r="AY42" i="71"/>
  <c r="AY9" i="92"/>
  <c r="BC380" i="6"/>
  <c r="AY168" i="91" s="1"/>
  <c r="AY38" i="92" s="1"/>
  <c r="AY47" i="92" s="1"/>
  <c r="BC379" i="6"/>
  <c r="E54" i="9" s="1"/>
  <c r="E55" i="9" s="1"/>
  <c r="AG21" i="52"/>
  <c r="AH8" i="92"/>
  <c r="AI207" i="59"/>
  <c r="AS376" i="97"/>
  <c r="AQ546" i="6"/>
  <c r="D66" i="9" s="1"/>
  <c r="D67" i="9" s="1"/>
  <c r="AB368" i="97"/>
  <c r="F28" i="97" s="1"/>
  <c r="AO164" i="59"/>
  <c r="BC225" i="6"/>
  <c r="E24" i="9" s="1"/>
  <c r="AV55" i="64"/>
  <c r="AV67" i="64"/>
  <c r="M22" i="52"/>
  <c r="N9" i="92"/>
  <c r="N42" i="71"/>
  <c r="N35" i="64"/>
  <c r="AR553" i="6"/>
  <c r="AK22" i="52"/>
  <c r="AL42" i="71"/>
  <c r="AL9" i="92"/>
  <c r="AL35" i="64"/>
  <c r="AJ8" i="92"/>
  <c r="AI21" i="52"/>
  <c r="AK207" i="59"/>
  <c r="S215" i="6"/>
  <c r="BP214" i="6"/>
  <c r="BF376" i="97"/>
  <c r="BJ570" i="6"/>
  <c r="AL566" i="6"/>
  <c r="AL568" i="6" s="1"/>
  <c r="O166" i="91"/>
  <c r="S378" i="6"/>
  <c r="BA368" i="97"/>
  <c r="BE553" i="6"/>
  <c r="BE566" i="6"/>
  <c r="BE568" i="6" s="1"/>
  <c r="AX35" i="64"/>
  <c r="AX42" i="71"/>
  <c r="AW22" i="52"/>
  <c r="AX9" i="92"/>
  <c r="AB164" i="91"/>
  <c r="AQ373" i="6"/>
  <c r="D52" i="9" s="1"/>
  <c r="D53" i="9" s="1"/>
  <c r="AF380" i="6"/>
  <c r="AD8" i="92"/>
  <c r="AC21" i="52"/>
  <c r="AE207" i="59"/>
  <c r="BM153" i="59"/>
  <c r="E49" i="59"/>
  <c r="AU55" i="71"/>
  <c r="AU49" i="71"/>
  <c r="C11" i="12"/>
  <c r="BK10" i="12"/>
  <c r="BK11" i="12" s="1"/>
  <c r="K48" i="50"/>
  <c r="K52" i="63"/>
  <c r="J52" i="52"/>
  <c r="J58" i="52"/>
  <c r="K31" i="50"/>
  <c r="K49" i="52" s="1"/>
  <c r="BI368" i="97"/>
  <c r="BM566" i="6"/>
  <c r="BM568" i="6" s="1"/>
  <c r="BM553" i="6"/>
  <c r="T224" i="6"/>
  <c r="H43" i="64"/>
  <c r="H45" i="64" s="1"/>
  <c r="BB7" i="71"/>
  <c r="BG571" i="6"/>
  <c r="AJ568" i="6"/>
  <c r="AJ571" i="6" s="1"/>
  <c r="BH376" i="97"/>
  <c r="AM37" i="92"/>
  <c r="F22" i="91"/>
  <c r="BI7" i="71"/>
  <c r="BN571" i="6"/>
  <c r="W42" i="71"/>
  <c r="W35" i="64"/>
  <c r="V22" i="52"/>
  <c r="W9" i="92"/>
  <c r="AF224" i="6"/>
  <c r="U570" i="6"/>
  <c r="Q376" i="97"/>
  <c r="AV376" i="97"/>
  <c r="AZ570" i="6"/>
  <c r="G49" i="71"/>
  <c r="G55" i="71"/>
  <c r="AQ380" i="6"/>
  <c r="AM168" i="91" s="1"/>
  <c r="AM38" i="92" s="1"/>
  <c r="AM47" i="92" s="1"/>
  <c r="AQ379" i="6"/>
  <c r="D54" i="9" s="1"/>
  <c r="D55" i="9" s="1"/>
  <c r="BG8" i="92"/>
  <c r="BF21" i="52"/>
  <c r="BH207" i="59"/>
  <c r="F8" i="92"/>
  <c r="E21" i="52"/>
  <c r="G207" i="59"/>
  <c r="BP549" i="6"/>
  <c r="BM372" i="97" s="1"/>
  <c r="J30" i="97" s="1"/>
  <c r="S551" i="6"/>
  <c r="O372" i="97"/>
  <c r="AN232" i="6"/>
  <c r="AN570" i="6" s="1"/>
  <c r="AN567" i="6"/>
  <c r="AN568" i="6" s="1"/>
  <c r="BH55" i="71"/>
  <c r="BH49" i="71"/>
  <c r="H224" i="6"/>
  <c r="E35" i="64"/>
  <c r="E42" i="71"/>
  <c r="E9" i="92"/>
  <c r="D22" i="52"/>
  <c r="U8" i="92"/>
  <c r="T21" i="52"/>
  <c r="V207" i="59"/>
  <c r="AO8" i="92"/>
  <c r="AN21" i="52"/>
  <c r="AP207" i="59"/>
  <c r="AZ363" i="97"/>
  <c r="BD545" i="6"/>
  <c r="K49" i="71"/>
  <c r="K55" i="71"/>
  <c r="BD566" i="6" l="1"/>
  <c r="F9" i="9"/>
  <c r="AC571" i="6"/>
  <c r="X7" i="71"/>
  <c r="BG7" i="71"/>
  <c r="BL571" i="6"/>
  <c r="BD7" i="71"/>
  <c r="BI571" i="6"/>
  <c r="H67" i="64"/>
  <c r="AN571" i="6"/>
  <c r="AI7" i="71"/>
  <c r="BL166" i="59"/>
  <c r="BO230" i="6"/>
  <c r="AH35" i="64"/>
  <c r="AG22" i="52"/>
  <c r="AH9" i="92"/>
  <c r="AH42" i="71"/>
  <c r="BJ67" i="64"/>
  <c r="BJ55" i="64"/>
  <c r="AV22" i="52"/>
  <c r="AW35" i="64"/>
  <c r="AW42" i="71"/>
  <c r="AW9" i="92"/>
  <c r="U79" i="63"/>
  <c r="AO42" i="71"/>
  <c r="AN22" i="52"/>
  <c r="AO35" i="64"/>
  <c r="AO9" i="92"/>
  <c r="P7" i="71"/>
  <c r="U571" i="6"/>
  <c r="AB37" i="92"/>
  <c r="F20" i="91"/>
  <c r="BI8" i="92"/>
  <c r="BH21" i="52"/>
  <c r="BJ207" i="59"/>
  <c r="AQ7" i="71"/>
  <c r="AV571" i="6"/>
  <c r="E49" i="71"/>
  <c r="E55" i="71"/>
  <c r="AQ225" i="6"/>
  <c r="D24" i="9" s="1"/>
  <c r="AC164" i="59"/>
  <c r="AF232" i="6"/>
  <c r="J49" i="59"/>
  <c r="K49" i="59" s="1"/>
  <c r="D59" i="116"/>
  <c r="AJ35" i="64"/>
  <c r="AJ42" i="71"/>
  <c r="AI22" i="52"/>
  <c r="AJ9" i="92"/>
  <c r="L22" i="52"/>
  <c r="M42" i="71"/>
  <c r="M35" i="64"/>
  <c r="M9" i="92"/>
  <c r="BD49" i="71"/>
  <c r="BD55" i="71"/>
  <c r="AZ571" i="6"/>
  <c r="AU7" i="71"/>
  <c r="W55" i="71"/>
  <c r="W49" i="71"/>
  <c r="BI376" i="97"/>
  <c r="BM570" i="6"/>
  <c r="BE7" i="71"/>
  <c r="BJ571" i="6"/>
  <c r="AW571" i="6"/>
  <c r="AR7" i="71"/>
  <c r="AY55" i="71"/>
  <c r="AY49" i="71"/>
  <c r="AQ567" i="6"/>
  <c r="AQ568" i="6" s="1"/>
  <c r="AQ232" i="6"/>
  <c r="AQ570" i="6" s="1"/>
  <c r="AQ231" i="6"/>
  <c r="D26" i="9" s="1"/>
  <c r="AB167" i="59"/>
  <c r="AB169" i="59" s="1"/>
  <c r="AB205" i="59" s="1"/>
  <c r="F62" i="59"/>
  <c r="E72" i="116" s="1"/>
  <c r="BE55" i="71"/>
  <c r="BE49" i="71"/>
  <c r="AS45" i="64"/>
  <c r="AT79" i="63"/>
  <c r="M79" i="63"/>
  <c r="AN167" i="59"/>
  <c r="AN169" i="59" s="1"/>
  <c r="AN205" i="59" s="1"/>
  <c r="Y79" i="63"/>
  <c r="B7" i="9"/>
  <c r="AM376" i="97"/>
  <c r="F32" i="97" s="1"/>
  <c r="F41" i="97" s="1"/>
  <c r="AJ79" i="63"/>
  <c r="BK49" i="71"/>
  <c r="BK55" i="71"/>
  <c r="BB55" i="71"/>
  <c r="BB49" i="71"/>
  <c r="Z9" i="92"/>
  <c r="Y22" i="52"/>
  <c r="Z42" i="71"/>
  <c r="Z35" i="64"/>
  <c r="BC55" i="64"/>
  <c r="BC67" i="64"/>
  <c r="AP45" i="64"/>
  <c r="AQ79" i="63"/>
  <c r="F12" i="9"/>
  <c r="F13" i="9" s="1"/>
  <c r="F27" i="9"/>
  <c r="I45" i="64"/>
  <c r="J79" i="63"/>
  <c r="AO571" i="6"/>
  <c r="AJ7" i="71"/>
  <c r="Q22" i="52"/>
  <c r="R9" i="92"/>
  <c r="R42" i="71"/>
  <c r="R35" i="64"/>
  <c r="BK374" i="97"/>
  <c r="BO553" i="6"/>
  <c r="AG35" i="64"/>
  <c r="AG9" i="92"/>
  <c r="AG42" i="71"/>
  <c r="AF22" i="52"/>
  <c r="BP215" i="6"/>
  <c r="B23" i="9"/>
  <c r="X21" i="52"/>
  <c r="Y8" i="92"/>
  <c r="Z207" i="59"/>
  <c r="J16" i="67"/>
  <c r="J19" i="67" s="1"/>
  <c r="J51" i="63"/>
  <c r="BA154" i="59"/>
  <c r="I50" i="59" s="1"/>
  <c r="H60" i="116" s="1"/>
  <c r="I46" i="59"/>
  <c r="H56" i="116" s="1"/>
  <c r="AR45" i="64"/>
  <c r="AS79" i="63"/>
  <c r="BD568" i="6"/>
  <c r="BO569" i="6" s="1"/>
  <c r="AF566" i="6"/>
  <c r="AF568" i="6" s="1"/>
  <c r="E25" i="9"/>
  <c r="E10" i="9"/>
  <c r="E11" i="9" s="1"/>
  <c r="BC7" i="71"/>
  <c r="BH571" i="6"/>
  <c r="T55" i="71"/>
  <c r="T49" i="71"/>
  <c r="D58" i="116"/>
  <c r="J48" i="59"/>
  <c r="K48" i="59" s="1"/>
  <c r="Q571" i="6"/>
  <c r="L7" i="71"/>
  <c r="S379" i="6"/>
  <c r="S380" i="6"/>
  <c r="O168" i="91" s="1"/>
  <c r="O38" i="92" s="1"/>
  <c r="O47" i="92" s="1"/>
  <c r="BP378" i="6"/>
  <c r="BP230" i="6"/>
  <c r="S567" i="6"/>
  <c r="S232" i="6"/>
  <c r="S231" i="6"/>
  <c r="D368" i="97"/>
  <c r="BP545" i="6"/>
  <c r="BM368" i="97" s="1"/>
  <c r="H553" i="6"/>
  <c r="S546" i="6"/>
  <c r="H20" i="91"/>
  <c r="AZ37" i="92"/>
  <c r="AY376" i="97"/>
  <c r="BA9" i="92"/>
  <c r="BA35" i="64"/>
  <c r="BA42" i="71"/>
  <c r="AZ22" i="52"/>
  <c r="E50" i="59"/>
  <c r="BM154" i="59"/>
  <c r="BG79" i="63"/>
  <c r="BF45" i="64"/>
  <c r="AT42" i="71"/>
  <c r="AT9" i="92"/>
  <c r="AT35" i="64"/>
  <c r="AS22" i="52"/>
  <c r="BL79" i="63"/>
  <c r="I36" i="63" s="1"/>
  <c r="H179" i="116" s="1"/>
  <c r="BK45" i="64"/>
  <c r="Q35" i="64"/>
  <c r="Q9" i="92"/>
  <c r="Q42" i="71"/>
  <c r="P22" i="52"/>
  <c r="B65" i="9"/>
  <c r="BP536" i="6"/>
  <c r="AG7" i="71"/>
  <c r="AL571" i="6"/>
  <c r="BF22" i="52"/>
  <c r="BG42" i="71"/>
  <c r="BG35" i="64"/>
  <c r="BG9" i="92"/>
  <c r="AB168" i="91"/>
  <c r="AB38" i="92" s="1"/>
  <c r="AB47" i="92" s="1"/>
  <c r="AQ381" i="6"/>
  <c r="D56" i="9" s="1"/>
  <c r="AE232" i="6"/>
  <c r="AE567" i="6"/>
  <c r="AE568" i="6" s="1"/>
  <c r="AE231" i="6"/>
  <c r="C26" i="9" s="1"/>
  <c r="X49" i="71"/>
  <c r="X55" i="71"/>
  <c r="AB571" i="6"/>
  <c r="W7" i="71"/>
  <c r="AK571" i="6"/>
  <c r="AF7" i="71"/>
  <c r="AV6" i="111"/>
  <c r="AV15" i="111" s="1"/>
  <c r="AV44" i="71"/>
  <c r="AQ67" i="64"/>
  <c r="AQ55" i="64"/>
  <c r="AK42" i="71"/>
  <c r="AJ22" i="52"/>
  <c r="AK35" i="64"/>
  <c r="AK9" i="92"/>
  <c r="AZ79" i="63"/>
  <c r="H36" i="63" s="1"/>
  <c r="G179" i="116" s="1"/>
  <c r="AY45" i="64"/>
  <c r="BC79" i="63"/>
  <c r="BB45" i="64"/>
  <c r="AN376" i="97"/>
  <c r="G32" i="97" s="1"/>
  <c r="G41" i="97" s="1"/>
  <c r="AR570" i="6"/>
  <c r="BC554" i="6"/>
  <c r="E70" i="9" s="1"/>
  <c r="E14" i="9" s="1"/>
  <c r="BO225" i="6"/>
  <c r="F24" i="9" s="1"/>
  <c r="BA164" i="59"/>
  <c r="AG79" i="63"/>
  <c r="E45" i="64"/>
  <c r="F79" i="63"/>
  <c r="Q164" i="59"/>
  <c r="AE225" i="6"/>
  <c r="C24" i="9" s="1"/>
  <c r="T232" i="6"/>
  <c r="T570" i="6" s="1"/>
  <c r="O79" i="63"/>
  <c r="H60" i="59"/>
  <c r="G70" i="116" s="1"/>
  <c r="AO167" i="59"/>
  <c r="T22" i="52"/>
  <c r="U35" i="64"/>
  <c r="U9" i="92"/>
  <c r="U42" i="71"/>
  <c r="BP224" i="6"/>
  <c r="H232" i="6"/>
  <c r="S225" i="6"/>
  <c r="E164" i="59"/>
  <c r="E22" i="52"/>
  <c r="F9" i="92"/>
  <c r="F35" i="64"/>
  <c r="F42" i="71"/>
  <c r="AC22" i="52"/>
  <c r="AD35" i="64"/>
  <c r="AD42" i="71"/>
  <c r="AD9" i="92"/>
  <c r="D22" i="91"/>
  <c r="O37" i="92"/>
  <c r="BE45" i="64"/>
  <c r="BF79" i="63"/>
  <c r="BA7" i="71"/>
  <c r="BF571" i="6"/>
  <c r="BH55" i="64"/>
  <c r="BH67" i="64"/>
  <c r="I55" i="71"/>
  <c r="I49" i="71"/>
  <c r="L49" i="71"/>
  <c r="L55" i="71"/>
  <c r="AA376" i="97"/>
  <c r="AE570" i="6"/>
  <c r="T566" i="6"/>
  <c r="T568" i="6" s="1"/>
  <c r="AF55" i="71"/>
  <c r="AF49" i="71"/>
  <c r="AR55" i="71"/>
  <c r="AR49" i="71"/>
  <c r="AP55" i="71"/>
  <c r="AP49" i="71"/>
  <c r="BO546" i="6"/>
  <c r="F66" i="9" s="1"/>
  <c r="F67" i="9" s="1"/>
  <c r="AZ368" i="97"/>
  <c r="H28" i="97" s="1"/>
  <c r="BD553" i="6"/>
  <c r="AY79" i="63"/>
  <c r="AX45" i="64"/>
  <c r="AL49" i="71"/>
  <c r="AL55" i="71"/>
  <c r="BC567" i="6"/>
  <c r="BC568" i="6" s="1"/>
  <c r="BC232" i="6"/>
  <c r="BC570" i="6" s="1"/>
  <c r="BC231" i="6"/>
  <c r="E26" i="9" s="1"/>
  <c r="V55" i="71"/>
  <c r="V49" i="71"/>
  <c r="AZ168" i="91"/>
  <c r="AZ38" i="92" s="1"/>
  <c r="AZ47" i="92" s="1"/>
  <c r="BO381" i="6"/>
  <c r="F56" i="9" s="1"/>
  <c r="BP363" i="6"/>
  <c r="B51" i="9"/>
  <c r="K79" i="63"/>
  <c r="D30" i="97"/>
  <c r="I30" i="97" s="1"/>
  <c r="BL372" i="97"/>
  <c r="BA376" i="97"/>
  <c r="BE570" i="6"/>
  <c r="AS49" i="71"/>
  <c r="AS55" i="71"/>
  <c r="O374" i="97"/>
  <c r="S552" i="6"/>
  <c r="BP551" i="6"/>
  <c r="S553" i="6"/>
  <c r="J70" i="50"/>
  <c r="J41" i="64" s="1"/>
  <c r="K65" i="50"/>
  <c r="K67" i="50" s="1"/>
  <c r="K69" i="50" s="1"/>
  <c r="J59" i="52"/>
  <c r="K66" i="63"/>
  <c r="K68" i="63" s="1"/>
  <c r="K74" i="63" s="1"/>
  <c r="J53" i="52"/>
  <c r="E62" i="59"/>
  <c r="BM166" i="59"/>
  <c r="P167" i="59"/>
  <c r="P169" i="59" s="1"/>
  <c r="P205" i="59" s="1"/>
  <c r="D164" i="91"/>
  <c r="H566" i="6"/>
  <c r="S373" i="6"/>
  <c r="H380" i="6"/>
  <c r="BP372" i="6"/>
  <c r="BD232" i="6"/>
  <c r="BO233" i="6" s="1"/>
  <c r="F28" i="9" s="1"/>
  <c r="X79" i="63"/>
  <c r="L48" i="50"/>
  <c r="K58" i="52"/>
  <c r="L52" i="63"/>
  <c r="L31" i="50"/>
  <c r="L49" i="52" s="1"/>
  <c r="K52" i="52"/>
  <c r="AX55" i="71"/>
  <c r="AX49" i="71"/>
  <c r="AM79" i="63"/>
  <c r="N49" i="71"/>
  <c r="N55" i="71"/>
  <c r="AC9" i="92"/>
  <c r="AC42" i="71"/>
  <c r="AC35" i="64"/>
  <c r="AB22" i="52"/>
  <c r="BF7" i="71"/>
  <c r="BK571" i="6"/>
  <c r="P376" i="97"/>
  <c r="AE554" i="6"/>
  <c r="C70" i="9" s="1"/>
  <c r="W79" i="63"/>
  <c r="D56" i="116"/>
  <c r="J46" i="59"/>
  <c r="K46" i="59" s="1"/>
  <c r="BD45" i="64"/>
  <c r="BE79" i="63"/>
  <c r="BF55" i="71"/>
  <c r="BF49" i="71"/>
  <c r="AI55" i="71"/>
  <c r="AI49" i="71"/>
  <c r="AU67" i="64"/>
  <c r="AU55" i="64"/>
  <c r="J55" i="71"/>
  <c r="J49" i="71"/>
  <c r="G67" i="64"/>
  <c r="G55" i="64"/>
  <c r="AQ569" i="6" l="1"/>
  <c r="E32" i="97"/>
  <c r="E41" i="97" s="1"/>
  <c r="AE233" i="6"/>
  <c r="C28" i="9" s="1"/>
  <c r="AQ233" i="6"/>
  <c r="D28" i="9" s="1"/>
  <c r="D14" i="9" s="1"/>
  <c r="BC571" i="6"/>
  <c r="AX7" i="71"/>
  <c r="Z7" i="71"/>
  <c r="AE571" i="6"/>
  <c r="AK55" i="71"/>
  <c r="AK49" i="71"/>
  <c r="S568" i="6"/>
  <c r="BP567" i="6"/>
  <c r="O7" i="71"/>
  <c r="T571" i="6"/>
  <c r="AC49" i="71"/>
  <c r="AC55" i="71"/>
  <c r="AD49" i="71"/>
  <c r="AD55" i="71"/>
  <c r="BM164" i="59"/>
  <c r="E60" i="59"/>
  <c r="E167" i="59"/>
  <c r="AL79" i="63"/>
  <c r="BK67" i="64"/>
  <c r="BK55" i="64"/>
  <c r="B26" i="9"/>
  <c r="BP231" i="6"/>
  <c r="K16" i="67"/>
  <c r="K19" i="67" s="1"/>
  <c r="K51" i="63"/>
  <c r="AQ571" i="6"/>
  <c r="AL7" i="71"/>
  <c r="AS67" i="64"/>
  <c r="AS55" i="64"/>
  <c r="N79" i="63"/>
  <c r="G44" i="71"/>
  <c r="G6" i="111"/>
  <c r="G15" i="111" s="1"/>
  <c r="D168" i="91"/>
  <c r="D38" i="92" s="1"/>
  <c r="D47" i="92" s="1"/>
  <c r="S381" i="6"/>
  <c r="BP380" i="6"/>
  <c r="AE79" i="63"/>
  <c r="B24" i="9"/>
  <c r="BP225" i="6"/>
  <c r="AO169" i="59"/>
  <c r="H63" i="59"/>
  <c r="G73" i="116" s="1"/>
  <c r="E55" i="64"/>
  <c r="E67" i="64"/>
  <c r="AF570" i="6"/>
  <c r="Y9" i="92"/>
  <c r="Y42" i="71"/>
  <c r="X22" i="52"/>
  <c r="Y35" i="64"/>
  <c r="AH79" i="63"/>
  <c r="AP67" i="64"/>
  <c r="AP55" i="64"/>
  <c r="M55" i="71"/>
  <c r="M49" i="71"/>
  <c r="BH22" i="52"/>
  <c r="BI9" i="92"/>
  <c r="BI42" i="71"/>
  <c r="BI35" i="64"/>
  <c r="H6" i="111"/>
  <c r="H44" i="71"/>
  <c r="BC44" i="71"/>
  <c r="BC6" i="111"/>
  <c r="BC15" i="111" s="1"/>
  <c r="AP79" i="63"/>
  <c r="AO45" i="64"/>
  <c r="AW49" i="71"/>
  <c r="AW55" i="71"/>
  <c r="AZ7" i="71"/>
  <c r="BE571" i="6"/>
  <c r="BB67" i="64"/>
  <c r="BB55" i="64"/>
  <c r="BD55" i="64"/>
  <c r="BD67" i="64"/>
  <c r="BK376" i="97"/>
  <c r="AC167" i="59"/>
  <c r="G60" i="59"/>
  <c r="F70" i="116" s="1"/>
  <c r="AI79" i="63"/>
  <c r="J43" i="64"/>
  <c r="J45" i="64" s="1"/>
  <c r="AX67" i="64"/>
  <c r="AX55" i="64"/>
  <c r="F55" i="71"/>
  <c r="F49" i="71"/>
  <c r="AY55" i="64"/>
  <c r="AY67" i="64"/>
  <c r="B66" i="9"/>
  <c r="B67" i="9" s="1"/>
  <c r="BP546" i="6"/>
  <c r="AR55" i="64"/>
  <c r="AR67" i="64"/>
  <c r="Z21" i="52"/>
  <c r="AA8" i="92"/>
  <c r="AB207" i="59"/>
  <c r="AO49" i="71"/>
  <c r="AO55" i="71"/>
  <c r="O8" i="92"/>
  <c r="N21" i="52"/>
  <c r="P207" i="59"/>
  <c r="G79" i="63"/>
  <c r="F45" i="64"/>
  <c r="C14" i="9"/>
  <c r="F10" i="9"/>
  <c r="F11" i="9" s="1"/>
  <c r="F25" i="9"/>
  <c r="AV57" i="71"/>
  <c r="AV50" i="71"/>
  <c r="C27" i="9"/>
  <c r="C12" i="9"/>
  <c r="C13" i="9" s="1"/>
  <c r="Q55" i="71"/>
  <c r="Q49" i="71"/>
  <c r="BA55" i="71"/>
  <c r="BA49" i="71"/>
  <c r="BP553" i="6"/>
  <c r="BM376" i="97" s="1"/>
  <c r="J32" i="97" s="1"/>
  <c r="J41" i="97" s="1"/>
  <c r="D376" i="97"/>
  <c r="H570" i="6"/>
  <c r="S554" i="6"/>
  <c r="S79" i="63"/>
  <c r="I55" i="64"/>
  <c r="I67" i="64"/>
  <c r="Z55" i="71"/>
  <c r="Z49" i="71"/>
  <c r="D12" i="9"/>
  <c r="D13" i="9" s="1"/>
  <c r="D27" i="9"/>
  <c r="B52" i="9"/>
  <c r="B53" i="9" s="1"/>
  <c r="BP373" i="6"/>
  <c r="S233" i="6"/>
  <c r="BP232" i="6"/>
  <c r="K53" i="52"/>
  <c r="K59" i="52"/>
  <c r="K70" i="50"/>
  <c r="K41" i="64" s="1"/>
  <c r="K43" i="64" s="1"/>
  <c r="K45" i="64" s="1"/>
  <c r="L66" i="63"/>
  <c r="L68" i="63" s="1"/>
  <c r="L74" i="63" s="1"/>
  <c r="L65" i="50"/>
  <c r="L67" i="50" s="1"/>
  <c r="L69" i="50" s="1"/>
  <c r="BE55" i="64"/>
  <c r="BE67" i="64"/>
  <c r="BG45" i="64"/>
  <c r="BH79" i="63"/>
  <c r="AU79" i="63"/>
  <c r="AT45" i="64"/>
  <c r="AX79" i="63"/>
  <c r="AW45" i="64"/>
  <c r="U55" i="71"/>
  <c r="U49" i="71"/>
  <c r="AQ6" i="111"/>
  <c r="AQ15" i="111" s="1"/>
  <c r="AQ44" i="71"/>
  <c r="AL21" i="52"/>
  <c r="AM8" i="92"/>
  <c r="AN207" i="59"/>
  <c r="D25" i="9"/>
  <c r="D10" i="9"/>
  <c r="D11" i="9" s="1"/>
  <c r="BO232" i="6"/>
  <c r="BO570" i="6" s="1"/>
  <c r="BO567" i="6"/>
  <c r="BO568" i="6" s="1"/>
  <c r="AU44" i="71"/>
  <c r="AU6" i="111"/>
  <c r="AU15" i="111" s="1"/>
  <c r="BH6" i="111"/>
  <c r="BH15" i="111" s="1"/>
  <c r="BH44" i="71"/>
  <c r="AT49" i="71"/>
  <c r="AT55" i="71"/>
  <c r="BA45" i="64"/>
  <c r="BB79" i="63"/>
  <c r="B54" i="9"/>
  <c r="B55" i="9" s="1"/>
  <c r="BP379" i="6"/>
  <c r="R55" i="71"/>
  <c r="R49" i="71"/>
  <c r="BM571" i="6"/>
  <c r="BH7" i="71"/>
  <c r="AJ55" i="71"/>
  <c r="AJ49" i="71"/>
  <c r="BJ44" i="71"/>
  <c r="BJ6" i="111"/>
  <c r="BJ15" i="111" s="1"/>
  <c r="D60" i="116"/>
  <c r="J50" i="59"/>
  <c r="K50" i="59" s="1"/>
  <c r="BP566" i="6"/>
  <c r="H568" i="6"/>
  <c r="M48" i="50"/>
  <c r="L58" i="52"/>
  <c r="M31" i="50"/>
  <c r="M49" i="52" s="1"/>
  <c r="L52" i="52"/>
  <c r="M52" i="63"/>
  <c r="D37" i="92"/>
  <c r="D20" i="91"/>
  <c r="D23" i="91" s="1"/>
  <c r="D34" i="91" s="1"/>
  <c r="BA167" i="59"/>
  <c r="I60" i="59"/>
  <c r="H70" i="116" s="1"/>
  <c r="BG49" i="71"/>
  <c r="BG55" i="71"/>
  <c r="B9" i="9"/>
  <c r="AA79" i="63"/>
  <c r="S570" i="6"/>
  <c r="O376" i="97"/>
  <c r="BD570" i="6"/>
  <c r="AZ376" i="97"/>
  <c r="H32" i="97" s="1"/>
  <c r="H41" i="97" s="1"/>
  <c r="BO554" i="6"/>
  <c r="F70" i="9" s="1"/>
  <c r="H14" i="9" s="1"/>
  <c r="C10" i="9"/>
  <c r="C11" i="9" s="1"/>
  <c r="C25" i="9"/>
  <c r="AD79" i="63"/>
  <c r="D72" i="116"/>
  <c r="J62" i="59"/>
  <c r="K62" i="59" s="1"/>
  <c r="BP552" i="6"/>
  <c r="B68" i="9"/>
  <c r="B69" i="9" s="1"/>
  <c r="E12" i="9"/>
  <c r="E13" i="9" s="1"/>
  <c r="E27" i="9"/>
  <c r="AE569" i="6"/>
  <c r="V79" i="63"/>
  <c r="Q167" i="59"/>
  <c r="F60" i="59"/>
  <c r="E70" i="116" s="1"/>
  <c r="AR571" i="6"/>
  <c r="AM7" i="71"/>
  <c r="R79" i="63"/>
  <c r="BF55" i="64"/>
  <c r="BF67" i="64"/>
  <c r="BL368" i="97"/>
  <c r="J28" i="97" s="1"/>
  <c r="D28" i="97"/>
  <c r="I28" i="97" s="1"/>
  <c r="AG49" i="71"/>
  <c r="AG55" i="71"/>
  <c r="AK79" i="63"/>
  <c r="AH55" i="71"/>
  <c r="AH49" i="71"/>
  <c r="M65" i="50" l="1"/>
  <c r="M67" i="50" s="1"/>
  <c r="M69" i="50" s="1"/>
  <c r="L70" i="50"/>
  <c r="L41" i="64" s="1"/>
  <c r="L43" i="64" s="1"/>
  <c r="L45" i="64" s="1"/>
  <c r="L53" i="52"/>
  <c r="L59" i="52"/>
  <c r="M66" i="63"/>
  <c r="M68" i="63" s="1"/>
  <c r="M74" i="63" s="1"/>
  <c r="BO571" i="6"/>
  <c r="BJ7" i="71"/>
  <c r="AA7" i="71"/>
  <c r="AF571" i="6"/>
  <c r="E6" i="111"/>
  <c r="E15" i="111" s="1"/>
  <c r="E44" i="71"/>
  <c r="BK44" i="71"/>
  <c r="BK6" i="111"/>
  <c r="BK15" i="111" s="1"/>
  <c r="BA169" i="59"/>
  <c r="I63" i="59"/>
  <c r="H73" i="116" s="1"/>
  <c r="S569" i="6"/>
  <c r="BP569" i="6" s="1"/>
  <c r="BP568" i="6"/>
  <c r="AA35" i="64"/>
  <c r="AA9" i="92"/>
  <c r="Z22" i="52"/>
  <c r="AA42" i="71"/>
  <c r="BB6" i="111"/>
  <c r="BB15" i="111" s="1"/>
  <c r="BB44" i="71"/>
  <c r="BC57" i="71"/>
  <c r="BC50" i="71"/>
  <c r="G57" i="71"/>
  <c r="G50" i="71"/>
  <c r="L16" i="67"/>
  <c r="L19" i="67" s="1"/>
  <c r="L51" i="63"/>
  <c r="J60" i="59"/>
  <c r="K60" i="59" s="1"/>
  <c r="D70" i="116"/>
  <c r="H57" i="71"/>
  <c r="H50" i="71"/>
  <c r="B27" i="9"/>
  <c r="B12" i="9"/>
  <c r="B13" i="9" s="1"/>
  <c r="F67" i="64"/>
  <c r="F55" i="64"/>
  <c r="K55" i="64"/>
  <c r="K67" i="64"/>
  <c r="N22" i="52"/>
  <c r="O9" i="92"/>
  <c r="O42" i="71"/>
  <c r="O35" i="64"/>
  <c r="AP6" i="111"/>
  <c r="AP15" i="111" s="1"/>
  <c r="AP44" i="71"/>
  <c r="Q169" i="59"/>
  <c r="F63" i="59"/>
  <c r="E73" i="116" s="1"/>
  <c r="D32" i="97"/>
  <c r="BL376" i="97"/>
  <c r="AX6" i="111"/>
  <c r="AX15" i="111" s="1"/>
  <c r="AX44" i="71"/>
  <c r="AS44" i="71"/>
  <c r="AS6" i="111"/>
  <c r="AS15" i="111" s="1"/>
  <c r="BF6" i="111"/>
  <c r="BF15" i="111" s="1"/>
  <c r="BF44" i="71"/>
  <c r="BJ57" i="71"/>
  <c r="BJ50" i="71"/>
  <c r="AU57" i="71"/>
  <c r="AU50" i="71"/>
  <c r="AQ57" i="71"/>
  <c r="AQ50" i="71"/>
  <c r="BD44" i="71"/>
  <c r="BD6" i="111"/>
  <c r="BD15" i="111" s="1"/>
  <c r="AO55" i="64"/>
  <c r="AO67" i="64"/>
  <c r="BI49" i="71"/>
  <c r="BI55" i="71"/>
  <c r="BP381" i="6"/>
  <c r="B56" i="9"/>
  <c r="N7" i="71"/>
  <c r="S571" i="6"/>
  <c r="AW55" i="64"/>
  <c r="AW67" i="64"/>
  <c r="B25" i="9"/>
  <c r="B10" i="9"/>
  <c r="B11" i="9" s="1"/>
  <c r="BH50" i="71"/>
  <c r="BH57" i="71"/>
  <c r="AT67" i="64"/>
  <c r="AT55" i="64"/>
  <c r="AR6" i="111"/>
  <c r="AR15" i="111" s="1"/>
  <c r="AR44" i="71"/>
  <c r="F14" i="9"/>
  <c r="BG55" i="64"/>
  <c r="BG67" i="64"/>
  <c r="I44" i="71"/>
  <c r="I6" i="111"/>
  <c r="J67" i="64"/>
  <c r="J55" i="64"/>
  <c r="Y49" i="71"/>
  <c r="Y55" i="71"/>
  <c r="AM42" i="71"/>
  <c r="AM35" i="64"/>
  <c r="AM9" i="92"/>
  <c r="AL22" i="52"/>
  <c r="BP554" i="6"/>
  <c r="B70" i="9"/>
  <c r="AC169" i="59"/>
  <c r="G63" i="59"/>
  <c r="F73" i="116" s="1"/>
  <c r="C7" i="71"/>
  <c r="H571" i="6"/>
  <c r="BJ79" i="63"/>
  <c r="BI45" i="64"/>
  <c r="AY7" i="71"/>
  <c r="BD571" i="6"/>
  <c r="M58" i="52"/>
  <c r="N52" i="63"/>
  <c r="M52" i="52"/>
  <c r="N48" i="50"/>
  <c r="N31" i="50"/>
  <c r="N49" i="52" s="1"/>
  <c r="BA55" i="64"/>
  <c r="BA67" i="64"/>
  <c r="BE6" i="111"/>
  <c r="BE15" i="111" s="1"/>
  <c r="BE44" i="71"/>
  <c r="B28" i="9"/>
  <c r="BP233" i="6"/>
  <c r="AY44" i="71"/>
  <c r="AY6" i="111"/>
  <c r="AY15" i="111" s="1"/>
  <c r="Z79" i="63"/>
  <c r="H65" i="59"/>
  <c r="G75" i="116" s="1"/>
  <c r="AO205" i="59"/>
  <c r="E63" i="59"/>
  <c r="E169" i="59"/>
  <c r="BM167" i="59"/>
  <c r="BA6" i="111" l="1"/>
  <c r="BA15" i="111" s="1"/>
  <c r="BA44" i="71"/>
  <c r="AR50" i="71"/>
  <c r="AR57" i="71"/>
  <c r="AA55" i="71"/>
  <c r="AA49" i="71"/>
  <c r="AY50" i="71"/>
  <c r="AY57" i="71"/>
  <c r="AM49" i="71"/>
  <c r="AM55" i="71"/>
  <c r="AS50" i="71"/>
  <c r="AS57" i="71"/>
  <c r="AP50" i="71"/>
  <c r="AP57" i="71"/>
  <c r="BB57" i="71"/>
  <c r="BB50" i="71"/>
  <c r="I65" i="59"/>
  <c r="H75" i="116" s="1"/>
  <c r="BA205" i="59"/>
  <c r="AO44" i="71"/>
  <c r="AO6" i="111"/>
  <c r="AO15" i="111" s="1"/>
  <c r="F44" i="71"/>
  <c r="F6" i="111"/>
  <c r="F15" i="111" s="1"/>
  <c r="BF50" i="71"/>
  <c r="BF57" i="71"/>
  <c r="E57" i="71"/>
  <c r="E50" i="71"/>
  <c r="P79" i="63"/>
  <c r="E36" i="63" s="1"/>
  <c r="D179" i="116" s="1"/>
  <c r="BM169" i="59"/>
  <c r="E205" i="59"/>
  <c r="E65" i="59"/>
  <c r="AW44" i="71"/>
  <c r="AW6" i="111"/>
  <c r="AW15" i="111" s="1"/>
  <c r="M51" i="63"/>
  <c r="M16" i="67"/>
  <c r="M19" i="67" s="1"/>
  <c r="N58" i="52"/>
  <c r="N52" i="52"/>
  <c r="O52" i="63"/>
  <c r="O31" i="50"/>
  <c r="O49" i="52" s="1"/>
  <c r="O48" i="50"/>
  <c r="J44" i="71"/>
  <c r="J6" i="111"/>
  <c r="J15" i="111" s="1"/>
  <c r="I32" i="97"/>
  <c r="I41" i="97" s="1"/>
  <c r="D41" i="97"/>
  <c r="BK50" i="71"/>
  <c r="BK57" i="71"/>
  <c r="B14" i="9"/>
  <c r="G14" i="9" s="1"/>
  <c r="I57" i="71"/>
  <c r="I50" i="71"/>
  <c r="BD50" i="71"/>
  <c r="BD57" i="71"/>
  <c r="AB79" i="63"/>
  <c r="F36" i="63" s="1"/>
  <c r="E179" i="116" s="1"/>
  <c r="L67" i="64"/>
  <c r="L55" i="64"/>
  <c r="G65" i="59"/>
  <c r="F75" i="116" s="1"/>
  <c r="AC205" i="59"/>
  <c r="AX50" i="71"/>
  <c r="AX57" i="71"/>
  <c r="BI67" i="64"/>
  <c r="BI55" i="64"/>
  <c r="O49" i="71"/>
  <c r="O55" i="71"/>
  <c r="D73" i="116"/>
  <c r="J63" i="59"/>
  <c r="K63" i="59" s="1"/>
  <c r="I15" i="111"/>
  <c r="H101" i="59"/>
  <c r="G111" i="116" s="1"/>
  <c r="AN8" i="92"/>
  <c r="AM21" i="52"/>
  <c r="AO207" i="59"/>
  <c r="AN79" i="63"/>
  <c r="G36" i="63" s="1"/>
  <c r="F179" i="116" s="1"/>
  <c r="AT44" i="71"/>
  <c r="AT6" i="111"/>
  <c r="AT15" i="111" s="1"/>
  <c r="BE50" i="71"/>
  <c r="BE57" i="71"/>
  <c r="BG44" i="71"/>
  <c r="BG6" i="111"/>
  <c r="BG15" i="111" s="1"/>
  <c r="F65" i="59"/>
  <c r="E75" i="116" s="1"/>
  <c r="Q205" i="59"/>
  <c r="K44" i="71"/>
  <c r="K6" i="111"/>
  <c r="K15" i="111" s="1"/>
  <c r="M70" i="50"/>
  <c r="M41" i="64" s="1"/>
  <c r="M43" i="64" s="1"/>
  <c r="M45" i="64" s="1"/>
  <c r="M53" i="52"/>
  <c r="M59" i="52"/>
  <c r="N66" i="63"/>
  <c r="N68" i="63" s="1"/>
  <c r="N74" i="63" s="1"/>
  <c r="N65" i="50"/>
  <c r="N67" i="50" s="1"/>
  <c r="N69" i="50" s="1"/>
  <c r="AO50" i="71" l="1"/>
  <c r="AO57" i="71"/>
  <c r="P52" i="63"/>
  <c r="E9" i="63" s="1"/>
  <c r="D152" i="116" s="1"/>
  <c r="P48" i="50"/>
  <c r="P31" i="50"/>
  <c r="P49" i="52" s="1"/>
  <c r="O52" i="52"/>
  <c r="O58" i="52"/>
  <c r="BG50" i="71"/>
  <c r="BG57" i="71"/>
  <c r="AN35" i="64"/>
  <c r="AN42" i="71"/>
  <c r="AM22" i="52"/>
  <c r="H103" i="59"/>
  <c r="AN9" i="92"/>
  <c r="N16" i="67"/>
  <c r="N19" i="67" s="1"/>
  <c r="N51" i="63"/>
  <c r="AZ8" i="92"/>
  <c r="I101" i="59"/>
  <c r="H111" i="116" s="1"/>
  <c r="AY21" i="52"/>
  <c r="BA207" i="59"/>
  <c r="C21" i="52"/>
  <c r="E101" i="59"/>
  <c r="BM205" i="59"/>
  <c r="D8" i="92"/>
  <c r="E207" i="59"/>
  <c r="AA21" i="52"/>
  <c r="AB8" i="92"/>
  <c r="G101" i="59"/>
  <c r="F111" i="116" s="1"/>
  <c r="AC207" i="59"/>
  <c r="J50" i="71"/>
  <c r="J57" i="71"/>
  <c r="K57" i="71"/>
  <c r="K50" i="71"/>
  <c r="AW57" i="71"/>
  <c r="AW50" i="71"/>
  <c r="O21" i="52"/>
  <c r="P8" i="92"/>
  <c r="F101" i="59"/>
  <c r="E111" i="116" s="1"/>
  <c r="Q207" i="59"/>
  <c r="D75" i="116"/>
  <c r="J65" i="59"/>
  <c r="K65" i="59" s="1"/>
  <c r="AT50" i="71"/>
  <c r="AT57" i="71"/>
  <c r="BA57" i="71"/>
  <c r="BA50" i="71"/>
  <c r="M55" i="64"/>
  <c r="M67" i="64"/>
  <c r="L6" i="111"/>
  <c r="L15" i="111" s="1"/>
  <c r="L44" i="71"/>
  <c r="O66" i="63"/>
  <c r="O68" i="63" s="1"/>
  <c r="O74" i="63" s="1"/>
  <c r="N59" i="52"/>
  <c r="N53" i="52"/>
  <c r="N70" i="50"/>
  <c r="N41" i="64" s="1"/>
  <c r="N43" i="64" s="1"/>
  <c r="N45" i="64" s="1"/>
  <c r="O65" i="50"/>
  <c r="O67" i="50" s="1"/>
  <c r="O69" i="50" s="1"/>
  <c r="BI44" i="71"/>
  <c r="BI6" i="111"/>
  <c r="BI15" i="111" s="1"/>
  <c r="F57" i="71"/>
  <c r="F50" i="71"/>
  <c r="O51" i="63" l="1"/>
  <c r="O16" i="67"/>
  <c r="O19" i="67" s="1"/>
  <c r="BI50" i="71"/>
  <c r="BI57" i="71"/>
  <c r="AZ35" i="64"/>
  <c r="AZ42" i="71"/>
  <c r="I103" i="59"/>
  <c r="AY22" i="52"/>
  <c r="AZ9" i="92"/>
  <c r="N67" i="64"/>
  <c r="G113" i="116"/>
  <c r="AN55" i="71"/>
  <c r="AN49" i="71"/>
  <c r="O70" i="50"/>
  <c r="O41" i="64" s="1"/>
  <c r="P66" i="63"/>
  <c r="P65" i="50"/>
  <c r="P67" i="50" s="1"/>
  <c r="P69" i="50" s="1"/>
  <c r="O59" i="52"/>
  <c r="O53" i="52"/>
  <c r="C22" i="52"/>
  <c r="D35" i="64"/>
  <c r="D9" i="92"/>
  <c r="E103" i="59"/>
  <c r="D42" i="71"/>
  <c r="E208" i="59"/>
  <c r="BM207" i="59"/>
  <c r="M44" i="71"/>
  <c r="M6" i="111"/>
  <c r="M15" i="111" s="1"/>
  <c r="Q52" i="63"/>
  <c r="P52" i="52"/>
  <c r="Q31" i="50"/>
  <c r="Q49" i="52" s="1"/>
  <c r="P58" i="52"/>
  <c r="Q48" i="50"/>
  <c r="P42" i="71"/>
  <c r="P9" i="92"/>
  <c r="F103" i="59"/>
  <c r="P35" i="64"/>
  <c r="O22" i="52"/>
  <c r="D10" i="116"/>
  <c r="D111" i="116"/>
  <c r="J101" i="59"/>
  <c r="K101" i="59" s="1"/>
  <c r="AO79" i="63"/>
  <c r="G5" i="64"/>
  <c r="AN45" i="64"/>
  <c r="L57" i="71"/>
  <c r="L50" i="71"/>
  <c r="G103" i="59"/>
  <c r="AB9" i="92"/>
  <c r="AB42" i="71"/>
  <c r="AB35" i="64"/>
  <c r="AA22" i="52"/>
  <c r="AB49" i="71" l="1"/>
  <c r="AB55" i="71"/>
  <c r="H113" i="116"/>
  <c r="AZ55" i="71"/>
  <c r="AZ49" i="71"/>
  <c r="BA79" i="63"/>
  <c r="H5" i="64"/>
  <c r="AZ45" i="64"/>
  <c r="M50" i="71"/>
  <c r="M57" i="71"/>
  <c r="N44" i="71"/>
  <c r="N6" i="111"/>
  <c r="G14" i="116"/>
  <c r="R52" i="63"/>
  <c r="R31" i="50"/>
  <c r="R49" i="52" s="1"/>
  <c r="Q58" i="52"/>
  <c r="R48" i="50"/>
  <c r="Q52" i="52"/>
  <c r="C23" i="52"/>
  <c r="D10" i="92"/>
  <c r="D43" i="71"/>
  <c r="D56" i="71" s="1"/>
  <c r="F208" i="59"/>
  <c r="Q79" i="63"/>
  <c r="E5" i="64"/>
  <c r="F113" i="116"/>
  <c r="P49" i="71"/>
  <c r="P55" i="71"/>
  <c r="P53" i="52"/>
  <c r="Q65" i="50"/>
  <c r="Q67" i="50" s="1"/>
  <c r="Q69" i="50" s="1"/>
  <c r="Q66" i="63"/>
  <c r="Q68" i="63" s="1"/>
  <c r="Q74" i="63" s="1"/>
  <c r="P59" i="52"/>
  <c r="P70" i="50"/>
  <c r="P41" i="64" s="1"/>
  <c r="D55" i="71"/>
  <c r="D49" i="71"/>
  <c r="E23" i="63"/>
  <c r="P68" i="63"/>
  <c r="P74" i="63" s="1"/>
  <c r="E104" i="59"/>
  <c r="J103" i="59"/>
  <c r="K103" i="59" s="1"/>
  <c r="D113" i="116"/>
  <c r="O43" i="64"/>
  <c r="O45" i="64" s="1"/>
  <c r="D11" i="64"/>
  <c r="P16" i="67"/>
  <c r="P19" i="67" s="1"/>
  <c r="P51" i="63"/>
  <c r="E8" i="63" s="1"/>
  <c r="D151" i="116" s="1"/>
  <c r="D9" i="116" s="1"/>
  <c r="F5" i="64"/>
  <c r="AC79" i="63"/>
  <c r="AN67" i="64"/>
  <c r="AN55" i="64"/>
  <c r="G15" i="64"/>
  <c r="G120" i="116"/>
  <c r="E113" i="116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F14" i="116" l="1"/>
  <c r="Q51" i="63"/>
  <c r="Q16" i="67"/>
  <c r="Q19" i="67" s="1"/>
  <c r="G25" i="64"/>
  <c r="G140" i="116" s="1"/>
  <c r="G130" i="116"/>
  <c r="P43" i="64"/>
  <c r="P45" i="64" s="1"/>
  <c r="E120" i="116"/>
  <c r="N57" i="71"/>
  <c r="N50" i="71"/>
  <c r="H14" i="116"/>
  <c r="D114" i="116"/>
  <c r="D126" i="116"/>
  <c r="D13" i="64"/>
  <c r="D128" i="116" s="1"/>
  <c r="O55" i="64"/>
  <c r="O67" i="64"/>
  <c r="AN44" i="71"/>
  <c r="AN6" i="111"/>
  <c r="AN15" i="111" s="1"/>
  <c r="F104" i="59"/>
  <c r="D120" i="116"/>
  <c r="D14" i="116"/>
  <c r="Q78" i="63"/>
  <c r="R78" i="63" s="1"/>
  <c r="S78" i="63" s="1"/>
  <c r="T78" i="63" s="1"/>
  <c r="U78" i="63" s="1"/>
  <c r="V78" i="63" s="1"/>
  <c r="W78" i="63" s="1"/>
  <c r="X78" i="63" s="1"/>
  <c r="Y78" i="63" s="1"/>
  <c r="Z78" i="63" s="1"/>
  <c r="AA78" i="63" s="1"/>
  <c r="AB78" i="63" s="1"/>
  <c r="E35" i="63"/>
  <c r="D178" i="116" s="1"/>
  <c r="R58" i="52"/>
  <c r="S52" i="63"/>
  <c r="S31" i="50"/>
  <c r="S49" i="52" s="1"/>
  <c r="S48" i="50"/>
  <c r="R52" i="52"/>
  <c r="D67" i="64"/>
  <c r="D55" i="64"/>
  <c r="R66" i="63"/>
  <c r="R68" i="63" s="1"/>
  <c r="R74" i="63" s="1"/>
  <c r="R65" i="50"/>
  <c r="R67" i="50" s="1"/>
  <c r="R69" i="50" s="1"/>
  <c r="Q59" i="52"/>
  <c r="Q53" i="52"/>
  <c r="Q70" i="50"/>
  <c r="Q41" i="64" s="1"/>
  <c r="Q43" i="64" s="1"/>
  <c r="Q45" i="64" s="1"/>
  <c r="F120" i="116"/>
  <c r="E10" i="92"/>
  <c r="D23" i="52"/>
  <c r="E43" i="71"/>
  <c r="E56" i="71" s="1"/>
  <c r="G208" i="59"/>
  <c r="AZ67" i="64"/>
  <c r="AZ55" i="64"/>
  <c r="E14" i="116"/>
  <c r="D166" i="116"/>
  <c r="E25" i="63"/>
  <c r="H120" i="116"/>
  <c r="H15" i="64"/>
  <c r="AN50" i="71" l="1"/>
  <c r="AN57" i="71"/>
  <c r="R59" i="52"/>
  <c r="R70" i="50"/>
  <c r="R41" i="64" s="1"/>
  <c r="R53" i="52"/>
  <c r="S65" i="50"/>
  <c r="S67" i="50" s="1"/>
  <c r="S69" i="50" s="1"/>
  <c r="S66" i="63"/>
  <c r="S68" i="63" s="1"/>
  <c r="S74" i="63" s="1"/>
  <c r="P67" i="64"/>
  <c r="P55" i="64"/>
  <c r="E31" i="63"/>
  <c r="D174" i="116" s="1"/>
  <c r="D168" i="116"/>
  <c r="D11" i="116"/>
  <c r="O6" i="111"/>
  <c r="O44" i="71"/>
  <c r="S52" i="52"/>
  <c r="T31" i="50"/>
  <c r="T49" i="52" s="1"/>
  <c r="S58" i="52"/>
  <c r="T48" i="50"/>
  <c r="T52" i="63"/>
  <c r="H130" i="116"/>
  <c r="H25" i="64"/>
  <c r="H140" i="116" s="1"/>
  <c r="AC78" i="63"/>
  <c r="AD78" i="63" s="1"/>
  <c r="AE78" i="63" s="1"/>
  <c r="AF78" i="63" s="1"/>
  <c r="AG78" i="63" s="1"/>
  <c r="AH78" i="63" s="1"/>
  <c r="AI78" i="63" s="1"/>
  <c r="AJ78" i="63" s="1"/>
  <c r="AK78" i="63" s="1"/>
  <c r="AL78" i="63" s="1"/>
  <c r="AM78" i="63" s="1"/>
  <c r="AN78" i="63" s="1"/>
  <c r="F35" i="63"/>
  <c r="E178" i="116" s="1"/>
  <c r="D44" i="71"/>
  <c r="D6" i="111"/>
  <c r="D15" i="111" s="1"/>
  <c r="D70" i="64"/>
  <c r="R16" i="67"/>
  <c r="R19" i="67" s="1"/>
  <c r="R51" i="63"/>
  <c r="Q67" i="64"/>
  <c r="Q55" i="64"/>
  <c r="D15" i="64"/>
  <c r="D130" i="116" s="1"/>
  <c r="AZ44" i="71"/>
  <c r="AZ6" i="111"/>
  <c r="AZ15" i="111" s="1"/>
  <c r="F10" i="92"/>
  <c r="E23" i="52"/>
  <c r="F43" i="71"/>
  <c r="F56" i="71" s="1"/>
  <c r="H208" i="59"/>
  <c r="E114" i="116"/>
  <c r="G104" i="59"/>
  <c r="AO78" i="63" l="1"/>
  <c r="AP78" i="63" s="1"/>
  <c r="AQ78" i="63" s="1"/>
  <c r="AR78" i="63" s="1"/>
  <c r="AS78" i="63" s="1"/>
  <c r="AT78" i="63" s="1"/>
  <c r="AU78" i="63" s="1"/>
  <c r="AV78" i="63" s="1"/>
  <c r="AW78" i="63" s="1"/>
  <c r="AX78" i="63" s="1"/>
  <c r="AY78" i="63" s="1"/>
  <c r="AZ78" i="63" s="1"/>
  <c r="G35" i="63"/>
  <c r="F178" i="116" s="1"/>
  <c r="O57" i="71"/>
  <c r="O50" i="71"/>
  <c r="Q44" i="71"/>
  <c r="Q6" i="111"/>
  <c r="Q15" i="111" s="1"/>
  <c r="T66" i="63"/>
  <c r="T68" i="63" s="1"/>
  <c r="T74" i="63" s="1"/>
  <c r="T65" i="50"/>
  <c r="T67" i="50" s="1"/>
  <c r="T69" i="50" s="1"/>
  <c r="S70" i="50"/>
  <c r="S41" i="64" s="1"/>
  <c r="S43" i="64" s="1"/>
  <c r="S45" i="64" s="1"/>
  <c r="S59" i="52"/>
  <c r="S53" i="52"/>
  <c r="AZ57" i="71"/>
  <c r="AZ50" i="71"/>
  <c r="G43" i="71"/>
  <c r="G56" i="71" s="1"/>
  <c r="G10" i="92"/>
  <c r="F23" i="52"/>
  <c r="I208" i="59"/>
  <c r="O15" i="111"/>
  <c r="S51" i="63"/>
  <c r="S16" i="67"/>
  <c r="S19" i="67" s="1"/>
  <c r="D9" i="111"/>
  <c r="E69" i="64"/>
  <c r="D45" i="71"/>
  <c r="D58" i="71" s="1"/>
  <c r="T58" i="52"/>
  <c r="U52" i="63"/>
  <c r="U31" i="50"/>
  <c r="U49" i="52" s="1"/>
  <c r="U48" i="50"/>
  <c r="T52" i="52"/>
  <c r="R43" i="64"/>
  <c r="R45" i="64" s="1"/>
  <c r="F114" i="116"/>
  <c r="H104" i="59"/>
  <c r="J104" i="59" s="1"/>
  <c r="D50" i="71"/>
  <c r="D57" i="71"/>
  <c r="P44" i="71"/>
  <c r="P6" i="111"/>
  <c r="P15" i="111" s="1"/>
  <c r="T16" i="67" l="1"/>
  <c r="T19" i="67" s="1"/>
  <c r="T51" i="63"/>
  <c r="T53" i="52"/>
  <c r="T59" i="52"/>
  <c r="U66" i="63"/>
  <c r="U68" i="63" s="1"/>
  <c r="U74" i="63" s="1"/>
  <c r="U65" i="50"/>
  <c r="U67" i="50" s="1"/>
  <c r="U69" i="50" s="1"/>
  <c r="T70" i="50"/>
  <c r="T41" i="64" s="1"/>
  <c r="V31" i="50"/>
  <c r="V49" i="52" s="1"/>
  <c r="V52" i="63"/>
  <c r="U58" i="52"/>
  <c r="V48" i="50"/>
  <c r="U52" i="52"/>
  <c r="G114" i="116"/>
  <c r="I104" i="59"/>
  <c r="H114" i="116" s="1"/>
  <c r="Q57" i="71"/>
  <c r="Q50" i="71"/>
  <c r="G23" i="52"/>
  <c r="H10" i="92"/>
  <c r="H43" i="71"/>
  <c r="H56" i="71" s="1"/>
  <c r="J208" i="59"/>
  <c r="P57" i="71"/>
  <c r="P50" i="71"/>
  <c r="R55" i="64"/>
  <c r="R67" i="64"/>
  <c r="E8" i="111"/>
  <c r="E70" i="64"/>
  <c r="S55" i="64"/>
  <c r="S67" i="64"/>
  <c r="BA78" i="63"/>
  <c r="BB78" i="63" s="1"/>
  <c r="BC78" i="63" s="1"/>
  <c r="BD78" i="63" s="1"/>
  <c r="BE78" i="63" s="1"/>
  <c r="BF78" i="63" s="1"/>
  <c r="BG78" i="63" s="1"/>
  <c r="BH78" i="63" s="1"/>
  <c r="BI78" i="63" s="1"/>
  <c r="BJ78" i="63" s="1"/>
  <c r="BK78" i="63" s="1"/>
  <c r="BL78" i="63" s="1"/>
  <c r="I35" i="63" s="1"/>
  <c r="H178" i="116" s="1"/>
  <c r="H35" i="63"/>
  <c r="G178" i="116" s="1"/>
  <c r="S44" i="71" l="1"/>
  <c r="S6" i="111"/>
  <c r="S15" i="111" s="1"/>
  <c r="H23" i="52"/>
  <c r="I10" i="92"/>
  <c r="I43" i="71"/>
  <c r="I56" i="71" s="1"/>
  <c r="K208" i="59"/>
  <c r="E45" i="71"/>
  <c r="E58" i="71" s="1"/>
  <c r="F69" i="64"/>
  <c r="E9" i="111"/>
  <c r="T43" i="64"/>
  <c r="T45" i="64" s="1"/>
  <c r="V65" i="50"/>
  <c r="V67" i="50" s="1"/>
  <c r="V69" i="50" s="1"/>
  <c r="U53" i="52"/>
  <c r="V66" i="63"/>
  <c r="V68" i="63" s="1"/>
  <c r="V74" i="63" s="1"/>
  <c r="U70" i="50"/>
  <c r="U41" i="64" s="1"/>
  <c r="U43" i="64" s="1"/>
  <c r="U45" i="64" s="1"/>
  <c r="U59" i="52"/>
  <c r="R6" i="111"/>
  <c r="R44" i="71"/>
  <c r="W31" i="50"/>
  <c r="W49" i="52" s="1"/>
  <c r="V58" i="52"/>
  <c r="W48" i="50"/>
  <c r="V52" i="52"/>
  <c r="W52" i="63"/>
  <c r="U51" i="63"/>
  <c r="U16" i="67"/>
  <c r="U19" i="67" s="1"/>
  <c r="U55" i="64" l="1"/>
  <c r="U67" i="64"/>
  <c r="V59" i="52"/>
  <c r="V70" i="50"/>
  <c r="V41" i="64" s="1"/>
  <c r="V43" i="64" s="1"/>
  <c r="V45" i="64" s="1"/>
  <c r="W65" i="50"/>
  <c r="W67" i="50" s="1"/>
  <c r="W69" i="50" s="1"/>
  <c r="V53" i="52"/>
  <c r="W66" i="63"/>
  <c r="W68" i="63" s="1"/>
  <c r="W74" i="63" s="1"/>
  <c r="R57" i="71"/>
  <c r="R50" i="71"/>
  <c r="X31" i="50"/>
  <c r="X49" i="52" s="1"/>
  <c r="X48" i="50"/>
  <c r="W58" i="52"/>
  <c r="X52" i="63"/>
  <c r="W52" i="52"/>
  <c r="I23" i="52"/>
  <c r="J43" i="71"/>
  <c r="J56" i="71" s="1"/>
  <c r="J10" i="92"/>
  <c r="L208" i="59"/>
  <c r="V51" i="63"/>
  <c r="V16" i="67"/>
  <c r="V19" i="67" s="1"/>
  <c r="T55" i="64"/>
  <c r="T67" i="64"/>
  <c r="R15" i="111"/>
  <c r="F70" i="64"/>
  <c r="F8" i="111"/>
  <c r="S57" i="71"/>
  <c r="S50" i="71"/>
  <c r="W16" i="67" l="1"/>
  <c r="W19" i="67" s="1"/>
  <c r="W51" i="63"/>
  <c r="X58" i="52"/>
  <c r="Y31" i="50"/>
  <c r="Y49" i="52" s="1"/>
  <c r="Y52" i="63"/>
  <c r="X52" i="52"/>
  <c r="Y48" i="50"/>
  <c r="K43" i="71"/>
  <c r="K56" i="71" s="1"/>
  <c r="J23" i="52"/>
  <c r="K10" i="92"/>
  <c r="M208" i="59"/>
  <c r="T44" i="71"/>
  <c r="T6" i="111"/>
  <c r="X66" i="63"/>
  <c r="X68" i="63" s="1"/>
  <c r="X74" i="63" s="1"/>
  <c r="X65" i="50"/>
  <c r="X67" i="50" s="1"/>
  <c r="X69" i="50" s="1"/>
  <c r="W53" i="52"/>
  <c r="W59" i="52"/>
  <c r="W70" i="50"/>
  <c r="W41" i="64" s="1"/>
  <c r="F9" i="111"/>
  <c r="F45" i="71"/>
  <c r="F58" i="71" s="1"/>
  <c r="G69" i="64"/>
  <c r="U44" i="71"/>
  <c r="U6" i="111"/>
  <c r="U15" i="111" s="1"/>
  <c r="V67" i="64"/>
  <c r="V55" i="64"/>
  <c r="U50" i="71" l="1"/>
  <c r="U57" i="71"/>
  <c r="G70" i="64"/>
  <c r="G8" i="111"/>
  <c r="Z52" i="63"/>
  <c r="Z48" i="50"/>
  <c r="Y52" i="52"/>
  <c r="Y58" i="52"/>
  <c r="Z31" i="50"/>
  <c r="Z49" i="52" s="1"/>
  <c r="W43" i="64"/>
  <c r="W45" i="64" s="1"/>
  <c r="T15" i="111"/>
  <c r="T57" i="71"/>
  <c r="T50" i="71"/>
  <c r="V6" i="111"/>
  <c r="V44" i="71"/>
  <c r="L10" i="92"/>
  <c r="L43" i="71"/>
  <c r="L56" i="71" s="1"/>
  <c r="K23" i="52"/>
  <c r="N208" i="59"/>
  <c r="X59" i="52"/>
  <c r="X53" i="52"/>
  <c r="Y65" i="50"/>
  <c r="Y67" i="50" s="1"/>
  <c r="Y69" i="50" s="1"/>
  <c r="X70" i="50"/>
  <c r="X41" i="64" s="1"/>
  <c r="X43" i="64" s="1"/>
  <c r="X45" i="64" s="1"/>
  <c r="Y66" i="63"/>
  <c r="Y68" i="63" s="1"/>
  <c r="Y74" i="63" s="1"/>
  <c r="X51" i="63"/>
  <c r="X16" i="67"/>
  <c r="X19" i="67" s="1"/>
  <c r="V15" i="111" l="1"/>
  <c r="Z58" i="52"/>
  <c r="AA31" i="50"/>
  <c r="AA49" i="52" s="1"/>
  <c r="AA48" i="50"/>
  <c r="Z52" i="52"/>
  <c r="AA52" i="63"/>
  <c r="Y51" i="63"/>
  <c r="Y16" i="67"/>
  <c r="Y19" i="67" s="1"/>
  <c r="M10" i="92"/>
  <c r="L23" i="52"/>
  <c r="M43" i="71"/>
  <c r="M56" i="71" s="1"/>
  <c r="O208" i="59"/>
  <c r="H69" i="64"/>
  <c r="G45" i="71"/>
  <c r="G58" i="71" s="1"/>
  <c r="G9" i="111"/>
  <c r="W67" i="64"/>
  <c r="W55" i="64"/>
  <c r="X55" i="64"/>
  <c r="X67" i="64"/>
  <c r="Z66" i="63"/>
  <c r="Z68" i="63" s="1"/>
  <c r="Z74" i="63" s="1"/>
  <c r="Y59" i="52"/>
  <c r="Y53" i="52"/>
  <c r="Y70" i="50"/>
  <c r="Y41" i="64" s="1"/>
  <c r="Y43" i="64" s="1"/>
  <c r="Y45" i="64" s="1"/>
  <c r="Z65" i="50"/>
  <c r="Z67" i="50" s="1"/>
  <c r="Z69" i="50" s="1"/>
  <c r="V50" i="71"/>
  <c r="V57" i="71"/>
  <c r="H70" i="64" l="1"/>
  <c r="H8" i="111"/>
  <c r="X6" i="111"/>
  <c r="X15" i="111" s="1"/>
  <c r="X44" i="71"/>
  <c r="N10" i="92"/>
  <c r="M23" i="52"/>
  <c r="N43" i="71"/>
  <c r="N56" i="71" s="1"/>
  <c r="P208" i="59"/>
  <c r="AB31" i="50"/>
  <c r="AB49" i="52" s="1"/>
  <c r="AA52" i="52"/>
  <c r="AB48" i="50"/>
  <c r="AA58" i="52"/>
  <c r="AB52" i="63"/>
  <c r="F9" i="63" s="1"/>
  <c r="E152" i="116" s="1"/>
  <c r="Z59" i="52"/>
  <c r="AA65" i="50"/>
  <c r="AA67" i="50" s="1"/>
  <c r="AA69" i="50" s="1"/>
  <c r="Z53" i="52"/>
  <c r="Z70" i="50"/>
  <c r="Z41" i="64" s="1"/>
  <c r="Z43" i="64" s="1"/>
  <c r="Z45" i="64" s="1"/>
  <c r="AA66" i="63"/>
  <c r="AA68" i="63" s="1"/>
  <c r="AA74" i="63" s="1"/>
  <c r="W44" i="71"/>
  <c r="W6" i="111"/>
  <c r="Y55" i="64"/>
  <c r="Y67" i="64"/>
  <c r="Z16" i="67"/>
  <c r="Z19" i="67" s="1"/>
  <c r="Z51" i="63"/>
  <c r="N23" i="52" l="1"/>
  <c r="O10" i="92"/>
  <c r="O43" i="71"/>
  <c r="O56" i="71" s="1"/>
  <c r="Q208" i="59"/>
  <c r="X50" i="71"/>
  <c r="X57" i="71"/>
  <c r="W50" i="71"/>
  <c r="W57" i="71"/>
  <c r="AC52" i="63"/>
  <c r="AB58" i="52"/>
  <c r="AB52" i="52"/>
  <c r="AC31" i="50"/>
  <c r="AC49" i="52" s="1"/>
  <c r="AC48" i="50"/>
  <c r="AA51" i="63"/>
  <c r="AA16" i="67"/>
  <c r="AA19" i="67" s="1"/>
  <c r="Y6" i="111"/>
  <c r="Y15" i="111" s="1"/>
  <c r="Y44" i="71"/>
  <c r="AA53" i="52"/>
  <c r="AA59" i="52"/>
  <c r="AB66" i="63"/>
  <c r="AB65" i="50"/>
  <c r="AB67" i="50" s="1"/>
  <c r="AB69" i="50" s="1"/>
  <c r="AA70" i="50"/>
  <c r="AA41" i="64" s="1"/>
  <c r="E10" i="116"/>
  <c r="W15" i="111"/>
  <c r="Z55" i="64"/>
  <c r="Z67" i="64"/>
  <c r="I69" i="64"/>
  <c r="H9" i="111"/>
  <c r="C29" i="111" s="1"/>
  <c r="H45" i="71"/>
  <c r="H58" i="71" s="1"/>
  <c r="AA43" i="64" l="1"/>
  <c r="AA45" i="64" s="1"/>
  <c r="E11" i="64"/>
  <c r="D27" i="111"/>
  <c r="C28" i="111"/>
  <c r="AB16" i="67"/>
  <c r="AB19" i="67" s="1"/>
  <c r="AB51" i="63"/>
  <c r="F8" i="63" s="1"/>
  <c r="E151" i="116" s="1"/>
  <c r="E9" i="116" s="1"/>
  <c r="AC65" i="50"/>
  <c r="AC67" i="50" s="1"/>
  <c r="AC69" i="50" s="1"/>
  <c r="AB53" i="52"/>
  <c r="AC66" i="63"/>
  <c r="AC68" i="63" s="1"/>
  <c r="AC74" i="63" s="1"/>
  <c r="AB70" i="50"/>
  <c r="AB41" i="64" s="1"/>
  <c r="AB59" i="52"/>
  <c r="Z6" i="111"/>
  <c r="Z44" i="71"/>
  <c r="AD52" i="63"/>
  <c r="AC58" i="52"/>
  <c r="AD31" i="50"/>
  <c r="AD49" i="52" s="1"/>
  <c r="AC52" i="52"/>
  <c r="AD48" i="50"/>
  <c r="F23" i="63"/>
  <c r="AB68" i="63"/>
  <c r="AB74" i="63" s="1"/>
  <c r="O23" i="52"/>
  <c r="P10" i="92"/>
  <c r="P43" i="71"/>
  <c r="P56" i="71" s="1"/>
  <c r="R208" i="59"/>
  <c r="I70" i="64"/>
  <c r="I8" i="111"/>
  <c r="Y50" i="71"/>
  <c r="Y57" i="71"/>
  <c r="P23" i="52" l="1"/>
  <c r="Q10" i="92"/>
  <c r="Q43" i="71"/>
  <c r="Q56" i="71" s="1"/>
  <c r="S208" i="59"/>
  <c r="AC53" i="52"/>
  <c r="AC70" i="50"/>
  <c r="AC41" i="64" s="1"/>
  <c r="AC43" i="64" s="1"/>
  <c r="AC45" i="64" s="1"/>
  <c r="AD66" i="63"/>
  <c r="AD68" i="63" s="1"/>
  <c r="AD74" i="63" s="1"/>
  <c r="AD65" i="50"/>
  <c r="AD67" i="50" s="1"/>
  <c r="AD69" i="50" s="1"/>
  <c r="AC59" i="52"/>
  <c r="AC16" i="67"/>
  <c r="AC19" i="67" s="1"/>
  <c r="AC51" i="63"/>
  <c r="AE52" i="63"/>
  <c r="AE31" i="50"/>
  <c r="AE49" i="52" s="1"/>
  <c r="AD58" i="52"/>
  <c r="AE48" i="50"/>
  <c r="AD52" i="52"/>
  <c r="Z57" i="71"/>
  <c r="Z50" i="71"/>
  <c r="Z15" i="111"/>
  <c r="C13" i="111"/>
  <c r="F25" i="63"/>
  <c r="E166" i="116"/>
  <c r="AB43" i="64"/>
  <c r="AB45" i="64" s="1"/>
  <c r="E126" i="116"/>
  <c r="E13" i="64"/>
  <c r="I9" i="111"/>
  <c r="J69" i="64"/>
  <c r="I45" i="71"/>
  <c r="I58" i="71" s="1"/>
  <c r="AA67" i="64"/>
  <c r="AA55" i="64"/>
  <c r="E11" i="116" l="1"/>
  <c r="AA6" i="111"/>
  <c r="AA44" i="71"/>
  <c r="E168" i="116"/>
  <c r="F31" i="63"/>
  <c r="E174" i="116" s="1"/>
  <c r="AF52" i="63"/>
  <c r="AF31" i="50"/>
  <c r="AF49" i="52" s="1"/>
  <c r="AE58" i="52"/>
  <c r="AF48" i="50"/>
  <c r="AE52" i="52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C17" i="111"/>
  <c r="D43" i="111"/>
  <c r="C53" i="64"/>
  <c r="D42" i="111"/>
  <c r="E128" i="116"/>
  <c r="E15" i="64"/>
  <c r="AE65" i="50"/>
  <c r="AE67" i="50" s="1"/>
  <c r="AE69" i="50" s="1"/>
  <c r="AE66" i="63"/>
  <c r="AE68" i="63" s="1"/>
  <c r="AE74" i="63" s="1"/>
  <c r="AD53" i="52"/>
  <c r="AD70" i="50"/>
  <c r="AD41" i="64" s="1"/>
  <c r="AD43" i="64" s="1"/>
  <c r="AD45" i="64" s="1"/>
  <c r="AD59" i="52"/>
  <c r="J70" i="64"/>
  <c r="J8" i="111"/>
  <c r="AC67" i="64"/>
  <c r="AC55" i="64"/>
  <c r="R43" i="71"/>
  <c r="R56" i="71" s="1"/>
  <c r="R10" i="92"/>
  <c r="Q23" i="52"/>
  <c r="T208" i="59"/>
  <c r="AB67" i="64"/>
  <c r="AB55" i="64"/>
  <c r="AD51" i="63"/>
  <c r="AD16" i="67"/>
  <c r="AD19" i="67" s="1"/>
  <c r="R23" i="52" l="1"/>
  <c r="S43" i="71"/>
  <c r="S56" i="71" s="1"/>
  <c r="S10" i="92"/>
  <c r="U208" i="59"/>
  <c r="C70" i="111"/>
  <c r="AE51" i="63"/>
  <c r="AE16" i="67"/>
  <c r="AE19" i="67" s="1"/>
  <c r="AD67" i="64"/>
  <c r="AD55" i="64"/>
  <c r="AE70" i="50"/>
  <c r="AE41" i="64" s="1"/>
  <c r="AE43" i="64" s="1"/>
  <c r="AE45" i="64" s="1"/>
  <c r="AE53" i="52"/>
  <c r="AE59" i="52"/>
  <c r="AF66" i="63"/>
  <c r="AF68" i="63" s="1"/>
  <c r="AF74" i="63" s="1"/>
  <c r="AF65" i="50"/>
  <c r="AF67" i="50" s="1"/>
  <c r="AF69" i="50" s="1"/>
  <c r="C23" i="64"/>
  <c r="C60" i="64"/>
  <c r="C55" i="64"/>
  <c r="C58" i="64" s="1"/>
  <c r="E44" i="111"/>
  <c r="D48" i="111" s="1"/>
  <c r="C71" i="111"/>
  <c r="F43" i="111"/>
  <c r="AA50" i="71"/>
  <c r="AA57" i="71"/>
  <c r="AC6" i="111"/>
  <c r="AC15" i="111" s="1"/>
  <c r="AC44" i="71"/>
  <c r="AA15" i="111"/>
  <c r="E130" i="116"/>
  <c r="E25" i="64"/>
  <c r="E140" i="116" s="1"/>
  <c r="AG48" i="50"/>
  <c r="AG31" i="50"/>
  <c r="AG49" i="52" s="1"/>
  <c r="AF58" i="52"/>
  <c r="AG52" i="63"/>
  <c r="AF52" i="52"/>
  <c r="AB44" i="71"/>
  <c r="AB6" i="111"/>
  <c r="AB15" i="111" s="1"/>
  <c r="J45" i="71"/>
  <c r="J58" i="71" s="1"/>
  <c r="K69" i="64"/>
  <c r="J9" i="111"/>
  <c r="F42" i="111" l="1"/>
  <c r="AH52" i="63"/>
  <c r="AH31" i="50"/>
  <c r="AH49" i="52" s="1"/>
  <c r="AG58" i="52"/>
  <c r="AG52" i="52"/>
  <c r="AH48" i="50"/>
  <c r="C138" i="116"/>
  <c r="C25" i="64"/>
  <c r="AF51" i="63"/>
  <c r="AF16" i="67"/>
  <c r="AF19" i="67" s="1"/>
  <c r="AF59" i="52"/>
  <c r="AF70" i="50"/>
  <c r="AF41" i="64" s="1"/>
  <c r="AG65" i="50"/>
  <c r="AG67" i="50" s="1"/>
  <c r="AG69" i="50" s="1"/>
  <c r="AF53" i="52"/>
  <c r="AG66" i="63"/>
  <c r="AG68" i="63" s="1"/>
  <c r="AG74" i="63" s="1"/>
  <c r="F49" i="111"/>
  <c r="AB50" i="71"/>
  <c r="AB57" i="71"/>
  <c r="S23" i="52"/>
  <c r="T10" i="92"/>
  <c r="T43" i="71"/>
  <c r="T56" i="71" s="1"/>
  <c r="V208" i="59"/>
  <c r="AC57" i="71"/>
  <c r="AC50" i="71"/>
  <c r="K70" i="64"/>
  <c r="K8" i="111"/>
  <c r="AE55" i="64"/>
  <c r="AE67" i="64"/>
  <c r="C59" i="71"/>
  <c r="D57" i="64"/>
  <c r="D58" i="64" s="1"/>
  <c r="D50" i="63"/>
  <c r="D60" i="64"/>
  <c r="D77" i="63"/>
  <c r="AD6" i="111"/>
  <c r="AD15" i="111" s="1"/>
  <c r="AD44" i="71"/>
  <c r="C140" i="116" l="1"/>
  <c r="C28" i="64"/>
  <c r="E60" i="64"/>
  <c r="E77" i="63"/>
  <c r="E80" i="63" s="1"/>
  <c r="E82" i="63" s="1"/>
  <c r="D7" i="63"/>
  <c r="C150" i="116" s="1"/>
  <c r="D53" i="63"/>
  <c r="D80" i="63"/>
  <c r="D34" i="63"/>
  <c r="C177" i="116" s="1"/>
  <c r="L69" i="64"/>
  <c r="K9" i="111"/>
  <c r="K45" i="71"/>
  <c r="K58" i="71" s="1"/>
  <c r="AG53" i="52"/>
  <c r="AG70" i="50"/>
  <c r="AG41" i="64" s="1"/>
  <c r="AG43" i="64" s="1"/>
  <c r="AG45" i="64" s="1"/>
  <c r="AG59" i="52"/>
  <c r="AH66" i="63"/>
  <c r="AH68" i="63" s="1"/>
  <c r="AH74" i="63" s="1"/>
  <c r="AH65" i="50"/>
  <c r="AH67" i="50" s="1"/>
  <c r="AH69" i="50" s="1"/>
  <c r="AI31" i="50"/>
  <c r="AI49" i="52" s="1"/>
  <c r="AH52" i="52"/>
  <c r="AH58" i="52"/>
  <c r="AI48" i="50"/>
  <c r="AI52" i="63"/>
  <c r="AF43" i="64"/>
  <c r="AF45" i="64" s="1"/>
  <c r="D59" i="71"/>
  <c r="E50" i="63"/>
  <c r="E53" i="63" s="1"/>
  <c r="E60" i="63" s="1"/>
  <c r="E57" i="64"/>
  <c r="E58" i="64" s="1"/>
  <c r="AD57" i="71"/>
  <c r="AD50" i="71"/>
  <c r="AE6" i="111"/>
  <c r="AE15" i="111" s="1"/>
  <c r="AE44" i="71"/>
  <c r="U43" i="71"/>
  <c r="U56" i="71" s="1"/>
  <c r="U10" i="92"/>
  <c r="T23" i="52"/>
  <c r="W208" i="59"/>
  <c r="AG16" i="67"/>
  <c r="AG19" i="67" s="1"/>
  <c r="AG51" i="63"/>
  <c r="D60" i="63" l="1"/>
  <c r="D17" i="63" s="1"/>
  <c r="C160" i="116" s="1"/>
  <c r="D10" i="63"/>
  <c r="C153" i="116" s="1"/>
  <c r="V43" i="71"/>
  <c r="V56" i="71" s="1"/>
  <c r="V10" i="92"/>
  <c r="U23" i="52"/>
  <c r="X208" i="59"/>
  <c r="F60" i="64"/>
  <c r="F77" i="63"/>
  <c r="F80" i="63" s="1"/>
  <c r="F82" i="63" s="1"/>
  <c r="AF55" i="64"/>
  <c r="AF67" i="64"/>
  <c r="D82" i="63"/>
  <c r="D39" i="63" s="1"/>
  <c r="C182" i="116" s="1"/>
  <c r="D37" i="63"/>
  <c r="C180" i="116" s="1"/>
  <c r="AE57" i="71"/>
  <c r="AE50" i="71"/>
  <c r="AG67" i="64"/>
  <c r="AG55" i="64"/>
  <c r="AI52" i="52"/>
  <c r="AJ52" i="63"/>
  <c r="AI58" i="52"/>
  <c r="AJ48" i="50"/>
  <c r="AJ31" i="50"/>
  <c r="AJ49" i="52" s="1"/>
  <c r="AH51" i="63"/>
  <c r="AH16" i="67"/>
  <c r="AH19" i="67" s="1"/>
  <c r="F57" i="64"/>
  <c r="F58" i="64" s="1"/>
  <c r="F50" i="63"/>
  <c r="F53" i="63" s="1"/>
  <c r="F60" i="63" s="1"/>
  <c r="E59" i="71"/>
  <c r="L8" i="111"/>
  <c r="L70" i="64"/>
  <c r="C143" i="116"/>
  <c r="D27" i="64"/>
  <c r="AI65" i="50"/>
  <c r="AI67" i="50" s="1"/>
  <c r="AI69" i="50" s="1"/>
  <c r="AI66" i="63"/>
  <c r="AI68" i="63" s="1"/>
  <c r="AI74" i="63" s="1"/>
  <c r="AH53" i="52"/>
  <c r="AH59" i="52"/>
  <c r="AH70" i="50"/>
  <c r="AH41" i="64" s="1"/>
  <c r="AH43" i="64" l="1"/>
  <c r="AH45" i="64" s="1"/>
  <c r="AK52" i="63"/>
  <c r="AJ58" i="52"/>
  <c r="AJ52" i="52"/>
  <c r="AK48" i="50"/>
  <c r="AK31" i="50"/>
  <c r="AK49" i="52" s="1"/>
  <c r="AI51" i="63"/>
  <c r="AI16" i="67"/>
  <c r="AI19" i="67" s="1"/>
  <c r="D142" i="116"/>
  <c r="G77" i="63"/>
  <c r="G80" i="63" s="1"/>
  <c r="G82" i="63" s="1"/>
  <c r="G60" i="64"/>
  <c r="H77" i="63" s="1"/>
  <c r="H80" i="63" s="1"/>
  <c r="H82" i="63" s="1"/>
  <c r="L45" i="71"/>
  <c r="L58" i="71" s="1"/>
  <c r="M69" i="64"/>
  <c r="L9" i="111"/>
  <c r="AI53" i="52"/>
  <c r="AJ66" i="63"/>
  <c r="AJ68" i="63" s="1"/>
  <c r="AJ74" i="63" s="1"/>
  <c r="AJ65" i="50"/>
  <c r="AJ67" i="50" s="1"/>
  <c r="AJ69" i="50" s="1"/>
  <c r="AI70" i="50"/>
  <c r="AI41" i="64" s="1"/>
  <c r="AI43" i="64" s="1"/>
  <c r="AI45" i="64" s="1"/>
  <c r="AI59" i="52"/>
  <c r="AG6" i="111"/>
  <c r="AG15" i="111" s="1"/>
  <c r="AG44" i="71"/>
  <c r="V23" i="52"/>
  <c r="W43" i="71"/>
  <c r="W56" i="71" s="1"/>
  <c r="W10" i="92"/>
  <c r="Y208" i="59"/>
  <c r="AF6" i="111"/>
  <c r="AF15" i="111" s="1"/>
  <c r="AF44" i="71"/>
  <c r="G57" i="64"/>
  <c r="G58" i="64" s="1"/>
  <c r="G50" i="63"/>
  <c r="G53" i="63" s="1"/>
  <c r="G60" i="63" s="1"/>
  <c r="F59" i="71"/>
  <c r="AG57" i="71" l="1"/>
  <c r="AG50" i="71"/>
  <c r="AI55" i="64"/>
  <c r="AI67" i="64"/>
  <c r="AJ59" i="52"/>
  <c r="AK65" i="50"/>
  <c r="AK67" i="50" s="1"/>
  <c r="AK69" i="50" s="1"/>
  <c r="AJ53" i="52"/>
  <c r="AK66" i="63"/>
  <c r="AK68" i="63" s="1"/>
  <c r="AK74" i="63" s="1"/>
  <c r="AJ70" i="50"/>
  <c r="AJ41" i="64" s="1"/>
  <c r="AJ43" i="64" s="1"/>
  <c r="AJ45" i="64" s="1"/>
  <c r="H57" i="64"/>
  <c r="G59" i="71"/>
  <c r="H50" i="63"/>
  <c r="H53" i="63" s="1"/>
  <c r="H60" i="63" s="1"/>
  <c r="AF50" i="71"/>
  <c r="AF57" i="71"/>
  <c r="M8" i="111"/>
  <c r="M70" i="64"/>
  <c r="AK58" i="52"/>
  <c r="AL48" i="50"/>
  <c r="AL31" i="50"/>
  <c r="AL49" i="52" s="1"/>
  <c r="AL52" i="63"/>
  <c r="AK52" i="52"/>
  <c r="W23" i="52"/>
  <c r="X10" i="92"/>
  <c r="X43" i="71"/>
  <c r="X56" i="71" s="1"/>
  <c r="Z208" i="59"/>
  <c r="AJ51" i="63"/>
  <c r="AJ16" i="67"/>
  <c r="AJ19" i="67" s="1"/>
  <c r="AH55" i="64"/>
  <c r="AH67" i="64"/>
  <c r="AL66" i="63" l="1"/>
  <c r="AL68" i="63" s="1"/>
  <c r="AL74" i="63" s="1"/>
  <c r="AK70" i="50"/>
  <c r="AK41" i="64" s="1"/>
  <c r="AK43" i="64" s="1"/>
  <c r="AK45" i="64" s="1"/>
  <c r="AL65" i="50"/>
  <c r="AL67" i="50" s="1"/>
  <c r="AL69" i="50" s="1"/>
  <c r="AK53" i="52"/>
  <c r="AK59" i="52"/>
  <c r="Y10" i="92"/>
  <c r="Y43" i="71"/>
  <c r="Y56" i="71" s="1"/>
  <c r="X23" i="52"/>
  <c r="AA208" i="59"/>
  <c r="AH6" i="111"/>
  <c r="AH15" i="111" s="1"/>
  <c r="AH44" i="71"/>
  <c r="AK51" i="63"/>
  <c r="AK16" i="67"/>
  <c r="AK19" i="67" s="1"/>
  <c r="AM31" i="50"/>
  <c r="AM49" i="52" s="1"/>
  <c r="AL58" i="52"/>
  <c r="AM52" i="63"/>
  <c r="AM48" i="50"/>
  <c r="AL52" i="52"/>
  <c r="AI44" i="71"/>
  <c r="AI6" i="111"/>
  <c r="AI15" i="111" s="1"/>
  <c r="N69" i="64"/>
  <c r="M9" i="111"/>
  <c r="M45" i="71"/>
  <c r="M58" i="71" s="1"/>
  <c r="AJ55" i="64"/>
  <c r="AJ67" i="64"/>
  <c r="N8" i="111" l="1"/>
  <c r="N70" i="64"/>
  <c r="AN48" i="50"/>
  <c r="AM58" i="52"/>
  <c r="AN52" i="63"/>
  <c r="G9" i="63" s="1"/>
  <c r="F152" i="116" s="1"/>
  <c r="AM52" i="52"/>
  <c r="AN31" i="50"/>
  <c r="AN49" i="52" s="1"/>
  <c r="AL16" i="67"/>
  <c r="AL19" i="67" s="1"/>
  <c r="AL51" i="63"/>
  <c r="AI50" i="71"/>
  <c r="AI57" i="71"/>
  <c r="AH57" i="71"/>
  <c r="AH50" i="71"/>
  <c r="AM66" i="63"/>
  <c r="AM68" i="63" s="1"/>
  <c r="AM74" i="63" s="1"/>
  <c r="AL53" i="52"/>
  <c r="AL59" i="52"/>
  <c r="AM65" i="50"/>
  <c r="AM67" i="50" s="1"/>
  <c r="AM69" i="50" s="1"/>
  <c r="AL70" i="50"/>
  <c r="AL41" i="64" s="1"/>
  <c r="AL43" i="64" s="1"/>
  <c r="AL45" i="64" s="1"/>
  <c r="AJ44" i="71"/>
  <c r="AJ6" i="111"/>
  <c r="AJ15" i="111" s="1"/>
  <c r="AK55" i="64"/>
  <c r="AK67" i="64"/>
  <c r="Z43" i="71"/>
  <c r="Z56" i="71" s="1"/>
  <c r="Y23" i="52"/>
  <c r="Z10" i="92"/>
  <c r="AB208" i="59"/>
  <c r="AK6" i="111" l="1"/>
  <c r="AK15" i="111" s="1"/>
  <c r="AK44" i="71"/>
  <c r="F10" i="116"/>
  <c r="AL55" i="64"/>
  <c r="AL67" i="64"/>
  <c r="AN65" i="50"/>
  <c r="AN67" i="50" s="1"/>
  <c r="AN69" i="50" s="1"/>
  <c r="AM70" i="50"/>
  <c r="AM41" i="64" s="1"/>
  <c r="AM53" i="52"/>
  <c r="AN66" i="63"/>
  <c r="AM59" i="52"/>
  <c r="AJ50" i="71"/>
  <c r="AJ57" i="71"/>
  <c r="AN58" i="52"/>
  <c r="AO52" i="63"/>
  <c r="AN52" i="52"/>
  <c r="AO48" i="50"/>
  <c r="AO31" i="50"/>
  <c r="AO49" i="52" s="1"/>
  <c r="Z23" i="52"/>
  <c r="AA10" i="92"/>
  <c r="AA43" i="71"/>
  <c r="AA56" i="71" s="1"/>
  <c r="AC208" i="59"/>
  <c r="AM51" i="63"/>
  <c r="AM16" i="67"/>
  <c r="AM19" i="67" s="1"/>
  <c r="N9" i="111"/>
  <c r="D29" i="111" s="1"/>
  <c r="O69" i="64"/>
  <c r="N45" i="71"/>
  <c r="N58" i="71" s="1"/>
  <c r="AB43" i="71" l="1"/>
  <c r="AB56" i="71" s="1"/>
  <c r="AA23" i="52"/>
  <c r="AB10" i="92"/>
  <c r="AD208" i="59"/>
  <c r="AL6" i="111"/>
  <c r="AL15" i="111" s="1"/>
  <c r="AL44" i="71"/>
  <c r="AM43" i="64"/>
  <c r="AM45" i="64" s="1"/>
  <c r="F11" i="64"/>
  <c r="AO66" i="63"/>
  <c r="AO68" i="63" s="1"/>
  <c r="AO74" i="63" s="1"/>
  <c r="AN53" i="52"/>
  <c r="AN70" i="50"/>
  <c r="AN41" i="64" s="1"/>
  <c r="AN59" i="52"/>
  <c r="AO65" i="50"/>
  <c r="AO67" i="50" s="1"/>
  <c r="AO69" i="50" s="1"/>
  <c r="O8" i="111"/>
  <c r="O70" i="64"/>
  <c r="D28" i="111"/>
  <c r="E27" i="111"/>
  <c r="AP52" i="63"/>
  <c r="AO52" i="52"/>
  <c r="AP31" i="50"/>
  <c r="AP49" i="52" s="1"/>
  <c r="AO58" i="52"/>
  <c r="AP48" i="50"/>
  <c r="G23" i="63"/>
  <c r="AN68" i="63"/>
  <c r="AN74" i="63" s="1"/>
  <c r="AK50" i="71"/>
  <c r="AK57" i="71"/>
  <c r="AN51" i="63"/>
  <c r="G8" i="63" s="1"/>
  <c r="F151" i="116" s="1"/>
  <c r="F9" i="116" s="1"/>
  <c r="AN16" i="67"/>
  <c r="AN19" i="67" s="1"/>
  <c r="F126" i="116" l="1"/>
  <c r="F13" i="64"/>
  <c r="AM67" i="64"/>
  <c r="AM55" i="64"/>
  <c r="AO51" i="63"/>
  <c r="AO16" i="67"/>
  <c r="AO19" i="67" s="1"/>
  <c r="E34" i="111"/>
  <c r="H13" i="111"/>
  <c r="F166" i="116"/>
  <c r="G25" i="63"/>
  <c r="O45" i="71"/>
  <c r="O58" i="71" s="1"/>
  <c r="O9" i="111"/>
  <c r="P69" i="64"/>
  <c r="AQ52" i="63"/>
  <c r="AQ31" i="50"/>
  <c r="AQ49" i="52" s="1"/>
  <c r="AP58" i="52"/>
  <c r="AQ48" i="50"/>
  <c r="AP52" i="52"/>
  <c r="AL50" i="71"/>
  <c r="AL57" i="71"/>
  <c r="AO70" i="50"/>
  <c r="AO41" i="64" s="1"/>
  <c r="AP65" i="50"/>
  <c r="AP67" i="50" s="1"/>
  <c r="AP69" i="50" s="1"/>
  <c r="AO53" i="52"/>
  <c r="AO59" i="52"/>
  <c r="AP66" i="63"/>
  <c r="AP68" i="63" s="1"/>
  <c r="AP74" i="63" s="1"/>
  <c r="AC10" i="92"/>
  <c r="AB23" i="52"/>
  <c r="AC43" i="71"/>
  <c r="AC56" i="71" s="1"/>
  <c r="AE208" i="59"/>
  <c r="H53" i="64" l="1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P8" i="111"/>
  <c r="P70" i="64"/>
  <c r="AC23" i="52"/>
  <c r="AD10" i="92"/>
  <c r="AD43" i="71"/>
  <c r="AD56" i="71" s="1"/>
  <c r="AF208" i="59"/>
  <c r="AQ65" i="50"/>
  <c r="AQ67" i="50" s="1"/>
  <c r="AQ69" i="50" s="1"/>
  <c r="AP70" i="50"/>
  <c r="AP41" i="64" s="1"/>
  <c r="AQ66" i="63"/>
  <c r="AQ68" i="63" s="1"/>
  <c r="AQ74" i="63" s="1"/>
  <c r="AP59" i="52"/>
  <c r="AP53" i="52"/>
  <c r="E4" i="112"/>
  <c r="D52" i="111"/>
  <c r="AP51" i="63"/>
  <c r="AP16" i="67"/>
  <c r="AP19" i="67" s="1"/>
  <c r="F168" i="116"/>
  <c r="G31" i="63"/>
  <c r="F174" i="116" s="1"/>
  <c r="AM44" i="71"/>
  <c r="AM6" i="111"/>
  <c r="BL67" i="64"/>
  <c r="AR52" i="63"/>
  <c r="AR48" i="50"/>
  <c r="AQ52" i="52"/>
  <c r="AR31" i="50"/>
  <c r="AR49" i="52" s="1"/>
  <c r="AQ58" i="52"/>
  <c r="F11" i="116"/>
  <c r="F128" i="116"/>
  <c r="F15" i="64"/>
  <c r="AE10" i="92" l="1"/>
  <c r="AD23" i="52"/>
  <c r="AE43" i="71"/>
  <c r="AE56" i="71" s="1"/>
  <c r="AG208" i="59"/>
  <c r="C72" i="111"/>
  <c r="AM15" i="111"/>
  <c r="D34" i="111"/>
  <c r="D35" i="111"/>
  <c r="D36" i="111"/>
  <c r="AM57" i="71"/>
  <c r="AM50" i="71"/>
  <c r="F130" i="116"/>
  <c r="F25" i="64"/>
  <c r="F140" i="116" s="1"/>
  <c r="P45" i="71"/>
  <c r="P58" i="71" s="1"/>
  <c r="P9" i="111"/>
  <c r="Q69" i="64"/>
  <c r="AQ16" i="67"/>
  <c r="AQ19" i="67" s="1"/>
  <c r="AQ51" i="63"/>
  <c r="AS48" i="50"/>
  <c r="AS52" i="63"/>
  <c r="AS31" i="50"/>
  <c r="AS49" i="52" s="1"/>
  <c r="AR58" i="52"/>
  <c r="AR52" i="52"/>
  <c r="AR66" i="63"/>
  <c r="AR68" i="63" s="1"/>
  <c r="AR74" i="63" s="1"/>
  <c r="AQ53" i="52"/>
  <c r="AR65" i="50"/>
  <c r="AR67" i="50" s="1"/>
  <c r="AR69" i="50" s="1"/>
  <c r="AQ70" i="50"/>
  <c r="AQ41" i="64" s="1"/>
  <c r="AQ59" i="52"/>
  <c r="H60" i="64"/>
  <c r="H55" i="64"/>
  <c r="H58" i="64" s="1"/>
  <c r="AS65" i="50" l="1"/>
  <c r="AS67" i="50" s="1"/>
  <c r="AS69" i="50" s="1"/>
  <c r="AS66" i="63"/>
  <c r="AS68" i="63" s="1"/>
  <c r="AS74" i="63" s="1"/>
  <c r="AR59" i="52"/>
  <c r="AR53" i="52"/>
  <c r="AR70" i="50"/>
  <c r="AR41" i="64" s="1"/>
  <c r="AR51" i="63"/>
  <c r="AR16" i="67"/>
  <c r="AR19" i="67" s="1"/>
  <c r="Q8" i="111"/>
  <c r="Q70" i="64"/>
  <c r="E53" i="111"/>
  <c r="D4" i="112"/>
  <c r="F34" i="111"/>
  <c r="G4" i="112" s="1"/>
  <c r="I77" i="63"/>
  <c r="I80" i="63" s="1"/>
  <c r="I82" i="63" s="1"/>
  <c r="I60" i="64"/>
  <c r="AT48" i="50"/>
  <c r="AT52" i="63"/>
  <c r="AT31" i="50"/>
  <c r="AT49" i="52" s="1"/>
  <c r="AS52" i="52"/>
  <c r="AS58" i="52"/>
  <c r="AF43" i="71"/>
  <c r="AF56" i="71" s="1"/>
  <c r="AF10" i="92"/>
  <c r="AE23" i="52"/>
  <c r="AH208" i="59"/>
  <c r="D6" i="112"/>
  <c r="C69" i="111"/>
  <c r="F36" i="111"/>
  <c r="G6" i="112" s="1"/>
  <c r="I57" i="64"/>
  <c r="I58" i="64" s="1"/>
  <c r="H59" i="71"/>
  <c r="I50" i="63"/>
  <c r="I53" i="63" s="1"/>
  <c r="I60" i="63" s="1"/>
  <c r="D5" i="112"/>
  <c r="E61" i="111"/>
  <c r="J77" i="63" l="1"/>
  <c r="J80" i="63" s="1"/>
  <c r="J82" i="63" s="1"/>
  <c r="J60" i="64"/>
  <c r="J57" i="64"/>
  <c r="J58" i="64" s="1"/>
  <c r="J50" i="63"/>
  <c r="J53" i="63" s="1"/>
  <c r="J60" i="63" s="1"/>
  <c r="I59" i="71"/>
  <c r="AS53" i="52"/>
  <c r="AT66" i="63"/>
  <c r="AT68" i="63" s="1"/>
  <c r="AT74" i="63" s="1"/>
  <c r="AS59" i="52"/>
  <c r="AT65" i="50"/>
  <c r="AT67" i="50" s="1"/>
  <c r="AT69" i="50" s="1"/>
  <c r="AS70" i="50"/>
  <c r="AS41" i="64" s="1"/>
  <c r="AG10" i="92"/>
  <c r="AG43" i="71"/>
  <c r="AG56" i="71" s="1"/>
  <c r="AF23" i="52"/>
  <c r="AI208" i="59"/>
  <c r="G52" i="111"/>
  <c r="Q45" i="71"/>
  <c r="Q58" i="71" s="1"/>
  <c r="R69" i="64"/>
  <c r="Q9" i="111"/>
  <c r="AU52" i="63"/>
  <c r="AU31" i="50"/>
  <c r="AU49" i="52" s="1"/>
  <c r="AT58" i="52"/>
  <c r="AT52" i="52"/>
  <c r="AU48" i="50"/>
  <c r="AS51" i="63"/>
  <c r="AS16" i="67"/>
  <c r="AS19" i="67" s="1"/>
  <c r="R70" i="64" l="1"/>
  <c r="R8" i="111"/>
  <c r="D54" i="111"/>
  <c r="D55" i="111" s="1"/>
  <c r="G43" i="111"/>
  <c r="G42" i="111"/>
  <c r="K77" i="63"/>
  <c r="K80" i="63" s="1"/>
  <c r="K82" i="63" s="1"/>
  <c r="K60" i="64"/>
  <c r="AT16" i="67"/>
  <c r="AT19" i="67" s="1"/>
  <c r="AT51" i="63"/>
  <c r="AH43" i="71"/>
  <c r="AH56" i="71" s="1"/>
  <c r="AH10" i="92"/>
  <c r="AG23" i="52"/>
  <c r="AJ208" i="59"/>
  <c r="AV31" i="50"/>
  <c r="AV49" i="52" s="1"/>
  <c r="AU58" i="52"/>
  <c r="AV48" i="50"/>
  <c r="AU52" i="52"/>
  <c r="AV52" i="63"/>
  <c r="K57" i="64"/>
  <c r="K58" i="64" s="1"/>
  <c r="J59" i="71"/>
  <c r="K50" i="63"/>
  <c r="K53" i="63" s="1"/>
  <c r="K60" i="63" s="1"/>
  <c r="AU65" i="50"/>
  <c r="AU67" i="50" s="1"/>
  <c r="AU69" i="50" s="1"/>
  <c r="AU66" i="63"/>
  <c r="AU68" i="63" s="1"/>
  <c r="AU74" i="63" s="1"/>
  <c r="AT59" i="52"/>
  <c r="AT70" i="50"/>
  <c r="AT41" i="64" s="1"/>
  <c r="AT53" i="52"/>
  <c r="L60" i="64" l="1"/>
  <c r="L77" i="63"/>
  <c r="L80" i="63" s="1"/>
  <c r="L82" i="63" s="1"/>
  <c r="AU59" i="52"/>
  <c r="AU70" i="50"/>
  <c r="AU41" i="64" s="1"/>
  <c r="AU53" i="52"/>
  <c r="AV65" i="50"/>
  <c r="AV67" i="50" s="1"/>
  <c r="AV69" i="50" s="1"/>
  <c r="AV66" i="63"/>
  <c r="AV68" i="63" s="1"/>
  <c r="AV74" i="63" s="1"/>
  <c r="G57" i="111"/>
  <c r="AI10" i="92"/>
  <c r="AI43" i="71"/>
  <c r="AI56" i="71" s="1"/>
  <c r="AH23" i="52"/>
  <c r="AK208" i="59"/>
  <c r="L50" i="63"/>
  <c r="L53" i="63" s="1"/>
  <c r="L60" i="63" s="1"/>
  <c r="L57" i="64"/>
  <c r="L58" i="64" s="1"/>
  <c r="K59" i="71"/>
  <c r="D56" i="111"/>
  <c r="AW31" i="50"/>
  <c r="AW49" i="52" s="1"/>
  <c r="AV52" i="52"/>
  <c r="AW52" i="63"/>
  <c r="AV58" i="52"/>
  <c r="AW48" i="50"/>
  <c r="AU51" i="63"/>
  <c r="AU16" i="67"/>
  <c r="AU19" i="67" s="1"/>
  <c r="R45" i="71"/>
  <c r="R58" i="71" s="1"/>
  <c r="R9" i="111"/>
  <c r="S69" i="64"/>
  <c r="L59" i="71" l="1"/>
  <c r="M50" i="63"/>
  <c r="M53" i="63" s="1"/>
  <c r="M60" i="63" s="1"/>
  <c r="M57" i="64"/>
  <c r="M58" i="64" s="1"/>
  <c r="AV59" i="52"/>
  <c r="AV53" i="52"/>
  <c r="AW65" i="50"/>
  <c r="AW67" i="50" s="1"/>
  <c r="AW69" i="50" s="1"/>
  <c r="AV70" i="50"/>
  <c r="AV41" i="64" s="1"/>
  <c r="AW66" i="63"/>
  <c r="AW68" i="63" s="1"/>
  <c r="AW74" i="63" s="1"/>
  <c r="AJ43" i="71"/>
  <c r="AJ56" i="71" s="1"/>
  <c r="AI23" i="52"/>
  <c r="AJ10" i="92"/>
  <c r="AL208" i="59"/>
  <c r="S8" i="111"/>
  <c r="S70" i="64"/>
  <c r="AV51" i="63"/>
  <c r="AV16" i="67"/>
  <c r="AV19" i="67" s="1"/>
  <c r="AW58" i="52"/>
  <c r="AX48" i="50"/>
  <c r="AX52" i="63"/>
  <c r="AW52" i="52"/>
  <c r="AX31" i="50"/>
  <c r="AX49" i="52" s="1"/>
  <c r="M77" i="63"/>
  <c r="M80" i="63" s="1"/>
  <c r="M82" i="63" s="1"/>
  <c r="M60" i="64"/>
  <c r="N77" i="63" s="1"/>
  <c r="N80" i="63" s="1"/>
  <c r="N82" i="63" s="1"/>
  <c r="AW16" i="67" l="1"/>
  <c r="AW19" i="67" s="1"/>
  <c r="AW51" i="63"/>
  <c r="T69" i="64"/>
  <c r="S45" i="71"/>
  <c r="S58" i="71" s="1"/>
  <c r="S9" i="111"/>
  <c r="E29" i="111" s="1"/>
  <c r="AX66" i="63"/>
  <c r="AX68" i="63" s="1"/>
  <c r="AX74" i="63" s="1"/>
  <c r="AX65" i="50"/>
  <c r="AX67" i="50" s="1"/>
  <c r="AX69" i="50" s="1"/>
  <c r="AW59" i="52"/>
  <c r="AW70" i="50"/>
  <c r="AW41" i="64" s="1"/>
  <c r="AW53" i="52"/>
  <c r="AK10" i="92"/>
  <c r="AK43" i="71"/>
  <c r="AK56" i="71" s="1"/>
  <c r="AJ23" i="52"/>
  <c r="AM208" i="59"/>
  <c r="M59" i="71"/>
  <c r="N57" i="64"/>
  <c r="N50" i="63"/>
  <c r="N53" i="63" s="1"/>
  <c r="N60" i="63" s="1"/>
  <c r="AY52" i="63"/>
  <c r="AY31" i="50"/>
  <c r="AY49" i="52" s="1"/>
  <c r="AX52" i="52"/>
  <c r="AY48" i="50"/>
  <c r="AX58" i="52"/>
  <c r="AL43" i="71" l="1"/>
  <c r="AL56" i="71" s="1"/>
  <c r="AL10" i="92"/>
  <c r="AK23" i="52"/>
  <c r="AN208" i="59"/>
  <c r="AZ31" i="50"/>
  <c r="AZ49" i="52" s="1"/>
  <c r="AZ48" i="50"/>
  <c r="AY52" i="52"/>
  <c r="AZ52" i="63"/>
  <c r="H9" i="63" s="1"/>
  <c r="G152" i="116" s="1"/>
  <c r="AY58" i="52"/>
  <c r="AY66" i="63"/>
  <c r="AY68" i="63" s="1"/>
  <c r="AY74" i="63" s="1"/>
  <c r="AY65" i="50"/>
  <c r="AY67" i="50" s="1"/>
  <c r="AY69" i="50" s="1"/>
  <c r="AX70" i="50"/>
  <c r="AX41" i="64" s="1"/>
  <c r="AX53" i="52"/>
  <c r="AX59" i="52"/>
  <c r="F29" i="111"/>
  <c r="G27" i="111" s="1"/>
  <c r="E28" i="111"/>
  <c r="T70" i="64"/>
  <c r="T8" i="111"/>
  <c r="AX51" i="63"/>
  <c r="AX16" i="67"/>
  <c r="AX19" i="67" s="1"/>
  <c r="G10" i="116" l="1"/>
  <c r="AZ58" i="52"/>
  <c r="BA31" i="50"/>
  <c r="BA49" i="52" s="1"/>
  <c r="BA48" i="50"/>
  <c r="AZ52" i="52"/>
  <c r="BA52" i="63"/>
  <c r="AY16" i="67"/>
  <c r="AY19" i="67" s="1"/>
  <c r="AY51" i="63"/>
  <c r="AY53" i="52"/>
  <c r="AZ65" i="50"/>
  <c r="AZ67" i="50" s="1"/>
  <c r="AZ69" i="50" s="1"/>
  <c r="AZ66" i="63"/>
  <c r="AY59" i="52"/>
  <c r="AY70" i="50"/>
  <c r="AY41" i="64" s="1"/>
  <c r="G11" i="64" s="1"/>
  <c r="G126" i="116" s="1"/>
  <c r="AM43" i="71"/>
  <c r="AM56" i="71" s="1"/>
  <c r="AL23" i="52"/>
  <c r="AM10" i="92"/>
  <c r="AO208" i="59"/>
  <c r="T9" i="111"/>
  <c r="U69" i="64"/>
  <c r="T45" i="71"/>
  <c r="T58" i="71" s="1"/>
  <c r="E35" i="111"/>
  <c r="N13" i="111"/>
  <c r="F28" i="111"/>
  <c r="AZ51" i="63" l="1"/>
  <c r="H8" i="63" s="1"/>
  <c r="G151" i="116" s="1"/>
  <c r="G9" i="116" s="1"/>
  <c r="AZ16" i="67"/>
  <c r="AZ19" i="67" s="1"/>
  <c r="BA52" i="52"/>
  <c r="BA58" i="52"/>
  <c r="BB52" i="63"/>
  <c r="BB48" i="50"/>
  <c r="BB31" i="50"/>
  <c r="BB49" i="52" s="1"/>
  <c r="AZ68" i="63"/>
  <c r="AZ74" i="63" s="1"/>
  <c r="H23" i="63"/>
  <c r="N53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AX18" i="111" s="1"/>
  <c r="AY17" i="111" s="1"/>
  <c r="AY18" i="111" s="1"/>
  <c r="AZ17" i="111" s="1"/>
  <c r="AZ18" i="111" s="1"/>
  <c r="BA17" i="111" s="1"/>
  <c r="BA18" i="111" s="1"/>
  <c r="BB17" i="111" s="1"/>
  <c r="BB18" i="111" s="1"/>
  <c r="BC17" i="111" s="1"/>
  <c r="BC18" i="111" s="1"/>
  <c r="BD17" i="111" s="1"/>
  <c r="BD18" i="111" s="1"/>
  <c r="BE17" i="111" s="1"/>
  <c r="BE18" i="111" s="1"/>
  <c r="BF17" i="111" s="1"/>
  <c r="BF18" i="111" s="1"/>
  <c r="BG17" i="111" s="1"/>
  <c r="BG18" i="111" s="1"/>
  <c r="BH17" i="111" s="1"/>
  <c r="BH18" i="111" s="1"/>
  <c r="BI17" i="111" s="1"/>
  <c r="BI18" i="111" s="1"/>
  <c r="BJ17" i="111" s="1"/>
  <c r="BJ18" i="111" s="1"/>
  <c r="BK17" i="111" s="1"/>
  <c r="BK18" i="111" s="1"/>
  <c r="D60" i="111"/>
  <c r="E5" i="112"/>
  <c r="F35" i="111"/>
  <c r="G5" i="112" s="1"/>
  <c r="U70" i="64"/>
  <c r="U8" i="111"/>
  <c r="AZ53" i="52"/>
  <c r="AZ70" i="50"/>
  <c r="AZ41" i="64" s="1"/>
  <c r="BA65" i="50"/>
  <c r="BA67" i="50" s="1"/>
  <c r="BA69" i="50" s="1"/>
  <c r="AZ59" i="52"/>
  <c r="BA66" i="63"/>
  <c r="BA68" i="63" s="1"/>
  <c r="BA74" i="63" s="1"/>
  <c r="AN10" i="92"/>
  <c r="AM23" i="52"/>
  <c r="AN43" i="71"/>
  <c r="AN56" i="71" s="1"/>
  <c r="AP208" i="59"/>
  <c r="BA51" i="63" l="1"/>
  <c r="BA16" i="67"/>
  <c r="BA19" i="67" s="1"/>
  <c r="V69" i="64"/>
  <c r="U45" i="71"/>
  <c r="U58" i="71" s="1"/>
  <c r="U9" i="111"/>
  <c r="BC31" i="50"/>
  <c r="BC49" i="52" s="1"/>
  <c r="BB52" i="52"/>
  <c r="BB58" i="52"/>
  <c r="BC52" i="63"/>
  <c r="BC48" i="50"/>
  <c r="C73" i="111"/>
  <c r="C75" i="111" s="1"/>
  <c r="H60" i="111"/>
  <c r="BA53" i="52"/>
  <c r="BB66" i="63"/>
  <c r="BB68" i="63" s="1"/>
  <c r="BB74" i="63" s="1"/>
  <c r="BB65" i="50"/>
  <c r="BB67" i="50" s="1"/>
  <c r="BB69" i="50" s="1"/>
  <c r="BA59" i="52"/>
  <c r="BA70" i="50"/>
  <c r="BA41" i="64" s="1"/>
  <c r="N60" i="64"/>
  <c r="N55" i="64"/>
  <c r="N58" i="64" s="1"/>
  <c r="D23" i="64"/>
  <c r="AN23" i="52"/>
  <c r="AO43" i="71"/>
  <c r="AO56" i="71" s="1"/>
  <c r="AO10" i="92"/>
  <c r="AQ208" i="59"/>
  <c r="G166" i="116"/>
  <c r="H25" i="63"/>
  <c r="O57" i="64" l="1"/>
  <c r="O58" i="64" s="1"/>
  <c r="O50" i="63"/>
  <c r="O53" i="63" s="1"/>
  <c r="O60" i="63" s="1"/>
  <c r="N59" i="71"/>
  <c r="D73" i="111"/>
  <c r="E73" i="111" s="1"/>
  <c r="F73" i="111" s="1"/>
  <c r="H52" i="111"/>
  <c r="D72" i="111" s="1"/>
  <c r="E72" i="111" s="1"/>
  <c r="F72" i="111" s="1"/>
  <c r="H42" i="111"/>
  <c r="D70" i="111" s="1"/>
  <c r="D62" i="111"/>
  <c r="D63" i="111" s="1"/>
  <c r="D64" i="111" s="1"/>
  <c r="H43" i="111"/>
  <c r="D71" i="111" s="1"/>
  <c r="E71" i="111" s="1"/>
  <c r="F71" i="111" s="1"/>
  <c r="G168" i="116"/>
  <c r="H31" i="63"/>
  <c r="G174" i="116" s="1"/>
  <c r="O60" i="64"/>
  <c r="O77" i="63"/>
  <c r="O80" i="63" s="1"/>
  <c r="O82" i="63" s="1"/>
  <c r="V70" i="64"/>
  <c r="V8" i="111"/>
  <c r="G11" i="116"/>
  <c r="BB16" i="67"/>
  <c r="BB19" i="67" s="1"/>
  <c r="BB51" i="63"/>
  <c r="AP43" i="71"/>
  <c r="AP56" i="71" s="1"/>
  <c r="AP10" i="92"/>
  <c r="AO23" i="52"/>
  <c r="AR208" i="59"/>
  <c r="BB53" i="52"/>
  <c r="BC66" i="63"/>
  <c r="BC68" i="63" s="1"/>
  <c r="BC74" i="63" s="1"/>
  <c r="BB70" i="50"/>
  <c r="BB41" i="64" s="1"/>
  <c r="BC65" i="50"/>
  <c r="BC67" i="50" s="1"/>
  <c r="BC69" i="50" s="1"/>
  <c r="BB59" i="52"/>
  <c r="D138" i="116"/>
  <c r="D25" i="64"/>
  <c r="J22" i="64"/>
  <c r="BC58" i="52"/>
  <c r="BD48" i="50"/>
  <c r="BD31" i="50"/>
  <c r="BD49" i="52" s="1"/>
  <c r="BD52" i="63"/>
  <c r="BC52" i="52"/>
  <c r="D75" i="111" l="1"/>
  <c r="E70" i="111"/>
  <c r="AP23" i="52"/>
  <c r="AQ10" i="92"/>
  <c r="AQ43" i="71"/>
  <c r="AQ56" i="71" s="1"/>
  <c r="AS208" i="59"/>
  <c r="D140" i="116"/>
  <c r="D28" i="64"/>
  <c r="W69" i="64"/>
  <c r="V9" i="111"/>
  <c r="V45" i="71"/>
  <c r="V58" i="71" s="1"/>
  <c r="H65" i="111"/>
  <c r="P77" i="63"/>
  <c r="P60" i="64"/>
  <c r="BC59" i="52"/>
  <c r="BD66" i="63"/>
  <c r="BD68" i="63" s="1"/>
  <c r="BD74" i="63" s="1"/>
  <c r="BC70" i="50"/>
  <c r="BC41" i="64" s="1"/>
  <c r="BC53" i="52"/>
  <c r="BD65" i="50"/>
  <c r="BD67" i="50" s="1"/>
  <c r="BD69" i="50" s="1"/>
  <c r="BC51" i="63"/>
  <c r="BC16" i="67"/>
  <c r="BC19" i="67" s="1"/>
  <c r="BE52" i="63"/>
  <c r="BE48" i="50"/>
  <c r="BD52" i="52"/>
  <c r="BE31" i="50"/>
  <c r="BE49" i="52" s="1"/>
  <c r="BD58" i="52"/>
  <c r="P57" i="64"/>
  <c r="P58" i="64" s="1"/>
  <c r="P50" i="63"/>
  <c r="O59" i="71"/>
  <c r="BF48" i="50" l="1"/>
  <c r="BE58" i="52"/>
  <c r="BE52" i="52"/>
  <c r="BF52" i="63"/>
  <c r="BF31" i="50"/>
  <c r="BF49" i="52" s="1"/>
  <c r="Q60" i="64"/>
  <c r="Q77" i="63"/>
  <c r="Q80" i="63" s="1"/>
  <c r="Q82" i="63" s="1"/>
  <c r="E34" i="63"/>
  <c r="D177" i="116" s="1"/>
  <c r="P80" i="63"/>
  <c r="AQ23" i="52"/>
  <c r="AR10" i="92"/>
  <c r="AR43" i="71"/>
  <c r="AR56" i="71" s="1"/>
  <c r="AT208" i="59"/>
  <c r="BE65" i="50"/>
  <c r="BE67" i="50" s="1"/>
  <c r="BE69" i="50" s="1"/>
  <c r="BD59" i="52"/>
  <c r="BE66" i="63"/>
  <c r="BE68" i="63" s="1"/>
  <c r="BE74" i="63" s="1"/>
  <c r="BD53" i="52"/>
  <c r="BD70" i="50"/>
  <c r="BD41" i="64" s="1"/>
  <c r="E27" i="64"/>
  <c r="D143" i="116"/>
  <c r="BD51" i="63"/>
  <c r="BD16" i="67"/>
  <c r="BD19" i="67" s="1"/>
  <c r="E7" i="63"/>
  <c r="D150" i="116" s="1"/>
  <c r="D6" i="116" s="1"/>
  <c r="P53" i="63"/>
  <c r="Q57" i="64"/>
  <c r="Q58" i="64" s="1"/>
  <c r="P59" i="71"/>
  <c r="Q50" i="63"/>
  <c r="Q53" i="63" s="1"/>
  <c r="Q60" i="63" s="1"/>
  <c r="F70" i="111"/>
  <c r="E75" i="111"/>
  <c r="F75" i="111" s="1"/>
  <c r="W70" i="64"/>
  <c r="W8" i="111"/>
  <c r="BE51" i="63" l="1"/>
  <c r="BE16" i="67"/>
  <c r="BE19" i="67" s="1"/>
  <c r="AR23" i="52"/>
  <c r="AS43" i="71"/>
  <c r="AS56" i="71" s="1"/>
  <c r="AS10" i="92"/>
  <c r="AU208" i="59"/>
  <c r="E10" i="63"/>
  <c r="P60" i="63"/>
  <c r="W9" i="111"/>
  <c r="X69" i="64"/>
  <c r="W45" i="71"/>
  <c r="W58" i="71" s="1"/>
  <c r="BE59" i="52"/>
  <c r="BE53" i="52"/>
  <c r="BF66" i="63"/>
  <c r="BF68" i="63" s="1"/>
  <c r="BF74" i="63" s="1"/>
  <c r="BE70" i="50"/>
  <c r="BE41" i="64" s="1"/>
  <c r="BF65" i="50"/>
  <c r="BF67" i="50" s="1"/>
  <c r="BF69" i="50" s="1"/>
  <c r="R60" i="64"/>
  <c r="R77" i="63"/>
  <c r="R80" i="63" s="1"/>
  <c r="R82" i="63" s="1"/>
  <c r="E142" i="116"/>
  <c r="E28" i="64"/>
  <c r="R57" i="64"/>
  <c r="R58" i="64" s="1"/>
  <c r="R50" i="63"/>
  <c r="R53" i="63" s="1"/>
  <c r="R60" i="63" s="1"/>
  <c r="Q59" i="71"/>
  <c r="P82" i="63"/>
  <c r="E37" i="63"/>
  <c r="BF58" i="52"/>
  <c r="BG48" i="50"/>
  <c r="BG31" i="50"/>
  <c r="BG49" i="52" s="1"/>
  <c r="BG52" i="63"/>
  <c r="BF52" i="52"/>
  <c r="S50" i="63" l="1"/>
  <c r="S53" i="63" s="1"/>
  <c r="S60" i="63" s="1"/>
  <c r="R59" i="71"/>
  <c r="S57" i="64"/>
  <c r="S58" i="64" s="1"/>
  <c r="BF70" i="50"/>
  <c r="BF41" i="64" s="1"/>
  <c r="BF59" i="52"/>
  <c r="BF53" i="52"/>
  <c r="BG65" i="50"/>
  <c r="BG67" i="50" s="1"/>
  <c r="BG69" i="50" s="1"/>
  <c r="BG66" i="63"/>
  <c r="BG68" i="63" s="1"/>
  <c r="BG74" i="63" s="1"/>
  <c r="E17" i="63"/>
  <c r="D160" i="116" s="1"/>
  <c r="D153" i="116"/>
  <c r="D5" i="116" s="1"/>
  <c r="AT43" i="71"/>
  <c r="AT56" i="71" s="1"/>
  <c r="AT10" i="92"/>
  <c r="AS23" i="52"/>
  <c r="AV208" i="59"/>
  <c r="BH48" i="50"/>
  <c r="BG52" i="52"/>
  <c r="BH31" i="50"/>
  <c r="BH49" i="52" s="1"/>
  <c r="BH52" i="63"/>
  <c r="BG58" i="52"/>
  <c r="E143" i="116"/>
  <c r="F27" i="64"/>
  <c r="D180" i="116"/>
  <c r="E39" i="63"/>
  <c r="D182" i="116" s="1"/>
  <c r="X8" i="111"/>
  <c r="X70" i="64"/>
  <c r="BF16" i="67"/>
  <c r="BF19" i="67" s="1"/>
  <c r="BF51" i="63"/>
  <c r="S60" i="64"/>
  <c r="S77" i="63"/>
  <c r="S80" i="63" s="1"/>
  <c r="S82" i="63" s="1"/>
  <c r="BH52" i="52" l="1"/>
  <c r="BH58" i="52"/>
  <c r="BI52" i="63"/>
  <c r="BI31" i="50"/>
  <c r="BI49" i="52" s="1"/>
  <c r="BI48" i="50"/>
  <c r="AU10" i="92"/>
  <c r="AU43" i="71"/>
  <c r="AU56" i="71" s="1"/>
  <c r="AT23" i="52"/>
  <c r="AW208" i="59"/>
  <c r="BG59" i="52"/>
  <c r="BH65" i="50"/>
  <c r="BH67" i="50" s="1"/>
  <c r="BH69" i="50" s="1"/>
  <c r="BG70" i="50"/>
  <c r="BG41" i="64" s="1"/>
  <c r="BG53" i="52"/>
  <c r="BH66" i="63"/>
  <c r="BH68" i="63" s="1"/>
  <c r="BH74" i="63" s="1"/>
  <c r="D15" i="116"/>
  <c r="F28" i="64"/>
  <c r="F142" i="116"/>
  <c r="T60" i="64"/>
  <c r="T77" i="63"/>
  <c r="T80" i="63" s="1"/>
  <c r="T82" i="63" s="1"/>
  <c r="T57" i="64"/>
  <c r="T58" i="64" s="1"/>
  <c r="T50" i="63"/>
  <c r="T53" i="63" s="1"/>
  <c r="T60" i="63" s="1"/>
  <c r="S59" i="71"/>
  <c r="BG51" i="63"/>
  <c r="BG16" i="67"/>
  <c r="BG19" i="67" s="1"/>
  <c r="Y69" i="64"/>
  <c r="X9" i="111"/>
  <c r="X45" i="71"/>
  <c r="X58" i="71" s="1"/>
  <c r="T59" i="71" l="1"/>
  <c r="U50" i="63"/>
  <c r="U53" i="63" s="1"/>
  <c r="U60" i="63" s="1"/>
  <c r="U57" i="64"/>
  <c r="U58" i="64" s="1"/>
  <c r="BJ52" i="63"/>
  <c r="BI58" i="52"/>
  <c r="BJ31" i="50"/>
  <c r="BJ49" i="52" s="1"/>
  <c r="BI52" i="52"/>
  <c r="BJ48" i="50"/>
  <c r="U60" i="64"/>
  <c r="U77" i="63"/>
  <c r="U80" i="63" s="1"/>
  <c r="U82" i="63" s="1"/>
  <c r="BH59" i="52"/>
  <c r="BH53" i="52"/>
  <c r="BI65" i="50"/>
  <c r="BI67" i="50" s="1"/>
  <c r="BI69" i="50" s="1"/>
  <c r="BI66" i="63"/>
  <c r="BI68" i="63" s="1"/>
  <c r="BI74" i="63" s="1"/>
  <c r="BH70" i="50"/>
  <c r="BH41" i="64" s="1"/>
  <c r="Y8" i="111"/>
  <c r="Y70" i="64"/>
  <c r="BH51" i="63"/>
  <c r="BH16" i="67"/>
  <c r="BH19" i="67" s="1"/>
  <c r="G27" i="64"/>
  <c r="F143" i="116"/>
  <c r="AU23" i="52"/>
  <c r="AV10" i="92"/>
  <c r="AV43" i="71"/>
  <c r="AV56" i="71" s="1"/>
  <c r="AX208" i="59"/>
  <c r="BI51" i="63" l="1"/>
  <c r="BI16" i="67"/>
  <c r="BI19" i="67" s="1"/>
  <c r="BJ58" i="52"/>
  <c r="BK52" i="63"/>
  <c r="BK48" i="50"/>
  <c r="BJ52" i="52"/>
  <c r="BK31" i="50"/>
  <c r="BK49" i="52" s="1"/>
  <c r="BJ65" i="50"/>
  <c r="BJ67" i="50" s="1"/>
  <c r="BJ69" i="50" s="1"/>
  <c r="BI70" i="50"/>
  <c r="BI41" i="64" s="1"/>
  <c r="BJ66" i="63"/>
  <c r="BJ68" i="63" s="1"/>
  <c r="BJ74" i="63" s="1"/>
  <c r="BI53" i="52"/>
  <c r="BI59" i="52"/>
  <c r="G142" i="116"/>
  <c r="G28" i="64"/>
  <c r="V50" i="63"/>
  <c r="V53" i="63" s="1"/>
  <c r="V60" i="63" s="1"/>
  <c r="V57" i="64"/>
  <c r="V58" i="64" s="1"/>
  <c r="U59" i="71"/>
  <c r="AW10" i="92"/>
  <c r="AV23" i="52"/>
  <c r="AW43" i="71"/>
  <c r="AW56" i="71" s="1"/>
  <c r="AY208" i="59"/>
  <c r="Y45" i="71"/>
  <c r="Y58" i="71" s="1"/>
  <c r="Z69" i="64"/>
  <c r="Y9" i="111"/>
  <c r="V60" i="64"/>
  <c r="V77" i="63"/>
  <c r="V80" i="63" s="1"/>
  <c r="V82" i="63" s="1"/>
  <c r="H27" i="64" l="1"/>
  <c r="G143" i="116"/>
  <c r="BJ70" i="50"/>
  <c r="BJ41" i="64" s="1"/>
  <c r="BJ53" i="52"/>
  <c r="BK66" i="63"/>
  <c r="BK68" i="63" s="1"/>
  <c r="BK74" i="63" s="1"/>
  <c r="BK65" i="50"/>
  <c r="BK67" i="50" s="1"/>
  <c r="BK69" i="50" s="1"/>
  <c r="BJ59" i="52"/>
  <c r="AW23" i="52"/>
  <c r="AX43" i="71"/>
  <c r="AX56" i="71" s="1"/>
  <c r="AX10" i="92"/>
  <c r="AZ208" i="59"/>
  <c r="W57" i="64"/>
  <c r="W58" i="64" s="1"/>
  <c r="W50" i="63"/>
  <c r="W53" i="63" s="1"/>
  <c r="W60" i="63" s="1"/>
  <c r="V59" i="71"/>
  <c r="Z70" i="64"/>
  <c r="Z8" i="111"/>
  <c r="BL52" i="63"/>
  <c r="I9" i="63" s="1"/>
  <c r="H152" i="116" s="1"/>
  <c r="H10" i="116" s="1"/>
  <c r="BL31" i="50"/>
  <c r="BK58" i="52"/>
  <c r="BK52" i="52"/>
  <c r="BL48" i="50"/>
  <c r="BJ51" i="63"/>
  <c r="BJ16" i="67"/>
  <c r="BJ19" i="67" s="1"/>
  <c r="W60" i="64"/>
  <c r="W77" i="63"/>
  <c r="W80" i="63" s="1"/>
  <c r="W82" i="63" s="1"/>
  <c r="X77" i="63" l="1"/>
  <c r="X80" i="63" s="1"/>
  <c r="X82" i="63" s="1"/>
  <c r="X60" i="64"/>
  <c r="BM31" i="50"/>
  <c r="BM48" i="50"/>
  <c r="BK51" i="63"/>
  <c r="BK16" i="67"/>
  <c r="BK19" i="67" s="1"/>
  <c r="BL51" i="63" s="1"/>
  <c r="I8" i="63" s="1"/>
  <c r="H151" i="116" s="1"/>
  <c r="H9" i="116" s="1"/>
  <c r="Z45" i="71"/>
  <c r="Z58" i="71" s="1"/>
  <c r="AA69" i="64"/>
  <c r="Z9" i="111"/>
  <c r="BK53" i="52"/>
  <c r="BK59" i="52"/>
  <c r="BL65" i="50"/>
  <c r="BL67" i="50" s="1"/>
  <c r="BL69" i="50" s="1"/>
  <c r="BK70" i="50"/>
  <c r="BK41" i="64" s="1"/>
  <c r="H11" i="64" s="1"/>
  <c r="H126" i="116" s="1"/>
  <c r="BL66" i="63"/>
  <c r="W59" i="71"/>
  <c r="X57" i="64"/>
  <c r="X58" i="64" s="1"/>
  <c r="X50" i="63"/>
  <c r="X53" i="63" s="1"/>
  <c r="X60" i="63" s="1"/>
  <c r="AY43" i="71"/>
  <c r="AY56" i="71" s="1"/>
  <c r="AY10" i="92"/>
  <c r="AX23" i="52"/>
  <c r="BA208" i="59"/>
  <c r="H28" i="64"/>
  <c r="H143" i="116" s="1"/>
  <c r="H142" i="116"/>
  <c r="I23" i="63" l="1"/>
  <c r="BL68" i="63"/>
  <c r="BL74" i="63" s="1"/>
  <c r="AA70" i="64"/>
  <c r="AA8" i="111"/>
  <c r="AZ43" i="71"/>
  <c r="AZ56" i="71" s="1"/>
  <c r="AZ10" i="92"/>
  <c r="AY23" i="52"/>
  <c r="BB208" i="59"/>
  <c r="Y57" i="64"/>
  <c r="Y58" i="64" s="1"/>
  <c r="X59" i="71"/>
  <c r="Y50" i="63"/>
  <c r="Y53" i="63" s="1"/>
  <c r="Y60" i="63" s="1"/>
  <c r="BM65" i="50"/>
  <c r="BM67" i="50" s="1"/>
  <c r="BM69" i="50" s="1"/>
  <c r="BL70" i="50"/>
  <c r="BN31" i="50"/>
  <c r="BN48" i="50"/>
  <c r="Y60" i="64"/>
  <c r="Y77" i="63"/>
  <c r="Y80" i="63" s="1"/>
  <c r="Y82" i="63" s="1"/>
  <c r="AZ23" i="52" l="1"/>
  <c r="BA10" i="92"/>
  <c r="BA43" i="71"/>
  <c r="BA56" i="71" s="1"/>
  <c r="BC208" i="59"/>
  <c r="AB69" i="64"/>
  <c r="AA45" i="71"/>
  <c r="AA58" i="71" s="1"/>
  <c r="AA9" i="111"/>
  <c r="Z77" i="63"/>
  <c r="Z80" i="63" s="1"/>
  <c r="Z82" i="63" s="1"/>
  <c r="Z60" i="64"/>
  <c r="BM70" i="50"/>
  <c r="BN65" i="50"/>
  <c r="BN67" i="50" s="1"/>
  <c r="BN69" i="50" s="1"/>
  <c r="BN70" i="50" s="1"/>
  <c r="Z50" i="63"/>
  <c r="Z53" i="63" s="1"/>
  <c r="Z60" i="63" s="1"/>
  <c r="Y59" i="71"/>
  <c r="Z57" i="64"/>
  <c r="Z58" i="64" s="1"/>
  <c r="H166" i="116"/>
  <c r="H11" i="116" s="1"/>
  <c r="I25" i="63"/>
  <c r="I31" i="63" l="1"/>
  <c r="H174" i="116" s="1"/>
  <c r="H168" i="116"/>
  <c r="AA50" i="63"/>
  <c r="AA53" i="63" s="1"/>
  <c r="AA60" i="63" s="1"/>
  <c r="Z59" i="71"/>
  <c r="AA57" i="64"/>
  <c r="AA58" i="64" s="1"/>
  <c r="AB70" i="64"/>
  <c r="AB8" i="111"/>
  <c r="BB43" i="71"/>
  <c r="BB56" i="71" s="1"/>
  <c r="BA23" i="52"/>
  <c r="BB10" i="92"/>
  <c r="BD208" i="59"/>
  <c r="AA60" i="64"/>
  <c r="AA77" i="63"/>
  <c r="AA80" i="63" s="1"/>
  <c r="AA82" i="63" s="1"/>
  <c r="AC69" i="64" l="1"/>
  <c r="AB9" i="111"/>
  <c r="AB45" i="71"/>
  <c r="AB58" i="71" s="1"/>
  <c r="AB50" i="63"/>
  <c r="AA59" i="71"/>
  <c r="AB57" i="64"/>
  <c r="AB58" i="64" s="1"/>
  <c r="AB77" i="63"/>
  <c r="AB60" i="64"/>
  <c r="BC43" i="71"/>
  <c r="BC56" i="71" s="1"/>
  <c r="BC10" i="92"/>
  <c r="BB23" i="52"/>
  <c r="BE208" i="59"/>
  <c r="AC60" i="64" l="1"/>
  <c r="AC77" i="63"/>
  <c r="AC80" i="63" s="1"/>
  <c r="AC82" i="63" s="1"/>
  <c r="F34" i="63"/>
  <c r="E177" i="116" s="1"/>
  <c r="AB80" i="63"/>
  <c r="AC57" i="64"/>
  <c r="AC58" i="64" s="1"/>
  <c r="AB59" i="71"/>
  <c r="AC50" i="63"/>
  <c r="AC53" i="63" s="1"/>
  <c r="AC60" i="63" s="1"/>
  <c r="BC23" i="52"/>
  <c r="BD10" i="92"/>
  <c r="BD43" i="71"/>
  <c r="BD56" i="71" s="1"/>
  <c r="BF208" i="59"/>
  <c r="AB53" i="63"/>
  <c r="F7" i="63"/>
  <c r="E150" i="116" s="1"/>
  <c r="E6" i="116" s="1"/>
  <c r="AC8" i="111"/>
  <c r="AC70" i="64"/>
  <c r="AC45" i="71" l="1"/>
  <c r="AC58" i="71" s="1"/>
  <c r="AC9" i="111"/>
  <c r="AD69" i="64"/>
  <c r="AC59" i="71"/>
  <c r="AD50" i="63"/>
  <c r="AD53" i="63" s="1"/>
  <c r="AD60" i="63" s="1"/>
  <c r="AD57" i="64"/>
  <c r="AD58" i="64" s="1"/>
  <c r="F10" i="63"/>
  <c r="AB60" i="63"/>
  <c r="F37" i="63"/>
  <c r="AB82" i="63"/>
  <c r="BE10" i="92"/>
  <c r="BD23" i="52"/>
  <c r="BE43" i="71"/>
  <c r="BE56" i="71" s="1"/>
  <c r="BG208" i="59"/>
  <c r="AD60" i="64"/>
  <c r="AD77" i="63"/>
  <c r="AD80" i="63" s="1"/>
  <c r="AD82" i="63" s="1"/>
  <c r="AE60" i="64" l="1"/>
  <c r="AE77" i="63"/>
  <c r="AE80" i="63" s="1"/>
  <c r="AE82" i="63" s="1"/>
  <c r="E153" i="116"/>
  <c r="E5" i="116" s="1"/>
  <c r="F17" i="63"/>
  <c r="E160" i="116" s="1"/>
  <c r="BE23" i="52"/>
  <c r="BF10" i="92"/>
  <c r="BF43" i="71"/>
  <c r="BF56" i="71" s="1"/>
  <c r="BH208" i="59"/>
  <c r="AD59" i="71"/>
  <c r="AE57" i="64"/>
  <c r="AE58" i="64" s="1"/>
  <c r="AE50" i="63"/>
  <c r="AE53" i="63" s="1"/>
  <c r="AE60" i="63" s="1"/>
  <c r="AD8" i="111"/>
  <c r="AD70" i="64"/>
  <c r="F39" i="63"/>
  <c r="E182" i="116" s="1"/>
  <c r="E180" i="116"/>
  <c r="BG10" i="92" l="1"/>
  <c r="BG43" i="71"/>
  <c r="BG56" i="71" s="1"/>
  <c r="BF23" i="52"/>
  <c r="BI208" i="59"/>
  <c r="E15" i="116"/>
  <c r="AE69" i="64"/>
  <c r="AD9" i="111"/>
  <c r="AD45" i="71"/>
  <c r="AD58" i="71" s="1"/>
  <c r="AE59" i="71"/>
  <c r="AF50" i="63"/>
  <c r="AF53" i="63" s="1"/>
  <c r="AF60" i="63" s="1"/>
  <c r="AF57" i="64"/>
  <c r="AF58" i="64" s="1"/>
  <c r="AF77" i="63"/>
  <c r="AF80" i="63" s="1"/>
  <c r="AF82" i="63" s="1"/>
  <c r="AF60" i="64"/>
  <c r="AE70" i="64" l="1"/>
  <c r="AE8" i="111"/>
  <c r="AG77" i="63"/>
  <c r="AG80" i="63" s="1"/>
  <c r="AG82" i="63" s="1"/>
  <c r="AG60" i="64"/>
  <c r="AG57" i="64"/>
  <c r="AG58" i="64" s="1"/>
  <c r="AG50" i="63"/>
  <c r="AG53" i="63" s="1"/>
  <c r="AG60" i="63" s="1"/>
  <c r="AF59" i="71"/>
  <c r="BH43" i="71"/>
  <c r="BH56" i="71" s="1"/>
  <c r="BG23" i="52"/>
  <c r="BH10" i="92"/>
  <c r="BJ208" i="59"/>
  <c r="AG59" i="71" l="1"/>
  <c r="AH50" i="63"/>
  <c r="AH53" i="63" s="1"/>
  <c r="AH60" i="63" s="1"/>
  <c r="AH57" i="64"/>
  <c r="AH58" i="64" s="1"/>
  <c r="AH77" i="63"/>
  <c r="AH80" i="63" s="1"/>
  <c r="AH82" i="63" s="1"/>
  <c r="AH60" i="64"/>
  <c r="BI43" i="71"/>
  <c r="BI56" i="71" s="1"/>
  <c r="BH23" i="52"/>
  <c r="BI10" i="92"/>
  <c r="BK208" i="59"/>
  <c r="AE9" i="111"/>
  <c r="AF69" i="64"/>
  <c r="AE45" i="71"/>
  <c r="AE58" i="71" s="1"/>
  <c r="AI60" i="64" l="1"/>
  <c r="AI77" i="63"/>
  <c r="AI80" i="63" s="1"/>
  <c r="AI82" i="63" s="1"/>
  <c r="AF70" i="64"/>
  <c r="AF8" i="111"/>
  <c r="AI50" i="63"/>
  <c r="AI53" i="63" s="1"/>
  <c r="AI60" i="63" s="1"/>
  <c r="AH59" i="71"/>
  <c r="AI57" i="64"/>
  <c r="AI58" i="64" s="1"/>
  <c r="BI23" i="52"/>
  <c r="BJ10" i="92"/>
  <c r="BJ43" i="71"/>
  <c r="BJ56" i="71" s="1"/>
  <c r="BL208" i="59"/>
  <c r="AI59" i="71" l="1"/>
  <c r="AJ57" i="64"/>
  <c r="AJ58" i="64" s="1"/>
  <c r="AJ50" i="63"/>
  <c r="AJ53" i="63" s="1"/>
  <c r="AJ60" i="63" s="1"/>
  <c r="BK43" i="71"/>
  <c r="BK56" i="71" s="1"/>
  <c r="BJ23" i="52"/>
  <c r="BK10" i="92"/>
  <c r="BM208" i="59"/>
  <c r="AF9" i="111"/>
  <c r="AG69" i="64"/>
  <c r="AF45" i="71"/>
  <c r="AF58" i="71" s="1"/>
  <c r="AJ60" i="64"/>
  <c r="AJ77" i="63"/>
  <c r="AJ80" i="63" s="1"/>
  <c r="AJ82" i="63" s="1"/>
  <c r="AK77" i="63" l="1"/>
  <c r="AK80" i="63" s="1"/>
  <c r="AK82" i="63" s="1"/>
  <c r="AK60" i="64"/>
  <c r="AK50" i="63"/>
  <c r="AK53" i="63" s="1"/>
  <c r="AK60" i="63" s="1"/>
  <c r="AJ59" i="71"/>
  <c r="AK57" i="64"/>
  <c r="AK58" i="64" s="1"/>
  <c r="AG70" i="64"/>
  <c r="AG8" i="111"/>
  <c r="AK59" i="71" l="1"/>
  <c r="AL57" i="64"/>
  <c r="AL58" i="64" s="1"/>
  <c r="AL50" i="63"/>
  <c r="AL53" i="63" s="1"/>
  <c r="AL60" i="63" s="1"/>
  <c r="AL60" i="64"/>
  <c r="AL77" i="63"/>
  <c r="AL80" i="63" s="1"/>
  <c r="AL82" i="63" s="1"/>
  <c r="AG9" i="111"/>
  <c r="AG45" i="71"/>
  <c r="AG58" i="71" s="1"/>
  <c r="AH69" i="64"/>
  <c r="AH70" i="64" l="1"/>
  <c r="AH8" i="111"/>
  <c r="AM77" i="63"/>
  <c r="AM80" i="63" s="1"/>
  <c r="AM82" i="63" s="1"/>
  <c r="AM60" i="64"/>
  <c r="AM57" i="64"/>
  <c r="AM58" i="64" s="1"/>
  <c r="AL59" i="71"/>
  <c r="AM50" i="63"/>
  <c r="AM53" i="63" s="1"/>
  <c r="AM60" i="63" s="1"/>
  <c r="AM59" i="71" l="1"/>
  <c r="AN50" i="63"/>
  <c r="AN57" i="64"/>
  <c r="AN58" i="64" s="1"/>
  <c r="AN77" i="63"/>
  <c r="AN60" i="64"/>
  <c r="AH45" i="71"/>
  <c r="AH58" i="71" s="1"/>
  <c r="AI69" i="64"/>
  <c r="AH9" i="111"/>
  <c r="AI8" i="111" l="1"/>
  <c r="AI70" i="64"/>
  <c r="AO60" i="64"/>
  <c r="AO77" i="63"/>
  <c r="AO80" i="63" s="1"/>
  <c r="AO82" i="63" s="1"/>
  <c r="AN80" i="63"/>
  <c r="G34" i="63"/>
  <c r="F177" i="116" s="1"/>
  <c r="AN59" i="71"/>
  <c r="AO50" i="63"/>
  <c r="AO53" i="63" s="1"/>
  <c r="AO60" i="63" s="1"/>
  <c r="AO57" i="64"/>
  <c r="AO58" i="64" s="1"/>
  <c r="AN53" i="63"/>
  <c r="AN60" i="63" s="1"/>
  <c r="G7" i="63"/>
  <c r="AN82" i="63" l="1"/>
  <c r="G37" i="63"/>
  <c r="G10" i="63"/>
  <c r="F150" i="116"/>
  <c r="F6" i="116" s="1"/>
  <c r="AP60" i="64"/>
  <c r="AP77" i="63"/>
  <c r="AP80" i="63" s="1"/>
  <c r="AP82" i="63" s="1"/>
  <c r="AI45" i="71"/>
  <c r="AI58" i="71" s="1"/>
  <c r="AJ69" i="64"/>
  <c r="AI9" i="111"/>
  <c r="AO59" i="71"/>
  <c r="AP57" i="64"/>
  <c r="AP58" i="64" s="1"/>
  <c r="AP50" i="63"/>
  <c r="AP53" i="63" s="1"/>
  <c r="AP60" i="63" s="1"/>
  <c r="AJ70" i="64" l="1"/>
  <c r="AJ8" i="111"/>
  <c r="AQ60" i="64"/>
  <c r="AQ77" i="63"/>
  <c r="AQ80" i="63" s="1"/>
  <c r="AQ82" i="63" s="1"/>
  <c r="AP59" i="71"/>
  <c r="AQ50" i="63"/>
  <c r="AQ53" i="63" s="1"/>
  <c r="AQ60" i="63" s="1"/>
  <c r="AQ57" i="64"/>
  <c r="AQ58" i="64" s="1"/>
  <c r="G17" i="63"/>
  <c r="F160" i="116" s="1"/>
  <c r="F153" i="116"/>
  <c r="F5" i="116" s="1"/>
  <c r="F180" i="116"/>
  <c r="G39" i="63"/>
  <c r="F182" i="116" s="1"/>
  <c r="AR50" i="63" l="1"/>
  <c r="AR53" i="63" s="1"/>
  <c r="AR60" i="63" s="1"/>
  <c r="AQ59" i="71"/>
  <c r="AR57" i="64"/>
  <c r="AR58" i="64" s="1"/>
  <c r="AR60" i="64"/>
  <c r="AR77" i="63"/>
  <c r="AR80" i="63" s="1"/>
  <c r="AR82" i="63" s="1"/>
  <c r="F15" i="116"/>
  <c r="AK69" i="64"/>
  <c r="AJ9" i="111"/>
  <c r="AJ45" i="71"/>
  <c r="AJ58" i="71" s="1"/>
  <c r="AK8" i="111" l="1"/>
  <c r="AK70" i="64"/>
  <c r="AS77" i="63"/>
  <c r="AS80" i="63" s="1"/>
  <c r="AS82" i="63" s="1"/>
  <c r="AS60" i="64"/>
  <c r="AS50" i="63"/>
  <c r="AS53" i="63" s="1"/>
  <c r="AS60" i="63" s="1"/>
  <c r="AR59" i="71"/>
  <c r="AS57" i="64"/>
  <c r="AS58" i="64" s="1"/>
  <c r="AS59" i="71" l="1"/>
  <c r="AT50" i="63"/>
  <c r="AT53" i="63" s="1"/>
  <c r="AT60" i="63" s="1"/>
  <c r="AT57" i="64"/>
  <c r="AT58" i="64" s="1"/>
  <c r="AT77" i="63"/>
  <c r="AT80" i="63" s="1"/>
  <c r="AT82" i="63" s="1"/>
  <c r="AT60" i="64"/>
  <c r="AL69" i="64"/>
  <c r="AK9" i="111"/>
  <c r="AK45" i="71"/>
  <c r="AK58" i="71" s="1"/>
  <c r="AL70" i="64" l="1"/>
  <c r="AL8" i="111"/>
  <c r="AU60" i="64"/>
  <c r="AU77" i="63"/>
  <c r="AU80" i="63" s="1"/>
  <c r="AU82" i="63" s="1"/>
  <c r="AU50" i="63"/>
  <c r="AU53" i="63" s="1"/>
  <c r="AU60" i="63" s="1"/>
  <c r="AU57" i="64"/>
  <c r="AU58" i="64" s="1"/>
  <c r="AT59" i="71"/>
  <c r="AV50" i="63" l="1"/>
  <c r="AV53" i="63" s="1"/>
  <c r="AV60" i="63" s="1"/>
  <c r="AU59" i="71"/>
  <c r="AV57" i="64"/>
  <c r="AV58" i="64" s="1"/>
  <c r="AV60" i="64"/>
  <c r="AV77" i="63"/>
  <c r="AV80" i="63" s="1"/>
  <c r="AV82" i="63" s="1"/>
  <c r="AL45" i="71"/>
  <c r="AL58" i="71" s="1"/>
  <c r="AL9" i="111"/>
  <c r="AM69" i="64"/>
  <c r="AM8" i="111" l="1"/>
  <c r="AM70" i="64"/>
  <c r="AW77" i="63"/>
  <c r="AW80" i="63" s="1"/>
  <c r="AW82" i="63" s="1"/>
  <c r="AW60" i="64"/>
  <c r="AW50" i="63"/>
  <c r="AW53" i="63" s="1"/>
  <c r="AW60" i="63" s="1"/>
  <c r="AV59" i="71"/>
  <c r="AW57" i="64"/>
  <c r="AW58" i="64" s="1"/>
  <c r="AW59" i="71" l="1"/>
  <c r="AX57" i="64"/>
  <c r="AX58" i="64" s="1"/>
  <c r="AX50" i="63"/>
  <c r="AX53" i="63" s="1"/>
  <c r="AX60" i="63" s="1"/>
  <c r="AX77" i="63"/>
  <c r="AX80" i="63" s="1"/>
  <c r="AX82" i="63" s="1"/>
  <c r="AX60" i="64"/>
  <c r="AN69" i="64"/>
  <c r="AM45" i="71"/>
  <c r="AM58" i="71" s="1"/>
  <c r="AM9" i="111"/>
  <c r="AN8" i="111" l="1"/>
  <c r="AN70" i="64"/>
  <c r="AY60" i="64"/>
  <c r="AY77" i="63"/>
  <c r="AY80" i="63" s="1"/>
  <c r="AY82" i="63" s="1"/>
  <c r="AX59" i="71"/>
  <c r="AY57" i="64"/>
  <c r="AY58" i="64" s="1"/>
  <c r="AY50" i="63"/>
  <c r="AY53" i="63" s="1"/>
  <c r="AY60" i="63" s="1"/>
  <c r="AZ57" i="64" l="1"/>
  <c r="AZ58" i="64" s="1"/>
  <c r="AZ50" i="63"/>
  <c r="AY59" i="71"/>
  <c r="AZ77" i="63"/>
  <c r="AZ60" i="64"/>
  <c r="AN9" i="111"/>
  <c r="AN45" i="71"/>
  <c r="AN58" i="71" s="1"/>
  <c r="AO69" i="64"/>
  <c r="AO8" i="111" l="1"/>
  <c r="AO70" i="64"/>
  <c r="BA77" i="63"/>
  <c r="BA80" i="63" s="1"/>
  <c r="BA82" i="63" s="1"/>
  <c r="BA60" i="64"/>
  <c r="H34" i="63"/>
  <c r="G177" i="116" s="1"/>
  <c r="AZ80" i="63"/>
  <c r="H7" i="63"/>
  <c r="AZ53" i="63"/>
  <c r="AZ60" i="63" s="1"/>
  <c r="BA50" i="63"/>
  <c r="BA53" i="63" s="1"/>
  <c r="BA60" i="63" s="1"/>
  <c r="AZ59" i="71"/>
  <c r="BA57" i="64"/>
  <c r="BA58" i="64" s="1"/>
  <c r="H10" i="63" l="1"/>
  <c r="G150" i="116"/>
  <c r="G6" i="116" s="1"/>
  <c r="H37" i="63"/>
  <c r="AZ82" i="63"/>
  <c r="BB77" i="63"/>
  <c r="BB80" i="63" s="1"/>
  <c r="BB82" i="63" s="1"/>
  <c r="BB60" i="64"/>
  <c r="BB57" i="64"/>
  <c r="BB58" i="64" s="1"/>
  <c r="BB50" i="63"/>
  <c r="BB53" i="63" s="1"/>
  <c r="BB60" i="63" s="1"/>
  <c r="BA59" i="71"/>
  <c r="AO45" i="71"/>
  <c r="AO58" i="71" s="1"/>
  <c r="AO9" i="111"/>
  <c r="AP69" i="64"/>
  <c r="BC57" i="64" l="1"/>
  <c r="BC58" i="64" s="1"/>
  <c r="BC50" i="63"/>
  <c r="BC53" i="63" s="1"/>
  <c r="BC60" i="63" s="1"/>
  <c r="BB59" i="71"/>
  <c r="BC77" i="63"/>
  <c r="BC80" i="63" s="1"/>
  <c r="BC82" i="63" s="1"/>
  <c r="BC60" i="64"/>
  <c r="AP70" i="64"/>
  <c r="AP8" i="111"/>
  <c r="H39" i="63"/>
  <c r="G182" i="116" s="1"/>
  <c r="G180" i="116"/>
  <c r="G153" i="116"/>
  <c r="G5" i="116" s="1"/>
  <c r="H17" i="63"/>
  <c r="G160" i="116" s="1"/>
  <c r="AP45" i="71" l="1"/>
  <c r="AP58" i="71" s="1"/>
  <c r="AQ69" i="64"/>
  <c r="AP9" i="111"/>
  <c r="BD60" i="64"/>
  <c r="BD77" i="63"/>
  <c r="BD80" i="63" s="1"/>
  <c r="BD82" i="63" s="1"/>
  <c r="G15" i="116"/>
  <c r="BD50" i="63"/>
  <c r="BD53" i="63" s="1"/>
  <c r="BD60" i="63" s="1"/>
  <c r="BC59" i="71"/>
  <c r="BD57" i="64"/>
  <c r="BD58" i="64" s="1"/>
  <c r="BE77" i="63" l="1"/>
  <c r="BE80" i="63" s="1"/>
  <c r="BE82" i="63" s="1"/>
  <c r="BE60" i="64"/>
  <c r="BE57" i="64"/>
  <c r="BE58" i="64" s="1"/>
  <c r="BD59" i="71"/>
  <c r="BE50" i="63"/>
  <c r="BE53" i="63" s="1"/>
  <c r="BE60" i="63" s="1"/>
  <c r="AQ70" i="64"/>
  <c r="AQ8" i="111"/>
  <c r="AQ9" i="111" l="1"/>
  <c r="AR69" i="64"/>
  <c r="AQ45" i="71"/>
  <c r="AQ58" i="71" s="1"/>
  <c r="BE59" i="71"/>
  <c r="BF50" i="63"/>
  <c r="BF53" i="63" s="1"/>
  <c r="BF60" i="63" s="1"/>
  <c r="BF57" i="64"/>
  <c r="BF58" i="64" s="1"/>
  <c r="BF60" i="64"/>
  <c r="BF77" i="63"/>
  <c r="BF80" i="63" s="1"/>
  <c r="BF82" i="63" s="1"/>
  <c r="BG60" i="64" l="1"/>
  <c r="BG77" i="63"/>
  <c r="BG80" i="63" s="1"/>
  <c r="BG82" i="63" s="1"/>
  <c r="BF59" i="71"/>
  <c r="BG57" i="64"/>
  <c r="BG58" i="64" s="1"/>
  <c r="BG50" i="63"/>
  <c r="BG53" i="63" s="1"/>
  <c r="BG60" i="63" s="1"/>
  <c r="AR8" i="111"/>
  <c r="AR70" i="64"/>
  <c r="AS69" i="64" l="1"/>
  <c r="AR45" i="71"/>
  <c r="AR58" i="71" s="1"/>
  <c r="AR9" i="111"/>
  <c r="BH50" i="63"/>
  <c r="BH53" i="63" s="1"/>
  <c r="BH60" i="63" s="1"/>
  <c r="BG59" i="71"/>
  <c r="BH57" i="64"/>
  <c r="BH58" i="64" s="1"/>
  <c r="BH77" i="63"/>
  <c r="BH80" i="63" s="1"/>
  <c r="BH82" i="63" s="1"/>
  <c r="BH60" i="64"/>
  <c r="BI57" i="64" l="1"/>
  <c r="BI58" i="64" s="1"/>
  <c r="BH59" i="71"/>
  <c r="BI50" i="63"/>
  <c r="BI53" i="63" s="1"/>
  <c r="BI60" i="63" s="1"/>
  <c r="BI60" i="64"/>
  <c r="BI77" i="63"/>
  <c r="BI80" i="63" s="1"/>
  <c r="BI82" i="63" s="1"/>
  <c r="AS70" i="64"/>
  <c r="AS8" i="111"/>
  <c r="AS9" i="111" l="1"/>
  <c r="AT69" i="64"/>
  <c r="AS45" i="71"/>
  <c r="AS58" i="71" s="1"/>
  <c r="BJ77" i="63"/>
  <c r="BJ80" i="63" s="1"/>
  <c r="BJ82" i="63" s="1"/>
  <c r="BJ60" i="64"/>
  <c r="BJ57" i="64"/>
  <c r="BJ58" i="64" s="1"/>
  <c r="BI59" i="71"/>
  <c r="BJ50" i="63"/>
  <c r="BJ53" i="63" s="1"/>
  <c r="BJ60" i="63" s="1"/>
  <c r="BJ59" i="71" l="1"/>
  <c r="BK50" i="63"/>
  <c r="BK53" i="63" s="1"/>
  <c r="BK60" i="63" s="1"/>
  <c r="BK57" i="64"/>
  <c r="BK58" i="64" s="1"/>
  <c r="BK60" i="64"/>
  <c r="BL77" i="63" s="1"/>
  <c r="BK77" i="63"/>
  <c r="BK80" i="63" s="1"/>
  <c r="BK82" i="63" s="1"/>
  <c r="AT8" i="111"/>
  <c r="AT70" i="64"/>
  <c r="AU69" i="64" l="1"/>
  <c r="AT45" i="71"/>
  <c r="AT58" i="71" s="1"/>
  <c r="AT9" i="111"/>
  <c r="I34" i="63"/>
  <c r="H177" i="116" s="1"/>
  <c r="BL80" i="63"/>
  <c r="BL50" i="63"/>
  <c r="BK59" i="71"/>
  <c r="G29" i="111"/>
  <c r="G28" i="111" s="1"/>
  <c r="I7" i="63" l="1"/>
  <c r="BL53" i="63"/>
  <c r="BL60" i="63" s="1"/>
  <c r="BL82" i="63"/>
  <c r="I37" i="63"/>
  <c r="AU70" i="64"/>
  <c r="AU8" i="111"/>
  <c r="AU9" i="111" l="1"/>
  <c r="AV69" i="64"/>
  <c r="AU45" i="71"/>
  <c r="AU58" i="71" s="1"/>
  <c r="H180" i="116"/>
  <c r="H15" i="116" s="1"/>
  <c r="I39" i="63"/>
  <c r="H182" i="116" s="1"/>
  <c r="I10" i="63"/>
  <c r="H150" i="116"/>
  <c r="H6" i="116" s="1"/>
  <c r="I17" i="63" l="1"/>
  <c r="H160" i="116" s="1"/>
  <c r="H153" i="116"/>
  <c r="H5" i="116" s="1"/>
  <c r="AV8" i="111"/>
  <c r="AV70" i="64"/>
  <c r="AV45" i="71" l="1"/>
  <c r="AV58" i="71" s="1"/>
  <c r="AW69" i="64"/>
  <c r="AV9" i="111"/>
  <c r="AW70" i="64" l="1"/>
  <c r="AW8" i="111"/>
  <c r="AW9" i="111" l="1"/>
  <c r="AX69" i="64"/>
  <c r="AW45" i="71"/>
  <c r="AW58" i="71" s="1"/>
  <c r="AX8" i="111" l="1"/>
  <c r="AX70" i="64"/>
  <c r="AX45" i="71" l="1"/>
  <c r="AX58" i="71" s="1"/>
  <c r="AX9" i="111"/>
  <c r="AY69" i="64"/>
  <c r="AY70" i="64" l="1"/>
  <c r="AY8" i="111"/>
  <c r="AY9" i="111" l="1"/>
  <c r="AZ69" i="64"/>
  <c r="AY45" i="71"/>
  <c r="AY58" i="71" s="1"/>
  <c r="AZ8" i="111" l="1"/>
  <c r="AZ70" i="64"/>
  <c r="AZ45" i="71" l="1"/>
  <c r="AZ58" i="71" s="1"/>
  <c r="AZ9" i="111"/>
  <c r="BA69" i="64"/>
  <c r="BA8" i="111" l="1"/>
  <c r="BA70" i="64"/>
  <c r="BA9" i="111" l="1"/>
  <c r="BB69" i="64"/>
  <c r="BA45" i="71"/>
  <c r="BA58" i="71" s="1"/>
  <c r="BB70" i="64" l="1"/>
  <c r="BB8" i="111"/>
  <c r="BC69" i="64" l="1"/>
  <c r="BB9" i="111"/>
  <c r="BB45" i="71"/>
  <c r="BB58" i="71" s="1"/>
  <c r="BC8" i="111" l="1"/>
  <c r="BC70" i="64"/>
  <c r="BD69" i="64" l="1"/>
  <c r="BC9" i="111"/>
  <c r="BC45" i="71"/>
  <c r="BC58" i="71" s="1"/>
  <c r="BD70" i="64" l="1"/>
  <c r="BD8" i="111"/>
  <c r="BD45" i="71" l="1"/>
  <c r="BD58" i="71" s="1"/>
  <c r="BD9" i="111"/>
  <c r="BE69" i="64"/>
  <c r="BE70" i="64" l="1"/>
  <c r="BE8" i="111"/>
  <c r="BF69" i="64" l="1"/>
  <c r="BE9" i="111"/>
  <c r="BE45" i="71"/>
  <c r="BE58" i="71" s="1"/>
  <c r="BF8" i="111" l="1"/>
  <c r="BF70" i="64"/>
  <c r="BG69" i="64" l="1"/>
  <c r="BF9" i="111"/>
  <c r="BF45" i="71"/>
  <c r="BF58" i="71" s="1"/>
  <c r="BG8" i="111" l="1"/>
  <c r="BG70" i="64"/>
  <c r="BG9" i="111" l="1"/>
  <c r="BH69" i="64"/>
  <c r="BG45" i="71"/>
  <c r="BG58" i="71" s="1"/>
  <c r="BH8" i="111" l="1"/>
  <c r="BH70" i="64"/>
  <c r="BI69" i="64" l="1"/>
  <c r="BH9" i="111"/>
  <c r="BH45" i="71"/>
  <c r="BH58" i="71" s="1"/>
  <c r="BI70" i="64" l="1"/>
  <c r="BI8" i="111"/>
  <c r="BI9" i="111" l="1"/>
  <c r="BJ69" i="64"/>
  <c r="BI45" i="71"/>
  <c r="BI58" i="71" s="1"/>
  <c r="BJ70" i="64" l="1"/>
  <c r="BJ8" i="111"/>
  <c r="BK69" i="64" l="1"/>
  <c r="BJ9" i="111"/>
  <c r="BJ45" i="71"/>
  <c r="BJ58" i="71" s="1"/>
  <c r="BK8" i="111" l="1"/>
  <c r="BK70" i="64"/>
  <c r="BK45" i="71" l="1"/>
  <c r="BK58" i="71" s="1"/>
  <c r="BK9" i="111"/>
  <c r="BL18" i="111" s="1"/>
  <c r="BL70" i="64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<sst xmlns="http://schemas.openxmlformats.org/spreadsheetml/2006/main" count="7631" uniqueCount="1246">
  <si>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</si>
  <si>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</si>
  <si>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</si>
  <si>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</si>
  <si>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</si>
  <si>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</si>
  <si>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</si>
  <si>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</si>
  <si>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</si>
  <si>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</si>
  <si>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</si>
  <si>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</si>
  <si>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</si>
  <si>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</si>
  <si>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</si>
  <si>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</si>
  <si>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</si>
  <si>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</si>
  <si>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</si>
  <si>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</si>
  <si>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</si>
  <si>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</si>
  <si>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</si>
  <si>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</si>
  <si>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</si>
  <si>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</si>
  <si>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</si>
  <si>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</si>
  <si>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</si>
  <si>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</si>
  <si>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</si>
  <si>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</si>
  <si>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</si>
  <si>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</si>
  <si>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</si>
  <si>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</si>
  <si>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</si>
  <si>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</si>
  <si>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</si>
  <si>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</si>
  <si>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</si>
  <si>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</si>
  <si>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</si>
  <si>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</si>
  <si>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</si>
  <si>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</si>
  <si>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</si>
  <si>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</si>
  <si>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</si>
  <si>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</si>
  <si>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</si>
  <si>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</si>
  <si>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</si>
  <si>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</si>
  <si>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</si>
  <si>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</si>
  <si>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</si>
  <si>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</si>
  <si>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</si>
  <si>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</si>
  <si>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</si>
  <si>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</si>
  <si>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</si>
  <si>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</si>
  <si>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</si>
  <si>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</si>
  <si>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</si>
  <si>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</si>
  <si>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</si>
  <si>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</si>
  <si>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</si>
  <si>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</si>
  <si>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</si>
  <si>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</si>
  <si>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</si>
  <si>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</si>
  <si>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</si>
  <si>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</si>
  <si>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</si>
  <si>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</si>
  <si>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</si>
  <si>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</si>
  <si>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</si>
  <si>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</si>
  <si>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</si>
  <si>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</si>
  <si>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</si>
  <si>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</si>
  <si>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</si>
  <si>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</si>
  <si>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</si>
  <si>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</si>
  <si>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</si>
  <si>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</si>
  <si>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</si>
  <si>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</si>
  <si>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</si>
  <si>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</si>
  <si>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</si>
  <si>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</si>
  <si>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</si>
  <si>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</si>
  <si>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</si>
  <si>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</si>
  <si>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</si>
  <si>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</si>
  <si>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</si>
  <si>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</si>
  <si>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</si>
  <si>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</si>
  <si>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</si>
  <si>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</si>
  <si>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</si>
  <si>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</si>
  <si>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</si>
  <si>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</si>
  <si>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</si>
  <si>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</si>
  <si>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</si>
  <si>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</si>
  <si>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</si>
  <si>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</si>
  <si>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</si>
  <si>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</si>
  <si>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</si>
  <si>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</si>
  <si>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</si>
  <si>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</si>
  <si>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</si>
  <si>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</si>
  <si>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</si>
  <si>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</si>
  <si>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</si>
  <si>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</si>
  <si>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</si>
  <si>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</si>
  <si>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</si>
  <si>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</si>
  <si>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</si>
  <si>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</si>
  <si>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</si>
  <si>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</si>
  <si>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</si>
  <si>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</si>
  <si>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</si>
  <si>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</si>
  <si>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</si>
  <si>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</si>
  <si>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</si>
  <si>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</si>
  <si>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</si>
  <si>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</si>
  <si>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</si>
  <si>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</si>
  <si>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</si>
  <si>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</si>
  <si>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</si>
  <si>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</si>
  <si>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</si>
  <si>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</si>
  <si>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</si>
  <si>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</si>
  <si>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</si>
  <si>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</si>
  <si>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</si>
  <si>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</si>
  <si>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</si>
  <si>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</si>
  <si>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</si>
  <si>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</si>
  <si>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</si>
  <si>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</si>
  <si>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</si>
  <si>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</si>
  <si>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</si>
  <si>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</si>
  <si>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</si>
  <si>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</si>
  <si>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</si>
  <si>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</si>
  <si>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</si>
  <si>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</si>
  <si>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</si>
  <si>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</si>
  <si>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</si>
  <si>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</si>
  <si>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</si>
  <si>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</si>
  <si>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</si>
  <si>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</si>
  <si>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</si>
  <si>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</si>
  <si>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</si>
  <si>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</si>
  <si>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</si>
  <si>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</si>
  <si>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</si>
  <si>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</si>
  <si>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</si>
  <si>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</si>
  <si>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</si>
  <si>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</si>
  <si>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</si>
  <si>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</si>
  <si>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</si>
  <si>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</si>
  <si>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</si>
  <si>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</si>
  <si>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</si>
  <si>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</si>
  <si>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</si>
  <si>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</si>
  <si>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</si>
  <si>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</si>
  <si>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</si>
  <si>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</si>
  <si>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</si>
  <si>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</si>
  <si>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</si>
  <si>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</si>
  <si>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</si>
  <si>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</si>
  <si>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</si>
  <si>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</si>
  <si>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</si>
  <si>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</si>
  <si>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</si>
  <si>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</si>
  <si>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</si>
  <si>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</si>
  <si>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</si>
  <si>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</si>
  <si>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</si>
  <si>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</si>
  <si>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</si>
  <si>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</si>
  <si>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</si>
  <si>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</si>
  <si>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</si>
  <si>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</si>
  <si>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</si>
  <si>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</si>
  <si>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</si>
  <si>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</si>
  <si>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</si>
  <si>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</si>
  <si>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</si>
  <si>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</si>
  <si>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</si>
  <si>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</si>
  <si>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</si>
  <si>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</si>
  <si>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</si>
  <si>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</si>
  <si>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</si>
  <si>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</si>
  <si>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</si>
  <si>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</si>
  <si>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</si>
  <si>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</si>
  <si>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</si>
  <si>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</si>
  <si>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</si>
  <si>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</si>
  <si>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</si>
  <si>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</si>
  <si>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</si>
  <si>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</si>
  <si>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</si>
  <si>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</si>
  <si>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</si>
  <si>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</si>
  <si>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</si>
  <si>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</si>
  <si>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</si>
  <si>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</si>
  <si>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</si>
  <si>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</si>
  <si>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</si>
  <si>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</si>
  <si>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</si>
  <si>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</si>
  <si>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</si>
  <si>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</si>
  <si>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</si>
  <si>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</si>
  <si>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</si>
  <si>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</si>
  <si>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</si>
  <si>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</si>
  <si>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</si>
  <si>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</si>
  <si>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</si>
  <si>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</si>
  <si>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</si>
  <si>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</si>
  <si>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</si>
  <si>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</si>
  <si>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</si>
  <si>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</si>
  <si>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</si>
  <si>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</si>
  <si>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</si>
  <si>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</si>
  <si>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</si>
  <si>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</si>
  <si>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</si>
  <si>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</si>
  <si>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</si>
  <si>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</si>
  <si>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</si>
  <si>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</si>
  <si>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</si>
  <si>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</si>
  <si>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</si>
  <si>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</si>
  <si>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</si>
  <si>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</si>
  <si>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</si>
  <si>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</si>
  <si>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</si>
  <si>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</si>
  <si>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</si>
  <si>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</si>
  <si>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</si>
  <si>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Software/Media</t>
  </si>
  <si>
    <t>Gross Margin %</t>
  </si>
  <si>
    <t>Documentation</t>
  </si>
  <si>
    <t>nc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</si>
  <si>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</si>
  <si>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</si>
  <si>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</si>
  <si>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</si>
  <si>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</si>
  <si>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</si>
  <si>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</si>
  <si>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</si>
  <si>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Yearly Access Fee</t>
  </si>
  <si>
    <t>COGS</t>
  </si>
  <si>
    <t>Gross Margin $</t>
  </si>
  <si>
    <t>% Accepting Service</t>
  </si>
  <si>
    <t xml:space="preserve">Discount </t>
  </si>
  <si>
    <t>Total COGS</t>
  </si>
  <si>
    <t>Discount %</t>
  </si>
  <si>
    <t>Sale Revenue</t>
  </si>
  <si>
    <t>Recurring Yearly Maintenance Revenue Calculation</t>
  </si>
  <si>
    <t>f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</si>
  <si>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</si>
  <si>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</si>
  <si>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</si>
  <si>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</si>
  <si>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</si>
  <si>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</si>
  <si>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</si>
  <si>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</si>
  <si>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</si>
  <si>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</si>
  <si>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</si>
  <si>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</si>
  <si>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</si>
  <si>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</si>
  <si>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</si>
  <si>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</si>
  <si>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</si>
  <si>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</si>
  <si>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</si>
  <si>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</si>
  <si>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</si>
  <si>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</si>
  <si>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</si>
  <si>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</si>
  <si>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</si>
  <si>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</si>
  <si>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</si>
  <si>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</si>
  <si>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</si>
  <si>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</si>
  <si>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</si>
  <si>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</si>
  <si>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</si>
  <si>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</si>
  <si>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</si>
  <si>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</si>
  <si>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</si>
  <si>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</si>
  <si>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</si>
  <si>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</si>
  <si>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</si>
  <si>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</si>
  <si>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</si>
  <si>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</si>
  <si>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</si>
  <si>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</si>
  <si>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</si>
  <si>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</si>
  <si>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</si>
  <si>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</si>
  <si>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</si>
  <si>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</si>
  <si>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</si>
  <si>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</si>
  <si>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</si>
  <si>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</si>
  <si>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</si>
  <si>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</si>
  <si>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</si>
  <si>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</si>
  <si>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</si>
  <si>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</si>
  <si>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</si>
  <si>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</si>
  <si>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</si>
  <si>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</si>
  <si>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</si>
  <si>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</si>
  <si>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</si>
  <si>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</si>
  <si>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</si>
  <si>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</si>
  <si>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</si>
  <si>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</si>
  <si>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</si>
  <si>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</si>
  <si>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</si>
  <si>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</si>
  <si>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</si>
  <si>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</si>
  <si>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</si>
  <si>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</si>
  <si>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</si>
  <si>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</si>
  <si>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</si>
  <si>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</si>
  <si>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</si>
  <si>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</si>
  <si>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</si>
  <si>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</si>
  <si>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</si>
  <si>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</si>
  <si>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</si>
  <si>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</si>
  <si>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</si>
  <si>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</si>
  <si>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</si>
  <si>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</si>
  <si>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</si>
  <si>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</si>
  <si>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</si>
  <si>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</si>
  <si>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</si>
  <si>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</si>
  <si>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</si>
  <si>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</si>
  <si>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</si>
  <si>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</si>
  <si>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</si>
  <si>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</si>
  <si>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</si>
  <si>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</si>
  <si>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</si>
  <si>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</si>
  <si>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</si>
  <si>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</si>
  <si>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</si>
  <si>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</si>
  <si>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</si>
  <si>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</si>
  <si>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</si>
  <si>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</si>
  <si>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</si>
  <si>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</si>
  <si>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</si>
  <si>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</si>
  <si>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</si>
  <si>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</si>
  <si>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</si>
  <si>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</si>
  <si>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</si>
  <si>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</si>
  <si>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</si>
  <si>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</si>
  <si>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</si>
  <si>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</si>
  <si>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</si>
  <si>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</si>
  <si>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</si>
  <si>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</si>
  <si>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</si>
  <si>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</si>
  <si>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</si>
  <si>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</si>
  <si>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</si>
  <si>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</si>
  <si>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</si>
  <si>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</si>
  <si>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</si>
  <si>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</si>
  <si>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</si>
  <si>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</si>
  <si>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</si>
  <si>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</si>
  <si>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</si>
  <si>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</si>
  <si>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</si>
  <si>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</si>
  <si>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</si>
  <si>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</si>
  <si>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</si>
  <si>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</si>
  <si>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</si>
  <si>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</si>
  <si>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</si>
  <si>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</si>
  <si>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</si>
  <si>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</si>
  <si>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</si>
  <si>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</si>
  <si>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</si>
  <si>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</si>
  <si>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</si>
  <si>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</si>
  <si>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</si>
  <si>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</si>
  <si>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</si>
  <si>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</si>
  <si>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</si>
  <si>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</si>
  <si>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</si>
  <si>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</si>
  <si>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</si>
  <si>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</si>
  <si>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</si>
  <si>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</si>
  <si>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</si>
  <si>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</si>
  <si>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</si>
  <si>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</si>
  <si>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</si>
  <si>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</si>
  <si>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</si>
  <si>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</si>
  <si>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</si>
  <si>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</si>
  <si>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</si>
  <si>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</si>
  <si>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</si>
  <si>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</si>
  <si>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</si>
  <si>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</si>
  <si>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</si>
  <si>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</si>
  <si>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</si>
  <si>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</si>
  <si>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</si>
  <si>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</si>
  <si>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</si>
  <si>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</si>
  <si>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</si>
  <si>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</si>
  <si>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</si>
  <si>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</si>
  <si>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</si>
  <si>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</si>
  <si>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</si>
  <si>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</si>
  <si>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</si>
  <si>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</si>
  <si>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</si>
  <si>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</si>
  <si>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</si>
  <si>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</si>
  <si>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</si>
  <si>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</si>
  <si>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</si>
  <si>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</si>
  <si>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</si>
  <si>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</si>
  <si>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</si>
  <si>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</si>
  <si>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</si>
  <si>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</si>
  <si>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</si>
  <si>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</si>
  <si>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</si>
  <si>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</si>
  <si>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</si>
  <si>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</si>
  <si>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</si>
  <si>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</si>
  <si>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</si>
  <si>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</si>
  <si>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</si>
  <si>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</si>
  <si>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</si>
  <si>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</si>
  <si>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</si>
  <si>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</si>
  <si>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</si>
  <si>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</si>
  <si>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</si>
  <si>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</si>
  <si>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</si>
  <si>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</si>
  <si>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</si>
  <si>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</si>
  <si>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</si>
  <si>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</si>
  <si>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</si>
  <si>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</si>
  <si>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</si>
  <si>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</si>
  <si>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</si>
  <si>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</si>
  <si>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</si>
  <si>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</si>
  <si>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</si>
  <si>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</si>
  <si>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</si>
  <si>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</si>
  <si>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</si>
  <si>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</si>
  <si>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</si>
  <si>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</si>
  <si>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</si>
  <si>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</si>
  <si>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</si>
  <si>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</si>
  <si>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</si>
  <si>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</si>
  <si>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</si>
  <si>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</si>
  <si>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</si>
  <si>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</si>
  <si>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</si>
  <si>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</si>
  <si>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</si>
  <si>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</si>
  <si>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</si>
  <si>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</si>
  <si>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</si>
  <si>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</si>
  <si>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</si>
  <si>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</si>
  <si>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</si>
  <si>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</si>
  <si>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</si>
  <si>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</si>
  <si>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</si>
  <si>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</si>
  <si>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</si>
  <si>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</si>
  <si>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</si>
  <si>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</si>
  <si>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</si>
  <si>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</si>
  <si>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</si>
  <si>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</si>
  <si>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</si>
  <si>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</si>
  <si>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</si>
  <si>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</si>
  <si>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</si>
  <si>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</si>
  <si>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</si>
  <si>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</si>
  <si>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</si>
  <si>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</si>
  <si>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</si>
  <si>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</si>
  <si>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</si>
  <si>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</si>
  <si>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</si>
  <si>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</si>
  <si>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</si>
  <si>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</si>
  <si>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</si>
  <si>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</si>
  <si>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</si>
  <si>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</si>
  <si>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</si>
  <si>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</si>
  <si>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</si>
  <si>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</si>
  <si>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</si>
  <si>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</si>
  <si>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</si>
  <si>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</si>
  <si>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</si>
  <si>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</si>
  <si>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</si>
  <si>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</si>
  <si>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</si>
  <si>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</si>
  <si>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</si>
  <si>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</si>
  <si>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</si>
  <si>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</si>
  <si>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</si>
  <si>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</si>
  <si>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</si>
  <si>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</si>
  <si>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</si>
  <si>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</si>
  <si>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</si>
  <si>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</si>
  <si>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</si>
  <si>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</si>
  <si>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</si>
  <si>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</si>
  <si>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</si>
  <si>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</si>
  <si>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</si>
  <si>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</si>
  <si>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</si>
  <si>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</si>
  <si>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</si>
  <si>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</si>
  <si>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</si>
  <si>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</si>
  <si>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</si>
  <si>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</si>
  <si>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</si>
  <si>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</si>
  <si>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</si>
  <si>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</si>
  <si>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</si>
  <si>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</si>
  <si>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</si>
  <si>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</si>
  <si>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</si>
  <si>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</si>
  <si>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</si>
  <si>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</si>
  <si>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</si>
  <si>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</si>
  <si>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</si>
  <si>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</si>
  <si>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</si>
  <si>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</si>
  <si>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</si>
  <si>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</si>
  <si>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</si>
  <si>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</si>
  <si>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</si>
  <si>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</si>
  <si>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</si>
  <si>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</si>
  <si>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</si>
  <si>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</si>
  <si>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</si>
  <si>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</si>
  <si>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</si>
  <si>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</si>
  <si>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</si>
  <si>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</si>
  <si>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</si>
  <si>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</si>
  <si>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</si>
  <si>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</si>
  <si>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</si>
  <si>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</si>
  <si>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</si>
  <si>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</si>
  <si>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</si>
  <si>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</si>
  <si>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</si>
  <si>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</si>
  <si>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</si>
  <si>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</si>
  <si>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</si>
  <si>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</si>
  <si>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</si>
  <si>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</si>
  <si>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</si>
  <si>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</si>
  <si>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</si>
  <si>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</si>
  <si>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</si>
  <si>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</si>
  <si>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</si>
  <si>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</si>
  <si>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</si>
  <si>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</si>
  <si>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</si>
  <si>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</si>
  <si>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</si>
  <si>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</si>
  <si>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</si>
  <si>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</si>
  <si>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</si>
  <si>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</si>
  <si>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</si>
  <si>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</si>
  <si>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</si>
  <si>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</si>
  <si>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</si>
  <si>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</si>
  <si>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</si>
  <si>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</si>
  <si>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</si>
  <si>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</si>
  <si>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</si>
  <si>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</si>
  <si>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</si>
  <si>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</si>
  <si>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</si>
  <si>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</si>
  <si>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</si>
  <si>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</si>
  <si>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</si>
  <si>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</si>
  <si>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</si>
  <si>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</si>
  <si>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</si>
  <si>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</si>
  <si>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</si>
  <si>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</si>
  <si>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</si>
  <si>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</si>
  <si>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</si>
  <si>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</si>
  <si>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</si>
  <si>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</si>
  <si>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</si>
  <si>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</si>
  <si>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</si>
  <si>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</si>
  <si>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</si>
  <si>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</si>
  <si>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</si>
  <si>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</si>
  <si>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</si>
  <si>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</si>
  <si>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</si>
  <si>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</si>
  <si>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</si>
  <si>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</si>
  <si>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</si>
  <si>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</si>
  <si>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</si>
  <si>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</si>
  <si>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</si>
  <si>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</si>
  <si>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</si>
  <si>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</si>
  <si>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</si>
  <si>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</si>
  <si>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</si>
  <si>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</si>
  <si>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</si>
  <si>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</si>
  <si>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</si>
  <si>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</si>
  <si>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</si>
  <si>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</si>
  <si>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</si>
  <si>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</si>
  <si>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</si>
  <si>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</si>
  <si>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</si>
  <si>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</si>
  <si>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</si>
  <si>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</si>
  <si>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</si>
  <si>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</si>
  <si>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</si>
  <si>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</si>
  <si>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</si>
  <si>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</si>
  <si>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</si>
  <si>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</si>
  <si>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</si>
  <si>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</si>
  <si>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</si>
  <si>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</si>
  <si>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</si>
  <si>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</si>
  <si>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</si>
  <si>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</si>
  <si>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</si>
  <si>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</si>
  <si>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</si>
  <si>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</si>
  <si>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</si>
  <si>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</si>
  <si>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</si>
  <si>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</si>
  <si>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</si>
  <si>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</si>
  <si>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</si>
  <si>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</si>
  <si>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</si>
  <si>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</si>
  <si>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</si>
  <si>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</si>
  <si>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</si>
  <si>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</si>
  <si>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</si>
  <si>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</si>
  <si>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</si>
  <si>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</si>
  <si>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</si>
  <si>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</si>
  <si>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</si>
  <si>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</si>
  <si>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</si>
  <si>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</si>
  <si>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</si>
  <si>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</si>
  <si>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</si>
  <si>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</si>
  <si>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</si>
  <si>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</si>
  <si>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</si>
  <si>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</si>
  <si>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</si>
  <si>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</si>
  <si>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</si>
  <si>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</si>
  <si>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</si>
  <si>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</si>
  <si>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</si>
  <si>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</si>
  <si>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</si>
  <si>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</si>
  <si>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</si>
  <si>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</si>
  <si>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</si>
  <si>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</si>
  <si>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</si>
  <si>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</si>
  <si>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</si>
  <si>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</si>
  <si>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</si>
  <si>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</si>
  <si>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</si>
  <si>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</si>
  <si>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</si>
  <si>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</si>
  <si>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</si>
  <si>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</si>
  <si>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</si>
  <si>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</si>
  <si>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</si>
  <si>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</si>
  <si>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</si>
  <si>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</si>
  <si>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</si>
  <si>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</si>
  <si>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</si>
  <si>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</si>
  <si>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</si>
  <si>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</si>
  <si>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</si>
  <si>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</si>
  <si>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</si>
  <si>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</si>
  <si>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</si>
  <si>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</si>
  <si>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</si>
  <si>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</si>
  <si>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</si>
  <si>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</si>
  <si>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</si>
  <si>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</si>
  <si>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</si>
  <si>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</si>
  <si>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</si>
  <si>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</si>
  <si>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</si>
  <si>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</si>
  <si>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</si>
  <si>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</si>
  <si>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</si>
  <si>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</si>
  <si>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</si>
  <si>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</si>
  <si>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</si>
  <si>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</si>
  <si>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</si>
  <si>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</si>
  <si>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</si>
  <si>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</si>
  <si>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</si>
  <si>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</si>
  <si>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</si>
  <si>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</si>
  <si>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</si>
  <si>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</si>
  <si>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</si>
  <si>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</si>
  <si>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</si>
  <si>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</si>
  <si>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</si>
  <si>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</si>
  <si>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</si>
  <si>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</si>
  <si>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</si>
  <si>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</si>
  <si>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</si>
  <si>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</si>
  <si>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</si>
  <si>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</si>
  <si>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</si>
  <si>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</si>
  <si>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</si>
  <si>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</si>
  <si>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</si>
  <si>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</si>
  <si>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</si>
  <si>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</si>
  <si>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</si>
  <si>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</si>
  <si>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</si>
  <si>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</si>
  <si>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</si>
  <si>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</si>
  <si>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</si>
  <si>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</si>
  <si>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</si>
  <si>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</si>
  <si>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</si>
  <si>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</si>
  <si>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</si>
  <si>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</si>
  <si>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</si>
  <si>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</si>
  <si>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</si>
  <si>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</si>
  <si>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</si>
  <si>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</si>
  <si>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</si>
  <si>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</si>
  <si>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</si>
  <si>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</si>
  <si>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</si>
  <si>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</si>
  <si>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</si>
  <si>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</si>
  <si>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</si>
  <si>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</si>
  <si>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</si>
  <si>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</si>
  <si>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</si>
  <si>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</si>
  <si>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</si>
  <si>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</si>
  <si>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</si>
  <si>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</si>
  <si>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</si>
  <si>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</si>
  <si>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</si>
  <si>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</si>
  <si>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</si>
  <si>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</si>
  <si>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</si>
  <si>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</si>
  <si>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</si>
  <si>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</si>
  <si>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</si>
  <si>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</si>
  <si>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</si>
  <si>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</si>
  <si>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</si>
  <si>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</si>
  <si>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</si>
  <si>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</si>
  <si>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</si>
  <si>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</si>
  <si>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</si>
  <si>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</si>
  <si>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</si>
  <si>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</si>
  <si>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</si>
  <si>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</si>
  <si>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</si>
  <si>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</si>
  <si>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</si>
  <si>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</si>
  <si>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</si>
  <si>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</si>
  <si>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</si>
  <si>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</si>
  <si>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</si>
  <si>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</si>
  <si>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</si>
  <si>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</si>
  <si>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</si>
  <si>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</si>
  <si>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</si>
  <si>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</si>
  <si>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</si>
  <si>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</si>
  <si>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</si>
  <si>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</si>
  <si>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</si>
  <si>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</si>
  <si>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</si>
  <si>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</si>
  <si>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</si>
  <si>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</si>
  <si>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</si>
  <si>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</si>
  <si>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</si>
  <si>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</si>
  <si>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</si>
  <si>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</si>
  <si>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</si>
  <si>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</si>
  <si>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</si>
  <si>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</si>
  <si>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</si>
  <si>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</si>
  <si>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</si>
  <si>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</si>
  <si>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</si>
  <si>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</si>
  <si>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</si>
  <si>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</si>
  <si>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</si>
  <si>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</si>
  <si>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</si>
  <si>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</si>
  <si>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</si>
  <si>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</si>
  <si>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</si>
  <si>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</si>
  <si>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</si>
  <si>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</si>
  <si>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</si>
  <si>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</si>
  <si>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</si>
  <si>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</si>
  <si>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</si>
  <si>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</si>
  <si>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</si>
  <si>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</si>
  <si>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</si>
  <si>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</si>
  <si>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</si>
  <si>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</si>
  <si>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</si>
  <si>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</si>
  <si>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</si>
  <si>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</si>
  <si>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</si>
  <si>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</si>
  <si>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</si>
  <si>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</si>
  <si>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</si>
  <si>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</si>
  <si>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</si>
  <si>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</si>
  <si>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</si>
  <si>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</si>
  <si>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</si>
  <si>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</si>
  <si>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</si>
  <si>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</si>
  <si>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</si>
  <si>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</si>
  <si>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</si>
  <si>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</si>
  <si>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</si>
  <si>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</si>
  <si>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</si>
  <si>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</si>
  <si>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</si>
  <si>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</si>
  <si>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</si>
  <si>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</si>
  <si>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</si>
  <si>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</si>
  <si>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</si>
  <si>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</si>
  <si>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</si>
  <si>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</si>
  <si>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</si>
  <si>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</si>
  <si>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</si>
  <si>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</si>
  <si>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</si>
  <si>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</si>
  <si>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</si>
  <si>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</si>
  <si>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</si>
  <si>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</si>
  <si>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</si>
  <si>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</si>
  <si>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</si>
  <si>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</si>
  <si>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</si>
  <si>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</si>
  <si>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</si>
  <si>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</si>
  <si>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</si>
  <si>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</si>
  <si>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</si>
  <si>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</si>
  <si>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</si>
  <si>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</si>
  <si>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</si>
  <si>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</si>
  <si>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</si>
  <si>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</si>
  <si>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</si>
  <si>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</si>
  <si>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</si>
  <si>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</si>
  <si>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</si>
  <si>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</si>
  <si>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</si>
  <si>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</si>
  <si>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</si>
  <si>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</si>
  <si>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Total Pronóstico Mercado</t>
  </si>
  <si>
    <t>Envase</t>
  </si>
  <si>
    <t>Cubiertos</t>
  </si>
  <si>
    <t>Envío</t>
  </si>
  <si>
    <t>Individual</t>
  </si>
  <si>
    <t>Plato servicio</t>
  </si>
  <si>
    <t>Producto Diario</t>
  </si>
  <si>
    <t>Local Services</t>
  </si>
  <si>
    <t>Domicilio Services</t>
  </si>
  <si>
    <t>Service Options</t>
  </si>
  <si>
    <t>Servicio</t>
  </si>
  <si>
    <t>Producto Fusión</t>
  </si>
  <si>
    <t>Unidades pronosticadas</t>
  </si>
  <si>
    <t>Producto Options</t>
  </si>
  <si>
    <t>TOTALES INGRESOS</t>
  </si>
  <si>
    <t>Ingreso Servicio Local</t>
  </si>
  <si>
    <t>Ingresos Servicio Productos</t>
  </si>
  <si>
    <t>Total Ingreso SS Local</t>
  </si>
  <si>
    <t>Total Ingreso SS Domicilio</t>
  </si>
  <si>
    <t>Ingreso Servicio Domicilio</t>
  </si>
  <si>
    <t>Productos</t>
  </si>
  <si>
    <t>Espacio de Trabajo</t>
  </si>
  <si>
    <t>% Aceptación SS Fusión</t>
  </si>
  <si>
    <t>% Aceptación Domicilio</t>
  </si>
  <si>
    <t>Total Margen Neto</t>
  </si>
  <si>
    <t xml:space="preserve">Total Margen Neto % </t>
  </si>
  <si>
    <t>Total Ingreso</t>
  </si>
  <si>
    <t xml:space="preserve">Gross Margen Neto % </t>
  </si>
  <si>
    <t>Total Ingreso VentaProductos</t>
  </si>
  <si>
    <t>Margen Neto Productos $</t>
  </si>
  <si>
    <t>Margen de Contribución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</si>
</sst>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6" formatCode="&quot;$&quot;#,##0_);[Red]\(&quot;$&quot;#,##0\)"/>
    <numFmt numFmtId="7" formatCode="&quot;$&quot;#,##0.00_);\(&quot;$&quot;#,##0.00\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  <fill>
      <patternFill patternType="solid">
        <fgColor rgb="FF09C712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82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9" fontId="1" fillId="0" borderId="0" xfId="3" applyNumberFormat="1" applyFont="1" applyAlignment="1">
      <alignment horizontal="center"/>
    </xf>
    <xf numFmtId="165" fontId="16" fillId="0" borderId="0" xfId="6" quotePrefix="1" applyAlignment="1" applyProtection="1"/>
    <xf numFmtId="170" fontId="4" fillId="0" borderId="0" xfId="1" applyNumberFormat="1" applyFont="1"/>
    <xf numFmtId="41" fontId="1" fillId="0" borderId="0" xfId="1" applyNumberFormat="1" applyFont="1" applyAlignment="1">
      <alignment horizontal="center"/>
    </xf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1" fillId="4" borderId="0" xfId="0" applyFont="1" applyFill="1"/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9C712"/>
      <color rgb="FF0688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63" Type="http://schemas.openxmlformats.org/officeDocument/2006/relationships/chartsheet" Target="chartsheets/sheet21.xml"/><Relationship Id="rId68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Relationship Id="rId34" Type="http://schemas.openxmlformats.org/officeDocument/2006/relationships/chartsheet" Target="chartsheets/sheet11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-9337791.3666666653</c:v>
                </c:pt>
                <c:pt idx="5">
                  <c:v>-9369667.7666666657</c:v>
                </c:pt>
                <c:pt idx="6">
                  <c:v>-9367014.166666666</c:v>
                </c:pt>
                <c:pt idx="7">
                  <c:v>-9407331.3666666653</c:v>
                </c:pt>
                <c:pt idx="8">
                  <c:v>-9371227.7666666657</c:v>
                </c:pt>
                <c:pt idx="9">
                  <c:v>-9375569.9666666668</c:v>
                </c:pt>
                <c:pt idx="10">
                  <c:v>-9363434.9666666668</c:v>
                </c:pt>
                <c:pt idx="11">
                  <c:v>-9349459.9666666668</c:v>
                </c:pt>
                <c:pt idx="12">
                  <c:v>-9356849.2666666657</c:v>
                </c:pt>
                <c:pt idx="13">
                  <c:v>-10754935.341666667</c:v>
                </c:pt>
                <c:pt idx="14">
                  <c:v>-10702490.191666666</c:v>
                </c:pt>
                <c:pt idx="15">
                  <c:v>-10682220.091666667</c:v>
                </c:pt>
                <c:pt idx="16">
                  <c:v>-10701785.091666667</c:v>
                </c:pt>
                <c:pt idx="17">
                  <c:v>-10674708.141666666</c:v>
                </c:pt>
                <c:pt idx="18">
                  <c:v>-10665711.441666666</c:v>
                </c:pt>
                <c:pt idx="19">
                  <c:v>-9692391.7583333347</c:v>
                </c:pt>
                <c:pt idx="20">
                  <c:v>-9681634.8083333336</c:v>
                </c:pt>
                <c:pt idx="21">
                  <c:v>-9709596.8583333343</c:v>
                </c:pt>
                <c:pt idx="22">
                  <c:v>-9728111.8583333343</c:v>
                </c:pt>
                <c:pt idx="23">
                  <c:v>-9709596.8583333343</c:v>
                </c:pt>
                <c:pt idx="24">
                  <c:v>-9750947.0083333347</c:v>
                </c:pt>
                <c:pt idx="25">
                  <c:v>-8199817.8822916662</c:v>
                </c:pt>
                <c:pt idx="26">
                  <c:v>-8147170.0384583324</c:v>
                </c:pt>
                <c:pt idx="27">
                  <c:v>-8123549.4370583342</c:v>
                </c:pt>
                <c:pt idx="28">
                  <c:v>-8145654.4370583342</c:v>
                </c:pt>
                <c:pt idx="29">
                  <c:v>-8108113.5349583318</c:v>
                </c:pt>
                <c:pt idx="30">
                  <c:v>-8096912.9335583327</c:v>
                </c:pt>
                <c:pt idx="31">
                  <c:v>-8124904.4370583342</c:v>
                </c:pt>
                <c:pt idx="32">
                  <c:v>-8111913.5349583318</c:v>
                </c:pt>
                <c:pt idx="33">
                  <c:v>-8141050.0384583324</c:v>
                </c:pt>
                <c:pt idx="34">
                  <c:v>-8161655.0384583324</c:v>
                </c:pt>
                <c:pt idx="35">
                  <c:v>-8141050.0384583324</c:v>
                </c:pt>
                <c:pt idx="36">
                  <c:v>-8196801.8426583325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-37481645.366666667</c:v>
                </c:pt>
                <c:pt idx="5">
                  <c:v>-46851313.133333333</c:v>
                </c:pt>
                <c:pt idx="6">
                  <c:v>-56218327.299999997</c:v>
                </c:pt>
                <c:pt idx="7">
                  <c:v>-65625658.666666664</c:v>
                </c:pt>
                <c:pt idx="8">
                  <c:v>-74996886.433333337</c:v>
                </c:pt>
                <c:pt idx="9">
                  <c:v>-84372456.400000006</c:v>
                </c:pt>
                <c:pt idx="10">
                  <c:v>-93735891.366666675</c:v>
                </c:pt>
                <c:pt idx="11">
                  <c:v>-103085351.33333334</c:v>
                </c:pt>
                <c:pt idx="12">
                  <c:v>-112442200.60000001</c:v>
                </c:pt>
                <c:pt idx="13">
                  <c:v>-123197135.94166668</c:v>
                </c:pt>
                <c:pt idx="14">
                  <c:v>-133899626.13333334</c:v>
                </c:pt>
                <c:pt idx="15">
                  <c:v>-144581846.22499999</c:v>
                </c:pt>
                <c:pt idx="16">
                  <c:v>-155283631.31666666</c:v>
                </c:pt>
                <c:pt idx="17">
                  <c:v>-165958339.45833331</c:v>
                </c:pt>
                <c:pt idx="18">
                  <c:v>-176624050.89999998</c:v>
                </c:pt>
                <c:pt idx="19">
                  <c:v>-186316442.6583333</c:v>
                </c:pt>
                <c:pt idx="20">
                  <c:v>-195998077.46666664</c:v>
                </c:pt>
                <c:pt idx="21">
                  <c:v>-205707674.32499999</c:v>
                </c:pt>
                <c:pt idx="22">
                  <c:v>-215435786.18333334</c:v>
                </c:pt>
                <c:pt idx="23">
                  <c:v>-225145383.04166669</c:v>
                </c:pt>
                <c:pt idx="24">
                  <c:v>-234896330.05000001</c:v>
                </c:pt>
                <c:pt idx="25">
                  <c:v>-243096147.93229169</c:v>
                </c:pt>
                <c:pt idx="26">
                  <c:v>-251243317.97075003</c:v>
                </c:pt>
                <c:pt idx="27">
                  <c:v>-259366867.40780836</c:v>
                </c:pt>
                <c:pt idx="28">
                  <c:v>-267512521.84486669</c:v>
                </c:pt>
                <c:pt idx="29">
                  <c:v>-275620635.379825</c:v>
                </c:pt>
                <c:pt idx="30">
                  <c:v>-283717548.31338334</c:v>
                </c:pt>
                <c:pt idx="31">
                  <c:v>-291842452.75044167</c:v>
                </c:pt>
                <c:pt idx="32">
                  <c:v>-299954366.28539997</c:v>
                </c:pt>
                <c:pt idx="33">
                  <c:v>-308095416.32385832</c:v>
                </c:pt>
                <c:pt idx="34">
                  <c:v>-316257071.36231667</c:v>
                </c:pt>
                <c:pt idx="35">
                  <c:v>-324398121.40077502</c:v>
                </c:pt>
                <c:pt idx="36">
                  <c:v>-332594923.24343336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-9433214</c:v>
                </c:pt>
                <c:pt idx="4">
                  <c:v>-9510339.6999999993</c:v>
                </c:pt>
                <c:pt idx="5">
                  <c:v>-9396406.0999999996</c:v>
                </c:pt>
                <c:pt idx="6">
                  <c:v>-9357752.5</c:v>
                </c:pt>
                <c:pt idx="7">
                  <c:v>-9384929.6999999993</c:v>
                </c:pt>
                <c:pt idx="8">
                  <c:v>-9361966.0999999996</c:v>
                </c:pt>
                <c:pt idx="9">
                  <c:v>-9338668.3000000007</c:v>
                </c:pt>
                <c:pt idx="10">
                  <c:v>-9361793.3000000007</c:v>
                </c:pt>
                <c:pt idx="11">
                  <c:v>-9323818.3000000007</c:v>
                </c:pt>
                <c:pt idx="12">
                  <c:v>-9409517.5999999996</c:v>
                </c:pt>
                <c:pt idx="13">
                  <c:v>-11084718.675000001</c:v>
                </c:pt>
                <c:pt idx="14">
                  <c:v>-10944593.525</c:v>
                </c:pt>
                <c:pt idx="15">
                  <c:v>-10741033.425000001</c:v>
                </c:pt>
                <c:pt idx="16">
                  <c:v>-10725823.425000001</c:v>
                </c:pt>
                <c:pt idx="17">
                  <c:v>-10761876.475</c:v>
                </c:pt>
                <c:pt idx="18">
                  <c:v>-10678514.775</c:v>
                </c:pt>
                <c:pt idx="19">
                  <c:v>-9594378.4250000007</c:v>
                </c:pt>
                <c:pt idx="20">
                  <c:v>-9678806.4749999996</c:v>
                </c:pt>
                <c:pt idx="21">
                  <c:v>-9584253.5250000004</c:v>
                </c:pt>
                <c:pt idx="22">
                  <c:v>-9726353.5250000004</c:v>
                </c:pt>
                <c:pt idx="23">
                  <c:v>-9630798.5250000004</c:v>
                </c:pt>
                <c:pt idx="24">
                  <c:v>-9565683.6750000007</c:v>
                </c:pt>
                <c:pt idx="25">
                  <c:v>-8556460.2156249993</c:v>
                </c:pt>
                <c:pt idx="26">
                  <c:v>-8526099.3551249988</c:v>
                </c:pt>
                <c:pt idx="27">
                  <c:v>-8249791.7237250013</c:v>
                </c:pt>
                <c:pt idx="28">
                  <c:v>-8187873.1037250012</c:v>
                </c:pt>
                <c:pt idx="29">
                  <c:v>-8250333.1316249985</c:v>
                </c:pt>
                <c:pt idx="30">
                  <c:v>-8135201.2202249989</c:v>
                </c:pt>
                <c:pt idx="31">
                  <c:v>-7939121.5537250014</c:v>
                </c:pt>
                <c:pt idx="32">
                  <c:v>-8122202.1316249985</c:v>
                </c:pt>
                <c:pt idx="33">
                  <c:v>-7911290.1551249996</c:v>
                </c:pt>
                <c:pt idx="34">
                  <c:v>-8159896.7051249994</c:v>
                </c:pt>
                <c:pt idx="35">
                  <c:v>-8007360.7051249994</c:v>
                </c:pt>
                <c:pt idx="36">
                  <c:v>-8060244.6493249992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-28288854</c:v>
                </c:pt>
                <c:pt idx="4">
                  <c:v>-37799193.700000003</c:v>
                </c:pt>
                <c:pt idx="5">
                  <c:v>-47195599.800000004</c:v>
                </c:pt>
                <c:pt idx="6">
                  <c:v>-56553352.300000004</c:v>
                </c:pt>
                <c:pt idx="7">
                  <c:v>-65938282</c:v>
                </c:pt>
                <c:pt idx="8">
                  <c:v>-75300248.099999994</c:v>
                </c:pt>
                <c:pt idx="9">
                  <c:v>-84638916.399999991</c:v>
                </c:pt>
                <c:pt idx="10">
                  <c:v>-94000709.699999988</c:v>
                </c:pt>
                <c:pt idx="11">
                  <c:v>-103324527.99999999</c:v>
                </c:pt>
                <c:pt idx="12">
                  <c:v>-112734045.59999998</c:v>
                </c:pt>
                <c:pt idx="13">
                  <c:v>-123818764.27499998</c:v>
                </c:pt>
                <c:pt idx="14">
                  <c:v>-134763357.79999998</c:v>
                </c:pt>
                <c:pt idx="15">
                  <c:v>-145504391.22499999</c:v>
                </c:pt>
                <c:pt idx="16">
                  <c:v>-156230214.65000001</c:v>
                </c:pt>
                <c:pt idx="17">
                  <c:v>-166992091.125</c:v>
                </c:pt>
                <c:pt idx="18">
                  <c:v>-177670605.90000001</c:v>
                </c:pt>
                <c:pt idx="19">
                  <c:v>-187264984.32500002</c:v>
                </c:pt>
                <c:pt idx="20">
                  <c:v>-196943790.80000001</c:v>
                </c:pt>
                <c:pt idx="21">
                  <c:v>-206528044.32500002</c:v>
                </c:pt>
                <c:pt idx="22">
                  <c:v>-216254397.85000002</c:v>
                </c:pt>
                <c:pt idx="23">
                  <c:v>-225885196.37500003</c:v>
                </c:pt>
                <c:pt idx="24">
                  <c:v>-235450880.05000004</c:v>
                </c:pt>
                <c:pt idx="25">
                  <c:v>-244007340.26562503</c:v>
                </c:pt>
                <c:pt idx="26">
                  <c:v>-252533439.62075004</c:v>
                </c:pt>
                <c:pt idx="27">
                  <c:v>-260783231.34447503</c:v>
                </c:pt>
                <c:pt idx="28">
                  <c:v>-268971104.44820005</c:v>
                </c:pt>
                <c:pt idx="29">
                  <c:v>-277221437.57982504</c:v>
                </c:pt>
                <c:pt idx="30">
                  <c:v>-285356638.80005002</c:v>
                </c:pt>
                <c:pt idx="31">
                  <c:v>-293295760.35377502</c:v>
                </c:pt>
                <c:pt idx="32">
                  <c:v>-301417962.48540002</c:v>
                </c:pt>
                <c:pt idx="33">
                  <c:v>-309329252.64052504</c:v>
                </c:pt>
                <c:pt idx="34">
                  <c:v>-317489149.34565002</c:v>
                </c:pt>
                <c:pt idx="35">
                  <c:v>-325496510.05077499</c:v>
                </c:pt>
                <c:pt idx="36">
                  <c:v>-333556754.7001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47167007.800000004</c:v>
                </c:pt>
                <c:pt idx="1">
                  <c:v>37735783.800000004</c:v>
                </c:pt>
                <c:pt idx="2">
                  <c:v>28339959.800000004</c:v>
                </c:pt>
                <c:pt idx="3">
                  <c:v>18906745.800000004</c:v>
                </c:pt>
                <c:pt idx="4">
                  <c:v>9396406.1000000052</c:v>
                </c:pt>
                <c:pt idx="5">
                  <c:v>56128928.199999988</c:v>
                </c:pt>
                <c:pt idx="6">
                  <c:v>46771175.699999988</c:v>
                </c:pt>
                <c:pt idx="7">
                  <c:v>37386245.999999985</c:v>
                </c:pt>
                <c:pt idx="8">
                  <c:v>28024279.899999984</c:v>
                </c:pt>
                <c:pt idx="9">
                  <c:v>18685611.599999983</c:v>
                </c:pt>
                <c:pt idx="10">
                  <c:v>9323818.2999999821</c:v>
                </c:pt>
                <c:pt idx="11">
                  <c:v>52905686.650000006</c:v>
                </c:pt>
                <c:pt idx="12">
                  <c:v>43496169.050000004</c:v>
                </c:pt>
                <c:pt idx="13">
                  <c:v>32411450.375000004</c:v>
                </c:pt>
                <c:pt idx="14">
                  <c:v>21466856.850000001</c:v>
                </c:pt>
                <c:pt idx="15">
                  <c:v>10725823.425000001</c:v>
                </c:pt>
                <c:pt idx="16">
                  <c:v>0</c:v>
                </c:pt>
                <c:pt idx="17">
                  <c:v>-10761876.475</c:v>
                </c:pt>
                <c:pt idx="18">
                  <c:v>-21440391.25</c:v>
                </c:pt>
                <c:pt idx="19">
                  <c:v>-31034769.675000001</c:v>
                </c:pt>
                <c:pt idx="20">
                  <c:v>-40713576.149999999</c:v>
                </c:pt>
                <c:pt idx="21">
                  <c:v>-50297829.674999997</c:v>
                </c:pt>
                <c:pt idx="22">
                  <c:v>-60024183.199999996</c:v>
                </c:pt>
                <c:pt idx="23">
                  <c:v>-69654981.724999994</c:v>
                </c:pt>
                <c:pt idx="24">
                  <c:v>-79220665.399999991</c:v>
                </c:pt>
                <c:pt idx="25">
                  <c:v>-87777125.615624994</c:v>
                </c:pt>
                <c:pt idx="26">
                  <c:v>-96303224.970749989</c:v>
                </c:pt>
                <c:pt idx="27">
                  <c:v>-104553016.694475</c:v>
                </c:pt>
                <c:pt idx="28">
                  <c:v>-112740889.7982</c:v>
                </c:pt>
                <c:pt idx="29">
                  <c:v>-120991222.92982499</c:v>
                </c:pt>
                <c:pt idx="30">
                  <c:v>-129126424.15004998</c:v>
                </c:pt>
                <c:pt idx="31">
                  <c:v>-137065545.70377499</c:v>
                </c:pt>
                <c:pt idx="32">
                  <c:v>-145187747.83539999</c:v>
                </c:pt>
                <c:pt idx="33">
                  <c:v>-153099037.99052498</c:v>
                </c:pt>
                <c:pt idx="34">
                  <c:v>-161258934.69564998</c:v>
                </c:pt>
                <c:pt idx="35">
                  <c:v>-169266295.40077499</c:v>
                </c:pt>
                <c:pt idx="36">
                  <c:v>-177326540.0501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152190</c:v>
                </c:pt>
                <c:pt idx="4">
                  <c:v>168570</c:v>
                </c:pt>
                <c:pt idx="5">
                  <c:v>184950</c:v>
                </c:pt>
                <c:pt idx="6">
                  <c:v>152190</c:v>
                </c:pt>
                <c:pt idx="7">
                  <c:v>168570</c:v>
                </c:pt>
                <c:pt idx="8">
                  <c:v>133310</c:v>
                </c:pt>
                <c:pt idx="9">
                  <c:v>133310</c:v>
                </c:pt>
                <c:pt idx="10">
                  <c:v>133310</c:v>
                </c:pt>
                <c:pt idx="11">
                  <c:v>79620</c:v>
                </c:pt>
                <c:pt idx="12">
                  <c:v>348285</c:v>
                </c:pt>
                <c:pt idx="13">
                  <c:v>570310</c:v>
                </c:pt>
                <c:pt idx="14">
                  <c:v>630765</c:v>
                </c:pt>
                <c:pt idx="15">
                  <c:v>630765</c:v>
                </c:pt>
                <c:pt idx="16">
                  <c:v>693895</c:v>
                </c:pt>
                <c:pt idx="17">
                  <c:v>759700</c:v>
                </c:pt>
                <c:pt idx="18">
                  <c:v>630765</c:v>
                </c:pt>
                <c:pt idx="19">
                  <c:v>693895</c:v>
                </c:pt>
                <c:pt idx="20">
                  <c:v>570310</c:v>
                </c:pt>
                <c:pt idx="21">
                  <c:v>570310</c:v>
                </c:pt>
                <c:pt idx="22">
                  <c:v>570310</c:v>
                </c:pt>
                <c:pt idx="23">
                  <c:v>348285</c:v>
                </c:pt>
                <c:pt idx="24">
                  <c:v>622000</c:v>
                </c:pt>
                <c:pt idx="25">
                  <c:v>1006004.65</c:v>
                </c:pt>
                <c:pt idx="26">
                  <c:v>1134005.27</c:v>
                </c:pt>
                <c:pt idx="27">
                  <c:v>1134005.27</c:v>
                </c:pt>
                <c:pt idx="28">
                  <c:v>1234006.2</c:v>
                </c:pt>
                <c:pt idx="29">
                  <c:v>1362006.8199999998</c:v>
                </c:pt>
                <c:pt idx="30">
                  <c:v>1134005.27</c:v>
                </c:pt>
                <c:pt idx="31">
                  <c:v>1234006.2</c:v>
                </c:pt>
                <c:pt idx="32">
                  <c:v>1006004.65</c:v>
                </c:pt>
                <c:pt idx="33">
                  <c:v>1006004.65</c:v>
                </c:pt>
                <c:pt idx="34">
                  <c:v>1006004.65</c:v>
                </c:pt>
                <c:pt idx="35">
                  <c:v>622002.79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2</c:v>
                </c:pt>
                <c:pt idx="13">
                  <c:v>11</c:v>
                </c:pt>
                <c:pt idx="14">
                  <c:v>17</c:v>
                </c:pt>
                <c:pt idx="15">
                  <c:v>20</c:v>
                </c:pt>
                <c:pt idx="16">
                  <c:v>20</c:v>
                </c:pt>
                <c:pt idx="17">
                  <c:v>22</c:v>
                </c:pt>
                <c:pt idx="18">
                  <c:v>24</c:v>
                </c:pt>
                <c:pt idx="19">
                  <c:v>20</c:v>
                </c:pt>
                <c:pt idx="20">
                  <c:v>22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11</c:v>
                </c:pt>
                <c:pt idx="25">
                  <c:v>14</c:v>
                </c:pt>
                <c:pt idx="26">
                  <c:v>23</c:v>
                </c:pt>
                <c:pt idx="27">
                  <c:v>26</c:v>
                </c:pt>
                <c:pt idx="28">
                  <c:v>26</c:v>
                </c:pt>
                <c:pt idx="29">
                  <c:v>29</c:v>
                </c:pt>
                <c:pt idx="30">
                  <c:v>32</c:v>
                </c:pt>
                <c:pt idx="31">
                  <c:v>26</c:v>
                </c:pt>
                <c:pt idx="32">
                  <c:v>29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14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244500</c:v>
                </c:pt>
                <c:pt idx="25">
                  <c:v>394504.65</c:v>
                </c:pt>
                <c:pt idx="26">
                  <c:v>444505.27</c:v>
                </c:pt>
                <c:pt idx="27">
                  <c:v>444505.27</c:v>
                </c:pt>
                <c:pt idx="28">
                  <c:v>480006.2</c:v>
                </c:pt>
                <c:pt idx="29">
                  <c:v>530006.82000000007</c:v>
                </c:pt>
                <c:pt idx="30">
                  <c:v>444505.27</c:v>
                </c:pt>
                <c:pt idx="31">
                  <c:v>480006.2</c:v>
                </c:pt>
                <c:pt idx="32">
                  <c:v>394504.65</c:v>
                </c:pt>
                <c:pt idx="33">
                  <c:v>394504.65</c:v>
                </c:pt>
                <c:pt idx="34">
                  <c:v>394504.65</c:v>
                </c:pt>
                <c:pt idx="35">
                  <c:v>244502.78999999998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65586.666666666672</c:v>
                </c:pt>
                <c:pt idx="4">
                  <c:v>70760</c:v>
                </c:pt>
                <c:pt idx="5">
                  <c:v>75933.333333333328</c:v>
                </c:pt>
                <c:pt idx="6">
                  <c:v>65586.666666666672</c:v>
                </c:pt>
                <c:pt idx="7">
                  <c:v>70760</c:v>
                </c:pt>
                <c:pt idx="8">
                  <c:v>57080</c:v>
                </c:pt>
                <c:pt idx="9">
                  <c:v>57080</c:v>
                </c:pt>
                <c:pt idx="10">
                  <c:v>57080</c:v>
                </c:pt>
                <c:pt idx="11">
                  <c:v>36826.666666666664</c:v>
                </c:pt>
                <c:pt idx="12">
                  <c:v>171913.33333333334</c:v>
                </c:pt>
                <c:pt idx="13">
                  <c:v>283906.66666666669</c:v>
                </c:pt>
                <c:pt idx="14">
                  <c:v>311013.33333333331</c:v>
                </c:pt>
                <c:pt idx="15">
                  <c:v>311013.33333333331</c:v>
                </c:pt>
                <c:pt idx="16">
                  <c:v>340260</c:v>
                </c:pt>
                <c:pt idx="17">
                  <c:v>373073.33333333331</c:v>
                </c:pt>
                <c:pt idx="18">
                  <c:v>933040</c:v>
                </c:pt>
                <c:pt idx="19">
                  <c:v>1020780</c:v>
                </c:pt>
                <c:pt idx="20">
                  <c:v>851720</c:v>
                </c:pt>
                <c:pt idx="21">
                  <c:v>851720</c:v>
                </c:pt>
                <c:pt idx="22">
                  <c:v>851720</c:v>
                </c:pt>
                <c:pt idx="23">
                  <c:v>515740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60000</c:v>
                </c:pt>
                <c:pt idx="2">
                  <c:v>132000</c:v>
                </c:pt>
                <c:pt idx="3">
                  <c:v>216000</c:v>
                </c:pt>
                <c:pt idx="4">
                  <c:v>216000</c:v>
                </c:pt>
                <c:pt idx="5">
                  <c:v>216000</c:v>
                </c:pt>
                <c:pt idx="6">
                  <c:v>180000</c:v>
                </c:pt>
                <c:pt idx="7">
                  <c:v>168000</c:v>
                </c:pt>
                <c:pt idx="8">
                  <c:v>144000</c:v>
                </c:pt>
                <c:pt idx="9">
                  <c:v>120000</c:v>
                </c:pt>
                <c:pt idx="10">
                  <c:v>204000</c:v>
                </c:pt>
                <c:pt idx="11">
                  <c:v>360000</c:v>
                </c:pt>
                <c:pt idx="12">
                  <c:v>576000</c:v>
                </c:pt>
                <c:pt idx="13">
                  <c:v>691560</c:v>
                </c:pt>
                <c:pt idx="14">
                  <c:v>755760</c:v>
                </c:pt>
                <c:pt idx="15">
                  <c:v>807120</c:v>
                </c:pt>
                <c:pt idx="16">
                  <c:v>807120</c:v>
                </c:pt>
                <c:pt idx="17">
                  <c:v>807120</c:v>
                </c:pt>
                <c:pt idx="18">
                  <c:v>717240</c:v>
                </c:pt>
                <c:pt idx="19">
                  <c:v>678720</c:v>
                </c:pt>
                <c:pt idx="20">
                  <c:v>614520</c:v>
                </c:pt>
                <c:pt idx="21">
                  <c:v>537480</c:v>
                </c:pt>
                <c:pt idx="22">
                  <c:v>498960</c:v>
                </c:pt>
                <c:pt idx="23">
                  <c:v>576000</c:v>
                </c:pt>
                <c:pt idx="24">
                  <c:v>768600</c:v>
                </c:pt>
                <c:pt idx="25">
                  <c:v>944508</c:v>
                </c:pt>
                <c:pt idx="26">
                  <c:v>1032462</c:v>
                </c:pt>
                <c:pt idx="27">
                  <c:v>1120416</c:v>
                </c:pt>
                <c:pt idx="28">
                  <c:v>1120416</c:v>
                </c:pt>
                <c:pt idx="29">
                  <c:v>1120416</c:v>
                </c:pt>
                <c:pt idx="30">
                  <c:v>988485</c:v>
                </c:pt>
                <c:pt idx="31">
                  <c:v>944508</c:v>
                </c:pt>
                <c:pt idx="32">
                  <c:v>856554</c:v>
                </c:pt>
                <c:pt idx="33">
                  <c:v>724623</c:v>
                </c:pt>
                <c:pt idx="34">
                  <c:v>841895</c:v>
                </c:pt>
                <c:pt idx="35">
                  <c:v>1237688</c:v>
                </c:pt>
                <c:pt idx="36">
                  <c:v>1853366</c:v>
                </c:pt>
                <c:pt idx="37">
                  <c:v>1858716</c:v>
                </c:pt>
                <c:pt idx="38">
                  <c:v>1861284</c:v>
                </c:pt>
                <c:pt idx="39">
                  <c:v>1863852</c:v>
                </c:pt>
                <c:pt idx="40">
                  <c:v>1863852</c:v>
                </c:pt>
                <c:pt idx="41">
                  <c:v>1863852</c:v>
                </c:pt>
                <c:pt idx="42">
                  <c:v>1860000</c:v>
                </c:pt>
                <c:pt idx="43">
                  <c:v>1858716</c:v>
                </c:pt>
                <c:pt idx="44">
                  <c:v>1856148</c:v>
                </c:pt>
                <c:pt idx="45">
                  <c:v>1852082</c:v>
                </c:pt>
                <c:pt idx="46">
                  <c:v>1848444</c:v>
                </c:pt>
                <c:pt idx="47">
                  <c:v>1849086</c:v>
                </c:pt>
                <c:pt idx="48">
                  <c:v>1855078</c:v>
                </c:pt>
                <c:pt idx="49">
                  <c:v>2167078</c:v>
                </c:pt>
                <c:pt idx="50">
                  <c:v>2323078</c:v>
                </c:pt>
                <c:pt idx="51">
                  <c:v>2479078</c:v>
                </c:pt>
                <c:pt idx="52">
                  <c:v>2479078</c:v>
                </c:pt>
                <c:pt idx="53">
                  <c:v>2479078</c:v>
                </c:pt>
                <c:pt idx="54">
                  <c:v>2251078</c:v>
                </c:pt>
                <c:pt idx="55">
                  <c:v>2179078</c:v>
                </c:pt>
                <c:pt idx="56">
                  <c:v>2023078</c:v>
                </c:pt>
                <c:pt idx="57">
                  <c:v>1783078</c:v>
                </c:pt>
                <c:pt idx="58">
                  <c:v>7147078</c:v>
                </c:pt>
                <c:pt idx="59">
                  <c:v>12511078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72000</c:v>
                </c:pt>
                <c:pt idx="2">
                  <c:v>84000</c:v>
                </c:pt>
                <c:pt idx="3">
                  <c:v>60000</c:v>
                </c:pt>
                <c:pt idx="4">
                  <c:v>72000</c:v>
                </c:pt>
                <c:pt idx="5">
                  <c:v>48000</c:v>
                </c:pt>
                <c:pt idx="6">
                  <c:v>48000</c:v>
                </c:pt>
                <c:pt idx="7">
                  <c:v>48000</c:v>
                </c:pt>
                <c:pt idx="8">
                  <c:v>24000</c:v>
                </c:pt>
                <c:pt idx="9">
                  <c:v>132000</c:v>
                </c:pt>
                <c:pt idx="10">
                  <c:v>204000</c:v>
                </c:pt>
                <c:pt idx="11">
                  <c:v>240000</c:v>
                </c:pt>
                <c:pt idx="12">
                  <c:v>256800</c:v>
                </c:pt>
                <c:pt idx="13">
                  <c:v>282480</c:v>
                </c:pt>
                <c:pt idx="14">
                  <c:v>308160</c:v>
                </c:pt>
                <c:pt idx="15">
                  <c:v>256800</c:v>
                </c:pt>
                <c:pt idx="16">
                  <c:v>282480</c:v>
                </c:pt>
                <c:pt idx="17">
                  <c:v>218280</c:v>
                </c:pt>
                <c:pt idx="18">
                  <c:v>218280</c:v>
                </c:pt>
                <c:pt idx="19">
                  <c:v>218280</c:v>
                </c:pt>
                <c:pt idx="20">
                  <c:v>141240</c:v>
                </c:pt>
                <c:pt idx="21">
                  <c:v>179760</c:v>
                </c:pt>
                <c:pt idx="22">
                  <c:v>295320</c:v>
                </c:pt>
                <c:pt idx="23">
                  <c:v>333840</c:v>
                </c:pt>
                <c:pt idx="24">
                  <c:v>381134</c:v>
                </c:pt>
                <c:pt idx="25">
                  <c:v>425111</c:v>
                </c:pt>
                <c:pt idx="26">
                  <c:v>469088</c:v>
                </c:pt>
                <c:pt idx="27">
                  <c:v>381134</c:v>
                </c:pt>
                <c:pt idx="28">
                  <c:v>425111</c:v>
                </c:pt>
                <c:pt idx="29">
                  <c:v>337157</c:v>
                </c:pt>
                <c:pt idx="30">
                  <c:v>337157</c:v>
                </c:pt>
                <c:pt idx="31">
                  <c:v>337157</c:v>
                </c:pt>
                <c:pt idx="32">
                  <c:v>205226</c:v>
                </c:pt>
                <c:pt idx="33">
                  <c:v>454429</c:v>
                </c:pt>
                <c:pt idx="34">
                  <c:v>732950</c:v>
                </c:pt>
                <c:pt idx="35">
                  <c:v>820904</c:v>
                </c:pt>
                <c:pt idx="36">
                  <c:v>11984</c:v>
                </c:pt>
                <c:pt idx="37">
                  <c:v>13268</c:v>
                </c:pt>
                <c:pt idx="38">
                  <c:v>14552</c:v>
                </c:pt>
                <c:pt idx="39">
                  <c:v>11984</c:v>
                </c:pt>
                <c:pt idx="40">
                  <c:v>13268</c:v>
                </c:pt>
                <c:pt idx="41">
                  <c:v>10700</c:v>
                </c:pt>
                <c:pt idx="42">
                  <c:v>10700</c:v>
                </c:pt>
                <c:pt idx="43">
                  <c:v>10700</c:v>
                </c:pt>
                <c:pt idx="44">
                  <c:v>6634</c:v>
                </c:pt>
                <c:pt idx="45">
                  <c:v>7062</c:v>
                </c:pt>
                <c:pt idx="46">
                  <c:v>11342</c:v>
                </c:pt>
                <c:pt idx="47">
                  <c:v>12626</c:v>
                </c:pt>
                <c:pt idx="48">
                  <c:v>708000</c:v>
                </c:pt>
                <c:pt idx="49">
                  <c:v>792000</c:v>
                </c:pt>
                <c:pt idx="50">
                  <c:v>864000</c:v>
                </c:pt>
                <c:pt idx="51">
                  <c:v>708000</c:v>
                </c:pt>
                <c:pt idx="52">
                  <c:v>792000</c:v>
                </c:pt>
                <c:pt idx="53">
                  <c:v>636000</c:v>
                </c:pt>
                <c:pt idx="54">
                  <c:v>636000</c:v>
                </c:pt>
                <c:pt idx="55">
                  <c:v>636000</c:v>
                </c:pt>
                <c:pt idx="56">
                  <c:v>396000</c:v>
                </c:pt>
                <c:pt idx="57">
                  <c:v>6000000</c:v>
                </c:pt>
                <c:pt idx="58">
                  <c:v>6000000</c:v>
                </c:pt>
                <c:pt idx="59">
                  <c:v>7800000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60000</c:v>
                </c:pt>
                <c:pt idx="4">
                  <c:v>72000</c:v>
                </c:pt>
                <c:pt idx="5">
                  <c:v>84000</c:v>
                </c:pt>
                <c:pt idx="6">
                  <c:v>60000</c:v>
                </c:pt>
                <c:pt idx="7">
                  <c:v>72000</c:v>
                </c:pt>
                <c:pt idx="8">
                  <c:v>48000</c:v>
                </c:pt>
                <c:pt idx="9">
                  <c:v>48000</c:v>
                </c:pt>
                <c:pt idx="10">
                  <c:v>48000</c:v>
                </c:pt>
                <c:pt idx="11">
                  <c:v>24000</c:v>
                </c:pt>
                <c:pt idx="12">
                  <c:v>141240</c:v>
                </c:pt>
                <c:pt idx="13">
                  <c:v>218280</c:v>
                </c:pt>
                <c:pt idx="14">
                  <c:v>256800</c:v>
                </c:pt>
                <c:pt idx="15">
                  <c:v>256800</c:v>
                </c:pt>
                <c:pt idx="16">
                  <c:v>282480</c:v>
                </c:pt>
                <c:pt idx="17">
                  <c:v>308160</c:v>
                </c:pt>
                <c:pt idx="18">
                  <c:v>256800</c:v>
                </c:pt>
                <c:pt idx="19">
                  <c:v>282480</c:v>
                </c:pt>
                <c:pt idx="20">
                  <c:v>218280</c:v>
                </c:pt>
                <c:pt idx="21">
                  <c:v>218280</c:v>
                </c:pt>
                <c:pt idx="22">
                  <c:v>218280</c:v>
                </c:pt>
                <c:pt idx="23">
                  <c:v>141240</c:v>
                </c:pt>
                <c:pt idx="24">
                  <c:v>205226</c:v>
                </c:pt>
                <c:pt idx="25">
                  <c:v>337157</c:v>
                </c:pt>
                <c:pt idx="26">
                  <c:v>381134</c:v>
                </c:pt>
                <c:pt idx="27">
                  <c:v>381134</c:v>
                </c:pt>
                <c:pt idx="28">
                  <c:v>425111</c:v>
                </c:pt>
                <c:pt idx="29">
                  <c:v>469088</c:v>
                </c:pt>
                <c:pt idx="30">
                  <c:v>381134</c:v>
                </c:pt>
                <c:pt idx="31">
                  <c:v>425111</c:v>
                </c:pt>
                <c:pt idx="32">
                  <c:v>337157</c:v>
                </c:pt>
                <c:pt idx="33">
                  <c:v>337157</c:v>
                </c:pt>
                <c:pt idx="34">
                  <c:v>337157</c:v>
                </c:pt>
                <c:pt idx="35">
                  <c:v>205226</c:v>
                </c:pt>
                <c:pt idx="36">
                  <c:v>6634</c:v>
                </c:pt>
                <c:pt idx="37">
                  <c:v>10700</c:v>
                </c:pt>
                <c:pt idx="38">
                  <c:v>11984</c:v>
                </c:pt>
                <c:pt idx="39">
                  <c:v>11984</c:v>
                </c:pt>
                <c:pt idx="40">
                  <c:v>13268</c:v>
                </c:pt>
                <c:pt idx="41">
                  <c:v>14552</c:v>
                </c:pt>
                <c:pt idx="42">
                  <c:v>11984</c:v>
                </c:pt>
                <c:pt idx="43">
                  <c:v>13268</c:v>
                </c:pt>
                <c:pt idx="44">
                  <c:v>10700</c:v>
                </c:pt>
                <c:pt idx="45">
                  <c:v>10700</c:v>
                </c:pt>
                <c:pt idx="46">
                  <c:v>10700</c:v>
                </c:pt>
                <c:pt idx="47">
                  <c:v>6634</c:v>
                </c:pt>
                <c:pt idx="48">
                  <c:v>396000</c:v>
                </c:pt>
                <c:pt idx="49">
                  <c:v>636000</c:v>
                </c:pt>
                <c:pt idx="50">
                  <c:v>708000</c:v>
                </c:pt>
                <c:pt idx="51">
                  <c:v>708000</c:v>
                </c:pt>
                <c:pt idx="52">
                  <c:v>792000</c:v>
                </c:pt>
                <c:pt idx="53">
                  <c:v>864000</c:v>
                </c:pt>
                <c:pt idx="54">
                  <c:v>708000</c:v>
                </c:pt>
                <c:pt idx="55">
                  <c:v>792000</c:v>
                </c:pt>
                <c:pt idx="56">
                  <c:v>636000</c:v>
                </c:pt>
                <c:pt idx="57">
                  <c:v>636000</c:v>
                </c:pt>
                <c:pt idx="58">
                  <c:v>636000</c:v>
                </c:pt>
                <c:pt idx="59">
                  <c:v>396000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216000</c:v>
                </c:pt>
                <c:pt idx="3">
                  <c:v>216000</c:v>
                </c:pt>
                <c:pt idx="4">
                  <c:v>216000</c:v>
                </c:pt>
                <c:pt idx="5">
                  <c:v>180000</c:v>
                </c:pt>
                <c:pt idx="6">
                  <c:v>168000</c:v>
                </c:pt>
                <c:pt idx="7">
                  <c:v>144000</c:v>
                </c:pt>
                <c:pt idx="8">
                  <c:v>120000</c:v>
                </c:pt>
                <c:pt idx="9">
                  <c:v>204000</c:v>
                </c:pt>
                <c:pt idx="10">
                  <c:v>360000</c:v>
                </c:pt>
                <c:pt idx="11">
                  <c:v>576000</c:v>
                </c:pt>
                <c:pt idx="12">
                  <c:v>691560</c:v>
                </c:pt>
                <c:pt idx="13">
                  <c:v>755760</c:v>
                </c:pt>
                <c:pt idx="14">
                  <c:v>807120</c:v>
                </c:pt>
                <c:pt idx="15">
                  <c:v>807120</c:v>
                </c:pt>
                <c:pt idx="16">
                  <c:v>807120</c:v>
                </c:pt>
                <c:pt idx="17">
                  <c:v>717240</c:v>
                </c:pt>
                <c:pt idx="18">
                  <c:v>678720</c:v>
                </c:pt>
                <c:pt idx="19">
                  <c:v>614520</c:v>
                </c:pt>
                <c:pt idx="20">
                  <c:v>537480</c:v>
                </c:pt>
                <c:pt idx="21">
                  <c:v>498960</c:v>
                </c:pt>
                <c:pt idx="22">
                  <c:v>576000</c:v>
                </c:pt>
                <c:pt idx="23">
                  <c:v>768600</c:v>
                </c:pt>
                <c:pt idx="24">
                  <c:v>944508</c:v>
                </c:pt>
                <c:pt idx="25">
                  <c:v>1032462</c:v>
                </c:pt>
                <c:pt idx="26">
                  <c:v>1120416</c:v>
                </c:pt>
                <c:pt idx="27">
                  <c:v>1120416</c:v>
                </c:pt>
                <c:pt idx="28">
                  <c:v>1120416</c:v>
                </c:pt>
                <c:pt idx="29">
                  <c:v>988485</c:v>
                </c:pt>
                <c:pt idx="30">
                  <c:v>944508</c:v>
                </c:pt>
                <c:pt idx="31">
                  <c:v>856554</c:v>
                </c:pt>
                <c:pt idx="32">
                  <c:v>724623</c:v>
                </c:pt>
                <c:pt idx="33">
                  <c:v>841895</c:v>
                </c:pt>
                <c:pt idx="34">
                  <c:v>1237688</c:v>
                </c:pt>
                <c:pt idx="35">
                  <c:v>1853366</c:v>
                </c:pt>
                <c:pt idx="36">
                  <c:v>1858716</c:v>
                </c:pt>
                <c:pt idx="37">
                  <c:v>1861284</c:v>
                </c:pt>
                <c:pt idx="38">
                  <c:v>1863852</c:v>
                </c:pt>
                <c:pt idx="39">
                  <c:v>1863852</c:v>
                </c:pt>
                <c:pt idx="40">
                  <c:v>1863852</c:v>
                </c:pt>
                <c:pt idx="41">
                  <c:v>1860000</c:v>
                </c:pt>
                <c:pt idx="42">
                  <c:v>1858716</c:v>
                </c:pt>
                <c:pt idx="43">
                  <c:v>1856148</c:v>
                </c:pt>
                <c:pt idx="44">
                  <c:v>1852082</c:v>
                </c:pt>
                <c:pt idx="45">
                  <c:v>1848444</c:v>
                </c:pt>
                <c:pt idx="46">
                  <c:v>1849086</c:v>
                </c:pt>
                <c:pt idx="47">
                  <c:v>1855078</c:v>
                </c:pt>
                <c:pt idx="48">
                  <c:v>2167078</c:v>
                </c:pt>
                <c:pt idx="49">
                  <c:v>2323078</c:v>
                </c:pt>
                <c:pt idx="50">
                  <c:v>2479078</c:v>
                </c:pt>
                <c:pt idx="51">
                  <c:v>2479078</c:v>
                </c:pt>
                <c:pt idx="52">
                  <c:v>2479078</c:v>
                </c:pt>
                <c:pt idx="53">
                  <c:v>2251078</c:v>
                </c:pt>
                <c:pt idx="54">
                  <c:v>2179078</c:v>
                </c:pt>
                <c:pt idx="55">
                  <c:v>2023078</c:v>
                </c:pt>
                <c:pt idx="56">
                  <c:v>1783078</c:v>
                </c:pt>
                <c:pt idx="57">
                  <c:v>7147078</c:v>
                </c:pt>
                <c:pt idx="58">
                  <c:v>12511078</c:v>
                </c:pt>
                <c:pt idx="59">
                  <c:v>19915078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60000</c:v>
                </c:pt>
                <c:pt idx="1">
                  <c:v>132000</c:v>
                </c:pt>
                <c:pt idx="2">
                  <c:v>156000</c:v>
                </c:pt>
                <c:pt idx="3">
                  <c:v>144000</c:v>
                </c:pt>
                <c:pt idx="4">
                  <c:v>132000</c:v>
                </c:pt>
                <c:pt idx="5">
                  <c:v>120000</c:v>
                </c:pt>
                <c:pt idx="6">
                  <c:v>96000</c:v>
                </c:pt>
                <c:pt idx="7">
                  <c:v>96000</c:v>
                </c:pt>
                <c:pt idx="8">
                  <c:v>72000</c:v>
                </c:pt>
                <c:pt idx="9">
                  <c:v>156000</c:v>
                </c:pt>
                <c:pt idx="10">
                  <c:v>336000</c:v>
                </c:pt>
                <c:pt idx="11">
                  <c:v>444000</c:v>
                </c:pt>
                <c:pt idx="12">
                  <c:v>496800</c:v>
                </c:pt>
                <c:pt idx="13">
                  <c:v>539280</c:v>
                </c:pt>
                <c:pt idx="14">
                  <c:v>590640</c:v>
                </c:pt>
                <c:pt idx="15">
                  <c:v>564960</c:v>
                </c:pt>
                <c:pt idx="16">
                  <c:v>539280</c:v>
                </c:pt>
                <c:pt idx="17">
                  <c:v>500760</c:v>
                </c:pt>
                <c:pt idx="18">
                  <c:v>436560</c:v>
                </c:pt>
                <c:pt idx="19">
                  <c:v>436560</c:v>
                </c:pt>
                <c:pt idx="20">
                  <c:v>359520</c:v>
                </c:pt>
                <c:pt idx="21">
                  <c:v>321000</c:v>
                </c:pt>
                <c:pt idx="22">
                  <c:v>475080</c:v>
                </c:pt>
                <c:pt idx="23">
                  <c:v>629160</c:v>
                </c:pt>
                <c:pt idx="24">
                  <c:v>714974</c:v>
                </c:pt>
                <c:pt idx="25">
                  <c:v>806245</c:v>
                </c:pt>
                <c:pt idx="26">
                  <c:v>894199</c:v>
                </c:pt>
                <c:pt idx="27">
                  <c:v>850222</c:v>
                </c:pt>
                <c:pt idx="28">
                  <c:v>806245</c:v>
                </c:pt>
                <c:pt idx="29">
                  <c:v>762268</c:v>
                </c:pt>
                <c:pt idx="30">
                  <c:v>674314</c:v>
                </c:pt>
                <c:pt idx="31">
                  <c:v>674314</c:v>
                </c:pt>
                <c:pt idx="32">
                  <c:v>542383</c:v>
                </c:pt>
                <c:pt idx="33">
                  <c:v>659655</c:v>
                </c:pt>
                <c:pt idx="34">
                  <c:v>1187379</c:v>
                </c:pt>
                <c:pt idx="35">
                  <c:v>1553854</c:v>
                </c:pt>
                <c:pt idx="36">
                  <c:v>832888</c:v>
                </c:pt>
                <c:pt idx="37">
                  <c:v>25252</c:v>
                </c:pt>
                <c:pt idx="38">
                  <c:v>27820</c:v>
                </c:pt>
                <c:pt idx="39">
                  <c:v>26536</c:v>
                </c:pt>
                <c:pt idx="40">
                  <c:v>25252</c:v>
                </c:pt>
                <c:pt idx="41">
                  <c:v>23968</c:v>
                </c:pt>
                <c:pt idx="42">
                  <c:v>21400</c:v>
                </c:pt>
                <c:pt idx="43">
                  <c:v>21400</c:v>
                </c:pt>
                <c:pt idx="44">
                  <c:v>17334</c:v>
                </c:pt>
                <c:pt idx="45">
                  <c:v>13696</c:v>
                </c:pt>
                <c:pt idx="46">
                  <c:v>18404</c:v>
                </c:pt>
                <c:pt idx="47">
                  <c:v>23968</c:v>
                </c:pt>
                <c:pt idx="48">
                  <c:v>720626</c:v>
                </c:pt>
                <c:pt idx="49">
                  <c:v>1500000</c:v>
                </c:pt>
                <c:pt idx="50">
                  <c:v>1656000</c:v>
                </c:pt>
                <c:pt idx="51">
                  <c:v>1572000</c:v>
                </c:pt>
                <c:pt idx="52">
                  <c:v>1500000</c:v>
                </c:pt>
                <c:pt idx="53">
                  <c:v>1428000</c:v>
                </c:pt>
                <c:pt idx="54">
                  <c:v>1272000</c:v>
                </c:pt>
                <c:pt idx="55">
                  <c:v>1272000</c:v>
                </c:pt>
                <c:pt idx="56">
                  <c:v>1032000</c:v>
                </c:pt>
                <c:pt idx="57">
                  <c:v>6396000</c:v>
                </c:pt>
                <c:pt idx="58">
                  <c:v>12000000</c:v>
                </c:pt>
                <c:pt idx="59">
                  <c:v>13800000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49190</c:v>
                </c:pt>
                <c:pt idx="4">
                  <c:v>53070</c:v>
                </c:pt>
                <c:pt idx="5">
                  <c:v>56950</c:v>
                </c:pt>
                <c:pt idx="6">
                  <c:v>49190</c:v>
                </c:pt>
                <c:pt idx="7">
                  <c:v>53070</c:v>
                </c:pt>
                <c:pt idx="8">
                  <c:v>42810</c:v>
                </c:pt>
                <c:pt idx="9">
                  <c:v>42810</c:v>
                </c:pt>
                <c:pt idx="10">
                  <c:v>42810</c:v>
                </c:pt>
                <c:pt idx="11">
                  <c:v>27620</c:v>
                </c:pt>
                <c:pt idx="12">
                  <c:v>128935</c:v>
                </c:pt>
                <c:pt idx="13">
                  <c:v>212930</c:v>
                </c:pt>
                <c:pt idx="14">
                  <c:v>233260</c:v>
                </c:pt>
                <c:pt idx="15">
                  <c:v>233260</c:v>
                </c:pt>
                <c:pt idx="16">
                  <c:v>255195</c:v>
                </c:pt>
                <c:pt idx="17">
                  <c:v>279805</c:v>
                </c:pt>
                <c:pt idx="18">
                  <c:v>233260</c:v>
                </c:pt>
                <c:pt idx="19">
                  <c:v>255195</c:v>
                </c:pt>
                <c:pt idx="20">
                  <c:v>212930</c:v>
                </c:pt>
                <c:pt idx="21">
                  <c:v>212930</c:v>
                </c:pt>
                <c:pt idx="22">
                  <c:v>212930</c:v>
                </c:pt>
                <c:pt idx="23">
                  <c:v>128935</c:v>
                </c:pt>
                <c:pt idx="24">
                  <c:v>748450</c:v>
                </c:pt>
                <c:pt idx="25">
                  <c:v>1200820</c:v>
                </c:pt>
                <c:pt idx="26">
                  <c:v>1351610</c:v>
                </c:pt>
                <c:pt idx="27">
                  <c:v>1351610</c:v>
                </c:pt>
                <c:pt idx="28">
                  <c:v>1455970</c:v>
                </c:pt>
                <c:pt idx="29">
                  <c:v>1606760</c:v>
                </c:pt>
                <c:pt idx="30">
                  <c:v>1351610</c:v>
                </c:pt>
                <c:pt idx="31">
                  <c:v>1455970</c:v>
                </c:pt>
                <c:pt idx="32">
                  <c:v>1200820</c:v>
                </c:pt>
                <c:pt idx="33">
                  <c:v>1200820</c:v>
                </c:pt>
                <c:pt idx="34">
                  <c:v>1200820</c:v>
                </c:pt>
                <c:pt idx="35">
                  <c:v>748450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24400</c:v>
                </c:pt>
                <c:pt idx="4">
                  <c:v>28280</c:v>
                </c:pt>
                <c:pt idx="5">
                  <c:v>32160</c:v>
                </c:pt>
                <c:pt idx="6">
                  <c:v>24400</c:v>
                </c:pt>
                <c:pt idx="7">
                  <c:v>28280</c:v>
                </c:pt>
                <c:pt idx="8">
                  <c:v>18020</c:v>
                </c:pt>
                <c:pt idx="9">
                  <c:v>18020</c:v>
                </c:pt>
                <c:pt idx="10">
                  <c:v>18020</c:v>
                </c:pt>
                <c:pt idx="11">
                  <c:v>10260</c:v>
                </c:pt>
                <c:pt idx="12">
                  <c:v>72760</c:v>
                </c:pt>
                <c:pt idx="13">
                  <c:v>113420</c:v>
                </c:pt>
                <c:pt idx="14">
                  <c:v>133750</c:v>
                </c:pt>
                <c:pt idx="15">
                  <c:v>133750</c:v>
                </c:pt>
                <c:pt idx="16">
                  <c:v>145520</c:v>
                </c:pt>
                <c:pt idx="17">
                  <c:v>159965</c:v>
                </c:pt>
                <c:pt idx="18">
                  <c:v>133750</c:v>
                </c:pt>
                <c:pt idx="19">
                  <c:v>145520</c:v>
                </c:pt>
                <c:pt idx="20">
                  <c:v>113420</c:v>
                </c:pt>
                <c:pt idx="21">
                  <c:v>113420</c:v>
                </c:pt>
                <c:pt idx="22">
                  <c:v>113420</c:v>
                </c:pt>
                <c:pt idx="23">
                  <c:v>72760</c:v>
                </c:pt>
                <c:pt idx="24">
                  <c:v>89500</c:v>
                </c:pt>
                <c:pt idx="25">
                  <c:v>146500</c:v>
                </c:pt>
                <c:pt idx="26">
                  <c:v>165500</c:v>
                </c:pt>
                <c:pt idx="27">
                  <c:v>165500</c:v>
                </c:pt>
                <c:pt idx="28">
                  <c:v>182000</c:v>
                </c:pt>
                <c:pt idx="29">
                  <c:v>201000</c:v>
                </c:pt>
                <c:pt idx="30">
                  <c:v>165500</c:v>
                </c:pt>
                <c:pt idx="31">
                  <c:v>182000</c:v>
                </c:pt>
                <c:pt idx="32">
                  <c:v>146500</c:v>
                </c:pt>
                <c:pt idx="33">
                  <c:v>146500</c:v>
                </c:pt>
                <c:pt idx="34">
                  <c:v>146500</c:v>
                </c:pt>
                <c:pt idx="35">
                  <c:v>89500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24790</c:v>
                </c:pt>
                <c:pt idx="4">
                  <c:v>24790</c:v>
                </c:pt>
                <c:pt idx="5">
                  <c:v>24790</c:v>
                </c:pt>
                <c:pt idx="6">
                  <c:v>24790</c:v>
                </c:pt>
                <c:pt idx="7">
                  <c:v>24790</c:v>
                </c:pt>
                <c:pt idx="8">
                  <c:v>24790</c:v>
                </c:pt>
                <c:pt idx="9">
                  <c:v>24790</c:v>
                </c:pt>
                <c:pt idx="10">
                  <c:v>24790</c:v>
                </c:pt>
                <c:pt idx="11">
                  <c:v>17360</c:v>
                </c:pt>
                <c:pt idx="12">
                  <c:v>56175</c:v>
                </c:pt>
                <c:pt idx="13">
                  <c:v>99510</c:v>
                </c:pt>
                <c:pt idx="14">
                  <c:v>99510</c:v>
                </c:pt>
                <c:pt idx="15">
                  <c:v>99510</c:v>
                </c:pt>
                <c:pt idx="16">
                  <c:v>109675</c:v>
                </c:pt>
                <c:pt idx="17">
                  <c:v>119840</c:v>
                </c:pt>
                <c:pt idx="18">
                  <c:v>99510</c:v>
                </c:pt>
                <c:pt idx="19">
                  <c:v>109675</c:v>
                </c:pt>
                <c:pt idx="20">
                  <c:v>99510</c:v>
                </c:pt>
                <c:pt idx="21">
                  <c:v>99510</c:v>
                </c:pt>
                <c:pt idx="22">
                  <c:v>99510</c:v>
                </c:pt>
                <c:pt idx="23">
                  <c:v>56175</c:v>
                </c:pt>
                <c:pt idx="24">
                  <c:v>658950</c:v>
                </c:pt>
                <c:pt idx="25">
                  <c:v>1054320</c:v>
                </c:pt>
                <c:pt idx="26">
                  <c:v>1186110</c:v>
                </c:pt>
                <c:pt idx="27">
                  <c:v>1186110</c:v>
                </c:pt>
                <c:pt idx="28">
                  <c:v>1273970</c:v>
                </c:pt>
                <c:pt idx="29">
                  <c:v>1405760</c:v>
                </c:pt>
                <c:pt idx="30">
                  <c:v>1186110</c:v>
                </c:pt>
                <c:pt idx="31">
                  <c:v>1273970</c:v>
                </c:pt>
                <c:pt idx="32">
                  <c:v>1054320</c:v>
                </c:pt>
                <c:pt idx="33">
                  <c:v>1054320</c:v>
                </c:pt>
                <c:pt idx="34">
                  <c:v>1054320</c:v>
                </c:pt>
                <c:pt idx="35">
                  <c:v>658950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4.6500000000000004</c:v>
                </c:pt>
                <c:pt idx="26">
                  <c:v>5.27</c:v>
                </c:pt>
                <c:pt idx="27">
                  <c:v>5.27</c:v>
                </c:pt>
                <c:pt idx="28">
                  <c:v>6.2</c:v>
                </c:pt>
                <c:pt idx="29">
                  <c:v>6.82</c:v>
                </c:pt>
                <c:pt idx="30">
                  <c:v>5.27</c:v>
                </c:pt>
                <c:pt idx="31">
                  <c:v>6.2</c:v>
                </c:pt>
                <c:pt idx="32">
                  <c:v>4.6500000000000004</c:v>
                </c:pt>
                <c:pt idx="33">
                  <c:v>4.6500000000000004</c:v>
                </c:pt>
                <c:pt idx="34">
                  <c:v>4.6500000000000004</c:v>
                </c:pt>
                <c:pt idx="35">
                  <c:v>2.79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5000</c:v>
                </c:pt>
                <c:pt idx="4">
                  <c:v>5000</c:v>
                </c:pt>
                <c:pt idx="5">
                  <c:v>5000</c:v>
                </c:pt>
                <c:pt idx="6">
                  <c:v>5000</c:v>
                </c:pt>
                <c:pt idx="7">
                  <c:v>5000</c:v>
                </c:pt>
                <c:pt idx="8">
                  <c:v>2500</c:v>
                </c:pt>
                <c:pt idx="9">
                  <c:v>2500</c:v>
                </c:pt>
                <c:pt idx="10">
                  <c:v>2500</c:v>
                </c:pt>
                <c:pt idx="11">
                  <c:v>2500</c:v>
                </c:pt>
                <c:pt idx="12">
                  <c:v>8025</c:v>
                </c:pt>
                <c:pt idx="13">
                  <c:v>13375</c:v>
                </c:pt>
                <c:pt idx="14">
                  <c:v>16050</c:v>
                </c:pt>
                <c:pt idx="15">
                  <c:v>16050</c:v>
                </c:pt>
                <c:pt idx="16">
                  <c:v>16050</c:v>
                </c:pt>
                <c:pt idx="17">
                  <c:v>18725</c:v>
                </c:pt>
                <c:pt idx="18">
                  <c:v>16050</c:v>
                </c:pt>
                <c:pt idx="19">
                  <c:v>16050</c:v>
                </c:pt>
                <c:pt idx="20">
                  <c:v>13375</c:v>
                </c:pt>
                <c:pt idx="21">
                  <c:v>13375</c:v>
                </c:pt>
                <c:pt idx="22">
                  <c:v>13375</c:v>
                </c:pt>
                <c:pt idx="23">
                  <c:v>8025</c:v>
                </c:pt>
                <c:pt idx="24">
                  <c:v>12500</c:v>
                </c:pt>
                <c:pt idx="25">
                  <c:v>20000</c:v>
                </c:pt>
                <c:pt idx="26">
                  <c:v>22500</c:v>
                </c:pt>
                <c:pt idx="27">
                  <c:v>22500</c:v>
                </c:pt>
                <c:pt idx="28">
                  <c:v>22500</c:v>
                </c:pt>
                <c:pt idx="29">
                  <c:v>25000</c:v>
                </c:pt>
                <c:pt idx="30">
                  <c:v>22500</c:v>
                </c:pt>
                <c:pt idx="31">
                  <c:v>22500</c:v>
                </c:pt>
                <c:pt idx="32">
                  <c:v>20000</c:v>
                </c:pt>
                <c:pt idx="33">
                  <c:v>20000</c:v>
                </c:pt>
                <c:pt idx="34">
                  <c:v>20000</c:v>
                </c:pt>
                <c:pt idx="35">
                  <c:v>12500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81900</c:v>
                </c:pt>
                <c:pt idx="4">
                  <c:v>98280</c:v>
                </c:pt>
                <c:pt idx="5">
                  <c:v>114660</c:v>
                </c:pt>
                <c:pt idx="6">
                  <c:v>81900</c:v>
                </c:pt>
                <c:pt idx="7">
                  <c:v>98280</c:v>
                </c:pt>
                <c:pt idx="8">
                  <c:v>65520</c:v>
                </c:pt>
                <c:pt idx="9">
                  <c:v>65520</c:v>
                </c:pt>
                <c:pt idx="10">
                  <c:v>65520</c:v>
                </c:pt>
                <c:pt idx="11">
                  <c:v>32760</c:v>
                </c:pt>
                <c:pt idx="12">
                  <c:v>211860</c:v>
                </c:pt>
                <c:pt idx="13">
                  <c:v>327420</c:v>
                </c:pt>
                <c:pt idx="14">
                  <c:v>385200</c:v>
                </c:pt>
                <c:pt idx="15">
                  <c:v>385200</c:v>
                </c:pt>
                <c:pt idx="16">
                  <c:v>423720</c:v>
                </c:pt>
                <c:pt idx="17">
                  <c:v>462240</c:v>
                </c:pt>
                <c:pt idx="18">
                  <c:v>385200</c:v>
                </c:pt>
                <c:pt idx="19">
                  <c:v>423720</c:v>
                </c:pt>
                <c:pt idx="20">
                  <c:v>327420</c:v>
                </c:pt>
                <c:pt idx="21">
                  <c:v>327420</c:v>
                </c:pt>
                <c:pt idx="22">
                  <c:v>327420</c:v>
                </c:pt>
                <c:pt idx="23">
                  <c:v>211860</c:v>
                </c:pt>
                <c:pt idx="24">
                  <c:v>252000</c:v>
                </c:pt>
                <c:pt idx="25">
                  <c:v>414000</c:v>
                </c:pt>
                <c:pt idx="26">
                  <c:v>468000</c:v>
                </c:pt>
                <c:pt idx="27">
                  <c:v>468000</c:v>
                </c:pt>
                <c:pt idx="28">
                  <c:v>522000</c:v>
                </c:pt>
                <c:pt idx="29">
                  <c:v>576000</c:v>
                </c:pt>
                <c:pt idx="30">
                  <c:v>468000</c:v>
                </c:pt>
                <c:pt idx="31">
                  <c:v>522000</c:v>
                </c:pt>
                <c:pt idx="32">
                  <c:v>414000</c:v>
                </c:pt>
                <c:pt idx="33">
                  <c:v>414000</c:v>
                </c:pt>
                <c:pt idx="34">
                  <c:v>414000</c:v>
                </c:pt>
                <c:pt idx="35">
                  <c:v>252000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594000</c:v>
                </c:pt>
                <c:pt idx="49">
                  <c:v>954000</c:v>
                </c:pt>
                <c:pt idx="50">
                  <c:v>1062000</c:v>
                </c:pt>
                <c:pt idx="51">
                  <c:v>1062000</c:v>
                </c:pt>
                <c:pt idx="52">
                  <c:v>1188000</c:v>
                </c:pt>
                <c:pt idx="53">
                  <c:v>1296000</c:v>
                </c:pt>
                <c:pt idx="54">
                  <c:v>1062000</c:v>
                </c:pt>
                <c:pt idx="55">
                  <c:v>1188000</c:v>
                </c:pt>
                <c:pt idx="56">
                  <c:v>954000</c:v>
                </c:pt>
                <c:pt idx="57">
                  <c:v>954000</c:v>
                </c:pt>
                <c:pt idx="58">
                  <c:v>954000</c:v>
                </c:pt>
                <c:pt idx="59">
                  <c:v>594000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1229.75</c:v>
                </c:pt>
                <c:pt idx="4">
                  <c:v>1326.75</c:v>
                </c:pt>
                <c:pt idx="5">
                  <c:v>1423.75</c:v>
                </c:pt>
                <c:pt idx="6">
                  <c:v>1229.75</c:v>
                </c:pt>
                <c:pt idx="7">
                  <c:v>1326.75</c:v>
                </c:pt>
                <c:pt idx="8">
                  <c:v>1070.25</c:v>
                </c:pt>
                <c:pt idx="9">
                  <c:v>1070.25</c:v>
                </c:pt>
                <c:pt idx="10">
                  <c:v>1070.25</c:v>
                </c:pt>
                <c:pt idx="11">
                  <c:v>690.5</c:v>
                </c:pt>
                <c:pt idx="12">
                  <c:v>3223.375</c:v>
                </c:pt>
                <c:pt idx="13">
                  <c:v>5323.25</c:v>
                </c:pt>
                <c:pt idx="14">
                  <c:v>5831.5</c:v>
                </c:pt>
                <c:pt idx="15">
                  <c:v>5831.5</c:v>
                </c:pt>
                <c:pt idx="16">
                  <c:v>6379.875</c:v>
                </c:pt>
                <c:pt idx="17">
                  <c:v>6995.125</c:v>
                </c:pt>
                <c:pt idx="18">
                  <c:v>5831.5</c:v>
                </c:pt>
                <c:pt idx="19">
                  <c:v>6379.875</c:v>
                </c:pt>
                <c:pt idx="20">
                  <c:v>5323.25</c:v>
                </c:pt>
                <c:pt idx="21">
                  <c:v>5323.25</c:v>
                </c:pt>
                <c:pt idx="22">
                  <c:v>5323.25</c:v>
                </c:pt>
                <c:pt idx="23">
                  <c:v>3223.375</c:v>
                </c:pt>
                <c:pt idx="24">
                  <c:v>6112.5</c:v>
                </c:pt>
                <c:pt idx="25">
                  <c:v>9862.6162500000009</c:v>
                </c:pt>
                <c:pt idx="26">
                  <c:v>11112.63175</c:v>
                </c:pt>
                <c:pt idx="27">
                  <c:v>11112.63175</c:v>
                </c:pt>
                <c:pt idx="28">
                  <c:v>12000.155000000001</c:v>
                </c:pt>
                <c:pt idx="29">
                  <c:v>13250.170500000002</c:v>
                </c:pt>
                <c:pt idx="30">
                  <c:v>11112.63175</c:v>
                </c:pt>
                <c:pt idx="31">
                  <c:v>12000.155000000001</c:v>
                </c:pt>
                <c:pt idx="32">
                  <c:v>9862.6162500000009</c:v>
                </c:pt>
                <c:pt idx="33">
                  <c:v>9862.6162500000009</c:v>
                </c:pt>
                <c:pt idx="34">
                  <c:v>9862.6162500000009</c:v>
                </c:pt>
                <c:pt idx="35">
                  <c:v>6112.5697499999997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4401229.75</c:v>
                </c:pt>
                <c:pt idx="4">
                  <c:v>4401326.75</c:v>
                </c:pt>
                <c:pt idx="5">
                  <c:v>4401423.75</c:v>
                </c:pt>
                <c:pt idx="6">
                  <c:v>4401229.75</c:v>
                </c:pt>
                <c:pt idx="7">
                  <c:v>4401326.75</c:v>
                </c:pt>
                <c:pt idx="8">
                  <c:v>4401070.25</c:v>
                </c:pt>
                <c:pt idx="9">
                  <c:v>4401070.25</c:v>
                </c:pt>
                <c:pt idx="10">
                  <c:v>4401070.25</c:v>
                </c:pt>
                <c:pt idx="11">
                  <c:v>4400690.5</c:v>
                </c:pt>
                <c:pt idx="12">
                  <c:v>5603223.375</c:v>
                </c:pt>
                <c:pt idx="13">
                  <c:v>5605323.25</c:v>
                </c:pt>
                <c:pt idx="14">
                  <c:v>5605831.5</c:v>
                </c:pt>
                <c:pt idx="15">
                  <c:v>5605831.5</c:v>
                </c:pt>
                <c:pt idx="16">
                  <c:v>5606379.875</c:v>
                </c:pt>
                <c:pt idx="17">
                  <c:v>5606995.125</c:v>
                </c:pt>
                <c:pt idx="18">
                  <c:v>5605831.5</c:v>
                </c:pt>
                <c:pt idx="19">
                  <c:v>5606379.875</c:v>
                </c:pt>
                <c:pt idx="20">
                  <c:v>5605323.25</c:v>
                </c:pt>
                <c:pt idx="21">
                  <c:v>5605323.25</c:v>
                </c:pt>
                <c:pt idx="22">
                  <c:v>5605323.25</c:v>
                </c:pt>
                <c:pt idx="23">
                  <c:v>5603223.375</c:v>
                </c:pt>
                <c:pt idx="24">
                  <c:v>6406112.5</c:v>
                </c:pt>
                <c:pt idx="25">
                  <c:v>6409862.61625</c:v>
                </c:pt>
                <c:pt idx="26">
                  <c:v>6411112.6317499997</c:v>
                </c:pt>
                <c:pt idx="27">
                  <c:v>6411112.6317499997</c:v>
                </c:pt>
                <c:pt idx="28">
                  <c:v>6412000.1550000003</c:v>
                </c:pt>
                <c:pt idx="29">
                  <c:v>6413250.1705</c:v>
                </c:pt>
                <c:pt idx="30">
                  <c:v>6411112.6317499997</c:v>
                </c:pt>
                <c:pt idx="31">
                  <c:v>6412000.1550000003</c:v>
                </c:pt>
                <c:pt idx="32">
                  <c:v>6409862.61625</c:v>
                </c:pt>
                <c:pt idx="33">
                  <c:v>6409862.61625</c:v>
                </c:pt>
                <c:pt idx="34">
                  <c:v>6409862.61625</c:v>
                </c:pt>
                <c:pt idx="35">
                  <c:v>6406112.5697499998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workbookViewId="2"/>
    <sheetView zoomScale="83" workbookViewId="3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98" workbookViewId="0"/>
    <sheetView zoomScale="98" workbookViewId="1"/>
    <sheetView zoomScale="98" workbookViewId="2"/>
    <sheetView zoomScale="98" workbookViewId="3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  <sheetView zoomScale="83" workbookViewId="3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  <sheetView zoomScale="83" workbookViewId="3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  <sheetView zoomScale="80" workbookViewId="3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91084" cy="628879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9694" cy="628520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D65"/>
  <sheetViews>
    <sheetView workbookViewId="0"/>
    <sheetView workbookViewId="1"/>
    <sheetView workbookViewId="2"/>
    <sheetView workbookViewId="3"/>
  </sheetViews>
  <sheetFormatPr baseColWidth="10" defaultColWidth="9.1640625" defaultRowHeight="14" x14ac:dyDescent="0.2"/>
  <cols>
    <col min="1" max="1" width="47.33203125" style="324" bestFit="1" customWidth="1"/>
    <col min="2" max="2" width="10.6640625" style="324" customWidth="1"/>
    <col min="3" max="3" width="39.6640625" style="324" bestFit="1" customWidth="1"/>
    <col min="4" max="4" width="26.1640625" style="324" bestFit="1" customWidth="1"/>
    <col min="5" max="16384" width="9.1640625" style="324"/>
  </cols>
  <sheetData>
    <row r="1" spans="1:4" ht="19" x14ac:dyDescent="0.25">
      <c r="B1" s="329" t="s">
        <v>1175</v>
      </c>
      <c r="C1" s="325"/>
    </row>
    <row r="2" spans="1:4" ht="19" x14ac:dyDescent="0.25">
      <c r="A2" s="326" t="s">
        <v>1174</v>
      </c>
      <c r="C2" s="326" t="s">
        <v>1173</v>
      </c>
      <c r="D2" s="326" t="s">
        <v>1236</v>
      </c>
    </row>
    <row r="3" spans="1:4" ht="3" customHeight="1" x14ac:dyDescent="0.2"/>
    <row r="4" spans="1:4" ht="15" x14ac:dyDescent="0.2">
      <c r="A4" s="327" t="s">
        <v>1155</v>
      </c>
      <c r="C4" s="327" t="s">
        <v>1111</v>
      </c>
      <c r="D4" s="327" t="s">
        <v>1139</v>
      </c>
    </row>
    <row r="5" spans="1:4" ht="15" x14ac:dyDescent="0.2">
      <c r="A5" s="328" t="s">
        <v>1160</v>
      </c>
      <c r="C5" s="327" t="s">
        <v>1112</v>
      </c>
      <c r="D5" s="327" t="s">
        <v>1145</v>
      </c>
    </row>
    <row r="6" spans="1:4" ht="15" x14ac:dyDescent="0.2">
      <c r="A6" s="327" t="s">
        <v>1158</v>
      </c>
      <c r="C6" s="327" t="s">
        <v>1113</v>
      </c>
      <c r="D6" s="327" t="s">
        <v>1150</v>
      </c>
    </row>
    <row r="7" spans="1:4" ht="15" x14ac:dyDescent="0.2">
      <c r="A7" s="327" t="s">
        <v>1156</v>
      </c>
      <c r="C7" s="327" t="s">
        <v>1114</v>
      </c>
      <c r="D7" s="327" t="s">
        <v>1146</v>
      </c>
    </row>
    <row r="8" spans="1:4" ht="15" x14ac:dyDescent="0.2">
      <c r="A8" s="327" t="s">
        <v>1157</v>
      </c>
      <c r="C8" s="327" t="s">
        <v>1115</v>
      </c>
      <c r="D8" s="327" t="s">
        <v>1140</v>
      </c>
    </row>
    <row r="9" spans="1:4" ht="15" x14ac:dyDescent="0.2">
      <c r="A9" s="327" t="s">
        <v>1113</v>
      </c>
      <c r="C9" s="327" t="s">
        <v>1116</v>
      </c>
    </row>
    <row r="10" spans="1:4" ht="15" x14ac:dyDescent="0.2">
      <c r="A10" s="327" t="s">
        <v>1111</v>
      </c>
      <c r="C10" s="327" t="s">
        <v>1117</v>
      </c>
    </row>
    <row r="11" spans="1:4" ht="15" x14ac:dyDescent="0.2">
      <c r="A11" s="328" t="s">
        <v>1162</v>
      </c>
      <c r="C11" s="327" t="s">
        <v>1118</v>
      </c>
    </row>
    <row r="12" spans="1:4" ht="15" x14ac:dyDescent="0.2">
      <c r="A12" s="328" t="s">
        <v>1169</v>
      </c>
      <c r="C12" s="327" t="s">
        <v>1119</v>
      </c>
    </row>
    <row r="13" spans="1:4" ht="15" x14ac:dyDescent="0.2">
      <c r="A13" s="328" t="s">
        <v>1147</v>
      </c>
      <c r="C13" s="327" t="s">
        <v>1120</v>
      </c>
    </row>
    <row r="14" spans="1:4" ht="15" x14ac:dyDescent="0.2">
      <c r="A14" s="328" t="s">
        <v>1143</v>
      </c>
      <c r="C14" s="328" t="s">
        <v>1121</v>
      </c>
    </row>
    <row r="15" spans="1:4" ht="15" x14ac:dyDescent="0.2">
      <c r="A15" s="327" t="s">
        <v>1146</v>
      </c>
      <c r="C15" s="328" t="s">
        <v>1122</v>
      </c>
    </row>
    <row r="16" spans="1:4" ht="15" x14ac:dyDescent="0.2">
      <c r="A16" s="327" t="s">
        <v>1144</v>
      </c>
      <c r="C16" s="328" t="s">
        <v>1123</v>
      </c>
    </row>
    <row r="17" spans="1:3" ht="15" x14ac:dyDescent="0.2">
      <c r="A17" s="327" t="s">
        <v>1145</v>
      </c>
      <c r="C17" s="327" t="s">
        <v>1124</v>
      </c>
    </row>
    <row r="18" spans="1:3" ht="15" x14ac:dyDescent="0.2">
      <c r="A18" s="327" t="s">
        <v>1135</v>
      </c>
      <c r="C18" s="328" t="s">
        <v>1125</v>
      </c>
    </row>
    <row r="19" spans="1:3" ht="15" x14ac:dyDescent="0.2">
      <c r="A19" s="328" t="s">
        <v>1132</v>
      </c>
      <c r="C19" s="328" t="s">
        <v>1126</v>
      </c>
    </row>
    <row r="20" spans="1:3" ht="15" x14ac:dyDescent="0.2">
      <c r="A20" s="328" t="s">
        <v>1134</v>
      </c>
      <c r="C20" s="327" t="s">
        <v>1127</v>
      </c>
    </row>
    <row r="21" spans="1:3" ht="15" x14ac:dyDescent="0.2">
      <c r="A21" s="328" t="s">
        <v>1133</v>
      </c>
      <c r="C21" s="327" t="s">
        <v>1128</v>
      </c>
    </row>
    <row r="22" spans="1:3" ht="15" x14ac:dyDescent="0.2">
      <c r="A22" s="327" t="s">
        <v>1138</v>
      </c>
      <c r="C22" s="328" t="s">
        <v>1129</v>
      </c>
    </row>
    <row r="23" spans="1:3" ht="15" x14ac:dyDescent="0.2">
      <c r="A23" s="327" t="s">
        <v>1137</v>
      </c>
      <c r="C23" s="328" t="s">
        <v>1130</v>
      </c>
    </row>
    <row r="24" spans="1:3" ht="15" x14ac:dyDescent="0.2">
      <c r="A24" s="327" t="s">
        <v>1136</v>
      </c>
      <c r="C24" s="327" t="s">
        <v>1131</v>
      </c>
    </row>
    <row r="25" spans="1:3" ht="15" x14ac:dyDescent="0.2">
      <c r="A25" s="327" t="s">
        <v>1141</v>
      </c>
      <c r="C25" s="328" t="s">
        <v>1132</v>
      </c>
    </row>
    <row r="26" spans="1:3" ht="15" x14ac:dyDescent="0.2">
      <c r="A26" s="327" t="s">
        <v>1142</v>
      </c>
      <c r="C26" s="328" t="s">
        <v>1133</v>
      </c>
    </row>
    <row r="27" spans="1:3" ht="15" x14ac:dyDescent="0.2">
      <c r="A27" s="327" t="s">
        <v>1127</v>
      </c>
      <c r="C27" s="328" t="s">
        <v>1134</v>
      </c>
    </row>
    <row r="28" spans="1:3" ht="15" x14ac:dyDescent="0.2">
      <c r="A28" s="328" t="s">
        <v>1130</v>
      </c>
      <c r="C28" s="327" t="s">
        <v>1135</v>
      </c>
    </row>
    <row r="29" spans="1:3" ht="15" x14ac:dyDescent="0.2">
      <c r="A29" s="328" t="s">
        <v>1126</v>
      </c>
      <c r="C29" s="327" t="s">
        <v>1136</v>
      </c>
    </row>
    <row r="30" spans="1:3" ht="15" x14ac:dyDescent="0.2">
      <c r="A30" s="328" t="s">
        <v>1129</v>
      </c>
      <c r="C30" s="327" t="s">
        <v>1137</v>
      </c>
    </row>
    <row r="31" spans="1:3" ht="15" x14ac:dyDescent="0.2">
      <c r="A31" s="327" t="s">
        <v>1131</v>
      </c>
      <c r="C31" s="327" t="s">
        <v>1138</v>
      </c>
    </row>
    <row r="32" spans="1:3" ht="15" x14ac:dyDescent="0.2">
      <c r="A32" s="327" t="s">
        <v>1128</v>
      </c>
      <c r="C32" s="327" t="s">
        <v>1139</v>
      </c>
    </row>
    <row r="33" spans="1:3" ht="15" x14ac:dyDescent="0.2">
      <c r="A33" s="328" t="s">
        <v>1121</v>
      </c>
      <c r="C33" s="327" t="s">
        <v>1140</v>
      </c>
    </row>
    <row r="34" spans="1:3" ht="15" x14ac:dyDescent="0.2">
      <c r="A34" s="327" t="s">
        <v>1124</v>
      </c>
      <c r="C34" s="327" t="s">
        <v>1141</v>
      </c>
    </row>
    <row r="35" spans="1:3" ht="15" x14ac:dyDescent="0.2">
      <c r="A35" s="328" t="s">
        <v>1122</v>
      </c>
      <c r="C35" s="327" t="s">
        <v>1142</v>
      </c>
    </row>
    <row r="36" spans="1:3" ht="15" x14ac:dyDescent="0.2">
      <c r="A36" s="328" t="s">
        <v>1123</v>
      </c>
      <c r="C36" s="328" t="s">
        <v>1143</v>
      </c>
    </row>
    <row r="37" spans="1:3" ht="15" x14ac:dyDescent="0.2">
      <c r="A37" s="327" t="s">
        <v>1118</v>
      </c>
      <c r="C37" s="327" t="s">
        <v>1144</v>
      </c>
    </row>
    <row r="38" spans="1:3" ht="15" x14ac:dyDescent="0.2">
      <c r="A38" s="327" t="s">
        <v>1117</v>
      </c>
      <c r="C38" s="327" t="s">
        <v>1145</v>
      </c>
    </row>
    <row r="39" spans="1:3" ht="15" x14ac:dyDescent="0.2">
      <c r="A39" s="327" t="s">
        <v>1115</v>
      </c>
      <c r="C39" s="327" t="s">
        <v>1146</v>
      </c>
    </row>
    <row r="40" spans="1:3" ht="15" x14ac:dyDescent="0.2">
      <c r="A40" s="327" t="s">
        <v>1116</v>
      </c>
      <c r="C40" s="328" t="s">
        <v>1147</v>
      </c>
    </row>
    <row r="41" spans="1:3" ht="15" x14ac:dyDescent="0.2">
      <c r="A41" s="327" t="s">
        <v>1114</v>
      </c>
      <c r="C41" s="328" t="s">
        <v>1148</v>
      </c>
    </row>
    <row r="42" spans="1:3" ht="15" x14ac:dyDescent="0.2">
      <c r="A42" s="327" t="s">
        <v>1120</v>
      </c>
      <c r="C42" s="327" t="s">
        <v>1149</v>
      </c>
    </row>
    <row r="43" spans="1:3" ht="15" x14ac:dyDescent="0.2">
      <c r="A43" s="327" t="s">
        <v>1119</v>
      </c>
      <c r="C43" s="327" t="s">
        <v>1150</v>
      </c>
    </row>
    <row r="44" spans="1:3" ht="15" x14ac:dyDescent="0.2">
      <c r="A44" s="327" t="s">
        <v>1112</v>
      </c>
      <c r="C44" s="328" t="s">
        <v>1151</v>
      </c>
    </row>
    <row r="45" spans="1:3" ht="15" x14ac:dyDescent="0.2">
      <c r="A45" s="328" t="s">
        <v>1159</v>
      </c>
      <c r="C45" s="327" t="s">
        <v>1152</v>
      </c>
    </row>
    <row r="46" spans="1:3" ht="15" x14ac:dyDescent="0.2">
      <c r="A46" s="327" t="s">
        <v>1165</v>
      </c>
      <c r="C46" s="327" t="s">
        <v>1153</v>
      </c>
    </row>
    <row r="47" spans="1:3" ht="15" x14ac:dyDescent="0.2">
      <c r="A47" s="327" t="s">
        <v>1163</v>
      </c>
      <c r="C47" s="328" t="s">
        <v>1154</v>
      </c>
    </row>
    <row r="48" spans="1:3" ht="15" x14ac:dyDescent="0.2">
      <c r="A48" s="327" t="s">
        <v>1164</v>
      </c>
      <c r="C48" s="327" t="s">
        <v>1155</v>
      </c>
    </row>
    <row r="49" spans="1:3" ht="15" x14ac:dyDescent="0.2">
      <c r="A49" s="327" t="s">
        <v>1161</v>
      </c>
      <c r="C49" s="327" t="s">
        <v>1156</v>
      </c>
    </row>
    <row r="50" spans="1:3" ht="15" x14ac:dyDescent="0.2">
      <c r="A50" s="328" t="s">
        <v>1148</v>
      </c>
      <c r="C50" s="327" t="s">
        <v>1157</v>
      </c>
    </row>
    <row r="51" spans="1:3" ht="15" x14ac:dyDescent="0.2">
      <c r="A51" s="328" t="s">
        <v>1154</v>
      </c>
      <c r="C51" s="327" t="s">
        <v>1158</v>
      </c>
    </row>
    <row r="52" spans="1:3" ht="15" x14ac:dyDescent="0.2">
      <c r="A52" s="328" t="s">
        <v>1125</v>
      </c>
      <c r="C52" s="328" t="s">
        <v>1159</v>
      </c>
    </row>
    <row r="53" spans="1:3" ht="15" x14ac:dyDescent="0.2">
      <c r="A53" s="328" t="s">
        <v>1151</v>
      </c>
      <c r="C53" s="328" t="s">
        <v>1160</v>
      </c>
    </row>
    <row r="54" spans="1:3" ht="15" x14ac:dyDescent="0.2">
      <c r="A54" s="327" t="s">
        <v>1140</v>
      </c>
      <c r="C54" s="327" t="s">
        <v>1161</v>
      </c>
    </row>
    <row r="55" spans="1:3" ht="15" x14ac:dyDescent="0.2">
      <c r="A55" s="327" t="s">
        <v>1153</v>
      </c>
      <c r="C55" s="328" t="s">
        <v>1162</v>
      </c>
    </row>
    <row r="56" spans="1:3" ht="15" x14ac:dyDescent="0.2">
      <c r="A56" s="327" t="s">
        <v>1149</v>
      </c>
      <c r="C56" s="327" t="s">
        <v>1163</v>
      </c>
    </row>
    <row r="57" spans="1:3" ht="15" x14ac:dyDescent="0.2">
      <c r="A57" s="327" t="s">
        <v>1152</v>
      </c>
      <c r="C57" s="327" t="s">
        <v>1164</v>
      </c>
    </row>
    <row r="58" spans="1:3" ht="15" x14ac:dyDescent="0.2">
      <c r="A58" s="327" t="s">
        <v>1150</v>
      </c>
      <c r="C58" s="327" t="s">
        <v>1165</v>
      </c>
    </row>
    <row r="59" spans="1:3" ht="15" x14ac:dyDescent="0.2">
      <c r="A59" s="327" t="s">
        <v>1139</v>
      </c>
      <c r="C59" s="327" t="s">
        <v>1166</v>
      </c>
    </row>
    <row r="60" spans="1:3" ht="15" x14ac:dyDescent="0.2">
      <c r="A60" s="328" t="s">
        <v>1171</v>
      </c>
      <c r="C60" s="327" t="s">
        <v>1167</v>
      </c>
    </row>
    <row r="61" spans="1:3" ht="15" x14ac:dyDescent="0.2">
      <c r="A61" s="328" t="s">
        <v>1172</v>
      </c>
      <c r="C61" s="327" t="s">
        <v>1168</v>
      </c>
    </row>
    <row r="62" spans="1:3" ht="15" x14ac:dyDescent="0.2">
      <c r="A62" s="327" t="s">
        <v>1170</v>
      </c>
      <c r="C62" s="328" t="s">
        <v>1169</v>
      </c>
    </row>
    <row r="63" spans="1:3" ht="15" x14ac:dyDescent="0.2">
      <c r="A63" s="327" t="s">
        <v>1166</v>
      </c>
      <c r="C63" s="327" t="s">
        <v>1170</v>
      </c>
    </row>
    <row r="64" spans="1:3" ht="15" x14ac:dyDescent="0.2">
      <c r="A64" s="327" t="s">
        <v>1168</v>
      </c>
      <c r="C64" s="328" t="s">
        <v>1171</v>
      </c>
    </row>
    <row r="65" spans="1:3" ht="15" x14ac:dyDescent="0.2">
      <c r="A65" s="327" t="s">
        <v>1167</v>
      </c>
      <c r="C65" s="328" t="s">
        <v>1172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  <hyperlink ref="D4" location="'REV-SALES-FCAST_CWS'!A1" tooltip="Activate REV-SALES-FCAST_CWS" display="• REV-SALES-FCAST_CWS" xr:uid="{3F26DB08-24F2-DF4E-81AD-49415B6EF4BD}"/>
    <hyperlink ref="D5" location="'COGS-PRICE-MARGIN_CWS'!A1" tooltip="Activate COGS-PRICE-MARGIN_CWS" display="• COGS-PRICE-MARGIN_CWS" xr:uid="{AD8B1032-75B4-0240-BE0F-9AEC2BD01AB9}"/>
    <hyperlink ref="D6" location="'REV-REVCALC_CWS'!A1" tooltip="Activate REV-REVCALC_CWS" display="• REV-REVCALC_CWS" xr:uid="{74E76350-771F-6541-93A5-DADD6EFF0C30}"/>
    <hyperlink ref="D7" location="'COGS_DB'!A1" tooltip="Activate COGS_DB" display="• COGS_DB" xr:uid="{5623DEF6-1094-EA41-80EF-C8A76C518B0D}"/>
    <hyperlink ref="D8" location="'REV_DB'!A1" tooltip="Activate REV_DB" display="• REV_DB" xr:uid="{7962A14D-DD70-5B4B-B395-9DEE93CA6EC6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936</v>
      </c>
      <c r="E2" s="6" t="s">
        <v>844</v>
      </c>
      <c r="F2" s="6" t="s">
        <v>908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939</v>
      </c>
      <c r="D9" s="6" t="s">
        <v>936</v>
      </c>
      <c r="E9" s="6" t="s">
        <v>844</v>
      </c>
      <c r="F9" s="6" t="s">
        <v>908</v>
      </c>
    </row>
    <row r="10" spans="2:6" x14ac:dyDescent="0.15">
      <c r="D10" s="6"/>
      <c r="E10" s="6"/>
    </row>
    <row r="11" spans="2:6" x14ac:dyDescent="0.15">
      <c r="B11" t="s">
        <v>937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938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950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942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936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1042</v>
      </c>
      <c r="D22" s="6" t="s">
        <v>1043</v>
      </c>
      <c r="E22" s="6" t="s">
        <v>1044</v>
      </c>
      <c r="F22" s="6" t="s">
        <v>1048</v>
      </c>
    </row>
    <row r="23" spans="2:7" x14ac:dyDescent="0.15">
      <c r="B23" s="21" t="s">
        <v>857</v>
      </c>
      <c r="C23" s="9"/>
      <c r="D23" s="9"/>
      <c r="F23"/>
    </row>
    <row r="24" spans="2:7" x14ac:dyDescent="0.15">
      <c r="B24" t="s">
        <v>943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944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945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946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947</v>
      </c>
      <c r="D29" s="252">
        <f>NPV(D27,C19:G19)</f>
        <v>785408.06015043741</v>
      </c>
      <c r="F29"/>
    </row>
    <row r="30" spans="2:7" x14ac:dyDescent="0.15">
      <c r="B30" t="s">
        <v>948</v>
      </c>
      <c r="E30" s="252">
        <f>NPV(E27,D19:G19)</f>
        <v>2486810.2746222913</v>
      </c>
      <c r="F30"/>
    </row>
    <row r="31" spans="2:7" x14ac:dyDescent="0.15">
      <c r="B31" t="s">
        <v>949</v>
      </c>
      <c r="F31" s="252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1047</v>
      </c>
      <c r="C34" s="6"/>
      <c r="D34" s="6">
        <f>+C20</f>
        <v>150000</v>
      </c>
      <c r="E34" s="6">
        <f>+D20</f>
        <v>250000</v>
      </c>
      <c r="F34" s="6" t="s">
        <v>1046</v>
      </c>
      <c r="G34" s="6" t="s">
        <v>1049</v>
      </c>
    </row>
    <row r="35" spans="2:7" x14ac:dyDescent="0.15">
      <c r="C35" s="6"/>
      <c r="D35" s="6"/>
      <c r="E35" s="6"/>
      <c r="G35" s="6"/>
    </row>
    <row r="36" spans="2:7" x14ac:dyDescent="0.15">
      <c r="C36" s="295" t="s">
        <v>1069</v>
      </c>
      <c r="D36" s="295"/>
      <c r="E36" s="295"/>
      <c r="G36" s="6"/>
    </row>
    <row r="37" spans="2:7" x14ac:dyDescent="0.15">
      <c r="B37" t="s">
        <v>926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1045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1045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1046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776</v>
      </c>
      <c r="D1" s="33" t="s">
        <v>778</v>
      </c>
      <c r="E1" s="33" t="s">
        <v>780</v>
      </c>
      <c r="F1" s="33" t="s">
        <v>779</v>
      </c>
      <c r="H1" s="34" t="s">
        <v>781</v>
      </c>
      <c r="I1" s="34" t="s">
        <v>1015</v>
      </c>
      <c r="J1" s="34" t="s">
        <v>1016</v>
      </c>
      <c r="K1" s="34" t="s">
        <v>321</v>
      </c>
    </row>
    <row r="2" spans="1:11" x14ac:dyDescent="0.15">
      <c r="C2" s="33" t="s">
        <v>777</v>
      </c>
    </row>
    <row r="3" spans="1:11" x14ac:dyDescent="0.15">
      <c r="A3" s="271">
        <v>1</v>
      </c>
      <c r="B3" s="271">
        <v>1</v>
      </c>
      <c r="C3" s="185" t="s">
        <v>771</v>
      </c>
      <c r="D3" s="185" t="s">
        <v>608</v>
      </c>
      <c r="E3" s="185" t="s">
        <v>668</v>
      </c>
      <c r="F3" s="185" t="s">
        <v>759</v>
      </c>
      <c r="G3" s="272">
        <v>1</v>
      </c>
      <c r="H3" s="261" t="s">
        <v>1014</v>
      </c>
      <c r="I3" s="10"/>
      <c r="J3" s="10"/>
    </row>
    <row r="4" spans="1:11" x14ac:dyDescent="0.15">
      <c r="A4" s="271" t="s">
        <v>1018</v>
      </c>
      <c r="B4" s="271">
        <v>1</v>
      </c>
      <c r="C4" s="185" t="s">
        <v>771</v>
      </c>
      <c r="D4" s="185" t="s">
        <v>1017</v>
      </c>
      <c r="E4" s="185" t="s">
        <v>753</v>
      </c>
      <c r="F4" s="185" t="s">
        <v>759</v>
      </c>
      <c r="G4" s="272">
        <v>1</v>
      </c>
      <c r="H4" s="10"/>
      <c r="I4" s="10"/>
      <c r="J4" s="10"/>
    </row>
    <row r="5" spans="1:11" x14ac:dyDescent="0.15">
      <c r="A5" s="271">
        <v>0</v>
      </c>
      <c r="B5" s="271">
        <v>1</v>
      </c>
      <c r="C5" s="185" t="s">
        <v>771</v>
      </c>
      <c r="D5" s="185" t="s">
        <v>609</v>
      </c>
      <c r="E5" s="185" t="s">
        <v>752</v>
      </c>
      <c r="F5" s="185" t="s">
        <v>762</v>
      </c>
      <c r="G5" s="272">
        <v>2</v>
      </c>
      <c r="H5" s="10"/>
      <c r="I5" s="10"/>
      <c r="J5" s="10"/>
    </row>
    <row r="6" spans="1:11" x14ac:dyDescent="0.15">
      <c r="A6" s="271">
        <v>0</v>
      </c>
      <c r="B6" s="271">
        <v>1</v>
      </c>
      <c r="C6" s="185" t="s">
        <v>771</v>
      </c>
      <c r="D6" s="185" t="s">
        <v>607</v>
      </c>
      <c r="E6" s="185" t="s">
        <v>751</v>
      </c>
      <c r="F6" s="185" t="s">
        <v>760</v>
      </c>
      <c r="G6" s="272">
        <v>3</v>
      </c>
      <c r="H6" s="10"/>
      <c r="I6" s="10"/>
      <c r="J6" s="10"/>
    </row>
    <row r="7" spans="1:11" x14ac:dyDescent="0.15">
      <c r="A7" s="271">
        <v>5</v>
      </c>
      <c r="B7" s="271">
        <v>2</v>
      </c>
      <c r="C7" s="185" t="s">
        <v>772</v>
      </c>
      <c r="D7" s="185" t="s">
        <v>603</v>
      </c>
      <c r="E7" s="185" t="s">
        <v>617</v>
      </c>
      <c r="F7" s="185" t="s">
        <v>759</v>
      </c>
      <c r="G7" s="272">
        <v>1</v>
      </c>
      <c r="H7" s="10"/>
      <c r="I7" s="10" t="s">
        <v>1014</v>
      </c>
      <c r="J7" s="10" t="s">
        <v>1014</v>
      </c>
    </row>
    <row r="8" spans="1:11" x14ac:dyDescent="0.15">
      <c r="A8" s="271">
        <v>0</v>
      </c>
      <c r="B8" s="271">
        <v>2</v>
      </c>
      <c r="C8" s="185" t="s">
        <v>772</v>
      </c>
      <c r="D8" s="185" t="s">
        <v>605</v>
      </c>
      <c r="E8" s="185" t="s">
        <v>614</v>
      </c>
      <c r="F8" s="185" t="s">
        <v>759</v>
      </c>
      <c r="G8" s="272">
        <v>1</v>
      </c>
      <c r="H8" s="10"/>
      <c r="I8" s="10"/>
      <c r="J8" s="10"/>
    </row>
    <row r="9" spans="1:11" x14ac:dyDescent="0.15">
      <c r="A9" s="271">
        <v>1</v>
      </c>
      <c r="B9" s="271">
        <v>2</v>
      </c>
      <c r="C9" s="185" t="s">
        <v>772</v>
      </c>
      <c r="D9" s="185" t="s">
        <v>618</v>
      </c>
      <c r="E9" s="185" t="s">
        <v>619</v>
      </c>
      <c r="F9" s="185" t="s">
        <v>759</v>
      </c>
      <c r="G9" s="272">
        <v>1</v>
      </c>
      <c r="H9" s="261" t="s">
        <v>1014</v>
      </c>
      <c r="I9" s="10"/>
      <c r="J9" s="10"/>
    </row>
    <row r="10" spans="1:11" x14ac:dyDescent="0.15">
      <c r="A10" s="271">
        <v>0</v>
      </c>
      <c r="B10" s="271">
        <v>2</v>
      </c>
      <c r="C10" s="185" t="s">
        <v>772</v>
      </c>
      <c r="D10" s="185" t="s">
        <v>606</v>
      </c>
      <c r="E10" s="185" t="s">
        <v>612</v>
      </c>
      <c r="F10" s="185" t="s">
        <v>759</v>
      </c>
      <c r="G10" s="272">
        <v>1</v>
      </c>
      <c r="H10" s="10"/>
      <c r="I10" s="10"/>
      <c r="J10" s="10"/>
    </row>
    <row r="11" spans="1:11" x14ac:dyDescent="0.15">
      <c r="A11" s="271" t="s">
        <v>1018</v>
      </c>
      <c r="B11" s="271">
        <v>2</v>
      </c>
      <c r="C11" s="185" t="s">
        <v>772</v>
      </c>
      <c r="D11" s="185" t="s">
        <v>602</v>
      </c>
      <c r="E11" s="185" t="s">
        <v>616</v>
      </c>
      <c r="F11" s="185" t="s">
        <v>762</v>
      </c>
      <c r="G11" s="272">
        <v>2</v>
      </c>
      <c r="H11" s="10"/>
      <c r="I11" s="10"/>
      <c r="J11" s="10"/>
    </row>
    <row r="12" spans="1:11" x14ac:dyDescent="0.15">
      <c r="A12" s="271">
        <v>0</v>
      </c>
      <c r="B12" s="271">
        <v>2</v>
      </c>
      <c r="C12" s="185" t="s">
        <v>772</v>
      </c>
      <c r="D12" s="185" t="s">
        <v>604</v>
      </c>
      <c r="E12" s="185" t="s">
        <v>611</v>
      </c>
      <c r="F12" s="185" t="s">
        <v>760</v>
      </c>
      <c r="G12" s="272">
        <v>3</v>
      </c>
      <c r="H12" s="10"/>
      <c r="I12" s="10"/>
      <c r="J12" s="10"/>
    </row>
    <row r="13" spans="1:11" x14ac:dyDescent="0.15">
      <c r="A13" s="271" t="s">
        <v>1019</v>
      </c>
      <c r="B13" s="271">
        <v>2</v>
      </c>
      <c r="C13" s="185" t="s">
        <v>772</v>
      </c>
      <c r="D13" s="185" t="s">
        <v>757</v>
      </c>
      <c r="E13" s="185" t="s">
        <v>758</v>
      </c>
      <c r="F13" s="185" t="s">
        <v>764</v>
      </c>
      <c r="G13" s="272">
        <v>4</v>
      </c>
      <c r="H13" s="10"/>
      <c r="I13" s="10"/>
      <c r="J13" s="10"/>
    </row>
    <row r="14" spans="1:11" x14ac:dyDescent="0.15">
      <c r="A14" s="271">
        <v>5</v>
      </c>
      <c r="B14" s="271">
        <v>3</v>
      </c>
      <c r="C14" s="185" t="s">
        <v>338</v>
      </c>
      <c r="D14" s="185" t="s">
        <v>620</v>
      </c>
      <c r="E14" s="185" t="s">
        <v>615</v>
      </c>
      <c r="F14" s="185" t="s">
        <v>759</v>
      </c>
      <c r="G14" s="272">
        <v>1</v>
      </c>
      <c r="H14" s="10"/>
      <c r="I14" s="10" t="s">
        <v>1014</v>
      </c>
      <c r="J14" s="10" t="s">
        <v>1014</v>
      </c>
    </row>
    <row r="15" spans="1:11" x14ac:dyDescent="0.15">
      <c r="A15" s="271">
        <v>0</v>
      </c>
      <c r="B15" s="271">
        <v>3</v>
      </c>
      <c r="C15" s="185" t="s">
        <v>338</v>
      </c>
      <c r="D15" s="185" t="s">
        <v>621</v>
      </c>
      <c r="E15" s="185" t="s">
        <v>613</v>
      </c>
      <c r="F15" s="185" t="s">
        <v>759</v>
      </c>
      <c r="G15" s="272">
        <v>1</v>
      </c>
      <c r="H15" s="10"/>
      <c r="I15" s="10"/>
      <c r="J15" s="10"/>
    </row>
    <row r="16" spans="1:11" x14ac:dyDescent="0.15">
      <c r="A16" s="271">
        <v>0</v>
      </c>
      <c r="B16" s="271">
        <v>3</v>
      </c>
      <c r="C16" s="185" t="s">
        <v>338</v>
      </c>
      <c r="D16" s="185" t="s">
        <v>768</v>
      </c>
      <c r="E16" s="185" t="s">
        <v>769</v>
      </c>
      <c r="F16" s="185" t="s">
        <v>762</v>
      </c>
      <c r="G16" s="272">
        <v>3</v>
      </c>
      <c r="H16" s="10"/>
      <c r="I16" s="10"/>
      <c r="J16" s="10"/>
    </row>
    <row r="17" spans="1:10" x14ac:dyDescent="0.15">
      <c r="A17" s="271">
        <v>1</v>
      </c>
      <c r="B17" s="271">
        <v>4</v>
      </c>
      <c r="C17" s="185" t="s">
        <v>770</v>
      </c>
      <c r="D17" s="185" t="s">
        <v>591</v>
      </c>
      <c r="E17" s="185" t="s">
        <v>672</v>
      </c>
      <c r="F17" s="185" t="s">
        <v>759</v>
      </c>
      <c r="G17" s="272">
        <v>1</v>
      </c>
      <c r="H17" s="10" t="s">
        <v>1014</v>
      </c>
      <c r="I17" s="10"/>
      <c r="J17" s="10"/>
    </row>
    <row r="18" spans="1:10" x14ac:dyDescent="0.15">
      <c r="A18" s="271">
        <v>0</v>
      </c>
      <c r="B18" s="271">
        <v>4</v>
      </c>
      <c r="C18" s="185" t="s">
        <v>770</v>
      </c>
      <c r="D18" s="185" t="s">
        <v>610</v>
      </c>
      <c r="E18" s="185" t="s">
        <v>716</v>
      </c>
      <c r="F18" s="185" t="s">
        <v>759</v>
      </c>
      <c r="G18" s="272">
        <v>1</v>
      </c>
      <c r="H18" s="10"/>
      <c r="I18" s="10"/>
      <c r="J18" s="10"/>
    </row>
    <row r="19" spans="1:10" x14ac:dyDescent="0.15">
      <c r="A19" s="271">
        <v>0</v>
      </c>
      <c r="B19" s="271">
        <v>4</v>
      </c>
      <c r="C19" s="185" t="s">
        <v>770</v>
      </c>
      <c r="D19" s="185" t="s">
        <v>592</v>
      </c>
      <c r="E19" s="185" t="s">
        <v>670</v>
      </c>
      <c r="F19" s="185" t="s">
        <v>759</v>
      </c>
      <c r="G19" s="272">
        <v>1</v>
      </c>
      <c r="H19" s="10"/>
      <c r="I19" s="10"/>
      <c r="J19" s="10"/>
    </row>
    <row r="20" spans="1:10" x14ac:dyDescent="0.15">
      <c r="A20" s="271">
        <v>0</v>
      </c>
      <c r="B20" s="271">
        <v>4</v>
      </c>
      <c r="C20" s="185" t="s">
        <v>770</v>
      </c>
      <c r="D20" s="185" t="s">
        <v>593</v>
      </c>
      <c r="E20" s="185" t="s">
        <v>671</v>
      </c>
      <c r="F20" s="185" t="s">
        <v>759</v>
      </c>
      <c r="G20" s="272">
        <v>1</v>
      </c>
      <c r="H20" s="10"/>
      <c r="I20" s="10"/>
      <c r="J20" s="10"/>
    </row>
    <row r="21" spans="1:10" x14ac:dyDescent="0.15">
      <c r="A21" s="271">
        <v>0</v>
      </c>
      <c r="B21" s="271">
        <v>4</v>
      </c>
      <c r="C21" s="185" t="s">
        <v>770</v>
      </c>
      <c r="D21" s="185" t="s">
        <v>666</v>
      </c>
      <c r="E21" s="185" t="s">
        <v>667</v>
      </c>
      <c r="F21" s="185" t="s">
        <v>762</v>
      </c>
      <c r="G21" s="272">
        <v>2</v>
      </c>
      <c r="H21" s="10"/>
      <c r="I21" s="10"/>
      <c r="J21" s="10"/>
    </row>
    <row r="22" spans="1:10" x14ac:dyDescent="0.15">
      <c r="A22" s="271">
        <v>0</v>
      </c>
      <c r="B22" s="271">
        <v>4</v>
      </c>
      <c r="C22" s="185" t="s">
        <v>770</v>
      </c>
      <c r="D22" s="185" t="s">
        <v>717</v>
      </c>
      <c r="E22" s="185" t="s">
        <v>722</v>
      </c>
      <c r="F22" s="185" t="s">
        <v>760</v>
      </c>
      <c r="G22" s="272">
        <v>3</v>
      </c>
      <c r="H22" s="10"/>
      <c r="I22" s="10"/>
      <c r="J22" s="10"/>
    </row>
    <row r="23" spans="1:10" x14ac:dyDescent="0.15">
      <c r="A23" s="271">
        <v>1</v>
      </c>
      <c r="B23" s="271">
        <v>5</v>
      </c>
      <c r="C23" s="185" t="s">
        <v>775</v>
      </c>
      <c r="D23" s="185" t="s">
        <v>718</v>
      </c>
      <c r="E23" s="185" t="s">
        <v>721</v>
      </c>
      <c r="F23" s="185" t="s">
        <v>759</v>
      </c>
      <c r="G23" s="272">
        <v>1</v>
      </c>
      <c r="H23" s="10" t="s">
        <v>1014</v>
      </c>
      <c r="I23" s="10"/>
      <c r="J23" s="10"/>
    </row>
    <row r="24" spans="1:10" x14ac:dyDescent="0.15">
      <c r="A24" s="271">
        <v>0</v>
      </c>
      <c r="B24" s="271">
        <v>5</v>
      </c>
      <c r="C24" s="185" t="s">
        <v>775</v>
      </c>
      <c r="D24" s="185" t="s">
        <v>719</v>
      </c>
      <c r="E24" s="185" t="s">
        <v>720</v>
      </c>
      <c r="F24" s="185" t="s">
        <v>762</v>
      </c>
      <c r="G24" s="272">
        <v>2</v>
      </c>
      <c r="H24" s="10"/>
      <c r="I24" s="10"/>
      <c r="J24" s="10"/>
    </row>
    <row r="25" spans="1:10" x14ac:dyDescent="0.15">
      <c r="A25" s="271">
        <v>0</v>
      </c>
      <c r="B25" s="271">
        <v>5</v>
      </c>
      <c r="C25" s="185" t="s">
        <v>775</v>
      </c>
      <c r="D25" s="185" t="s">
        <v>743</v>
      </c>
      <c r="E25" s="185" t="s">
        <v>744</v>
      </c>
      <c r="F25" s="185" t="s">
        <v>760</v>
      </c>
      <c r="G25" s="272">
        <v>3</v>
      </c>
      <c r="H25" s="10"/>
      <c r="I25" s="10"/>
      <c r="J25" s="10"/>
    </row>
    <row r="26" spans="1:10" x14ac:dyDescent="0.15">
      <c r="A26" s="271" t="s">
        <v>1019</v>
      </c>
      <c r="B26" s="271">
        <v>5</v>
      </c>
      <c r="C26" s="185" t="s">
        <v>775</v>
      </c>
      <c r="D26" s="185" t="s">
        <v>755</v>
      </c>
      <c r="E26" s="185" t="s">
        <v>756</v>
      </c>
      <c r="F26" s="185" t="s">
        <v>765</v>
      </c>
      <c r="G26" s="272">
        <v>4</v>
      </c>
      <c r="H26" s="10"/>
      <c r="I26" s="10"/>
      <c r="J26" s="10"/>
    </row>
    <row r="27" spans="1:10" x14ac:dyDescent="0.15">
      <c r="A27" s="271">
        <v>0</v>
      </c>
      <c r="B27" s="271">
        <v>6</v>
      </c>
      <c r="C27" s="185" t="s">
        <v>773</v>
      </c>
      <c r="D27" s="185" t="s">
        <v>598</v>
      </c>
      <c r="E27" s="185" t="s">
        <v>748</v>
      </c>
      <c r="F27" s="185" t="s">
        <v>763</v>
      </c>
      <c r="G27" s="272">
        <v>1</v>
      </c>
      <c r="H27" s="10"/>
      <c r="I27" s="10"/>
      <c r="J27" s="10"/>
    </row>
    <row r="28" spans="1:10" x14ac:dyDescent="0.15">
      <c r="A28" s="271" t="s">
        <v>1021</v>
      </c>
      <c r="B28" s="271">
        <v>6</v>
      </c>
      <c r="C28" s="185" t="s">
        <v>773</v>
      </c>
      <c r="D28" s="185" t="s">
        <v>600</v>
      </c>
      <c r="E28" s="185" t="s">
        <v>748</v>
      </c>
      <c r="F28" s="185" t="s">
        <v>759</v>
      </c>
      <c r="G28" s="272">
        <v>1</v>
      </c>
      <c r="H28" s="10" t="s">
        <v>1014</v>
      </c>
      <c r="I28" s="10"/>
      <c r="J28" s="10"/>
    </row>
    <row r="29" spans="1:10" x14ac:dyDescent="0.15">
      <c r="A29" s="271">
        <v>2</v>
      </c>
      <c r="B29" s="271">
        <v>6</v>
      </c>
      <c r="C29" s="185" t="s">
        <v>773</v>
      </c>
      <c r="D29" s="185" t="s">
        <v>754</v>
      </c>
      <c r="E29" s="185" t="s">
        <v>619</v>
      </c>
      <c r="F29" s="185" t="s">
        <v>759</v>
      </c>
      <c r="G29" s="272">
        <v>1</v>
      </c>
      <c r="H29" s="10"/>
      <c r="I29" s="10"/>
      <c r="J29" s="10"/>
    </row>
    <row r="30" spans="1:10" x14ac:dyDescent="0.15">
      <c r="A30" s="271">
        <v>0</v>
      </c>
      <c r="B30" s="271">
        <v>6</v>
      </c>
      <c r="C30" s="185" t="s">
        <v>773</v>
      </c>
      <c r="D30" s="185" t="s">
        <v>601</v>
      </c>
      <c r="E30" s="185" t="s">
        <v>750</v>
      </c>
      <c r="F30" s="185" t="s">
        <v>762</v>
      </c>
      <c r="G30" s="272">
        <v>2</v>
      </c>
      <c r="H30" s="10"/>
      <c r="I30" s="10"/>
      <c r="J30" s="10"/>
    </row>
    <row r="31" spans="1:10" x14ac:dyDescent="0.15">
      <c r="A31" s="271">
        <v>0</v>
      </c>
      <c r="B31" s="271">
        <v>6</v>
      </c>
      <c r="C31" s="185" t="s">
        <v>773</v>
      </c>
      <c r="D31" s="185" t="s">
        <v>599</v>
      </c>
      <c r="E31" s="185" t="s">
        <v>749</v>
      </c>
      <c r="F31" s="185" t="s">
        <v>760</v>
      </c>
      <c r="G31" s="272">
        <v>3</v>
      </c>
      <c r="H31" s="10"/>
      <c r="I31" s="10"/>
      <c r="J31" s="10"/>
    </row>
    <row r="32" spans="1:10" x14ac:dyDescent="0.15">
      <c r="A32" s="271">
        <v>3</v>
      </c>
      <c r="B32" s="271">
        <v>7</v>
      </c>
      <c r="C32" s="185" t="s">
        <v>280</v>
      </c>
      <c r="D32" s="185" t="s">
        <v>588</v>
      </c>
      <c r="E32" s="185" t="s">
        <v>831</v>
      </c>
      <c r="F32" s="185" t="s">
        <v>759</v>
      </c>
      <c r="G32" s="272">
        <v>1</v>
      </c>
      <c r="H32" s="10"/>
      <c r="I32" s="10"/>
      <c r="J32" s="10"/>
    </row>
    <row r="33" spans="1:10" x14ac:dyDescent="0.15">
      <c r="A33" s="271">
        <v>4</v>
      </c>
      <c r="B33" s="271">
        <v>7</v>
      </c>
      <c r="C33" s="185" t="s">
        <v>280</v>
      </c>
      <c r="D33" s="185" t="s">
        <v>589</v>
      </c>
      <c r="E33" s="185" t="s">
        <v>745</v>
      </c>
      <c r="F33" s="185" t="s">
        <v>759</v>
      </c>
      <c r="G33" s="272">
        <v>1</v>
      </c>
      <c r="H33" s="10"/>
      <c r="I33" s="10"/>
      <c r="J33" s="10" t="s">
        <v>1014</v>
      </c>
    </row>
    <row r="34" spans="1:10" x14ac:dyDescent="0.15">
      <c r="A34" s="271">
        <v>0</v>
      </c>
      <c r="B34" s="271">
        <v>7</v>
      </c>
      <c r="C34" s="185" t="s">
        <v>280</v>
      </c>
      <c r="D34" s="185" t="s">
        <v>590</v>
      </c>
      <c r="E34" s="185" t="s">
        <v>746</v>
      </c>
      <c r="F34" s="185" t="s">
        <v>762</v>
      </c>
      <c r="G34" s="272">
        <v>2</v>
      </c>
      <c r="H34" s="10"/>
      <c r="I34" s="10"/>
      <c r="J34" s="10"/>
    </row>
    <row r="35" spans="1:10" x14ac:dyDescent="0.15">
      <c r="A35" s="271">
        <v>0</v>
      </c>
      <c r="B35" s="271">
        <v>7</v>
      </c>
      <c r="C35" s="185" t="s">
        <v>280</v>
      </c>
      <c r="D35" s="185" t="s">
        <v>768</v>
      </c>
      <c r="E35" s="185" t="s">
        <v>769</v>
      </c>
      <c r="F35" s="185" t="s">
        <v>762</v>
      </c>
      <c r="G35" s="272">
        <v>2</v>
      </c>
      <c r="H35" s="10"/>
      <c r="I35" s="10"/>
      <c r="J35" s="10"/>
    </row>
    <row r="36" spans="1:10" x14ac:dyDescent="0.15">
      <c r="A36" s="271">
        <v>0</v>
      </c>
      <c r="B36" s="271">
        <v>7</v>
      </c>
      <c r="C36" s="185" t="s">
        <v>280</v>
      </c>
      <c r="D36" s="185" t="s">
        <v>766</v>
      </c>
      <c r="E36" s="185" t="s">
        <v>767</v>
      </c>
      <c r="F36" s="185" t="s">
        <v>761</v>
      </c>
      <c r="G36" s="272">
        <v>4</v>
      </c>
      <c r="H36" s="10"/>
      <c r="I36" s="10"/>
      <c r="J36" s="10"/>
    </row>
    <row r="37" spans="1:10" x14ac:dyDescent="0.15">
      <c r="A37" s="271">
        <v>0</v>
      </c>
      <c r="B37" s="271">
        <v>8</v>
      </c>
      <c r="C37" s="185" t="s">
        <v>774</v>
      </c>
      <c r="D37" s="185" t="s">
        <v>594</v>
      </c>
      <c r="E37" s="185" t="s">
        <v>741</v>
      </c>
      <c r="F37" s="185" t="s">
        <v>759</v>
      </c>
      <c r="G37" s="272">
        <v>1</v>
      </c>
      <c r="H37" s="10"/>
      <c r="I37" s="10"/>
      <c r="J37" s="10" t="s">
        <v>1014</v>
      </c>
    </row>
    <row r="38" spans="1:10" x14ac:dyDescent="0.15">
      <c r="A38" s="271">
        <v>0</v>
      </c>
      <c r="B38" s="271">
        <v>8</v>
      </c>
      <c r="C38" s="185" t="s">
        <v>774</v>
      </c>
      <c r="D38" s="185" t="s">
        <v>595</v>
      </c>
      <c r="E38" s="185" t="s">
        <v>830</v>
      </c>
      <c r="F38" s="185" t="s">
        <v>759</v>
      </c>
      <c r="G38" s="272">
        <v>1</v>
      </c>
      <c r="H38" s="10"/>
      <c r="I38" s="10" t="s">
        <v>1014</v>
      </c>
      <c r="J38" s="10" t="s">
        <v>1014</v>
      </c>
    </row>
    <row r="39" spans="1:10" x14ac:dyDescent="0.15">
      <c r="A39" s="271">
        <v>5</v>
      </c>
      <c r="B39" s="271">
        <v>8</v>
      </c>
      <c r="C39" s="185" t="s">
        <v>774</v>
      </c>
      <c r="D39" s="185" t="s">
        <v>596</v>
      </c>
      <c r="E39" s="185" t="s">
        <v>742</v>
      </c>
      <c r="F39" s="185" t="s">
        <v>759</v>
      </c>
      <c r="G39" s="272">
        <v>1</v>
      </c>
      <c r="H39" s="10" t="s">
        <v>1014</v>
      </c>
      <c r="I39" s="10" t="s">
        <v>1014</v>
      </c>
      <c r="J39" s="10"/>
    </row>
    <row r="40" spans="1:10" x14ac:dyDescent="0.15">
      <c r="A40" s="271">
        <v>0</v>
      </c>
      <c r="B40" s="271">
        <v>8</v>
      </c>
      <c r="C40" s="185" t="s">
        <v>774</v>
      </c>
      <c r="D40" s="185" t="s">
        <v>782</v>
      </c>
      <c r="E40" s="185" t="s">
        <v>783</v>
      </c>
      <c r="F40" s="185" t="s">
        <v>759</v>
      </c>
      <c r="G40" s="272">
        <v>1</v>
      </c>
      <c r="H40" s="10"/>
      <c r="I40" s="10" t="s">
        <v>1014</v>
      </c>
      <c r="J40" s="10"/>
    </row>
    <row r="41" spans="1:10" x14ac:dyDescent="0.15">
      <c r="A41" s="271">
        <v>0</v>
      </c>
      <c r="B41" s="271">
        <v>8</v>
      </c>
      <c r="C41" s="185" t="s">
        <v>774</v>
      </c>
      <c r="D41" s="185" t="s">
        <v>784</v>
      </c>
      <c r="E41" s="185" t="s">
        <v>785</v>
      </c>
      <c r="F41" s="185" t="s">
        <v>759</v>
      </c>
      <c r="G41" s="272">
        <v>1</v>
      </c>
      <c r="H41" s="10"/>
      <c r="I41" s="10"/>
      <c r="J41" s="10"/>
    </row>
    <row r="42" spans="1:10" x14ac:dyDescent="0.15">
      <c r="A42" s="271">
        <v>0</v>
      </c>
      <c r="B42" s="271">
        <v>8</v>
      </c>
      <c r="C42" s="185" t="s">
        <v>774</v>
      </c>
      <c r="D42" s="185" t="s">
        <v>951</v>
      </c>
      <c r="E42" s="185" t="s">
        <v>952</v>
      </c>
      <c r="F42" s="185" t="s">
        <v>762</v>
      </c>
      <c r="G42" s="272">
        <v>2</v>
      </c>
      <c r="H42" s="10"/>
      <c r="I42" s="10"/>
      <c r="J42" s="10"/>
    </row>
    <row r="43" spans="1:10" x14ac:dyDescent="0.15">
      <c r="A43" s="271">
        <v>0</v>
      </c>
      <c r="B43" s="271">
        <v>8</v>
      </c>
      <c r="C43" s="185" t="s">
        <v>774</v>
      </c>
      <c r="D43" s="185" t="s">
        <v>1006</v>
      </c>
      <c r="E43" s="185" t="s">
        <v>992</v>
      </c>
      <c r="F43" s="185" t="s">
        <v>760</v>
      </c>
      <c r="G43" s="272">
        <v>3</v>
      </c>
      <c r="H43" s="10"/>
      <c r="I43" s="10"/>
      <c r="J43" s="10"/>
    </row>
    <row r="44" spans="1:10" x14ac:dyDescent="0.15">
      <c r="A44" s="271">
        <v>0</v>
      </c>
      <c r="B44" s="271">
        <v>8</v>
      </c>
      <c r="C44" s="185" t="s">
        <v>774</v>
      </c>
      <c r="D44" s="185" t="s">
        <v>597</v>
      </c>
      <c r="E44" s="185" t="s">
        <v>747</v>
      </c>
      <c r="F44" s="185" t="s">
        <v>761</v>
      </c>
      <c r="G44" s="272">
        <v>4</v>
      </c>
      <c r="H44" s="10"/>
      <c r="I44" s="10"/>
      <c r="J44" s="10"/>
    </row>
    <row r="45" spans="1:10" x14ac:dyDescent="0.15">
      <c r="A45" s="271">
        <v>5</v>
      </c>
      <c r="B45" s="271"/>
      <c r="D45" s="185" t="s">
        <v>587</v>
      </c>
      <c r="E45" s="185" t="s">
        <v>669</v>
      </c>
      <c r="F45" s="185" t="s">
        <v>759</v>
      </c>
      <c r="G45" s="171">
        <v>1</v>
      </c>
      <c r="H45" s="10"/>
      <c r="I45" s="10" t="s">
        <v>1014</v>
      </c>
      <c r="J45" s="10"/>
    </row>
    <row r="46" spans="1:10" x14ac:dyDescent="0.15">
      <c r="B46" s="180">
        <v>1</v>
      </c>
      <c r="C46" s="185" t="s">
        <v>771</v>
      </c>
      <c r="G46" s="272"/>
    </row>
    <row r="47" spans="1:10" x14ac:dyDescent="0.15">
      <c r="E47" s="185" t="s">
        <v>1020</v>
      </c>
    </row>
    <row r="48" spans="1:10" x14ac:dyDescent="0.15">
      <c r="E48" s="185"/>
    </row>
    <row r="49" spans="3:6" x14ac:dyDescent="0.15">
      <c r="C49" s="273" t="s">
        <v>777</v>
      </c>
      <c r="D49" s="273" t="s">
        <v>1022</v>
      </c>
      <c r="E49" s="273" t="s">
        <v>780</v>
      </c>
      <c r="F49" s="273" t="s">
        <v>779</v>
      </c>
    </row>
    <row r="51" spans="3:6" x14ac:dyDescent="0.15">
      <c r="C51" s="185" t="s">
        <v>771</v>
      </c>
      <c r="D51" s="185" t="s">
        <v>608</v>
      </c>
      <c r="E51" s="185" t="s">
        <v>668</v>
      </c>
      <c r="F51" s="185" t="s">
        <v>759</v>
      </c>
    </row>
    <row r="52" spans="3:6" x14ac:dyDescent="0.15">
      <c r="C52" s="185" t="s">
        <v>771</v>
      </c>
      <c r="D52" s="185" t="s">
        <v>1017</v>
      </c>
      <c r="E52" s="185" t="s">
        <v>753</v>
      </c>
      <c r="F52" s="185" t="s">
        <v>759</v>
      </c>
    </row>
    <row r="53" spans="3:6" x14ac:dyDescent="0.15">
      <c r="C53" s="185" t="s">
        <v>771</v>
      </c>
      <c r="D53" s="185" t="s">
        <v>609</v>
      </c>
      <c r="E53" s="185" t="s">
        <v>752</v>
      </c>
      <c r="F53" s="185" t="s">
        <v>762</v>
      </c>
    </row>
    <row r="54" spans="3:6" x14ac:dyDescent="0.15">
      <c r="C54" s="185" t="s">
        <v>771</v>
      </c>
      <c r="D54" s="185" t="s">
        <v>607</v>
      </c>
      <c r="E54" s="185" t="s">
        <v>751</v>
      </c>
      <c r="F54" s="185" t="s">
        <v>760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772</v>
      </c>
      <c r="D56" s="185" t="s">
        <v>603</v>
      </c>
      <c r="E56" s="185" t="s">
        <v>617</v>
      </c>
      <c r="F56" s="185" t="s">
        <v>759</v>
      </c>
    </row>
    <row r="57" spans="3:6" x14ac:dyDescent="0.15">
      <c r="C57" s="185" t="s">
        <v>772</v>
      </c>
      <c r="D57" s="185" t="s">
        <v>605</v>
      </c>
      <c r="E57" s="185" t="s">
        <v>614</v>
      </c>
      <c r="F57" s="185" t="s">
        <v>759</v>
      </c>
    </row>
    <row r="58" spans="3:6" x14ac:dyDescent="0.15">
      <c r="C58" s="185" t="s">
        <v>772</v>
      </c>
      <c r="D58" s="185" t="s">
        <v>618</v>
      </c>
      <c r="E58" s="185" t="s">
        <v>619</v>
      </c>
      <c r="F58" s="185" t="s">
        <v>759</v>
      </c>
    </row>
    <row r="59" spans="3:6" x14ac:dyDescent="0.15">
      <c r="C59" s="185" t="s">
        <v>772</v>
      </c>
      <c r="D59" s="185" t="s">
        <v>606</v>
      </c>
      <c r="E59" s="185" t="s">
        <v>612</v>
      </c>
      <c r="F59" s="185" t="s">
        <v>759</v>
      </c>
    </row>
    <row r="60" spans="3:6" x14ac:dyDescent="0.15">
      <c r="C60" s="185" t="s">
        <v>772</v>
      </c>
      <c r="D60" s="185" t="s">
        <v>602</v>
      </c>
      <c r="E60" s="185" t="s">
        <v>616</v>
      </c>
      <c r="F60" s="185" t="s">
        <v>762</v>
      </c>
    </row>
    <row r="61" spans="3:6" x14ac:dyDescent="0.15">
      <c r="C61" s="185" t="s">
        <v>772</v>
      </c>
      <c r="D61" s="185" t="s">
        <v>604</v>
      </c>
      <c r="E61" s="185" t="s">
        <v>611</v>
      </c>
      <c r="F61" s="185" t="s">
        <v>760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338</v>
      </c>
      <c r="D63" s="185" t="s">
        <v>620</v>
      </c>
      <c r="E63" s="185" t="s">
        <v>615</v>
      </c>
      <c r="F63" s="185" t="s">
        <v>759</v>
      </c>
    </row>
    <row r="64" spans="3:6" x14ac:dyDescent="0.15">
      <c r="C64" s="185" t="s">
        <v>338</v>
      </c>
      <c r="D64" s="185" t="s">
        <v>621</v>
      </c>
      <c r="E64" s="185" t="s">
        <v>613</v>
      </c>
      <c r="F64" s="185" t="s">
        <v>759</v>
      </c>
    </row>
    <row r="65" spans="3:6" x14ac:dyDescent="0.15">
      <c r="C65" s="185" t="s">
        <v>338</v>
      </c>
      <c r="D65" s="185" t="s">
        <v>768</v>
      </c>
      <c r="E65" s="185" t="s">
        <v>769</v>
      </c>
      <c r="F65" s="185" t="s">
        <v>762</v>
      </c>
    </row>
    <row r="66" spans="3:6" x14ac:dyDescent="0.15">
      <c r="C66" s="185" t="s">
        <v>772</v>
      </c>
      <c r="D66" s="185" t="s">
        <v>604</v>
      </c>
      <c r="E66" s="185" t="s">
        <v>611</v>
      </c>
      <c r="F66" s="185" t="s">
        <v>760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770</v>
      </c>
      <c r="D68" s="185" t="s">
        <v>591</v>
      </c>
      <c r="E68" s="185" t="s">
        <v>672</v>
      </c>
      <c r="F68" s="185" t="s">
        <v>759</v>
      </c>
    </row>
    <row r="69" spans="3:6" x14ac:dyDescent="0.15">
      <c r="C69" s="185" t="s">
        <v>770</v>
      </c>
      <c r="D69" s="185" t="s">
        <v>610</v>
      </c>
      <c r="E69" s="185" t="s">
        <v>716</v>
      </c>
      <c r="F69" s="185" t="s">
        <v>759</v>
      </c>
    </row>
    <row r="70" spans="3:6" x14ac:dyDescent="0.15">
      <c r="C70" s="185" t="s">
        <v>770</v>
      </c>
      <c r="D70" s="185" t="s">
        <v>592</v>
      </c>
      <c r="E70" s="185" t="s">
        <v>670</v>
      </c>
      <c r="F70" s="185" t="s">
        <v>759</v>
      </c>
    </row>
    <row r="71" spans="3:6" x14ac:dyDescent="0.15">
      <c r="C71" s="185" t="s">
        <v>770</v>
      </c>
      <c r="D71" s="185" t="s">
        <v>593</v>
      </c>
      <c r="E71" s="185" t="s">
        <v>671</v>
      </c>
      <c r="F71" s="185" t="s">
        <v>759</v>
      </c>
    </row>
    <row r="72" spans="3:6" x14ac:dyDescent="0.15">
      <c r="C72" s="185" t="s">
        <v>770</v>
      </c>
      <c r="D72" s="185" t="s">
        <v>666</v>
      </c>
      <c r="E72" s="185" t="s">
        <v>667</v>
      </c>
      <c r="F72" s="185" t="s">
        <v>762</v>
      </c>
    </row>
    <row r="73" spans="3:6" x14ac:dyDescent="0.15">
      <c r="C73" s="185" t="s">
        <v>770</v>
      </c>
      <c r="D73" s="185" t="s">
        <v>1094</v>
      </c>
      <c r="E73" s="185" t="s">
        <v>1095</v>
      </c>
      <c r="F73" s="185" t="s">
        <v>760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775</v>
      </c>
      <c r="D75" s="185" t="s">
        <v>718</v>
      </c>
      <c r="E75" s="185" t="s">
        <v>721</v>
      </c>
      <c r="F75" s="185" t="s">
        <v>759</v>
      </c>
    </row>
    <row r="76" spans="3:6" x14ac:dyDescent="0.15">
      <c r="C76" s="185" t="s">
        <v>775</v>
      </c>
      <c r="D76" s="185" t="s">
        <v>719</v>
      </c>
      <c r="E76" s="185" t="s">
        <v>720</v>
      </c>
      <c r="F76" s="185" t="s">
        <v>762</v>
      </c>
    </row>
    <row r="77" spans="3:6" x14ac:dyDescent="0.15">
      <c r="C77" s="185" t="s">
        <v>775</v>
      </c>
      <c r="D77" s="185" t="s">
        <v>717</v>
      </c>
      <c r="E77" s="185" t="s">
        <v>722</v>
      </c>
      <c r="F77" s="185" t="s">
        <v>760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773</v>
      </c>
      <c r="D79" s="185" t="s">
        <v>598</v>
      </c>
      <c r="E79" s="185" t="s">
        <v>748</v>
      </c>
      <c r="F79" s="185" t="s">
        <v>763</v>
      </c>
    </row>
    <row r="80" spans="3:6" x14ac:dyDescent="0.15">
      <c r="C80" s="185" t="s">
        <v>773</v>
      </c>
      <c r="D80" s="185" t="s">
        <v>1096</v>
      </c>
      <c r="E80" s="185" t="s">
        <v>748</v>
      </c>
      <c r="F80" s="185" t="s">
        <v>759</v>
      </c>
    </row>
    <row r="81" spans="3:6" x14ac:dyDescent="0.15">
      <c r="C81" s="185" t="s">
        <v>773</v>
      </c>
      <c r="D81" s="185" t="s">
        <v>601</v>
      </c>
      <c r="E81" s="185" t="s">
        <v>750</v>
      </c>
      <c r="F81" s="185" t="s">
        <v>762</v>
      </c>
    </row>
    <row r="82" spans="3:6" x14ac:dyDescent="0.15">
      <c r="C82" s="185" t="s">
        <v>773</v>
      </c>
      <c r="D82" s="185" t="s">
        <v>599</v>
      </c>
      <c r="E82" s="185" t="s">
        <v>749</v>
      </c>
      <c r="F82" s="185" t="s">
        <v>760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587</v>
      </c>
      <c r="E84" s="185" t="s">
        <v>669</v>
      </c>
      <c r="F84" s="185" t="s">
        <v>759</v>
      </c>
    </row>
    <row r="85" spans="3:6" x14ac:dyDescent="0.15">
      <c r="C85" s="185" t="s">
        <v>280</v>
      </c>
      <c r="D85" s="185" t="s">
        <v>588</v>
      </c>
      <c r="E85" s="185" t="s">
        <v>831</v>
      </c>
      <c r="F85" s="185" t="s">
        <v>759</v>
      </c>
    </row>
    <row r="86" spans="3:6" x14ac:dyDescent="0.15">
      <c r="C86" s="185" t="s">
        <v>280</v>
      </c>
      <c r="D86" s="185" t="s">
        <v>589</v>
      </c>
      <c r="E86" s="185" t="s">
        <v>745</v>
      </c>
      <c r="F86" s="185" t="s">
        <v>759</v>
      </c>
    </row>
    <row r="87" spans="3:6" x14ac:dyDescent="0.15">
      <c r="C87" s="185" t="s">
        <v>280</v>
      </c>
      <c r="D87" s="185" t="s">
        <v>590</v>
      </c>
      <c r="E87" s="185" t="s">
        <v>746</v>
      </c>
      <c r="F87" s="185" t="s">
        <v>762</v>
      </c>
    </row>
    <row r="88" spans="3:6" x14ac:dyDescent="0.15">
      <c r="C88" s="185" t="s">
        <v>280</v>
      </c>
      <c r="D88" s="185" t="s">
        <v>768</v>
      </c>
      <c r="E88" s="185" t="s">
        <v>769</v>
      </c>
      <c r="F88" s="185" t="s">
        <v>762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774</v>
      </c>
      <c r="D90" s="185" t="s">
        <v>594</v>
      </c>
      <c r="E90" s="185" t="s">
        <v>741</v>
      </c>
      <c r="F90" s="185" t="s">
        <v>759</v>
      </c>
    </row>
    <row r="91" spans="3:6" x14ac:dyDescent="0.15">
      <c r="C91" s="185" t="s">
        <v>774</v>
      </c>
      <c r="D91" s="185" t="s">
        <v>595</v>
      </c>
      <c r="E91" s="185" t="s">
        <v>830</v>
      </c>
      <c r="F91" s="185" t="s">
        <v>759</v>
      </c>
    </row>
    <row r="92" spans="3:6" x14ac:dyDescent="0.15">
      <c r="C92" s="185" t="s">
        <v>774</v>
      </c>
      <c r="D92" s="185" t="s">
        <v>596</v>
      </c>
      <c r="E92" s="185" t="s">
        <v>742</v>
      </c>
      <c r="F92" s="185" t="s">
        <v>759</v>
      </c>
    </row>
    <row r="93" spans="3:6" x14ac:dyDescent="0.15">
      <c r="C93" s="185" t="s">
        <v>774</v>
      </c>
      <c r="D93" s="185" t="s">
        <v>782</v>
      </c>
      <c r="E93" s="185" t="s">
        <v>783</v>
      </c>
      <c r="F93" s="185" t="s">
        <v>759</v>
      </c>
    </row>
    <row r="94" spans="3:6" x14ac:dyDescent="0.15">
      <c r="C94" s="185" t="s">
        <v>774</v>
      </c>
      <c r="D94" s="185" t="s">
        <v>784</v>
      </c>
      <c r="E94" s="185" t="s">
        <v>785</v>
      </c>
      <c r="F94" s="185" t="s">
        <v>759</v>
      </c>
    </row>
    <row r="95" spans="3:6" x14ac:dyDescent="0.15">
      <c r="C95" s="185" t="s">
        <v>774</v>
      </c>
      <c r="D95" s="185" t="s">
        <v>951</v>
      </c>
      <c r="E95" s="185" t="s">
        <v>952</v>
      </c>
      <c r="F95" s="185" t="s">
        <v>762</v>
      </c>
    </row>
    <row r="96" spans="3:6" x14ac:dyDescent="0.15">
      <c r="C96" s="185" t="s">
        <v>774</v>
      </c>
      <c r="D96" s="185" t="s">
        <v>1006</v>
      </c>
      <c r="E96" s="185" t="s">
        <v>992</v>
      </c>
      <c r="F96" s="185" t="s">
        <v>762</v>
      </c>
    </row>
    <row r="97" spans="3:6" x14ac:dyDescent="0.15">
      <c r="C97" s="185" t="s">
        <v>774</v>
      </c>
      <c r="D97" s="185" t="s">
        <v>1093</v>
      </c>
      <c r="E97" s="185" t="s">
        <v>744</v>
      </c>
      <c r="F97" s="185" t="s">
        <v>760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813</v>
      </c>
      <c r="C2" s="10" t="s">
        <v>797</v>
      </c>
      <c r="D2" s="10" t="s">
        <v>798</v>
      </c>
      <c r="E2" s="34"/>
      <c r="F2" s="372" t="s">
        <v>807</v>
      </c>
      <c r="G2" s="372"/>
      <c r="H2" s="372"/>
      <c r="J2" s="372" t="s">
        <v>453</v>
      </c>
      <c r="K2" s="372"/>
      <c r="L2" s="372"/>
      <c r="M2" s="372"/>
      <c r="N2" s="372"/>
      <c r="O2" s="372"/>
    </row>
    <row r="3" spans="2:15" x14ac:dyDescent="0.15">
      <c r="E3" s="33"/>
      <c r="F3" s="14"/>
      <c r="G3" s="10" t="s">
        <v>797</v>
      </c>
      <c r="H3" s="10" t="s">
        <v>798</v>
      </c>
      <c r="K3" s="10" t="s">
        <v>797</v>
      </c>
      <c r="L3" s="10" t="s">
        <v>798</v>
      </c>
      <c r="M3" s="10"/>
      <c r="N3" s="10" t="s">
        <v>1082</v>
      </c>
      <c r="O3" s="10" t="s">
        <v>1083</v>
      </c>
    </row>
    <row r="4" spans="2:15" x14ac:dyDescent="0.15">
      <c r="B4" s="33" t="s">
        <v>812</v>
      </c>
      <c r="C4" s="9">
        <v>15000</v>
      </c>
      <c r="D4" s="9">
        <v>25000</v>
      </c>
      <c r="E4" s="33"/>
      <c r="G4" s="34"/>
      <c r="H4" s="33"/>
      <c r="J4" s="135" t="s">
        <v>454</v>
      </c>
    </row>
    <row r="5" spans="2:15" x14ac:dyDescent="0.15">
      <c r="B5" s="47" t="s">
        <v>799</v>
      </c>
      <c r="C5" s="9">
        <v>3500</v>
      </c>
      <c r="D5" s="9">
        <v>5000</v>
      </c>
      <c r="E5" s="66"/>
      <c r="F5" s="33" t="s">
        <v>788</v>
      </c>
      <c r="G5" s="9">
        <v>0</v>
      </c>
      <c r="H5" s="9">
        <f>+G8</f>
        <v>12500</v>
      </c>
      <c r="J5" s="135" t="s">
        <v>455</v>
      </c>
    </row>
    <row r="6" spans="2:15" x14ac:dyDescent="0.15">
      <c r="B6" s="33" t="s">
        <v>791</v>
      </c>
      <c r="C6" s="9">
        <f>+C4-C5</f>
        <v>11500</v>
      </c>
      <c r="D6" s="9">
        <f>+D4-D5</f>
        <v>20000</v>
      </c>
      <c r="E6" s="66"/>
      <c r="F6" s="33" t="s">
        <v>812</v>
      </c>
      <c r="G6" s="9">
        <f>+C4</f>
        <v>15000</v>
      </c>
      <c r="H6" s="9">
        <f>+D4</f>
        <v>25000</v>
      </c>
      <c r="J6" s="127" t="s">
        <v>451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1091</v>
      </c>
    </row>
    <row r="7" spans="2:15" x14ac:dyDescent="0.15">
      <c r="C7" s="9"/>
      <c r="D7" s="9"/>
      <c r="F7" s="33" t="s">
        <v>789</v>
      </c>
      <c r="G7" s="9">
        <v>2500</v>
      </c>
      <c r="H7" s="9">
        <v>9000</v>
      </c>
      <c r="J7" s="127" t="s">
        <v>456</v>
      </c>
      <c r="K7" s="9">
        <f>+G8</f>
        <v>12500</v>
      </c>
      <c r="L7" s="66">
        <f>+H8</f>
        <v>28500</v>
      </c>
      <c r="M7" s="66"/>
      <c r="N7" t="s">
        <v>807</v>
      </c>
      <c r="O7" s="33" t="s">
        <v>1086</v>
      </c>
    </row>
    <row r="8" spans="2:15" x14ac:dyDescent="0.15">
      <c r="B8" s="47" t="s">
        <v>792</v>
      </c>
      <c r="C8" s="9">
        <v>1500</v>
      </c>
      <c r="D8" s="9">
        <v>2000</v>
      </c>
      <c r="E8" s="66"/>
      <c r="F8" s="33" t="s">
        <v>790</v>
      </c>
      <c r="G8" s="9">
        <f>+G5+G6-G7</f>
        <v>12500</v>
      </c>
      <c r="H8" s="9">
        <f>+H5+H6-H7</f>
        <v>28500</v>
      </c>
      <c r="J8" s="127" t="s">
        <v>457</v>
      </c>
      <c r="K8" s="9">
        <f>+G33</f>
        <v>500</v>
      </c>
      <c r="L8" s="66">
        <f>+H30</f>
        <v>1500</v>
      </c>
      <c r="M8" s="66"/>
      <c r="N8" t="s">
        <v>457</v>
      </c>
      <c r="O8" s="33" t="s">
        <v>1087</v>
      </c>
    </row>
    <row r="9" spans="2:15" x14ac:dyDescent="0.15">
      <c r="B9" s="47" t="s">
        <v>793</v>
      </c>
      <c r="C9" s="9">
        <v>1000</v>
      </c>
      <c r="D9" s="9">
        <v>1000</v>
      </c>
      <c r="G9" s="9"/>
      <c r="H9" s="9"/>
      <c r="J9" s="135" t="s">
        <v>458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794</v>
      </c>
      <c r="C10" s="9">
        <v>2500</v>
      </c>
      <c r="D10" s="9">
        <v>2500</v>
      </c>
      <c r="F10" s="33" t="s">
        <v>1055</v>
      </c>
      <c r="G10" s="9">
        <f>+G7</f>
        <v>2500</v>
      </c>
      <c r="H10" s="9">
        <f>+H7</f>
        <v>9000</v>
      </c>
      <c r="J10" s="136" t="s">
        <v>452</v>
      </c>
    </row>
    <row r="11" spans="2:15" x14ac:dyDescent="0.15">
      <c r="B11" s="47" t="s">
        <v>795</v>
      </c>
      <c r="C11" s="9">
        <v>1500</v>
      </c>
      <c r="D11" s="9">
        <v>2500</v>
      </c>
      <c r="E11" s="66"/>
      <c r="F11" s="33" t="s">
        <v>1056</v>
      </c>
      <c r="G11" s="9">
        <f>+G8-G5</f>
        <v>12500</v>
      </c>
      <c r="H11" s="9">
        <f>+H8-H5</f>
        <v>16000</v>
      </c>
      <c r="J11" s="135" t="s">
        <v>459</v>
      </c>
    </row>
    <row r="12" spans="2:15" x14ac:dyDescent="0.15">
      <c r="B12" s="47" t="s">
        <v>1067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1090</v>
      </c>
    </row>
    <row r="13" spans="2:15" x14ac:dyDescent="0.15">
      <c r="B13" s="47" t="s">
        <v>167</v>
      </c>
      <c r="C13" s="9">
        <v>500</v>
      </c>
      <c r="D13" s="9">
        <v>500</v>
      </c>
      <c r="F13" s="372" t="s">
        <v>1068</v>
      </c>
      <c r="G13" s="372"/>
      <c r="H13" s="372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1090</v>
      </c>
    </row>
    <row r="14" spans="2:15" x14ac:dyDescent="0.15">
      <c r="B14" s="44" t="s">
        <v>796</v>
      </c>
      <c r="C14" s="66">
        <f>+C13+C12</f>
        <v>7000</v>
      </c>
      <c r="D14" s="66">
        <f>+D13+D12</f>
        <v>8500</v>
      </c>
      <c r="E14" s="9"/>
      <c r="F14" s="14"/>
      <c r="G14" s="10" t="s">
        <v>797</v>
      </c>
      <c r="H14" s="14" t="s">
        <v>798</v>
      </c>
      <c r="J14" s="135" t="s">
        <v>460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469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788</v>
      </c>
      <c r="G16" s="9">
        <v>0</v>
      </c>
      <c r="H16" s="66">
        <f>+G19</f>
        <v>1000</v>
      </c>
      <c r="J16" s="135" t="s">
        <v>461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19" t="s">
        <v>310</v>
      </c>
      <c r="E17" s="9"/>
      <c r="F17" s="33" t="s">
        <v>800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809</v>
      </c>
      <c r="G18" s="9">
        <f>+G17*0.75</f>
        <v>3000</v>
      </c>
      <c r="H18" s="9">
        <f>+H17*0.8</f>
        <v>4800</v>
      </c>
      <c r="J18" s="135" t="s">
        <v>1050</v>
      </c>
    </row>
    <row r="19" spans="2:15" x14ac:dyDescent="0.15">
      <c r="B19" s="14" t="s">
        <v>786</v>
      </c>
      <c r="E19" s="9"/>
      <c r="F19" s="33" t="s">
        <v>790</v>
      </c>
      <c r="G19" s="9">
        <f>+G16+G17-G18</f>
        <v>1000</v>
      </c>
      <c r="H19" s="66">
        <f>+H16+H17-H18</f>
        <v>2200</v>
      </c>
      <c r="J19" s="135" t="s">
        <v>462</v>
      </c>
    </row>
    <row r="20" spans="2:15" x14ac:dyDescent="0.15">
      <c r="B20" s="136" t="s">
        <v>469</v>
      </c>
      <c r="C20" s="66">
        <f>+C15</f>
        <v>4500</v>
      </c>
      <c r="D20" s="66">
        <f>+D15</f>
        <v>11500</v>
      </c>
      <c r="E20" s="9"/>
      <c r="J20" s="127" t="s">
        <v>369</v>
      </c>
      <c r="K20" s="9">
        <f>+G19+G42</f>
        <v>2625</v>
      </c>
      <c r="L20" s="66">
        <f>+H19+H42</f>
        <v>5825</v>
      </c>
      <c r="M20" s="66"/>
      <c r="N20" s="33" t="s">
        <v>1085</v>
      </c>
      <c r="O20" s="33" t="s">
        <v>1088</v>
      </c>
    </row>
    <row r="21" spans="2:15" x14ac:dyDescent="0.15">
      <c r="E21" s="9"/>
      <c r="F21" s="33" t="s">
        <v>1058</v>
      </c>
      <c r="G21" s="66">
        <f>+G18*-1</f>
        <v>-3000</v>
      </c>
      <c r="H21" s="66">
        <f>+H18*-1</f>
        <v>-4800</v>
      </c>
      <c r="J21" s="135" t="s">
        <v>463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816</v>
      </c>
      <c r="E22" s="9"/>
      <c r="F22" s="33" t="s">
        <v>1057</v>
      </c>
      <c r="G22" s="66">
        <f>+G19-G16</f>
        <v>1000</v>
      </c>
      <c r="H22" s="66">
        <f>+H19-H16</f>
        <v>1200</v>
      </c>
      <c r="J22" s="136" t="s">
        <v>452</v>
      </c>
    </row>
    <row r="23" spans="2:15" x14ac:dyDescent="0.15">
      <c r="B23" s="127" t="s">
        <v>484</v>
      </c>
      <c r="C23" s="9">
        <f>+C13</f>
        <v>500</v>
      </c>
      <c r="D23" s="9">
        <f>+D13</f>
        <v>500</v>
      </c>
      <c r="E23" s="9"/>
      <c r="J23" s="135" t="s">
        <v>464</v>
      </c>
    </row>
    <row r="24" spans="2:15" x14ac:dyDescent="0.15">
      <c r="B24" s="127" t="s">
        <v>471</v>
      </c>
      <c r="C24" s="70">
        <f>+G11*-1</f>
        <v>-12500</v>
      </c>
      <c r="D24" s="70">
        <f>+H11*-1</f>
        <v>-16000</v>
      </c>
      <c r="F24" s="372" t="s">
        <v>457</v>
      </c>
      <c r="G24" s="372"/>
      <c r="H24" s="372"/>
      <c r="J24" s="127" t="s">
        <v>465</v>
      </c>
      <c r="K24" s="9">
        <v>0</v>
      </c>
      <c r="L24" s="9">
        <v>0</v>
      </c>
      <c r="M24" s="9"/>
      <c r="N24" t="s">
        <v>1084</v>
      </c>
      <c r="O24" s="33" t="s">
        <v>1089</v>
      </c>
    </row>
    <row r="25" spans="2:15" x14ac:dyDescent="0.15">
      <c r="B25" s="127" t="s">
        <v>472</v>
      </c>
      <c r="C25" s="9">
        <f>+G33*-1</f>
        <v>-500</v>
      </c>
      <c r="D25" s="9">
        <f>+H33*-1</f>
        <v>-1000</v>
      </c>
      <c r="E25" s="66"/>
      <c r="F25" s="14"/>
      <c r="G25" s="10" t="s">
        <v>797</v>
      </c>
      <c r="H25" s="10" t="s">
        <v>798</v>
      </c>
      <c r="J25" s="135" t="s">
        <v>466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803</v>
      </c>
      <c r="C26" s="9">
        <f>+G22</f>
        <v>1000</v>
      </c>
      <c r="D26" s="9">
        <f>+H22</f>
        <v>1200</v>
      </c>
      <c r="G26" s="34"/>
      <c r="H26" s="33"/>
      <c r="J26" s="136" t="s">
        <v>452</v>
      </c>
    </row>
    <row r="27" spans="2:15" x14ac:dyDescent="0.15">
      <c r="B27" s="127" t="s">
        <v>804</v>
      </c>
      <c r="C27" s="9">
        <f>+G45</f>
        <v>1625</v>
      </c>
      <c r="D27" s="9">
        <f>+H45</f>
        <v>2000</v>
      </c>
      <c r="F27" s="33" t="s">
        <v>788</v>
      </c>
      <c r="G27" s="9">
        <v>0</v>
      </c>
      <c r="H27" s="66">
        <f>+G30</f>
        <v>500</v>
      </c>
      <c r="J27" s="135" t="s">
        <v>1074</v>
      </c>
    </row>
    <row r="28" spans="2:15" x14ac:dyDescent="0.15">
      <c r="B28" s="136" t="s">
        <v>817</v>
      </c>
      <c r="C28" s="9">
        <f>SUM(C23:C27)</f>
        <v>-9875</v>
      </c>
      <c r="D28" s="9">
        <f>SUM(D23:D27)</f>
        <v>-13300</v>
      </c>
      <c r="F28" s="33" t="s">
        <v>800</v>
      </c>
      <c r="G28" s="9">
        <v>4000</v>
      </c>
      <c r="H28" s="66">
        <v>6000</v>
      </c>
      <c r="J28" s="127" t="s">
        <v>1052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1091</v>
      </c>
    </row>
    <row r="29" spans="2:15" x14ac:dyDescent="0.15">
      <c r="B29" s="137"/>
      <c r="F29" s="33" t="s">
        <v>810</v>
      </c>
      <c r="G29" s="9">
        <f>+C5</f>
        <v>3500</v>
      </c>
      <c r="H29" s="9">
        <f>+D5</f>
        <v>5000</v>
      </c>
      <c r="J29" s="127" t="s">
        <v>971</v>
      </c>
      <c r="L29" s="66">
        <f>+K30</f>
        <v>4500</v>
      </c>
      <c r="M29" s="66"/>
      <c r="N29" s="44" t="s">
        <v>813</v>
      </c>
      <c r="O29" s="33" t="s">
        <v>1091</v>
      </c>
    </row>
    <row r="30" spans="2:15" x14ac:dyDescent="0.15">
      <c r="B30" s="136" t="s">
        <v>1036</v>
      </c>
      <c r="C30" s="66">
        <f>+C20+C28</f>
        <v>-5375</v>
      </c>
      <c r="D30" s="66">
        <f>+D20+D28</f>
        <v>-1800</v>
      </c>
      <c r="F30" s="33" t="s">
        <v>790</v>
      </c>
      <c r="G30" s="9">
        <f>+G27+G28-G29</f>
        <v>500</v>
      </c>
      <c r="H30" s="66">
        <f>+H27+H28-H29</f>
        <v>1500</v>
      </c>
      <c r="J30" s="162" t="s">
        <v>469</v>
      </c>
      <c r="K30" s="9">
        <f>+C15</f>
        <v>4500</v>
      </c>
      <c r="L30" s="66">
        <f>+D15</f>
        <v>11500</v>
      </c>
      <c r="M30" s="66"/>
      <c r="N30" s="44" t="s">
        <v>813</v>
      </c>
      <c r="O30" s="33" t="s">
        <v>1091</v>
      </c>
    </row>
    <row r="31" spans="2:15" x14ac:dyDescent="0.15">
      <c r="J31" s="135" t="s">
        <v>1053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815</v>
      </c>
      <c r="F32" s="33" t="s">
        <v>1058</v>
      </c>
      <c r="G32" s="66">
        <v>0</v>
      </c>
      <c r="H32" s="66">
        <v>0</v>
      </c>
    </row>
    <row r="33" spans="2:14" x14ac:dyDescent="0.15">
      <c r="B33" s="136" t="s">
        <v>474</v>
      </c>
      <c r="C33" s="9">
        <f>+G57*-1</f>
        <v>-30000</v>
      </c>
      <c r="D33" s="9">
        <v>0</v>
      </c>
      <c r="F33" s="33" t="s">
        <v>1059</v>
      </c>
      <c r="G33" s="66">
        <f>+G30-G27</f>
        <v>500</v>
      </c>
      <c r="H33" s="66">
        <f>+H30-H27</f>
        <v>1000</v>
      </c>
      <c r="J33" s="135" t="s">
        <v>1054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470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814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808</v>
      </c>
      <c r="H36" s="10"/>
    </row>
    <row r="37" spans="2:14" x14ac:dyDescent="0.15">
      <c r="B37" s="135" t="s">
        <v>787</v>
      </c>
      <c r="C37" s="9"/>
      <c r="D37" s="9"/>
      <c r="F37" s="14"/>
      <c r="G37" s="10" t="s">
        <v>797</v>
      </c>
      <c r="H37" s="10" t="s">
        <v>798</v>
      </c>
    </row>
    <row r="38" spans="2:14" x14ac:dyDescent="0.15">
      <c r="B38" s="136" t="s">
        <v>1052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1037</v>
      </c>
      <c r="C39" s="9">
        <f>+C38</f>
        <v>50000</v>
      </c>
      <c r="D39" s="9">
        <f>+D38</f>
        <v>0</v>
      </c>
      <c r="F39" s="33" t="s">
        <v>788</v>
      </c>
      <c r="G39" s="9">
        <v>0</v>
      </c>
      <c r="H39" s="66">
        <f>+G42</f>
        <v>1625</v>
      </c>
    </row>
    <row r="40" spans="2:14" x14ac:dyDescent="0.15">
      <c r="F40" s="33" t="s">
        <v>802</v>
      </c>
      <c r="G40" s="9">
        <f>+C12</f>
        <v>6500</v>
      </c>
      <c r="H40" s="9">
        <f>+D12</f>
        <v>8000</v>
      </c>
    </row>
    <row r="41" spans="2:14" x14ac:dyDescent="0.15">
      <c r="F41" s="33" t="s">
        <v>801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475</v>
      </c>
      <c r="C42" s="9">
        <f>+C39+C35+C30</f>
        <v>14625</v>
      </c>
      <c r="D42" s="9">
        <f>+D39+D35+D30</f>
        <v>-1800</v>
      </c>
      <c r="F42" s="33" t="s">
        <v>790</v>
      </c>
      <c r="G42" s="9">
        <f>+G39+G40-G41</f>
        <v>1625</v>
      </c>
      <c r="H42" s="66">
        <f>+H39+H40-H41</f>
        <v>3625</v>
      </c>
      <c r="J42" s="14" t="s">
        <v>972</v>
      </c>
    </row>
    <row r="43" spans="2:14" x14ac:dyDescent="0.15">
      <c r="B43" s="137"/>
      <c r="C43" s="9"/>
      <c r="D43" s="9"/>
    </row>
    <row r="44" spans="2:14" x14ac:dyDescent="0.15">
      <c r="B44" s="136" t="s">
        <v>477</v>
      </c>
      <c r="C44" s="9">
        <v>0</v>
      </c>
      <c r="D44" s="9">
        <f>+C45</f>
        <v>14625</v>
      </c>
      <c r="F44" s="33" t="s">
        <v>1055</v>
      </c>
      <c r="G44" s="66">
        <f>+G41*-1</f>
        <v>-4875</v>
      </c>
      <c r="H44" s="66">
        <f>+H41*-1</f>
        <v>-6000</v>
      </c>
      <c r="J44" s="33" t="s">
        <v>973</v>
      </c>
    </row>
    <row r="45" spans="2:14" x14ac:dyDescent="0.15">
      <c r="B45" s="136" t="s">
        <v>476</v>
      </c>
      <c r="C45" s="9">
        <f>+C44+C42</f>
        <v>14625</v>
      </c>
      <c r="D45" s="9">
        <f>+D44+D42</f>
        <v>12825</v>
      </c>
      <c r="F45" s="33" t="s">
        <v>1060</v>
      </c>
      <c r="G45" s="66">
        <f>+G42-G39</f>
        <v>1625</v>
      </c>
      <c r="H45" s="66">
        <f>+H42-H39</f>
        <v>2000</v>
      </c>
      <c r="J45" s="47" t="s">
        <v>975</v>
      </c>
      <c r="K45" s="102">
        <f>+K16/K21</f>
        <v>21.761904761904763</v>
      </c>
      <c r="L45" s="102">
        <f>+L16/L21</f>
        <v>12.330472103004292</v>
      </c>
      <c r="M45" s="102"/>
      <c r="N45" s="33" t="s">
        <v>978</v>
      </c>
    </row>
    <row r="46" spans="2:14" x14ac:dyDescent="0.15">
      <c r="F46" s="33"/>
      <c r="G46" s="66"/>
      <c r="H46" s="66"/>
      <c r="J46" s="47" t="s">
        <v>976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979</v>
      </c>
    </row>
    <row r="47" spans="2:14" x14ac:dyDescent="0.15">
      <c r="F47" s="14" t="s">
        <v>811</v>
      </c>
      <c r="G47" s="371" t="s">
        <v>451</v>
      </c>
      <c r="H47" s="371"/>
      <c r="J47" s="47" t="s">
        <v>977</v>
      </c>
      <c r="N47" s="33" t="s">
        <v>980</v>
      </c>
    </row>
    <row r="48" spans="2:14" x14ac:dyDescent="0.15">
      <c r="B48" s="10" t="s">
        <v>813</v>
      </c>
      <c r="C48" s="10" t="s">
        <v>797</v>
      </c>
      <c r="D48" s="10" t="s">
        <v>798</v>
      </c>
      <c r="G48" s="10" t="s">
        <v>797</v>
      </c>
      <c r="H48" s="10" t="s">
        <v>798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981</v>
      </c>
    </row>
    <row r="50" spans="2:14" x14ac:dyDescent="0.15">
      <c r="B50" s="33" t="s">
        <v>812</v>
      </c>
      <c r="C50" s="9">
        <v>15000</v>
      </c>
      <c r="D50" s="9">
        <v>25000</v>
      </c>
      <c r="F50" s="33" t="s">
        <v>805</v>
      </c>
      <c r="G50" s="9">
        <f>+G21</f>
        <v>-3000</v>
      </c>
      <c r="H50" s="9">
        <f>+H21</f>
        <v>-4800</v>
      </c>
      <c r="J50" s="47" t="s">
        <v>982</v>
      </c>
      <c r="N50" s="33" t="s">
        <v>983</v>
      </c>
    </row>
    <row r="51" spans="2:14" x14ac:dyDescent="0.15">
      <c r="B51" s="47" t="s">
        <v>799</v>
      </c>
      <c r="C51" s="9">
        <v>3500</v>
      </c>
      <c r="D51" s="9">
        <v>5000</v>
      </c>
      <c r="F51" s="33" t="s">
        <v>457</v>
      </c>
      <c r="G51" s="9">
        <f>+G32</f>
        <v>0</v>
      </c>
      <c r="H51" s="9">
        <f>+H32</f>
        <v>0</v>
      </c>
      <c r="J51" s="47" t="s">
        <v>984</v>
      </c>
      <c r="N51" s="33" t="s">
        <v>985</v>
      </c>
    </row>
    <row r="52" spans="2:14" x14ac:dyDescent="0.15">
      <c r="B52" s="33" t="s">
        <v>791</v>
      </c>
      <c r="C52" s="9">
        <f>+C50-C51</f>
        <v>11500</v>
      </c>
      <c r="D52" s="9">
        <f>+D50-D51</f>
        <v>20000</v>
      </c>
      <c r="F52" s="33" t="s">
        <v>806</v>
      </c>
      <c r="G52" s="9">
        <f>+G44</f>
        <v>-4875</v>
      </c>
      <c r="H52" s="9">
        <f>+H44</f>
        <v>-6000</v>
      </c>
      <c r="J52" s="47" t="s">
        <v>986</v>
      </c>
      <c r="N52" s="33" t="s">
        <v>987</v>
      </c>
    </row>
    <row r="53" spans="2:14" x14ac:dyDescent="0.15">
      <c r="B53" s="47" t="s">
        <v>796</v>
      </c>
      <c r="C53" s="66">
        <f>+C14</f>
        <v>7000</v>
      </c>
      <c r="D53" s="66">
        <f>+D14</f>
        <v>8500</v>
      </c>
      <c r="F53" s="33" t="s">
        <v>1038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469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797</v>
      </c>
      <c r="H54" s="10" t="s">
        <v>798</v>
      </c>
      <c r="J54" s="33" t="s">
        <v>974</v>
      </c>
    </row>
    <row r="55" spans="2:14" x14ac:dyDescent="0.15">
      <c r="B55" s="47"/>
      <c r="C55" s="9"/>
      <c r="D55" s="9"/>
      <c r="F55" s="73"/>
      <c r="G55" s="6"/>
      <c r="H55" s="6"/>
      <c r="J55" s="47" t="s">
        <v>988</v>
      </c>
      <c r="N55" s="33" t="s">
        <v>989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990</v>
      </c>
      <c r="N56" s="33" t="s">
        <v>991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/>
    <sheetView workbookViewId="1"/>
    <sheetView workbookViewId="2"/>
    <sheetView workbookViewId="3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5" t="s">
        <v>994</v>
      </c>
      <c r="J2" s="48" t="s">
        <v>997</v>
      </c>
    </row>
    <row r="4" spans="2:10" x14ac:dyDescent="0.15">
      <c r="B4" s="14" t="s">
        <v>973</v>
      </c>
    </row>
    <row r="5" spans="2:10" x14ac:dyDescent="0.15">
      <c r="B5" s="47" t="s">
        <v>975</v>
      </c>
      <c r="C5" s="75" t="s">
        <v>296</v>
      </c>
      <c r="D5" s="256">
        <f>D153/D168</f>
        <v>99.440966328828836</v>
      </c>
      <c r="E5" s="256">
        <f>E153/E168</f>
        <v>-124.13977430224425</v>
      </c>
      <c r="F5" s="256">
        <f>F153/F168</f>
        <v>-112.52741329629426</v>
      </c>
      <c r="G5" s="256" t="e">
        <f>G153/G168</f>
        <v>#REF!</v>
      </c>
      <c r="H5" s="256" t="e">
        <f>H153/H168</f>
        <v>#REF!</v>
      </c>
      <c r="I5" s="256"/>
      <c r="J5" s="48" t="s">
        <v>1002</v>
      </c>
    </row>
    <row r="6" spans="2:10" x14ac:dyDescent="0.15">
      <c r="B6" s="47" t="s">
        <v>1004</v>
      </c>
      <c r="C6" s="75" t="s">
        <v>296</v>
      </c>
      <c r="D6" s="256">
        <f>(D150+D151)/D168</f>
        <v>98.143669031531545</v>
      </c>
      <c r="E6" s="256">
        <f>(E150+E151)/E168</f>
        <v>-125.36140314069551</v>
      </c>
      <c r="F6" s="256">
        <f>(F150+F151)/F168</f>
        <v>-113.72016757050534</v>
      </c>
      <c r="G6" s="256" t="e">
        <f>(G150+G151)/G168</f>
        <v>#REF!</v>
      </c>
      <c r="H6" s="256" t="e">
        <f>(H150+H151)/H168</f>
        <v>#REF!</v>
      </c>
      <c r="I6" s="256"/>
      <c r="J6" s="48" t="s">
        <v>1009</v>
      </c>
    </row>
    <row r="7" spans="2:10" x14ac:dyDescent="0.15">
      <c r="C7" s="75"/>
    </row>
    <row r="8" spans="2:10" x14ac:dyDescent="0.15">
      <c r="B8" s="14" t="s">
        <v>995</v>
      </c>
      <c r="C8" s="75"/>
    </row>
    <row r="9" spans="2:10" x14ac:dyDescent="0.15">
      <c r="B9" s="47" t="s">
        <v>1010</v>
      </c>
      <c r="C9" s="75" t="s">
        <v>296</v>
      </c>
      <c r="D9" s="256">
        <f>(D20+D28+D33)/D151</f>
        <v>9.2858578246671684</v>
      </c>
      <c r="E9" s="256">
        <f>(E20+E28+E33)/E151</f>
        <v>12.539170506912443</v>
      </c>
      <c r="F9" s="256">
        <f>(F20+F28+F33)/F151</f>
        <v>8.724328101486492</v>
      </c>
      <c r="G9" s="256" t="e">
        <f>(G20+G28+G33)/G151</f>
        <v>#VALUE!</v>
      </c>
      <c r="H9" s="256" t="e">
        <f>(H20+H28+H33)/H151</f>
        <v>#REF!</v>
      </c>
      <c r="I9" s="257"/>
      <c r="J9" s="48" t="s">
        <v>1011</v>
      </c>
    </row>
    <row r="10" spans="2:10" x14ac:dyDescent="0.15">
      <c r="B10" s="47" t="s">
        <v>984</v>
      </c>
      <c r="C10" s="75" t="s">
        <v>296</v>
      </c>
      <c r="D10" s="256">
        <f>D21/(D152/2)</f>
        <v>1.8663194444444444</v>
      </c>
      <c r="E10" s="257">
        <f>E21/((D152+E152)/2)</f>
        <v>4.3369775397887844</v>
      </c>
      <c r="F10" s="257">
        <f>F21/((E152+F152)/2)</f>
        <v>2.7460310316762309</v>
      </c>
      <c r="G10" s="257">
        <f>G21/((F152+G152)/2)</f>
        <v>0.50250509378057218</v>
      </c>
      <c r="H10" s="257">
        <f>H21/((G152+H152)/2)</f>
        <v>0.75676995608115993</v>
      </c>
      <c r="J10" s="48" t="s">
        <v>1001</v>
      </c>
    </row>
    <row r="11" spans="2:10" x14ac:dyDescent="0.15">
      <c r="B11" s="47" t="s">
        <v>986</v>
      </c>
      <c r="C11" s="75"/>
      <c r="D11" s="256">
        <f>D21/(D166/2)</f>
        <v>2.4211711711711712</v>
      </c>
      <c r="E11" s="257">
        <f>E21/((D166+E166)/2)</f>
        <v>5.4339520667933954</v>
      </c>
      <c r="F11" s="257">
        <f>F21/((E166+F166)/2)</f>
        <v>3.2981923157616029</v>
      </c>
      <c r="G11" s="257">
        <f>G21/((F166+G166)/2)</f>
        <v>1.1810660518106606</v>
      </c>
      <c r="H11" s="257">
        <f>H21/((G166+H166)/2)</f>
        <v>1.1917706985432837</v>
      </c>
      <c r="J11" s="48" t="s">
        <v>1000</v>
      </c>
    </row>
    <row r="12" spans="2:10" x14ac:dyDescent="0.15">
      <c r="C12" s="75"/>
    </row>
    <row r="13" spans="2:10" x14ac:dyDescent="0.15">
      <c r="B13" s="14" t="s">
        <v>974</v>
      </c>
      <c r="C13" s="75"/>
    </row>
    <row r="14" spans="2:10" x14ac:dyDescent="0.15">
      <c r="B14" s="47" t="s">
        <v>988</v>
      </c>
      <c r="C14" s="75" t="s">
        <v>296</v>
      </c>
      <c r="D14" s="258">
        <f>D113/(D20+D28+D33)</f>
        <v>-152.0458903887251</v>
      </c>
      <c r="E14" s="258">
        <f t="shared" ref="E14:H14" si="0">E113/(E20+E28+E33)</f>
        <v>-28.039473633594032</v>
      </c>
      <c r="F14" s="258">
        <f t="shared" si="0"/>
        <v>-18.003792024230595</v>
      </c>
      <c r="G14" s="258" t="e">
        <f t="shared" si="0"/>
        <v>#REF!</v>
      </c>
      <c r="H14" s="258" t="e">
        <f t="shared" si="0"/>
        <v>#REF!</v>
      </c>
      <c r="J14" s="48" t="s">
        <v>998</v>
      </c>
    </row>
    <row r="15" spans="2:10" x14ac:dyDescent="0.15">
      <c r="B15" s="47" t="s">
        <v>996</v>
      </c>
      <c r="C15" s="75" t="s">
        <v>296</v>
      </c>
      <c r="D15" s="258">
        <f>D113/(+D180/2)</f>
        <v>-5.1344465392579277</v>
      </c>
      <c r="E15" s="258">
        <f>E113/((D180+E180)/2)</f>
        <v>7.0218346016704798</v>
      </c>
      <c r="F15" s="258">
        <f>F113/((E180+F180)/2)</f>
        <v>0.76617086251463407</v>
      </c>
      <c r="G15" s="258" t="e">
        <f>G113/((F180+G180)/2)</f>
        <v>#REF!</v>
      </c>
      <c r="H15" s="258" t="e">
        <f>H113/((G180+H180)/2)</f>
        <v>#REF!</v>
      </c>
      <c r="J15" s="48" t="s">
        <v>999</v>
      </c>
    </row>
    <row r="17" spans="1:55" ht="12.75" customHeight="1" x14ac:dyDescent="0.2">
      <c r="A17" s="220"/>
      <c r="B17" s="255" t="s">
        <v>1003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488</v>
      </c>
      <c r="BC19" s="65"/>
    </row>
    <row r="20" spans="1:55" s="33" customFormat="1" x14ac:dyDescent="0.15">
      <c r="B20" s="47" t="s">
        <v>488</v>
      </c>
      <c r="C20" s="70">
        <f>'FIN-P&amp;L_CWS'!D10</f>
        <v>0</v>
      </c>
      <c r="D20" s="70">
        <f>'FIN-P&amp;L_CWS'!E10</f>
        <v>704340</v>
      </c>
      <c r="E20" s="70">
        <f>'FIN-P&amp;L_CWS'!F10</f>
        <v>4198680</v>
      </c>
      <c r="F20" s="70">
        <f>'FIN-P&amp;L_CWS'!G10</f>
        <v>5184000</v>
      </c>
      <c r="G20" s="70" t="e">
        <f>'FIN-P&amp;L_CWS'!H10</f>
        <v>#VALUE!</v>
      </c>
      <c r="H20" s="70">
        <f>'FIN-P&amp;L_CWS'!I10</f>
        <v>11862000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537500</v>
      </c>
      <c r="E21" s="70">
        <f>'FIN-P&amp;L_CWS'!F11</f>
        <v>2915750</v>
      </c>
      <c r="F21" s="70">
        <f>'FIN-P&amp;L_CWS'!G11</f>
        <v>3600000</v>
      </c>
      <c r="G21" s="70">
        <f>'FIN-P&amp;L_CWS'!H11</f>
        <v>931756</v>
      </c>
      <c r="H21" s="70">
        <f>'FIN-P&amp;L_CWS'!I11</f>
        <v>8237500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339</v>
      </c>
      <c r="C22" s="70">
        <f>'FIN-P&amp;L_CWS'!D12</f>
        <v>0</v>
      </c>
      <c r="D22" s="70">
        <f>'FIN-P&amp;L_CWS'!E12</f>
        <v>166840</v>
      </c>
      <c r="E22" s="70">
        <f>'FIN-P&amp;L_CWS'!F12</f>
        <v>1282930</v>
      </c>
      <c r="F22" s="70">
        <f>'FIN-P&amp;L_CWS'!G12</f>
        <v>1584000</v>
      </c>
      <c r="G22" s="70" t="e">
        <f>'FIN-P&amp;L_CWS'!H12</f>
        <v>#VALUE!</v>
      </c>
      <c r="H22" s="70">
        <f>'FIN-P&amp;L_CWS'!I12</f>
        <v>3624500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326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0.30555555555555558</v>
      </c>
      <c r="F23" s="46">
        <f>'FIN-P&amp;L_CWS'!G13</f>
        <v>0.30555555555555558</v>
      </c>
      <c r="G23" s="46" t="e">
        <f>'FIN-P&amp;L_CWS'!H13</f>
        <v>#VALUE!</v>
      </c>
      <c r="H23" s="46">
        <f>'FIN-P&amp;L_CWS'!I13</f>
        <v>0.30555555555555558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358</v>
      </c>
      <c r="BC25" s="65"/>
    </row>
    <row r="26" spans="1:55" s="33" customFormat="1" x14ac:dyDescent="0.15">
      <c r="B26" s="47" t="s">
        <v>358</v>
      </c>
      <c r="C26" s="70">
        <f>'FIN-P&amp;L_CWS'!D16</f>
        <v>0</v>
      </c>
      <c r="D26" s="70">
        <f>'FIN-P&amp;L_CWS'!E16</f>
        <v>0</v>
      </c>
      <c r="E26" s="70">
        <f>'FIN-P&amp;L_CWS'!F16</f>
        <v>0</v>
      </c>
      <c r="F26" s="70">
        <f>'FIN-P&amp;L_CWS'!G16</f>
        <v>56.42</v>
      </c>
      <c r="G26" s="70" t="e">
        <f>'FIN-P&amp;L_CWS'!H16</f>
        <v>#REF!</v>
      </c>
      <c r="H26" s="70">
        <f>'FIN-P&amp;L_CWS'!I16</f>
        <v>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359</v>
      </c>
      <c r="C27" s="70">
        <f>'FIN-P&amp;L_CWS'!D17</f>
        <v>0</v>
      </c>
      <c r="D27" s="70">
        <f>'FIN-P&amp;L_CWS'!E17</f>
        <v>0</v>
      </c>
      <c r="E27" s="70">
        <f>'FIN-P&amp;L_CWS'!F17</f>
        <v>0</v>
      </c>
      <c r="F27" s="70">
        <f>'FIN-P&amp;L_CWS'!G17</f>
        <v>0</v>
      </c>
      <c r="G27" s="70" t="e">
        <f>'FIN-P&amp;L_CWS'!H17</f>
        <v>#REF!</v>
      </c>
      <c r="H27" s="70" t="e">
        <f>'FIN-P&amp;L_CWS'!I17</f>
        <v>#REF!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363</v>
      </c>
      <c r="C28" s="70">
        <f>'FIN-P&amp;L_CWS'!D18</f>
        <v>0</v>
      </c>
      <c r="D28" s="70">
        <f>'FIN-P&amp;L_CWS'!E18</f>
        <v>0</v>
      </c>
      <c r="E28" s="70">
        <f>'FIN-P&amp;L_CWS'!F18</f>
        <v>0</v>
      </c>
      <c r="F28" s="70">
        <f>'FIN-P&amp;L_CWS'!G18</f>
        <v>56.42</v>
      </c>
      <c r="G28" s="70" t="e">
        <f>'FIN-P&amp;L_CWS'!H18</f>
        <v>#REF!</v>
      </c>
      <c r="H28" s="70" t="e">
        <f>'FIN-P&amp;L_CWS'!I18</f>
        <v>#REF!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487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362</v>
      </c>
      <c r="C31" s="70">
        <f>'FIN-P&amp;L_CWS'!D21</f>
        <v>0</v>
      </c>
      <c r="D31" s="70">
        <f>'FIN-P&amp;L_CWS'!E21</f>
        <v>35000</v>
      </c>
      <c r="E31" s="70">
        <f>'FIN-P&amp;L_CWS'!F21</f>
        <v>168525</v>
      </c>
      <c r="F31" s="70">
        <f>'FIN-P&amp;L_CWS'!G21</f>
        <v>242500</v>
      </c>
      <c r="G31" s="70" t="e">
        <f>'FIN-P&amp;L_CWS'!H21</f>
        <v>#REF!</v>
      </c>
      <c r="H31" s="70">
        <f>'FIN-P&amp;L_CWS'!I21</f>
        <v>0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361</v>
      </c>
      <c r="C32" s="70">
        <f>'FIN-P&amp;L_CWS'!D22</f>
        <v>0</v>
      </c>
      <c r="D32" s="70">
        <f>'FIN-P&amp;L_CWS'!E22</f>
        <v>0</v>
      </c>
      <c r="E32" s="70">
        <f>'FIN-P&amp;L_CWS'!F22</f>
        <v>0</v>
      </c>
      <c r="F32" s="70">
        <f>'FIN-P&amp;L_CWS'!G22</f>
        <v>0</v>
      </c>
      <c r="G32" s="70" t="e">
        <f>'FIN-P&amp;L_CWS'!H22</f>
        <v>#REF!</v>
      </c>
      <c r="H32" s="70" t="e">
        <f>'FIN-P&amp;L_CWS'!I22</f>
        <v>#REF!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364</v>
      </c>
      <c r="C33" s="70">
        <f>'FIN-P&amp;L_CWS'!D23</f>
        <v>0</v>
      </c>
      <c r="D33" s="70">
        <f>'FIN-P&amp;L_CWS'!E23</f>
        <v>35000</v>
      </c>
      <c r="E33" s="70">
        <f>'FIN-P&amp;L_CWS'!F23</f>
        <v>168525</v>
      </c>
      <c r="F33" s="70">
        <f>'FIN-P&amp;L_CWS'!G23</f>
        <v>242500</v>
      </c>
      <c r="G33" s="70" t="e">
        <f>'FIN-P&amp;L_CWS'!H23</f>
        <v>#REF!</v>
      </c>
      <c r="H33" s="70" t="e">
        <f>'FIN-P&amp;L_CWS'!I23</f>
        <v>#REF!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365</v>
      </c>
      <c r="C35" s="70">
        <f>'FIN-P&amp;L_CWS'!D25</f>
        <v>0</v>
      </c>
      <c r="D35" s="70">
        <f>'FIN-P&amp;L_CWS'!E25</f>
        <v>201840</v>
      </c>
      <c r="E35" s="70">
        <f>'FIN-P&amp;L_CWS'!F25</f>
        <v>1451455</v>
      </c>
      <c r="F35" s="70">
        <f>'FIN-P&amp;L_CWS'!G25</f>
        <v>1826556.4199999997</v>
      </c>
      <c r="G35" s="70" t="e">
        <f>'FIN-P&amp;L_CWS'!H25</f>
        <v>#REF!</v>
      </c>
      <c r="H35" s="70" t="e">
        <f>'FIN-P&amp;L_CWS'!I25</f>
        <v>#REF!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485</v>
      </c>
    </row>
    <row r="38" spans="1:55" x14ac:dyDescent="0.15">
      <c r="B38" s="44"/>
    </row>
    <row r="39" spans="1:55" s="50" customFormat="1" x14ac:dyDescent="0.15">
      <c r="A39" s="74"/>
      <c r="B39" s="128" t="s">
        <v>401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402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428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448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449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417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418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419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421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422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489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383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508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24010438</v>
      </c>
      <c r="E56" s="70">
        <f>'FIN-P&amp;L_CWS'!F46</f>
        <v>33664989.125</v>
      </c>
      <c r="F56" s="70">
        <f>'FIN-P&amp;L_CWS'!G46</f>
        <v>43322263.910500005</v>
      </c>
      <c r="G56" s="70" t="e">
        <f>'FIN-P&amp;L_CWS'!H46</f>
        <v>#VALUE!</v>
      </c>
      <c r="H56" s="70" t="e">
        <f>'FIN-P&amp;L_CWS'!I46</f>
        <v>#REF!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389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 t="e">
        <f>'FIN-P&amp;L_CWS'!H48</f>
        <v>#VALUE!</v>
      </c>
      <c r="H58" s="70" t="e">
        <f>'FIN-P&amp;L_CWS'!I48</f>
        <v>#REF!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 t="e">
        <f>'FIN-P&amp;L_CWS'!H49</f>
        <v>#VALUE!</v>
      </c>
      <c r="H59" s="70" t="e">
        <f>'FIN-P&amp;L_CWS'!I49</f>
        <v>#REF!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509</v>
      </c>
      <c r="C60" s="70">
        <f>'FIN-P&amp;L_CWS'!D50</f>
        <v>0</v>
      </c>
      <c r="D60" s="70">
        <f>'FIN-P&amp;L_CWS'!E50</f>
        <v>52810438</v>
      </c>
      <c r="E60" s="70">
        <f>'FIN-P&amp;L_CWS'!F50</f>
        <v>67264989.125</v>
      </c>
      <c r="F60" s="70">
        <f>'FIN-P&amp;L_CWS'!G50</f>
        <v>76922263.910500005</v>
      </c>
      <c r="G60" s="70" t="e">
        <f>'FIN-P&amp;L_CWS'!H50</f>
        <v>#VALUE!</v>
      </c>
      <c r="H60" s="70" t="e">
        <f>'FIN-P&amp;L_CWS'!I50</f>
        <v>#REF!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492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389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493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494</v>
      </c>
      <c r="BC69" s="167"/>
    </row>
    <row r="70" spans="1:55" x14ac:dyDescent="0.15">
      <c r="B70" s="47" t="s">
        <v>390</v>
      </c>
      <c r="C70" s="70">
        <f>'FIN-P&amp;L_CWS'!D60</f>
        <v>0</v>
      </c>
      <c r="D70" s="70">
        <f>'FIN-P&amp;L_CWS'!E60</f>
        <v>10562087.600000001</v>
      </c>
      <c r="E70" s="70">
        <f>'FIN-P&amp;L_CWS'!F60</f>
        <v>13452997.825000003</v>
      </c>
      <c r="F70" s="70">
        <f>'FIN-P&amp;L_CWS'!G60</f>
        <v>15384452.782100001</v>
      </c>
      <c r="G70" s="70" t="e">
        <f>'FIN-P&amp;L_CWS'!H60</f>
        <v>#VALUE!</v>
      </c>
      <c r="H70" s="70" t="e">
        <f>'FIN-P&amp;L_CWS'!I60</f>
        <v>#REF!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490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 t="e">
        <f>'FIN-P&amp;L_CWS'!H62</f>
        <v>#VALUE!</v>
      </c>
      <c r="H72" s="70" t="e">
        <f>'FIN-P&amp;L_CWS'!I62</f>
        <v>#VALUE!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495</v>
      </c>
      <c r="C73" s="70">
        <f>'FIN-P&amp;L_CWS'!D63</f>
        <v>0</v>
      </c>
      <c r="D73" s="70">
        <f>'FIN-P&amp;L_CWS'!E63</f>
        <v>17311175.600000001</v>
      </c>
      <c r="E73" s="70">
        <f>'FIN-P&amp;L_CWS'!F63</f>
        <v>20202085.824999999</v>
      </c>
      <c r="F73" s="70">
        <f>'FIN-P&amp;L_CWS'!G63</f>
        <v>22133540.782099999</v>
      </c>
      <c r="G73" s="70" t="e">
        <f>'FIN-P&amp;L_CWS'!H63</f>
        <v>#VALUE!</v>
      </c>
      <c r="H73" s="70" t="e">
        <f>'FIN-P&amp;L_CWS'!I63</f>
        <v>#REF!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491</v>
      </c>
      <c r="C75" s="70">
        <f>'FIN-P&amp;L_CWS'!D65</f>
        <v>0</v>
      </c>
      <c r="D75" s="70">
        <f>'FIN-P&amp;L_CWS'!E65</f>
        <v>112121613.59999998</v>
      </c>
      <c r="E75" s="70">
        <f>'FIN-P&amp;L_CWS'!F65</f>
        <v>123467074.95000002</v>
      </c>
      <c r="F75" s="70">
        <f>'FIN-P&amp;L_CWS'!G65</f>
        <v>99055804.692599982</v>
      </c>
      <c r="G75" s="70" t="e">
        <f>'FIN-P&amp;L_CWS'!H65</f>
        <v>#VALUE!</v>
      </c>
      <c r="H75" s="70" t="e">
        <f>'FIN-P&amp;L_CWS'!I65</f>
        <v>#REF!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1007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112615448.60000001</v>
      </c>
      <c r="E111" s="70">
        <f>'FIN-P&amp;L_CWS'!F101</f>
        <v>123905584.45000002</v>
      </c>
      <c r="F111" s="70">
        <f>'FIN-P&amp;L_CWS'!G101</f>
        <v>99525149.613433346</v>
      </c>
      <c r="G111" s="70" t="e">
        <f>'FIN-P&amp;L_CWS'!H101</f>
        <v>#VALUE!</v>
      </c>
      <c r="H111" s="70" t="e">
        <f>'FIN-P&amp;L_CWS'!I101</f>
        <v>#REF!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469</v>
      </c>
      <c r="C113" s="70">
        <f>'FIN-P&amp;L_CWS'!D103</f>
        <v>-28592</v>
      </c>
      <c r="D113" s="70">
        <f>'FIN-P&amp;L_CWS'!E103</f>
        <v>-112413608.60000001</v>
      </c>
      <c r="E113" s="70">
        <f>'FIN-P&amp;L_CWS'!F103</f>
        <v>-122454129.45000002</v>
      </c>
      <c r="F113" s="70">
        <f>'FIN-P&amp;L_CWS'!G103</f>
        <v>-97698593.193433329</v>
      </c>
      <c r="G113" s="70" t="e">
        <f>'FIN-P&amp;L_CWS'!H103</f>
        <v>#REF!</v>
      </c>
      <c r="H113" s="70" t="e">
        <f>'FIN-P&amp;L_CWS'!I103</f>
        <v>#REF!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1005</v>
      </c>
      <c r="C114" s="70">
        <f>'FIN-P&amp;L_CWS'!D104</f>
        <v>-28592</v>
      </c>
      <c r="D114" s="70">
        <f>'FIN-P&amp;L_CWS'!E104</f>
        <v>-112442200.60000001</v>
      </c>
      <c r="E114" s="70">
        <f>'FIN-P&amp;L_CWS'!F104</f>
        <v>-234896330.05000001</v>
      </c>
      <c r="F114" s="70">
        <f>'FIN-P&amp;L_CWS'!G104</f>
        <v>-332594923.24343336</v>
      </c>
      <c r="G114" s="70" t="e">
        <f>'FIN-P&amp;L_CWS'!H104</f>
        <v>#REF!</v>
      </c>
      <c r="H114" s="70" t="e">
        <f>'FIN-P&amp;L_CWS'!I104</f>
        <v>#REF!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832</v>
      </c>
    </row>
    <row r="118" spans="2:54" x14ac:dyDescent="0.15">
      <c r="B118" s="136" t="s">
        <v>452</v>
      </c>
    </row>
    <row r="119" spans="2:54" x14ac:dyDescent="0.15">
      <c r="B119" s="135" t="s">
        <v>833</v>
      </c>
    </row>
    <row r="120" spans="2:54" x14ac:dyDescent="0.15">
      <c r="B120" s="136" t="s">
        <v>469</v>
      </c>
      <c r="C120" s="121">
        <f>'FIN-CASHFLOW_CWS'!C5</f>
        <v>-28592</v>
      </c>
      <c r="D120" s="121">
        <f>'FIN-CASHFLOW_CWS'!D5</f>
        <v>-112413608.60000001</v>
      </c>
      <c r="E120" s="121">
        <f>'FIN-CASHFLOW_CWS'!E5</f>
        <v>-122454129.45000002</v>
      </c>
      <c r="F120" s="121">
        <f>'FIN-CASHFLOW_CWS'!F5</f>
        <v>-97698593.193433329</v>
      </c>
      <c r="G120" s="121" t="e">
        <f>'FIN-CASHFLOW_CWS'!G5</f>
        <v>#REF!</v>
      </c>
      <c r="H120" s="121" t="e">
        <f>'FIN-CASHFLOW_CWS'!H5</f>
        <v>#REF!</v>
      </c>
      <c r="I120" s="121"/>
    </row>
    <row r="121" spans="2:54" x14ac:dyDescent="0.15">
      <c r="B121" s="136" t="s">
        <v>452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993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484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471</v>
      </c>
      <c r="C124" s="121">
        <f>'FIN-CASHFLOW_CWS'!C9</f>
        <v>0</v>
      </c>
      <c r="D124" s="121">
        <f>'FIN-CASHFLOW_CWS'!D9</f>
        <v>-79620</v>
      </c>
      <c r="E124" s="121">
        <f>'FIN-CASHFLOW_CWS'!E9</f>
        <v>-268665</v>
      </c>
      <c r="F124" s="121">
        <f>'FIN-CASHFLOW_CWS'!F9</f>
        <v>-273717.79000000004</v>
      </c>
      <c r="G124" s="121" t="e">
        <f>'FIN-CASHFLOW_CWS'!G9</f>
        <v>#REF!</v>
      </c>
      <c r="H124" s="121" t="e">
        <f>'FIN-CASHFLOW_CWS'!H9</f>
        <v>#REF!</v>
      </c>
      <c r="I124" s="121"/>
    </row>
    <row r="125" spans="2:54" x14ac:dyDescent="0.15">
      <c r="B125" s="127" t="s">
        <v>472</v>
      </c>
      <c r="C125" s="121">
        <f>'FIN-CASHFLOW_CWS'!C10</f>
        <v>0</v>
      </c>
      <c r="D125" s="121">
        <f>'FIN-CASHFLOW_CWS'!D10</f>
        <v>-576000</v>
      </c>
      <c r="E125" s="121">
        <f>'FIN-CASHFLOW_CWS'!E10</f>
        <v>-192600</v>
      </c>
      <c r="F125" s="121">
        <f>'FIN-CASHFLOW_CWS'!F10</f>
        <v>-1084766</v>
      </c>
      <c r="G125" s="121">
        <f>'FIN-CASHFLOW_CWS'!G10</f>
        <v>-1712</v>
      </c>
      <c r="H125" s="121">
        <f>'FIN-CASHFLOW_CWS'!H10</f>
        <v>-18060000</v>
      </c>
      <c r="I125" s="121"/>
    </row>
    <row r="126" spans="2:54" x14ac:dyDescent="0.15">
      <c r="B126" s="127" t="s">
        <v>473</v>
      </c>
      <c r="C126" s="121">
        <f>'FIN-CASHFLOW_CWS'!C11</f>
        <v>0</v>
      </c>
      <c r="D126" s="121">
        <f>'FIN-CASHFLOW_CWS'!D11</f>
        <v>444000</v>
      </c>
      <c r="E126" s="121">
        <f>'FIN-CASHFLOW_CWS'!E11</f>
        <v>185160</v>
      </c>
      <c r="F126" s="121">
        <f>'FIN-CASHFLOW_CWS'!F11</f>
        <v>924694</v>
      </c>
      <c r="G126" s="121">
        <f>'FIN-CASHFLOW_CWS'!G11</f>
        <v>-1529886</v>
      </c>
      <c r="H126" s="121">
        <f>'FIN-CASHFLOW_CWS'!H11</f>
        <v>13776032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817</v>
      </c>
      <c r="C128" s="121">
        <f>'FIN-CASHFLOW_CWS'!C13</f>
        <v>0</v>
      </c>
      <c r="D128" s="121">
        <f>'FIN-CASHFLOW_CWS'!D13</f>
        <v>-193345</v>
      </c>
      <c r="E128" s="121">
        <f>'FIN-CASHFLOW_CWS'!E13</f>
        <v>-255705</v>
      </c>
      <c r="F128" s="121">
        <f>'FIN-CASHFLOW_CWS'!F13</f>
        <v>-412781.45666666678</v>
      </c>
      <c r="G128" s="121" t="e">
        <f>'FIN-CASHFLOW_CWS'!G13</f>
        <v>#REF!</v>
      </c>
      <c r="H128" s="121" t="e">
        <f>'FIN-CASHFLOW_CWS'!H13</f>
        <v>#REF!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835</v>
      </c>
      <c r="C130" s="121">
        <f>'FIN-CASHFLOW_CWS'!C15</f>
        <v>-28592</v>
      </c>
      <c r="D130" s="121">
        <f>'FIN-CASHFLOW_CWS'!D15</f>
        <v>-112606953.60000001</v>
      </c>
      <c r="E130" s="121">
        <f>'FIN-CASHFLOW_CWS'!E15</f>
        <v>-122709834.45000002</v>
      </c>
      <c r="F130" s="121">
        <f>'FIN-CASHFLOW_CWS'!F15</f>
        <v>-98111374.650099993</v>
      </c>
      <c r="G130" s="121" t="e">
        <f>'FIN-CASHFLOW_CWS'!G15</f>
        <v>#REF!</v>
      </c>
      <c r="H130" s="121" t="e">
        <f>'FIN-CASHFLOW_CWS'!H15</f>
        <v>#REF!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836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474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837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838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467</v>
      </c>
      <c r="C138" s="121">
        <f>'FIN-CASHFLOW_CWS'!C23</f>
        <v>47195599.800000004</v>
      </c>
      <c r="D138" s="121">
        <f>'FIN-CASHFLOW_CWS'!D23</f>
        <v>109034614.84999999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452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475</v>
      </c>
      <c r="C140" s="121">
        <f>'FIN-CASHFLOW_CWS'!C25</f>
        <v>47167007.800000004</v>
      </c>
      <c r="D140" s="121">
        <f>'FIN-CASHFLOW_CWS'!D25</f>
        <v>-3670838.7500000149</v>
      </c>
      <c r="E140" s="121">
        <f>'FIN-CASHFLOW_CWS'!E25</f>
        <v>-122716834.45000002</v>
      </c>
      <c r="F140" s="121">
        <f>'FIN-CASHFLOW_CWS'!F25</f>
        <v>-98105874.650099993</v>
      </c>
      <c r="G140" s="121" t="e">
        <f>'FIN-CASHFLOW_CWS'!G25</f>
        <v>#REF!</v>
      </c>
      <c r="H140" s="121" t="e">
        <f>'FIN-CASHFLOW_CWS'!H25</f>
        <v>#REF!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477</v>
      </c>
      <c r="C142" s="121">
        <f>'FIN-CASHFLOW_CWS'!C27</f>
        <v>0</v>
      </c>
      <c r="D142" s="121">
        <f>'FIN-CASHFLOW_CWS'!D27</f>
        <v>47167007.800000004</v>
      </c>
      <c r="E142" s="121">
        <f>'FIN-CASHFLOW_CWS'!E27</f>
        <v>43496169.04999999</v>
      </c>
      <c r="F142" s="121">
        <f>'FIN-CASHFLOW_CWS'!F27</f>
        <v>-79220665.400000036</v>
      </c>
      <c r="G142" s="121">
        <f>'FIN-CASHFLOW_CWS'!G27</f>
        <v>-177326540.05010003</v>
      </c>
      <c r="H142" s="121" t="e">
        <f>'FIN-CASHFLOW_CWS'!H27</f>
        <v>#REF!</v>
      </c>
      <c r="I142" s="121"/>
    </row>
    <row r="143" spans="2:9" x14ac:dyDescent="0.15">
      <c r="B143" s="136" t="s">
        <v>476</v>
      </c>
      <c r="C143" s="121">
        <f>'FIN-CASHFLOW_CWS'!C28</f>
        <v>47167007.800000004</v>
      </c>
      <c r="D143" s="121">
        <f>'FIN-CASHFLOW_CWS'!D28</f>
        <v>43496169.04999999</v>
      </c>
      <c r="E143" s="121">
        <f>'FIN-CASHFLOW_CWS'!E28</f>
        <v>-79220665.400000036</v>
      </c>
      <c r="F143" s="121">
        <f>'FIN-CASHFLOW_CWS'!F28</f>
        <v>-177326540.05010003</v>
      </c>
      <c r="G143" s="121" t="e">
        <f>'FIN-CASHFLOW_CWS'!G28</f>
        <v>#REF!</v>
      </c>
      <c r="H143" s="121" t="e">
        <f>'FIN-CASHFLOW_CWS'!H28</f>
        <v>#REF!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453</v>
      </c>
    </row>
    <row r="146" spans="2:9" x14ac:dyDescent="0.15">
      <c r="B146" s="134"/>
    </row>
    <row r="147" spans="2:9" x14ac:dyDescent="0.15">
      <c r="B147" s="135" t="s">
        <v>454</v>
      </c>
    </row>
    <row r="148" spans="2:9" x14ac:dyDescent="0.15">
      <c r="B148" s="135"/>
    </row>
    <row r="149" spans="2:9" x14ac:dyDescent="0.15">
      <c r="B149" s="135" t="s">
        <v>455</v>
      </c>
    </row>
    <row r="150" spans="2:9" x14ac:dyDescent="0.15">
      <c r="B150" s="136" t="s">
        <v>451</v>
      </c>
      <c r="C150" s="121">
        <f>'FIN-BALANCE_CWS'!D7</f>
        <v>47167007.800000004</v>
      </c>
      <c r="D150" s="121">
        <f>'FIN-BALANCE_CWS'!E7</f>
        <v>43496169.050000004</v>
      </c>
      <c r="E150" s="121">
        <f>'FIN-BALANCE_CWS'!F7</f>
        <v>-79220665.399999991</v>
      </c>
      <c r="F150" s="121">
        <f>'FIN-BALANCE_CWS'!G7</f>
        <v>-177326540.0501</v>
      </c>
      <c r="G150" s="121" t="e">
        <f>'FIN-BALANCE_CWS'!H7</f>
        <v>#REF!</v>
      </c>
      <c r="H150" s="121" t="e">
        <f>'FIN-BALANCE_CWS'!I7</f>
        <v>#REF!</v>
      </c>
      <c r="I150" s="121"/>
    </row>
    <row r="151" spans="2:9" x14ac:dyDescent="0.15">
      <c r="B151" s="136" t="s">
        <v>456</v>
      </c>
      <c r="C151" s="121">
        <f>'FIN-BALANCE_CWS'!D8</f>
        <v>0</v>
      </c>
      <c r="D151" s="121">
        <f>'FIN-BALANCE_CWS'!E8</f>
        <v>79620</v>
      </c>
      <c r="E151" s="121">
        <f>'FIN-BALANCE_CWS'!F8</f>
        <v>348285</v>
      </c>
      <c r="F151" s="121">
        <f>'FIN-BALANCE_CWS'!G8</f>
        <v>622002.78999999992</v>
      </c>
      <c r="G151" s="121" t="e">
        <f>'FIN-BALANCE_CWS'!H8</f>
        <v>#REF!</v>
      </c>
      <c r="H151" s="121" t="e">
        <f>'FIN-BALANCE_CWS'!I8</f>
        <v>#REF!</v>
      </c>
      <c r="I151" s="121"/>
    </row>
    <row r="152" spans="2:9" x14ac:dyDescent="0.15">
      <c r="B152" s="136" t="s">
        <v>457</v>
      </c>
      <c r="C152" s="121">
        <f>'FIN-BALANCE_CWS'!D9</f>
        <v>0</v>
      </c>
      <c r="D152" s="121">
        <f>'FIN-BALANCE_CWS'!E9</f>
        <v>576000</v>
      </c>
      <c r="E152" s="121">
        <f>'FIN-BALANCE_CWS'!F9</f>
        <v>768600</v>
      </c>
      <c r="F152" s="121">
        <f>'FIN-BALANCE_CWS'!G9</f>
        <v>1853366</v>
      </c>
      <c r="G152" s="121">
        <f>'FIN-BALANCE_CWS'!H9</f>
        <v>1855078</v>
      </c>
      <c r="H152" s="121">
        <f>'FIN-BALANCE_CWS'!I9</f>
        <v>19915078</v>
      </c>
      <c r="I152" s="121"/>
    </row>
    <row r="153" spans="2:9" x14ac:dyDescent="0.15">
      <c r="B153" s="135" t="s">
        <v>458</v>
      </c>
      <c r="C153" s="121">
        <f>'FIN-BALANCE_CWS'!D10</f>
        <v>47167007.800000004</v>
      </c>
      <c r="D153" s="121">
        <f>'FIN-BALANCE_CWS'!E10</f>
        <v>44151789.050000004</v>
      </c>
      <c r="E153" s="121">
        <f>'FIN-BALANCE_CWS'!F10</f>
        <v>-78103780.399999991</v>
      </c>
      <c r="F153" s="121">
        <f>'FIN-BALANCE_CWS'!G10</f>
        <v>-174851171.26010001</v>
      </c>
      <c r="G153" s="121" t="e">
        <f>'FIN-BALANCE_CWS'!H10</f>
        <v>#REF!</v>
      </c>
      <c r="H153" s="121" t="e">
        <f>'FIN-BALANCE_CWS'!I10</f>
        <v>#REF!</v>
      </c>
      <c r="I153" s="121"/>
    </row>
    <row r="154" spans="2:9" x14ac:dyDescent="0.15">
      <c r="B154" s="136" t="s">
        <v>452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459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460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452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461</v>
      </c>
      <c r="C160" s="121">
        <f>'FIN-BALANCE_CWS'!D17</f>
        <v>47167007.800000004</v>
      </c>
      <c r="D160" s="121">
        <f>'FIN-BALANCE_CWS'!E17</f>
        <v>44232014.050000004</v>
      </c>
      <c r="E160" s="121">
        <f>'FIN-BALANCE_CWS'!F17</f>
        <v>-78036955.399999991</v>
      </c>
      <c r="F160" s="121">
        <f>'FIN-BALANCE_CWS'!G17</f>
        <v>-174810854.59343335</v>
      </c>
      <c r="G160" s="121" t="e">
        <f>'FIN-BALANCE_CWS'!H17</f>
        <v>#REF!</v>
      </c>
      <c r="H160" s="121" t="e">
        <f>'FIN-BALANCE_CWS'!I17</f>
        <v>#REF!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1050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462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369</v>
      </c>
      <c r="C166" s="121">
        <f>'FIN-BALANCE_CWS'!D23</f>
        <v>0</v>
      </c>
      <c r="D166" s="121">
        <f>'FIN-BALANCE_CWS'!E23</f>
        <v>444000</v>
      </c>
      <c r="E166" s="121">
        <f>'FIN-BALANCE_CWS'!F23</f>
        <v>629160</v>
      </c>
      <c r="F166" s="121">
        <f>'FIN-BALANCE_CWS'!G23</f>
        <v>1553854</v>
      </c>
      <c r="G166" s="121">
        <f>'FIN-BALANCE_CWS'!H23</f>
        <v>23968</v>
      </c>
      <c r="H166" s="121">
        <f>'FIN-BALANCE_CWS'!I23</f>
        <v>13800000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463</v>
      </c>
      <c r="C168" s="121">
        <f>'FIN-BALANCE_CWS'!D25</f>
        <v>0</v>
      </c>
      <c r="D168" s="121">
        <f>'FIN-BALANCE_CWS'!E25</f>
        <v>444000</v>
      </c>
      <c r="E168" s="121">
        <f>'FIN-BALANCE_CWS'!F25</f>
        <v>629160</v>
      </c>
      <c r="F168" s="121">
        <f>'FIN-BALANCE_CWS'!G25</f>
        <v>1553854</v>
      </c>
      <c r="G168" s="121">
        <f>'FIN-BALANCE_CWS'!H25</f>
        <v>23968</v>
      </c>
      <c r="H168" s="121">
        <f>'FIN-BALANCE_CWS'!I25</f>
        <v>13800000</v>
      </c>
      <c r="I168" s="121"/>
    </row>
    <row r="169" spans="2:9" x14ac:dyDescent="0.15">
      <c r="B169" s="136" t="s">
        <v>452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464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465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466</v>
      </c>
      <c r="C174" s="121">
        <f>'FIN-BALANCE_CWS'!D31</f>
        <v>0</v>
      </c>
      <c r="D174" s="121">
        <f>'FIN-BALANCE_CWS'!E31</f>
        <v>444000</v>
      </c>
      <c r="E174" s="121">
        <f>'FIN-BALANCE_CWS'!F31</f>
        <v>629160</v>
      </c>
      <c r="F174" s="121">
        <f>'FIN-BALANCE_CWS'!G31</f>
        <v>1553854</v>
      </c>
      <c r="G174" s="121">
        <f>'FIN-BALANCE_CWS'!H31</f>
        <v>23968</v>
      </c>
      <c r="H174" s="121">
        <f>'FIN-BALANCE_CWS'!I31</f>
        <v>13800000</v>
      </c>
      <c r="I174" s="121"/>
    </row>
    <row r="175" spans="2:9" x14ac:dyDescent="0.15">
      <c r="B175" s="136" t="s">
        <v>452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1051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1052</v>
      </c>
      <c r="C177" s="121">
        <f>'FIN-BALANCE_CWS'!D34</f>
        <v>47195599.800000004</v>
      </c>
      <c r="D177" s="121">
        <f>'FIN-BALANCE_CWS'!E34</f>
        <v>156230214.65000001</v>
      </c>
      <c r="E177" s="121">
        <f>'FIN-BALANCE_CWS'!F34</f>
        <v>156230214.65000001</v>
      </c>
      <c r="F177" s="121">
        <f>'FIN-BALANCE_CWS'!G34</f>
        <v>156230214.65000001</v>
      </c>
      <c r="G177" s="121">
        <f>'FIN-BALANCE_CWS'!H34</f>
        <v>156230214.65000001</v>
      </c>
      <c r="H177" s="121">
        <f>'FIN-BALANCE_CWS'!I34</f>
        <v>156230214.65000001</v>
      </c>
      <c r="I177" s="121"/>
    </row>
    <row r="178" spans="2:9" x14ac:dyDescent="0.15">
      <c r="B178" s="136" t="s">
        <v>468</v>
      </c>
      <c r="C178" s="121">
        <f>'FIN-BALANCE_CWS'!D35</f>
        <v>0</v>
      </c>
      <c r="D178" s="121">
        <f>'FIN-BALANCE_CWS'!E35</f>
        <v>-103085351.33333334</v>
      </c>
      <c r="E178" s="121">
        <f>'FIN-BALANCE_CWS'!F35</f>
        <v>-225145383.04166669</v>
      </c>
      <c r="F178" s="121">
        <f>'FIN-BALANCE_CWS'!G35</f>
        <v>-324398121.40077502</v>
      </c>
      <c r="G178" s="121" t="e">
        <f>'FIN-BALANCE_CWS'!H35</f>
        <v>#REF!</v>
      </c>
      <c r="H178" s="121" t="e">
        <f>'FIN-BALANCE_CWS'!I35</f>
        <v>#REF!</v>
      </c>
      <c r="I178" s="121"/>
    </row>
    <row r="179" spans="2:9" x14ac:dyDescent="0.15">
      <c r="B179" s="137" t="s">
        <v>469</v>
      </c>
      <c r="C179" s="121">
        <f>'FIN-BALANCE_CWS'!D36</f>
        <v>-28592</v>
      </c>
      <c r="D179" s="121">
        <f>'FIN-BALANCE_CWS'!E36</f>
        <v>-9356849.2666666657</v>
      </c>
      <c r="E179" s="121">
        <f>'FIN-BALANCE_CWS'!F36</f>
        <v>-9750947.0083333347</v>
      </c>
      <c r="F179" s="121">
        <f>'FIN-BALANCE_CWS'!G36</f>
        <v>-8196801.8426583325</v>
      </c>
      <c r="G179" s="121" t="e">
        <f>'FIN-BALANCE_CWS'!H36</f>
        <v>#REF!</v>
      </c>
      <c r="H179" s="121" t="e">
        <f>'FIN-BALANCE_CWS'!I36</f>
        <v>#REF!</v>
      </c>
      <c r="I179" s="121"/>
    </row>
    <row r="180" spans="2:9" x14ac:dyDescent="0.15">
      <c r="B180" s="135" t="s">
        <v>1053</v>
      </c>
      <c r="C180" s="121">
        <f>'FIN-BALANCE_CWS'!D37</f>
        <v>47167007.800000004</v>
      </c>
      <c r="D180" s="121">
        <f>'FIN-BALANCE_CWS'!E37</f>
        <v>43788014.049999997</v>
      </c>
      <c r="E180" s="121">
        <f>'FIN-BALANCE_CWS'!F37</f>
        <v>-78666115.400000021</v>
      </c>
      <c r="F180" s="121">
        <f>'FIN-BALANCE_CWS'!G37</f>
        <v>-176364708.59343335</v>
      </c>
      <c r="G180" s="121" t="e">
        <f>'FIN-BALANCE_CWS'!H37</f>
        <v>#REF!</v>
      </c>
      <c r="H180" s="121" t="e">
        <f>'FIN-BALANCE_CWS'!I37</f>
        <v>#REF!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1054</v>
      </c>
      <c r="C182" s="121">
        <f>'FIN-BALANCE_CWS'!D39</f>
        <v>47167007.800000004</v>
      </c>
      <c r="D182" s="121">
        <f>'FIN-BALANCE_CWS'!E39</f>
        <v>44232014.049999997</v>
      </c>
      <c r="E182" s="121">
        <f>'FIN-BALANCE_CWS'!F39</f>
        <v>-78036955.400000021</v>
      </c>
      <c r="F182" s="121">
        <f>'FIN-BALANCE_CWS'!G39</f>
        <v>-174810854.59343335</v>
      </c>
      <c r="G182" s="121" t="e">
        <f>'FIN-BALANCE_CWS'!H39</f>
        <v>#REF!</v>
      </c>
      <c r="H182" s="121" t="e">
        <f>'FIN-BALANCE_CWS'!I39</f>
        <v>#REF!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1061</v>
      </c>
      <c r="C4" s="230" t="s">
        <v>324</v>
      </c>
      <c r="D4" s="27"/>
      <c r="E4" s="27"/>
      <c r="F4" s="27"/>
      <c r="G4" s="10"/>
      <c r="H4" s="230" t="s">
        <v>324</v>
      </c>
      <c r="I4" s="10"/>
      <c r="J4" s="10"/>
      <c r="K4" s="10"/>
      <c r="L4" s="10"/>
      <c r="M4" s="10"/>
      <c r="N4" s="230" t="s">
        <v>324</v>
      </c>
      <c r="O4" s="10"/>
      <c r="P4" s="10"/>
      <c r="Q4" s="10"/>
      <c r="R4" s="10"/>
      <c r="S4" s="230" t="s">
        <v>964</v>
      </c>
      <c r="T4" s="10"/>
      <c r="U4" s="10"/>
      <c r="V4" s="232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0"/>
      <c r="D5" s="27"/>
      <c r="E5" s="27"/>
      <c r="F5" s="27"/>
      <c r="G5" s="10"/>
      <c r="H5" s="230"/>
      <c r="I5" s="10"/>
      <c r="J5" s="10"/>
      <c r="K5" s="10"/>
      <c r="L5" s="10"/>
      <c r="M5" s="10"/>
      <c r="N5" s="230"/>
      <c r="O5" s="10"/>
      <c r="P5" s="10"/>
      <c r="Q5" s="10"/>
      <c r="R5" s="10"/>
      <c r="S5" s="230"/>
      <c r="T5" s="10"/>
      <c r="U5" s="10"/>
      <c r="V5" s="232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1062</v>
      </c>
      <c r="C6" s="231"/>
      <c r="D6" s="27"/>
      <c r="E6" s="27"/>
      <c r="F6" s="27"/>
      <c r="G6" s="10"/>
      <c r="H6" s="231"/>
      <c r="I6" s="10"/>
      <c r="J6" s="10"/>
      <c r="K6" s="10"/>
      <c r="L6" s="10"/>
      <c r="M6" s="10"/>
      <c r="N6" s="231"/>
      <c r="O6" s="10"/>
      <c r="P6" s="10"/>
      <c r="Q6" s="10"/>
      <c r="R6" s="10"/>
      <c r="S6" s="231"/>
      <c r="T6" s="10"/>
      <c r="U6" s="10"/>
      <c r="V6" s="232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825</v>
      </c>
      <c r="C7" s="232"/>
      <c r="D7" s="27"/>
      <c r="E7" s="27"/>
      <c r="F7" s="27"/>
      <c r="G7" s="10"/>
      <c r="H7" s="232"/>
      <c r="I7" s="10"/>
      <c r="J7" s="10"/>
      <c r="K7" s="10"/>
      <c r="L7" s="10"/>
      <c r="M7" s="10"/>
      <c r="N7" s="232"/>
      <c r="O7" s="10"/>
      <c r="P7" s="10"/>
      <c r="Q7" s="10"/>
      <c r="R7" s="10"/>
      <c r="S7" s="232"/>
      <c r="T7" s="10"/>
      <c r="U7" s="10"/>
      <c r="V7" s="232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1103</v>
      </c>
      <c r="C8" s="232"/>
      <c r="D8" s="27"/>
      <c r="E8" s="27"/>
      <c r="F8" s="27"/>
      <c r="G8" s="10"/>
      <c r="H8" s="232"/>
      <c r="I8" s="10"/>
      <c r="J8" s="10"/>
      <c r="K8" s="10"/>
      <c r="L8" s="10"/>
      <c r="M8" s="10"/>
      <c r="N8" s="232"/>
      <c r="O8" s="10"/>
      <c r="P8" s="10"/>
      <c r="Q8" s="10"/>
      <c r="R8" s="10"/>
      <c r="S8" s="232"/>
      <c r="T8" s="10"/>
      <c r="U8" s="10"/>
      <c r="V8" s="232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577</v>
      </c>
      <c r="C9" s="233"/>
      <c r="H9" s="233"/>
      <c r="N9" s="233"/>
      <c r="S9" s="233"/>
      <c r="V9" s="233"/>
    </row>
    <row r="10" spans="1:37" x14ac:dyDescent="0.15">
      <c r="B10" s="16"/>
      <c r="C10" s="233"/>
      <c r="H10" s="233"/>
      <c r="N10" s="233"/>
      <c r="S10" s="233"/>
      <c r="V10" s="233"/>
    </row>
    <row r="11" spans="1:37" s="14" customFormat="1" x14ac:dyDescent="0.15">
      <c r="A11" s="10"/>
      <c r="B11" s="47" t="s">
        <v>1073</v>
      </c>
      <c r="C11" s="232"/>
      <c r="D11" s="27"/>
      <c r="E11" s="27"/>
      <c r="F11" s="27"/>
      <c r="G11" s="10"/>
      <c r="H11" s="232"/>
      <c r="I11" s="10"/>
      <c r="J11" s="10"/>
      <c r="K11" s="10"/>
      <c r="L11" s="10"/>
      <c r="M11" s="10"/>
      <c r="N11" s="232"/>
      <c r="O11" s="10"/>
      <c r="P11" s="10"/>
      <c r="Q11" s="10"/>
      <c r="R11" s="10"/>
      <c r="S11" s="232"/>
      <c r="T11" s="10"/>
      <c r="U11" s="10"/>
      <c r="V11" s="232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531</v>
      </c>
      <c r="C12" s="233"/>
      <c r="H12" s="233"/>
      <c r="N12" s="233"/>
      <c r="S12" s="233"/>
      <c r="V12" s="233"/>
    </row>
    <row r="13" spans="1:37" x14ac:dyDescent="0.15">
      <c r="B13" s="47" t="s">
        <v>578</v>
      </c>
      <c r="C13" s="233"/>
      <c r="H13" s="233"/>
      <c r="N13" s="233"/>
      <c r="S13" s="233"/>
      <c r="V13" s="233"/>
    </row>
    <row r="14" spans="1:37" x14ac:dyDescent="0.15">
      <c r="B14" s="16"/>
      <c r="C14" s="233"/>
      <c r="H14" s="233"/>
      <c r="N14" s="233"/>
      <c r="S14" s="233"/>
      <c r="V14" s="233"/>
    </row>
    <row r="15" spans="1:37" x14ac:dyDescent="0.15">
      <c r="B15" s="16" t="s">
        <v>1063</v>
      </c>
      <c r="C15" s="233"/>
      <c r="H15" s="233"/>
      <c r="N15" s="233"/>
      <c r="S15" s="233"/>
      <c r="V15" s="233"/>
    </row>
    <row r="16" spans="1:37" x14ac:dyDescent="0.15">
      <c r="B16" s="16"/>
      <c r="C16" s="233"/>
      <c r="H16" s="233"/>
      <c r="N16" s="233"/>
      <c r="S16" s="233"/>
      <c r="V16" s="233"/>
    </row>
    <row r="17" spans="2:23" x14ac:dyDescent="0.15">
      <c r="B17" s="16" t="s">
        <v>823</v>
      </c>
      <c r="C17" s="233"/>
      <c r="H17" s="233"/>
      <c r="N17" s="233"/>
      <c r="S17" s="233"/>
      <c r="V17" s="233"/>
    </row>
    <row r="18" spans="2:23" x14ac:dyDescent="0.15">
      <c r="B18" s="16" t="s">
        <v>826</v>
      </c>
      <c r="C18" s="233"/>
      <c r="H18" s="233"/>
      <c r="N18" s="233"/>
      <c r="S18" s="233"/>
      <c r="V18" s="233"/>
    </row>
    <row r="19" spans="2:23" x14ac:dyDescent="0.15">
      <c r="B19" s="16" t="s">
        <v>824</v>
      </c>
      <c r="C19" s="233"/>
      <c r="H19" s="233"/>
      <c r="N19" s="233"/>
      <c r="S19" s="233"/>
      <c r="V19" s="233"/>
    </row>
    <row r="20" spans="2:23" x14ac:dyDescent="0.15">
      <c r="B20" s="47" t="s">
        <v>545</v>
      </c>
      <c r="C20" s="233"/>
      <c r="H20" s="233"/>
      <c r="N20" s="233"/>
      <c r="S20" s="233"/>
      <c r="V20" s="233"/>
    </row>
    <row r="21" spans="2:23" x14ac:dyDescent="0.15">
      <c r="B21" s="47" t="s">
        <v>818</v>
      </c>
      <c r="C21" s="233"/>
      <c r="H21" s="233"/>
      <c r="N21" s="233"/>
      <c r="S21" s="233"/>
      <c r="V21" s="233"/>
    </row>
    <row r="22" spans="2:23" x14ac:dyDescent="0.15">
      <c r="B22" s="47" t="s">
        <v>819</v>
      </c>
      <c r="C22" s="233"/>
      <c r="H22" s="233"/>
      <c r="N22" s="233"/>
      <c r="S22" s="233"/>
      <c r="V22" s="233"/>
    </row>
    <row r="23" spans="2:23" x14ac:dyDescent="0.15">
      <c r="B23" s="47" t="s">
        <v>820</v>
      </c>
      <c r="C23" s="233"/>
      <c r="H23" s="233"/>
      <c r="N23" s="233"/>
      <c r="S23" s="233"/>
      <c r="V23" s="233"/>
    </row>
    <row r="24" spans="2:23" x14ac:dyDescent="0.15">
      <c r="B24" s="47" t="s">
        <v>821</v>
      </c>
      <c r="C24" s="233"/>
      <c r="H24" s="233"/>
      <c r="N24" s="233"/>
      <c r="S24" s="233"/>
      <c r="V24" s="233"/>
    </row>
    <row r="25" spans="2:23" x14ac:dyDescent="0.15">
      <c r="B25" s="47" t="s">
        <v>822</v>
      </c>
      <c r="C25" s="233"/>
      <c r="H25" s="233"/>
      <c r="N25" s="233"/>
      <c r="S25" s="233"/>
      <c r="V25" s="233"/>
    </row>
    <row r="26" spans="2:23" ht="18" x14ac:dyDescent="0.2">
      <c r="B26" s="14" t="s">
        <v>827</v>
      </c>
      <c r="C26" s="231"/>
      <c r="D26" s="27"/>
      <c r="E26" s="27"/>
      <c r="F26" s="27"/>
      <c r="G26" s="10"/>
      <c r="H26" s="231"/>
      <c r="I26" s="10"/>
      <c r="J26" s="10"/>
      <c r="K26" s="10"/>
      <c r="L26" s="10"/>
      <c r="M26" s="10"/>
      <c r="N26" s="231"/>
      <c r="O26" s="10"/>
      <c r="P26" s="10"/>
      <c r="Q26" s="10"/>
      <c r="R26" s="10"/>
      <c r="S26" s="231"/>
      <c r="T26" s="10"/>
      <c r="U26" s="10"/>
      <c r="V26" s="232"/>
      <c r="W26" s="10"/>
    </row>
    <row r="27" spans="2:23" x14ac:dyDescent="0.15">
      <c r="B27" s="47" t="s">
        <v>569</v>
      </c>
      <c r="C27" s="233"/>
      <c r="H27" s="233"/>
      <c r="J27" s="10"/>
      <c r="N27" s="233"/>
      <c r="S27" s="233"/>
      <c r="V27" s="233"/>
    </row>
    <row r="28" spans="2:23" x14ac:dyDescent="0.15">
      <c r="B28" s="47" t="s">
        <v>528</v>
      </c>
      <c r="C28" s="233"/>
      <c r="H28" s="233"/>
      <c r="N28" s="233"/>
      <c r="P28" s="10"/>
      <c r="S28" s="233"/>
      <c r="V28" s="233"/>
    </row>
    <row r="29" spans="2:23" x14ac:dyDescent="0.15">
      <c r="B29" s="47" t="s">
        <v>529</v>
      </c>
      <c r="C29" s="233"/>
      <c r="H29" s="233"/>
      <c r="N29" s="233"/>
      <c r="S29" s="232"/>
      <c r="V29" s="233"/>
    </row>
    <row r="30" spans="2:23" x14ac:dyDescent="0.15">
      <c r="B30" s="47" t="s">
        <v>530</v>
      </c>
      <c r="C30" s="233"/>
      <c r="H30" s="233"/>
      <c r="N30" s="233"/>
      <c r="S30" s="232"/>
      <c r="V30" s="233"/>
    </row>
    <row r="31" spans="2:23" x14ac:dyDescent="0.15">
      <c r="B31" s="14" t="s">
        <v>828</v>
      </c>
      <c r="C31" s="233"/>
      <c r="H31" s="233"/>
      <c r="N31" s="233"/>
      <c r="S31" s="232"/>
      <c r="V31" s="233"/>
    </row>
    <row r="32" spans="2:23" x14ac:dyDescent="0.15">
      <c r="B32" s="47" t="s">
        <v>554</v>
      </c>
      <c r="C32" s="233"/>
      <c r="H32" s="233"/>
      <c r="M32" s="10"/>
      <c r="N32" s="232"/>
      <c r="O32" s="10"/>
      <c r="S32" s="233"/>
      <c r="V32" s="233"/>
    </row>
    <row r="33" spans="2:22" x14ac:dyDescent="0.15">
      <c r="B33" s="47" t="s">
        <v>703</v>
      </c>
      <c r="C33" s="233"/>
      <c r="F33" s="10"/>
      <c r="H33" s="233"/>
      <c r="N33" s="233"/>
      <c r="P33" s="10"/>
      <c r="S33" s="233"/>
      <c r="V33" s="233"/>
    </row>
    <row r="34" spans="2:22" x14ac:dyDescent="0.15">
      <c r="B34" s="47" t="s">
        <v>704</v>
      </c>
      <c r="C34" s="233"/>
      <c r="H34" s="233"/>
      <c r="N34" s="233"/>
      <c r="S34" s="232"/>
      <c r="V34" s="233"/>
    </row>
    <row r="35" spans="2:22" x14ac:dyDescent="0.15">
      <c r="B35" s="47" t="s">
        <v>705</v>
      </c>
      <c r="C35" s="233"/>
      <c r="H35" s="233"/>
      <c r="N35" s="233"/>
      <c r="S35" s="233"/>
      <c r="V35" s="232"/>
    </row>
    <row r="36" spans="2:22" x14ac:dyDescent="0.15">
      <c r="B36" s="47" t="s">
        <v>706</v>
      </c>
      <c r="C36" s="233"/>
      <c r="H36" s="233"/>
      <c r="N36" s="233"/>
      <c r="S36" s="233"/>
      <c r="V36" s="232"/>
    </row>
    <row r="37" spans="2:22" x14ac:dyDescent="0.15">
      <c r="B37" s="16" t="s">
        <v>829</v>
      </c>
      <c r="C37" s="233"/>
      <c r="H37" s="233"/>
      <c r="N37" s="233"/>
      <c r="S37" s="233"/>
      <c r="V37" s="233"/>
    </row>
    <row r="38" spans="2:22" x14ac:dyDescent="0.15">
      <c r="B38" s="16"/>
      <c r="C38" s="233"/>
      <c r="H38" s="233"/>
      <c r="N38" s="233"/>
      <c r="S38" s="233"/>
      <c r="V38" s="233"/>
    </row>
    <row r="39" spans="2:22" x14ac:dyDescent="0.15">
      <c r="B39" s="47" t="s">
        <v>539</v>
      </c>
      <c r="C39" s="232"/>
      <c r="H39" s="233"/>
      <c r="N39" s="233"/>
      <c r="S39" s="233"/>
      <c r="V39" s="233"/>
    </row>
    <row r="40" spans="2:22" x14ac:dyDescent="0.15">
      <c r="B40" s="106" t="s">
        <v>335</v>
      </c>
      <c r="C40" s="232"/>
      <c r="H40" s="233"/>
      <c r="N40" s="233"/>
      <c r="S40" s="233"/>
      <c r="V40" s="233"/>
    </row>
    <row r="41" spans="2:22" x14ac:dyDescent="0.15">
      <c r="B41" s="106" t="s">
        <v>336</v>
      </c>
      <c r="C41" s="232"/>
      <c r="H41" s="233"/>
      <c r="N41" s="233"/>
      <c r="S41" s="233"/>
      <c r="V41" s="233"/>
    </row>
    <row r="42" spans="2:22" x14ac:dyDescent="0.15">
      <c r="B42" s="106" t="s">
        <v>552</v>
      </c>
      <c r="C42" s="232"/>
      <c r="H42" s="233"/>
      <c r="N42" s="233"/>
      <c r="S42" s="233"/>
      <c r="V42" s="233"/>
    </row>
    <row r="43" spans="2:22" x14ac:dyDescent="0.15">
      <c r="B43" s="106"/>
      <c r="C43" s="233"/>
      <c r="H43" s="233"/>
      <c r="N43" s="233"/>
      <c r="S43" s="233"/>
      <c r="V43" s="233"/>
    </row>
    <row r="44" spans="2:22" x14ac:dyDescent="0.15">
      <c r="B44" s="47" t="s">
        <v>540</v>
      </c>
      <c r="C44" s="233"/>
      <c r="H44" s="233"/>
      <c r="N44" s="233"/>
      <c r="S44" s="233"/>
      <c r="V44" s="233"/>
    </row>
    <row r="45" spans="2:22" x14ac:dyDescent="0.15">
      <c r="C45" s="233"/>
      <c r="H45" s="233"/>
      <c r="N45" s="233"/>
      <c r="S45" s="233"/>
      <c r="V45" s="233"/>
    </row>
    <row r="46" spans="2:22" x14ac:dyDescent="0.15">
      <c r="B46" s="44"/>
      <c r="C46" s="233"/>
      <c r="H46" s="233"/>
      <c r="N46" s="233"/>
      <c r="S46" s="233"/>
      <c r="V46" s="233"/>
    </row>
    <row r="47" spans="2:22" x14ac:dyDescent="0.15">
      <c r="B47" s="16" t="s">
        <v>551</v>
      </c>
      <c r="C47" s="233"/>
      <c r="H47" s="233"/>
      <c r="N47" s="233"/>
      <c r="S47" s="233"/>
      <c r="V47" s="233"/>
    </row>
    <row r="48" spans="2:22" x14ac:dyDescent="0.15">
      <c r="B48" s="44"/>
      <c r="C48" s="233"/>
      <c r="D48" s="10"/>
      <c r="E48" s="10"/>
      <c r="H48" s="233"/>
      <c r="N48" s="233"/>
      <c r="S48" s="233"/>
      <c r="V48" s="233"/>
    </row>
    <row r="49" spans="2:22" hidden="1" x14ac:dyDescent="0.15">
      <c r="B49" s="47" t="s">
        <v>740</v>
      </c>
      <c r="C49" s="233"/>
      <c r="D49" s="10"/>
      <c r="H49" s="233"/>
      <c r="N49" s="233"/>
      <c r="S49" s="233"/>
      <c r="V49" s="233"/>
    </row>
    <row r="50" spans="2:22" x14ac:dyDescent="0.15">
      <c r="B50" s="106" t="s">
        <v>576</v>
      </c>
      <c r="C50" s="233"/>
      <c r="D50" s="10"/>
      <c r="E50" s="10"/>
      <c r="H50" s="233"/>
      <c r="N50" s="233"/>
      <c r="S50" s="233"/>
      <c r="V50" s="233"/>
    </row>
    <row r="51" spans="2:22" x14ac:dyDescent="0.15">
      <c r="B51" s="106" t="s">
        <v>571</v>
      </c>
      <c r="C51" s="233"/>
      <c r="D51" s="10"/>
      <c r="E51" s="10"/>
      <c r="F51" s="10"/>
      <c r="G51" s="10"/>
      <c r="H51" s="233"/>
      <c r="N51" s="233"/>
      <c r="S51" s="233"/>
      <c r="V51" s="233"/>
    </row>
    <row r="52" spans="2:22" x14ac:dyDescent="0.15">
      <c r="C52" s="233"/>
      <c r="E52" s="10"/>
      <c r="F52" s="10"/>
      <c r="H52" s="233"/>
      <c r="N52" s="233"/>
      <c r="S52" s="233"/>
      <c r="V52" s="233"/>
    </row>
    <row r="53" spans="2:22" x14ac:dyDescent="0.15">
      <c r="B53" s="106" t="s">
        <v>566</v>
      </c>
      <c r="C53" s="233"/>
      <c r="E53" s="10"/>
      <c r="F53" s="10"/>
      <c r="H53" s="233"/>
      <c r="N53" s="233"/>
      <c r="S53" s="233"/>
      <c r="V53" s="233"/>
    </row>
    <row r="54" spans="2:22" x14ac:dyDescent="0.15">
      <c r="B54" s="106" t="s">
        <v>186</v>
      </c>
      <c r="C54" s="233"/>
      <c r="F54" s="10"/>
      <c r="G54" s="10"/>
      <c r="H54" s="233"/>
      <c r="N54" s="233"/>
      <c r="S54" s="233"/>
      <c r="V54" s="233"/>
    </row>
    <row r="55" spans="2:22" x14ac:dyDescent="0.15">
      <c r="B55" s="217" t="s">
        <v>541</v>
      </c>
      <c r="C55" s="233"/>
      <c r="G55" s="10"/>
      <c r="H55" s="232"/>
      <c r="N55" s="233"/>
      <c r="S55" s="233"/>
      <c r="V55" s="233"/>
    </row>
    <row r="56" spans="2:22" x14ac:dyDescent="0.15">
      <c r="B56" s="217" t="s">
        <v>542</v>
      </c>
      <c r="C56" s="233"/>
      <c r="G56" s="10"/>
      <c r="H56" s="232"/>
      <c r="N56" s="233"/>
      <c r="S56" s="233"/>
      <c r="V56" s="233"/>
    </row>
    <row r="57" spans="2:22" x14ac:dyDescent="0.15">
      <c r="B57" s="217" t="s">
        <v>543</v>
      </c>
      <c r="C57" s="233"/>
      <c r="H57" s="232"/>
      <c r="I57" s="10"/>
      <c r="N57" s="233"/>
      <c r="S57" s="233"/>
      <c r="V57" s="233"/>
    </row>
    <row r="58" spans="2:22" x14ac:dyDescent="0.15">
      <c r="B58" s="217" t="s">
        <v>544</v>
      </c>
      <c r="C58" s="233"/>
      <c r="H58" s="233"/>
      <c r="N58" s="233"/>
      <c r="S58" s="233"/>
      <c r="V58" s="233"/>
    </row>
    <row r="59" spans="2:22" x14ac:dyDescent="0.15">
      <c r="B59" s="47"/>
      <c r="C59" s="233"/>
      <c r="H59" s="233"/>
      <c r="N59" s="233"/>
      <c r="S59" s="233"/>
      <c r="V59" s="233"/>
    </row>
    <row r="60" spans="2:22" x14ac:dyDescent="0.15">
      <c r="B60" s="47" t="s">
        <v>549</v>
      </c>
      <c r="C60" s="233"/>
      <c r="F60" s="10"/>
      <c r="G60" s="10"/>
      <c r="H60" s="232"/>
      <c r="K60" s="10"/>
      <c r="N60" s="233"/>
      <c r="S60" s="233"/>
      <c r="V60" s="233"/>
    </row>
    <row r="61" spans="2:22" x14ac:dyDescent="0.15">
      <c r="B61" s="106" t="s">
        <v>566</v>
      </c>
      <c r="C61" s="233"/>
      <c r="H61" s="233"/>
      <c r="N61" s="233"/>
      <c r="S61" s="233"/>
      <c r="V61" s="233"/>
    </row>
    <row r="62" spans="2:22" x14ac:dyDescent="0.15">
      <c r="B62" s="106" t="s">
        <v>546</v>
      </c>
      <c r="C62" s="233"/>
      <c r="H62" s="233"/>
      <c r="N62" s="233"/>
      <c r="S62" s="233"/>
      <c r="V62" s="233"/>
    </row>
    <row r="63" spans="2:22" x14ac:dyDescent="0.15">
      <c r="B63" s="106" t="s">
        <v>532</v>
      </c>
      <c r="C63" s="233"/>
      <c r="H63" s="233"/>
      <c r="N63" s="233"/>
      <c r="S63" s="233"/>
      <c r="V63" s="233"/>
    </row>
    <row r="64" spans="2:22" x14ac:dyDescent="0.15">
      <c r="C64" s="233"/>
      <c r="H64" s="233"/>
      <c r="N64" s="233"/>
      <c r="S64" s="233"/>
      <c r="V64" s="233"/>
    </row>
    <row r="65" spans="2:22" x14ac:dyDescent="0.15">
      <c r="B65" s="47" t="s">
        <v>550</v>
      </c>
      <c r="C65" s="233"/>
      <c r="H65" s="232"/>
      <c r="I65" s="10"/>
      <c r="J65" s="10"/>
      <c r="K65" s="10"/>
      <c r="N65" s="233"/>
      <c r="S65" s="233"/>
      <c r="V65" s="233"/>
    </row>
    <row r="66" spans="2:22" x14ac:dyDescent="0.15">
      <c r="B66" s="106" t="s">
        <v>566</v>
      </c>
      <c r="C66" s="233"/>
      <c r="H66" s="233"/>
      <c r="N66" s="233"/>
      <c r="S66" s="233"/>
      <c r="V66" s="233"/>
    </row>
    <row r="67" spans="2:22" x14ac:dyDescent="0.15">
      <c r="B67" s="106" t="s">
        <v>546</v>
      </c>
      <c r="C67" s="233"/>
      <c r="H67" s="233"/>
      <c r="N67" s="233"/>
      <c r="S67" s="233"/>
      <c r="V67" s="233"/>
    </row>
    <row r="68" spans="2:22" x14ac:dyDescent="0.15">
      <c r="B68" s="106" t="s">
        <v>532</v>
      </c>
      <c r="C68" s="233"/>
      <c r="H68" s="233"/>
      <c r="N68" s="233"/>
      <c r="S68" s="233"/>
      <c r="V68" s="233"/>
    </row>
    <row r="69" spans="2:22" x14ac:dyDescent="0.15">
      <c r="C69" s="233"/>
      <c r="H69" s="233"/>
      <c r="N69" s="233"/>
      <c r="S69" s="233"/>
      <c r="V69" s="233"/>
    </row>
    <row r="70" spans="2:22" x14ac:dyDescent="0.15">
      <c r="B70" s="47" t="s">
        <v>547</v>
      </c>
      <c r="C70" s="233"/>
      <c r="H70" s="233"/>
      <c r="N70" s="233"/>
      <c r="S70" s="233"/>
      <c r="V70" s="233"/>
    </row>
    <row r="71" spans="2:22" x14ac:dyDescent="0.15">
      <c r="C71" s="233"/>
      <c r="H71" s="233"/>
      <c r="N71" s="233"/>
      <c r="S71" s="233"/>
      <c r="V71" s="233"/>
    </row>
    <row r="72" spans="2:22" x14ac:dyDescent="0.15">
      <c r="B72" s="47" t="s">
        <v>520</v>
      </c>
      <c r="C72" s="233"/>
      <c r="H72" s="233"/>
      <c r="N72" s="233"/>
      <c r="S72" s="233"/>
      <c r="V72" s="233"/>
    </row>
    <row r="73" spans="2:22" x14ac:dyDescent="0.15">
      <c r="B73" s="47" t="s">
        <v>548</v>
      </c>
      <c r="C73" s="233"/>
      <c r="H73" s="233"/>
      <c r="N73" s="233"/>
      <c r="S73" s="233"/>
      <c r="V73" s="233"/>
    </row>
    <row r="74" spans="2:22" x14ac:dyDescent="0.15">
      <c r="C74" s="233"/>
      <c r="H74" s="233"/>
      <c r="M74" s="10"/>
      <c r="N74" s="233"/>
      <c r="O74" s="10"/>
      <c r="S74" s="233"/>
      <c r="V74" s="233"/>
    </row>
    <row r="75" spans="2:22" x14ac:dyDescent="0.15">
      <c r="B75" s="47"/>
      <c r="C75" s="233"/>
      <c r="H75" s="233"/>
      <c r="N75" s="233"/>
      <c r="S75" s="233"/>
      <c r="V75" s="233"/>
    </row>
    <row r="76" spans="2:22" x14ac:dyDescent="0.15">
      <c r="B76" s="47" t="s">
        <v>1108</v>
      </c>
      <c r="C76" s="233"/>
      <c r="H76" s="233"/>
      <c r="N76" s="233"/>
      <c r="S76" s="233"/>
      <c r="V76" s="233"/>
    </row>
    <row r="77" spans="2:22" x14ac:dyDescent="0.15">
      <c r="B77" s="47" t="s">
        <v>1109</v>
      </c>
      <c r="C77" s="233"/>
      <c r="H77" s="233"/>
      <c r="N77" s="233"/>
      <c r="S77" s="233"/>
      <c r="V77" s="233"/>
    </row>
    <row r="78" spans="2:22" x14ac:dyDescent="0.15">
      <c r="B78" s="16" t="s">
        <v>406</v>
      </c>
      <c r="C78" s="233"/>
      <c r="H78" s="233"/>
      <c r="N78" s="233"/>
      <c r="S78" s="233"/>
      <c r="V78" s="233"/>
    </row>
    <row r="79" spans="2:22" x14ac:dyDescent="0.15">
      <c r="B79" s="44"/>
      <c r="C79" s="233"/>
      <c r="H79" s="233"/>
      <c r="N79" s="233"/>
      <c r="S79" s="233"/>
      <c r="V79" s="233"/>
    </row>
    <row r="80" spans="2:22" x14ac:dyDescent="0.15">
      <c r="B80" s="47" t="s">
        <v>539</v>
      </c>
      <c r="C80" s="232"/>
      <c r="H80" s="233"/>
      <c r="N80" s="233"/>
      <c r="S80" s="233"/>
      <c r="V80" s="233"/>
    </row>
    <row r="81" spans="2:22" x14ac:dyDescent="0.15">
      <c r="B81" s="47"/>
      <c r="C81" s="233"/>
      <c r="H81" s="233"/>
      <c r="N81" s="233"/>
      <c r="S81" s="233"/>
      <c r="V81" s="233"/>
    </row>
    <row r="82" spans="2:22" x14ac:dyDescent="0.15">
      <c r="B82" s="47" t="s">
        <v>736</v>
      </c>
      <c r="C82" s="233"/>
      <c r="H82" s="233"/>
      <c r="N82" s="233"/>
      <c r="S82" s="233"/>
      <c r="V82" s="233"/>
    </row>
    <row r="83" spans="2:22" x14ac:dyDescent="0.15">
      <c r="B83" s="106" t="s">
        <v>519</v>
      </c>
      <c r="C83" s="232"/>
      <c r="D83" s="10"/>
      <c r="H83" s="233"/>
      <c r="N83" s="233"/>
      <c r="S83" s="233"/>
      <c r="V83" s="233"/>
    </row>
    <row r="84" spans="2:22" x14ac:dyDescent="0.15">
      <c r="B84" s="106" t="s">
        <v>516</v>
      </c>
      <c r="C84" s="233"/>
      <c r="D84" s="10"/>
      <c r="E84" s="10"/>
      <c r="H84" s="233"/>
      <c r="N84" s="233"/>
      <c r="S84" s="233"/>
      <c r="V84" s="233"/>
    </row>
    <row r="85" spans="2:22" x14ac:dyDescent="0.15">
      <c r="B85" s="106" t="s">
        <v>517</v>
      </c>
      <c r="C85" s="233"/>
      <c r="E85" s="10"/>
      <c r="F85" s="10"/>
      <c r="H85" s="233"/>
      <c r="N85" s="233"/>
      <c r="S85" s="233"/>
      <c r="V85" s="233"/>
    </row>
    <row r="86" spans="2:22" x14ac:dyDescent="0.15">
      <c r="B86" s="106" t="s">
        <v>518</v>
      </c>
      <c r="C86" s="233"/>
      <c r="H86" s="233"/>
      <c r="N86" s="233"/>
      <c r="S86" s="233"/>
      <c r="V86" s="233"/>
    </row>
    <row r="87" spans="2:22" x14ac:dyDescent="0.15">
      <c r="B87" s="106" t="s">
        <v>526</v>
      </c>
      <c r="C87" s="233"/>
      <c r="H87" s="233"/>
      <c r="N87" s="233"/>
      <c r="S87" s="233"/>
      <c r="V87" s="233"/>
    </row>
    <row r="88" spans="2:22" x14ac:dyDescent="0.15">
      <c r="B88" s="106" t="s">
        <v>527</v>
      </c>
      <c r="C88" s="233"/>
      <c r="H88" s="233"/>
      <c r="N88" s="233"/>
      <c r="S88" s="233"/>
      <c r="V88" s="233"/>
    </row>
    <row r="89" spans="2:22" x14ac:dyDescent="0.15">
      <c r="B89" s="106" t="s">
        <v>423</v>
      </c>
      <c r="C89" s="233"/>
      <c r="D89" s="10"/>
      <c r="H89" s="233"/>
      <c r="N89" s="233"/>
      <c r="S89" s="233"/>
      <c r="V89" s="233"/>
    </row>
    <row r="90" spans="2:22" x14ac:dyDescent="0.15">
      <c r="B90" s="106" t="s">
        <v>424</v>
      </c>
      <c r="C90" s="233"/>
      <c r="D90" s="10"/>
      <c r="H90" s="233"/>
      <c r="N90" s="233"/>
      <c r="S90" s="233"/>
      <c r="V90" s="233"/>
    </row>
    <row r="91" spans="2:22" x14ac:dyDescent="0.15">
      <c r="B91" s="47"/>
      <c r="C91" s="233"/>
      <c r="H91" s="233"/>
      <c r="N91" s="233"/>
      <c r="S91" s="233"/>
      <c r="V91" s="233"/>
    </row>
    <row r="92" spans="2:22" x14ac:dyDescent="0.15">
      <c r="B92" s="47" t="s">
        <v>737</v>
      </c>
      <c r="C92" s="233"/>
      <c r="H92" s="233"/>
      <c r="N92" s="233"/>
      <c r="S92" s="233"/>
      <c r="V92" s="233"/>
    </row>
    <row r="93" spans="2:22" x14ac:dyDescent="0.15">
      <c r="B93" s="106" t="s">
        <v>519</v>
      </c>
      <c r="C93" s="232"/>
      <c r="D93" s="10"/>
      <c r="H93" s="233"/>
      <c r="N93" s="233"/>
      <c r="S93" s="233"/>
      <c r="V93" s="233"/>
    </row>
    <row r="94" spans="2:22" x14ac:dyDescent="0.15">
      <c r="B94" s="106" t="s">
        <v>516</v>
      </c>
      <c r="C94" s="233"/>
      <c r="D94" s="10"/>
      <c r="E94" s="10"/>
      <c r="H94" s="233"/>
      <c r="N94" s="233"/>
      <c r="S94" s="233"/>
      <c r="V94" s="233"/>
    </row>
    <row r="95" spans="2:22" x14ac:dyDescent="0.15">
      <c r="B95" s="106" t="s">
        <v>517</v>
      </c>
      <c r="C95" s="233"/>
      <c r="E95" s="10"/>
      <c r="F95" s="10"/>
      <c r="H95" s="233"/>
      <c r="N95" s="233"/>
      <c r="S95" s="233"/>
      <c r="V95" s="233"/>
    </row>
    <row r="96" spans="2:22" x14ac:dyDescent="0.15">
      <c r="B96" s="106" t="s">
        <v>518</v>
      </c>
      <c r="C96" s="233"/>
      <c r="H96" s="233"/>
      <c r="N96" s="233"/>
      <c r="S96" s="233"/>
      <c r="V96" s="233"/>
    </row>
    <row r="97" spans="2:22" x14ac:dyDescent="0.15">
      <c r="B97" s="106" t="s">
        <v>526</v>
      </c>
      <c r="C97" s="233"/>
      <c r="H97" s="233"/>
      <c r="N97" s="233"/>
      <c r="S97" s="233"/>
      <c r="V97" s="233"/>
    </row>
    <row r="98" spans="2:22" x14ac:dyDescent="0.15">
      <c r="B98" s="106" t="s">
        <v>527</v>
      </c>
      <c r="C98" s="233"/>
      <c r="H98" s="233"/>
      <c r="N98" s="233"/>
      <c r="S98" s="233"/>
      <c r="V98" s="233"/>
    </row>
    <row r="99" spans="2:22" x14ac:dyDescent="0.15">
      <c r="B99" s="106" t="s">
        <v>572</v>
      </c>
      <c r="C99" s="233"/>
      <c r="D99" s="10"/>
      <c r="E99" s="10"/>
      <c r="H99" s="233"/>
      <c r="N99" s="233"/>
      <c r="S99" s="233"/>
      <c r="V99" s="233"/>
    </row>
    <row r="100" spans="2:22" x14ac:dyDescent="0.15">
      <c r="B100" s="106" t="s">
        <v>187</v>
      </c>
      <c r="C100" s="233"/>
      <c r="E100" s="10"/>
      <c r="H100" s="233"/>
      <c r="N100" s="233"/>
      <c r="S100" s="233"/>
      <c r="V100" s="233"/>
    </row>
    <row r="101" spans="2:22" x14ac:dyDescent="0.15">
      <c r="B101" s="106" t="s">
        <v>188</v>
      </c>
      <c r="C101" s="233"/>
      <c r="E101" s="10"/>
      <c r="H101" s="233"/>
      <c r="N101" s="233"/>
      <c r="S101" s="233"/>
      <c r="V101" s="233"/>
    </row>
    <row r="102" spans="2:22" x14ac:dyDescent="0.15">
      <c r="B102" s="106" t="s">
        <v>189</v>
      </c>
      <c r="C102" s="233"/>
      <c r="E102" s="10"/>
      <c r="H102" s="233"/>
      <c r="N102" s="233"/>
      <c r="S102" s="233"/>
      <c r="V102" s="233"/>
    </row>
    <row r="103" spans="2:22" x14ac:dyDescent="0.15">
      <c r="C103" s="233"/>
      <c r="H103" s="233"/>
      <c r="N103" s="233"/>
      <c r="S103" s="233"/>
      <c r="V103" s="233"/>
    </row>
    <row r="104" spans="2:22" x14ac:dyDescent="0.15">
      <c r="B104" s="16" t="s">
        <v>183</v>
      </c>
      <c r="C104" s="233"/>
      <c r="H104" s="233"/>
      <c r="N104" s="233"/>
      <c r="S104" s="233"/>
      <c r="V104" s="233"/>
    </row>
    <row r="105" spans="2:22" x14ac:dyDescent="0.15">
      <c r="C105" s="233"/>
      <c r="H105" s="233"/>
      <c r="N105" s="233"/>
      <c r="S105" s="233"/>
      <c r="V105" s="233"/>
    </row>
    <row r="106" spans="2:22" x14ac:dyDescent="0.15">
      <c r="B106" s="44" t="s">
        <v>568</v>
      </c>
      <c r="C106" s="233"/>
      <c r="H106" s="233"/>
      <c r="N106" s="233"/>
      <c r="S106" s="233"/>
      <c r="V106" s="233"/>
    </row>
    <row r="107" spans="2:22" x14ac:dyDescent="0.15">
      <c r="B107" s="44"/>
      <c r="C107" s="233"/>
      <c r="H107" s="233"/>
      <c r="N107" s="233"/>
      <c r="S107" s="233"/>
      <c r="V107" s="233"/>
    </row>
    <row r="108" spans="2:22" x14ac:dyDescent="0.15">
      <c r="B108" s="47" t="s">
        <v>553</v>
      </c>
      <c r="C108" s="233"/>
      <c r="D108" s="10"/>
      <c r="G108" s="10"/>
      <c r="H108" s="233"/>
      <c r="N108" s="233"/>
      <c r="S108" s="233"/>
      <c r="V108" s="233"/>
    </row>
    <row r="109" spans="2:22" x14ac:dyDescent="0.15">
      <c r="B109" s="47" t="s">
        <v>573</v>
      </c>
      <c r="C109" s="233"/>
      <c r="D109" s="10"/>
      <c r="G109" s="10"/>
      <c r="H109" s="233"/>
      <c r="N109" s="233"/>
      <c r="S109" s="233"/>
      <c r="V109" s="233"/>
    </row>
    <row r="110" spans="2:22" x14ac:dyDescent="0.15">
      <c r="B110" s="47" t="s">
        <v>429</v>
      </c>
      <c r="C110" s="233"/>
      <c r="D110" s="10"/>
      <c r="H110" s="233"/>
      <c r="N110" s="233"/>
      <c r="S110" s="233"/>
      <c r="V110" s="233"/>
    </row>
    <row r="111" spans="2:22" x14ac:dyDescent="0.15">
      <c r="B111" s="47" t="s">
        <v>574</v>
      </c>
      <c r="C111" s="233"/>
      <c r="D111" s="10"/>
      <c r="G111" s="10"/>
      <c r="H111" s="233"/>
      <c r="N111" s="233"/>
      <c r="S111" s="233"/>
      <c r="V111" s="233"/>
    </row>
    <row r="112" spans="2:22" x14ac:dyDescent="0.15">
      <c r="B112" s="47" t="s">
        <v>559</v>
      </c>
      <c r="C112" s="233"/>
      <c r="F112" s="10"/>
      <c r="G112" s="10"/>
      <c r="H112" s="232"/>
      <c r="N112" s="233"/>
      <c r="S112" s="233"/>
      <c r="V112" s="233"/>
    </row>
    <row r="113" spans="2:25" x14ac:dyDescent="0.15">
      <c r="B113" s="47"/>
      <c r="C113" s="233"/>
      <c r="H113" s="233"/>
      <c r="N113" s="233"/>
      <c r="S113" s="233"/>
      <c r="V113" s="233"/>
    </row>
    <row r="114" spans="2:25" x14ac:dyDescent="0.15">
      <c r="B114" s="44" t="s">
        <v>567</v>
      </c>
      <c r="C114" s="233"/>
      <c r="H114" s="233"/>
      <c r="N114" s="233"/>
      <c r="S114" s="233"/>
      <c r="V114" s="233"/>
    </row>
    <row r="115" spans="2:25" x14ac:dyDescent="0.15">
      <c r="C115" s="233"/>
      <c r="H115" s="233"/>
      <c r="N115" s="233"/>
      <c r="S115" s="233"/>
      <c r="V115" s="233"/>
    </row>
    <row r="116" spans="2:25" x14ac:dyDescent="0.15">
      <c r="B116" s="44" t="s">
        <v>521</v>
      </c>
      <c r="C116" s="233"/>
      <c r="H116" s="233"/>
      <c r="N116" s="233"/>
      <c r="S116" s="233"/>
      <c r="V116" s="233"/>
    </row>
    <row r="117" spans="2:25" x14ac:dyDescent="0.15">
      <c r="B117" s="47" t="s">
        <v>522</v>
      </c>
      <c r="C117" s="233"/>
      <c r="F117" s="10"/>
      <c r="G117" s="10"/>
      <c r="H117" s="233"/>
      <c r="N117" s="233"/>
      <c r="S117" s="233"/>
      <c r="V117" s="233"/>
    </row>
    <row r="118" spans="2:25" x14ac:dyDescent="0.15">
      <c r="B118" s="47" t="s">
        <v>575</v>
      </c>
      <c r="C118" s="233"/>
      <c r="F118" s="10"/>
      <c r="G118" s="10"/>
      <c r="H118" s="233"/>
      <c r="I118" s="10"/>
      <c r="N118" s="233"/>
      <c r="S118" s="233"/>
      <c r="V118" s="233"/>
    </row>
    <row r="119" spans="2:25" x14ac:dyDescent="0.15">
      <c r="B119" s="47" t="s">
        <v>384</v>
      </c>
      <c r="C119" s="233"/>
      <c r="G119" s="10"/>
      <c r="H119" s="232"/>
      <c r="M119" s="10"/>
      <c r="N119" s="233"/>
      <c r="S119" s="232"/>
      <c r="V119" s="233"/>
      <c r="Y119" s="10"/>
    </row>
    <row r="120" spans="2:25" x14ac:dyDescent="0.15">
      <c r="B120" s="47" t="s">
        <v>184</v>
      </c>
      <c r="C120" s="233"/>
      <c r="H120" s="233"/>
      <c r="N120" s="233"/>
      <c r="O120" s="10"/>
      <c r="S120" s="233"/>
      <c r="V120" s="233"/>
    </row>
    <row r="121" spans="2:25" x14ac:dyDescent="0.15">
      <c r="B121" s="47" t="s">
        <v>558</v>
      </c>
      <c r="C121" s="233"/>
      <c r="H121" s="233"/>
      <c r="L121" s="10"/>
      <c r="N121" s="233"/>
      <c r="S121" s="233"/>
      <c r="V121" s="233"/>
    </row>
    <row r="122" spans="2:25" x14ac:dyDescent="0.15">
      <c r="B122" s="47" t="s">
        <v>559</v>
      </c>
      <c r="C122" s="233"/>
      <c r="H122" s="233"/>
      <c r="L122" s="10"/>
      <c r="N122" s="233"/>
      <c r="S122" s="233"/>
      <c r="V122" s="233"/>
    </row>
    <row r="123" spans="2:25" x14ac:dyDescent="0.15">
      <c r="C123" s="233"/>
      <c r="H123" s="233"/>
      <c r="N123" s="233"/>
      <c r="S123" s="233"/>
      <c r="V123" s="233"/>
    </row>
    <row r="124" spans="2:25" x14ac:dyDescent="0.15">
      <c r="B124" s="44" t="s">
        <v>524</v>
      </c>
      <c r="C124" s="233"/>
      <c r="H124" s="233"/>
      <c r="N124" s="233"/>
      <c r="S124" s="233"/>
      <c r="V124" s="233"/>
    </row>
    <row r="125" spans="2:25" x14ac:dyDescent="0.15">
      <c r="B125" s="47" t="s">
        <v>569</v>
      </c>
      <c r="C125" s="233"/>
      <c r="H125" s="233"/>
      <c r="J125" s="10"/>
      <c r="N125" s="233"/>
      <c r="S125" s="233"/>
      <c r="V125" s="233"/>
    </row>
    <row r="126" spans="2:25" x14ac:dyDescent="0.15">
      <c r="B126" s="47" t="s">
        <v>528</v>
      </c>
      <c r="C126" s="233"/>
      <c r="H126" s="233"/>
      <c r="N126" s="233"/>
      <c r="P126" s="10"/>
      <c r="S126" s="233"/>
      <c r="V126" s="233"/>
    </row>
    <row r="127" spans="2:25" x14ac:dyDescent="0.15">
      <c r="B127" s="47" t="s">
        <v>529</v>
      </c>
      <c r="C127" s="233"/>
      <c r="H127" s="233"/>
      <c r="N127" s="233"/>
      <c r="S127" s="232"/>
      <c r="V127" s="233"/>
    </row>
    <row r="128" spans="2:25" x14ac:dyDescent="0.15">
      <c r="B128" s="47" t="s">
        <v>530</v>
      </c>
      <c r="C128" s="233"/>
      <c r="H128" s="233"/>
      <c r="N128" s="233"/>
      <c r="S128" s="232"/>
      <c r="V128" s="233"/>
    </row>
    <row r="129" spans="2:22" x14ac:dyDescent="0.15">
      <c r="B129" s="47" t="s">
        <v>554</v>
      </c>
      <c r="C129" s="233"/>
      <c r="H129" s="233"/>
      <c r="N129" s="233"/>
      <c r="S129" s="233"/>
      <c r="V129" s="233"/>
    </row>
    <row r="130" spans="2:22" x14ac:dyDescent="0.15">
      <c r="B130" s="47" t="s">
        <v>703</v>
      </c>
      <c r="C130" s="233"/>
      <c r="H130" s="233"/>
      <c r="M130" s="10"/>
      <c r="N130" s="232"/>
      <c r="O130" s="10"/>
      <c r="S130" s="233"/>
      <c r="V130" s="233"/>
    </row>
    <row r="131" spans="2:22" x14ac:dyDescent="0.15">
      <c r="B131" s="47" t="s">
        <v>704</v>
      </c>
      <c r="C131" s="233"/>
      <c r="F131" s="10"/>
      <c r="H131" s="233"/>
      <c r="N131" s="233"/>
      <c r="P131" s="10"/>
      <c r="S131" s="233"/>
      <c r="V131" s="233"/>
    </row>
    <row r="132" spans="2:22" x14ac:dyDescent="0.15">
      <c r="B132" s="47" t="s">
        <v>705</v>
      </c>
      <c r="C132" s="233"/>
      <c r="H132" s="233"/>
      <c r="N132" s="233"/>
      <c r="S132" s="232"/>
      <c r="V132" s="233"/>
    </row>
    <row r="133" spans="2:22" x14ac:dyDescent="0.15">
      <c r="B133" s="47" t="s">
        <v>706</v>
      </c>
      <c r="C133" s="233"/>
      <c r="H133" s="233"/>
      <c r="N133" s="233"/>
      <c r="S133" s="233"/>
      <c r="V133" s="232"/>
    </row>
    <row r="134" spans="2:22" x14ac:dyDescent="0.15">
      <c r="C134" s="233"/>
      <c r="H134" s="233"/>
      <c r="N134" s="233"/>
      <c r="S134" s="233"/>
      <c r="V134" s="232"/>
    </row>
    <row r="135" spans="2:22" x14ac:dyDescent="0.15">
      <c r="B135" s="47"/>
      <c r="C135" s="233"/>
      <c r="H135" s="233"/>
      <c r="N135" s="233"/>
      <c r="S135" s="233"/>
      <c r="V135" s="233"/>
    </row>
    <row r="136" spans="2:22" x14ac:dyDescent="0.15">
      <c r="B136" s="16" t="s">
        <v>557</v>
      </c>
      <c r="C136" s="233"/>
      <c r="H136" s="233"/>
      <c r="N136" s="233"/>
      <c r="S136" s="233"/>
      <c r="V136" s="233"/>
    </row>
    <row r="137" spans="2:22" x14ac:dyDescent="0.15">
      <c r="B137" s="47" t="s">
        <v>556</v>
      </c>
      <c r="C137" s="233"/>
      <c r="F137" s="10"/>
      <c r="H137" s="233"/>
      <c r="N137" s="233"/>
      <c r="P137" s="10"/>
      <c r="S137" s="233"/>
      <c r="V137" s="233"/>
    </row>
    <row r="138" spans="2:22" x14ac:dyDescent="0.15">
      <c r="B138" s="47" t="s">
        <v>523</v>
      </c>
      <c r="C138" s="233"/>
      <c r="H138" s="232"/>
      <c r="N138" s="233"/>
      <c r="S138" s="233"/>
      <c r="V138" s="233"/>
    </row>
    <row r="139" spans="2:22" x14ac:dyDescent="0.15">
      <c r="B139" s="47" t="s">
        <v>525</v>
      </c>
      <c r="C139" s="233"/>
      <c r="H139" s="233"/>
      <c r="M139" s="10"/>
      <c r="N139" s="233"/>
      <c r="S139" s="233"/>
      <c r="V139" s="233"/>
    </row>
    <row r="140" spans="2:22" x14ac:dyDescent="0.15">
      <c r="B140" s="47"/>
      <c r="C140" s="233"/>
      <c r="H140" s="233"/>
      <c r="N140" s="233"/>
      <c r="S140" s="233"/>
      <c r="V140" s="233"/>
    </row>
    <row r="141" spans="2:22" x14ac:dyDescent="0.15">
      <c r="B141" s="73" t="s">
        <v>555</v>
      </c>
      <c r="C141" s="233"/>
      <c r="H141" s="233"/>
      <c r="N141" s="233"/>
      <c r="S141" s="233"/>
      <c r="V141" s="233"/>
    </row>
    <row r="142" spans="2:22" x14ac:dyDescent="0.15">
      <c r="C142" s="233"/>
      <c r="H142" s="233"/>
      <c r="N142" s="233"/>
      <c r="S142" s="233"/>
      <c r="V142" s="233"/>
    </row>
    <row r="143" spans="2:22" x14ac:dyDescent="0.15">
      <c r="B143" s="47" t="s">
        <v>560</v>
      </c>
      <c r="C143" s="233"/>
      <c r="H143" s="233"/>
      <c r="N143" s="233"/>
      <c r="S143" s="233"/>
      <c r="V143" s="233"/>
    </row>
    <row r="144" spans="2:22" x14ac:dyDescent="0.15">
      <c r="B144" s="106" t="s">
        <v>562</v>
      </c>
      <c r="C144" s="232"/>
      <c r="H144" s="233"/>
      <c r="N144" s="233"/>
      <c r="S144" s="233"/>
      <c r="V144" s="233"/>
    </row>
    <row r="145" spans="2:22" x14ac:dyDescent="0.15">
      <c r="B145" s="106" t="s">
        <v>563</v>
      </c>
      <c r="C145" s="232"/>
      <c r="H145" s="233"/>
      <c r="N145" s="233"/>
      <c r="S145" s="233"/>
      <c r="V145" s="233"/>
    </row>
    <row r="146" spans="2:22" x14ac:dyDescent="0.15">
      <c r="B146" s="106" t="s">
        <v>564</v>
      </c>
      <c r="C146" s="232"/>
      <c r="H146" s="233"/>
      <c r="N146" s="233"/>
      <c r="S146" s="233"/>
      <c r="V146" s="233"/>
    </row>
    <row r="147" spans="2:22" x14ac:dyDescent="0.15">
      <c r="B147" s="47"/>
      <c r="C147" s="233"/>
      <c r="H147" s="233"/>
      <c r="N147" s="233"/>
      <c r="S147" s="233"/>
      <c r="V147" s="233"/>
    </row>
    <row r="148" spans="2:22" x14ac:dyDescent="0.15">
      <c r="B148" s="47" t="s">
        <v>561</v>
      </c>
      <c r="C148" s="233"/>
      <c r="H148" s="233"/>
      <c r="N148" s="233"/>
      <c r="S148" s="233"/>
      <c r="V148" s="233"/>
    </row>
    <row r="149" spans="2:22" x14ac:dyDescent="0.15">
      <c r="B149" s="106" t="s">
        <v>191</v>
      </c>
      <c r="C149" s="233"/>
      <c r="H149" s="233"/>
      <c r="N149" s="233"/>
      <c r="S149" s="233"/>
      <c r="V149" s="233"/>
    </row>
    <row r="150" spans="2:22" x14ac:dyDescent="0.15">
      <c r="B150" s="47"/>
      <c r="C150" s="233"/>
      <c r="H150" s="233"/>
      <c r="N150" s="233"/>
      <c r="S150" s="233"/>
      <c r="V150" s="233"/>
    </row>
    <row r="151" spans="2:22" x14ac:dyDescent="0.15">
      <c r="B151" s="47" t="s">
        <v>570</v>
      </c>
      <c r="C151" s="233"/>
      <c r="H151" s="233"/>
      <c r="N151" s="233"/>
      <c r="S151" s="233"/>
      <c r="V151" s="233"/>
    </row>
    <row r="152" spans="2:22" x14ac:dyDescent="0.15">
      <c r="B152" s="106" t="s">
        <v>191</v>
      </c>
      <c r="C152" s="233"/>
      <c r="D152" s="10"/>
      <c r="H152" s="233"/>
      <c r="N152" s="233"/>
      <c r="S152" s="233"/>
      <c r="V152" s="232"/>
    </row>
    <row r="153" spans="2:22" x14ac:dyDescent="0.15">
      <c r="B153" s="106" t="s">
        <v>565</v>
      </c>
      <c r="C153" s="233"/>
      <c r="H153" s="233"/>
      <c r="N153" s="233"/>
      <c r="S153" s="233"/>
      <c r="V153" s="232"/>
    </row>
    <row r="154" spans="2:22" x14ac:dyDescent="0.15">
      <c r="C154" s="233"/>
      <c r="H154" s="233"/>
      <c r="N154" s="233"/>
      <c r="S154" s="233"/>
      <c r="V154" s="233"/>
    </row>
    <row r="155" spans="2:22" x14ac:dyDescent="0.15">
      <c r="B155" s="47"/>
      <c r="H155" s="233"/>
      <c r="N155" s="233"/>
      <c r="S155" s="233"/>
      <c r="V155" s="233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0"/>
      <c r="B1" s="14" t="s">
        <v>1105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537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586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486</v>
      </c>
      <c r="D7" s="50">
        <f>D111</f>
        <v>0</v>
      </c>
      <c r="E7" s="50">
        <f>SUM(E111:P111)</f>
        <v>43</v>
      </c>
      <c r="F7" s="50">
        <f>SUM(Q111:AB111)</f>
        <v>218</v>
      </c>
      <c r="G7" s="50">
        <f>SUM(AC111:AN111)</f>
        <v>288</v>
      </c>
      <c r="H7" s="50">
        <f>SUM(AO111:AZ111)</f>
        <v>622</v>
      </c>
      <c r="I7" s="50">
        <f>SUM(BA111:BL111)</f>
        <v>659</v>
      </c>
      <c r="J7" s="35">
        <f>SUM(D7:I7)</f>
        <v>1830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488</v>
      </c>
      <c r="J9" s="37"/>
      <c r="K9" s="37"/>
      <c r="BM9" s="65"/>
    </row>
    <row r="10" spans="1:65" s="33" customFormat="1" x14ac:dyDescent="0.15">
      <c r="B10" s="47" t="s">
        <v>488</v>
      </c>
      <c r="D10" s="70">
        <f>D114</f>
        <v>0</v>
      </c>
      <c r="E10" s="70">
        <f>SUM(E114:P114)</f>
        <v>704340</v>
      </c>
      <c r="F10" s="70">
        <f>SUM(Q114:AB114)</f>
        <v>4198680</v>
      </c>
      <c r="G10" s="70">
        <f>SUM(AC114:AN114)</f>
        <v>5184000</v>
      </c>
      <c r="H10" s="70" t="e">
        <f>SUM(AO114:AZ114)</f>
        <v>#VALUE!</v>
      </c>
      <c r="I10" s="70">
        <f>SUM(BA114:BL114)</f>
        <v>11862000</v>
      </c>
      <c r="J10" s="65" t="e">
        <f>SUM(D10:I10)</f>
        <v>#VALUE!</v>
      </c>
      <c r="K10" s="144" t="e">
        <f>J10-BM114</f>
        <v>#VALUE!</v>
      </c>
      <c r="L10" s="70" t="s">
        <v>618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537500</v>
      </c>
      <c r="F11" s="70">
        <f>SUM(Q115:AB115)</f>
        <v>2915750</v>
      </c>
      <c r="G11" s="70">
        <f>SUM(AC115:AN115)</f>
        <v>3600000</v>
      </c>
      <c r="H11" s="70">
        <f>SUM(AO115:AZ115)</f>
        <v>931756</v>
      </c>
      <c r="I11" s="70">
        <f>SUM(BA115:BL115)</f>
        <v>8237500</v>
      </c>
      <c r="J11" s="65">
        <f>SUM(D11:I11)</f>
        <v>16222506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339</v>
      </c>
      <c r="D12" s="70">
        <f>D116</f>
        <v>0</v>
      </c>
      <c r="E12" s="70">
        <f>SUM(E116:P116)</f>
        <v>166840</v>
      </c>
      <c r="F12" s="70">
        <f>SUM(Q116:AB116)</f>
        <v>1282930</v>
      </c>
      <c r="G12" s="70">
        <f>SUM(AC116:AN116)</f>
        <v>1584000</v>
      </c>
      <c r="H12" s="70" t="e">
        <f>SUM(AO116:AZ116)</f>
        <v>#VALUE!</v>
      </c>
      <c r="I12" s="70">
        <f>SUM(BA116:BL116)</f>
        <v>3624500</v>
      </c>
      <c r="J12" s="65" t="e">
        <f>SUM(D12:I12)</f>
        <v>#VALUE!</v>
      </c>
      <c r="K12" s="144" t="e">
        <f>J12-BM116</f>
        <v>#VALUE!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326</v>
      </c>
      <c r="D13" s="46">
        <f>D117</f>
        <v>0</v>
      </c>
      <c r="E13" s="46">
        <f>E12/E10</f>
        <v>0.23687423687423687</v>
      </c>
      <c r="F13" s="46">
        <f>F12/F10</f>
        <v>0.30555555555555558</v>
      </c>
      <c r="G13" s="46">
        <f>G12/G10</f>
        <v>0.30555555555555558</v>
      </c>
      <c r="H13" s="46" t="e">
        <f>H12/H10</f>
        <v>#VALUE!</v>
      </c>
      <c r="I13" s="46">
        <f>I12/I10</f>
        <v>0.30555555555555558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358</v>
      </c>
      <c r="J15" s="37"/>
      <c r="K15" s="37"/>
      <c r="BM15" s="65"/>
    </row>
    <row r="16" spans="1:65" s="33" customFormat="1" x14ac:dyDescent="0.15">
      <c r="B16" s="47" t="s">
        <v>358</v>
      </c>
      <c r="D16" s="70">
        <f>D120</f>
        <v>0</v>
      </c>
      <c r="E16" s="70">
        <f>SUM(E120:P120)</f>
        <v>0</v>
      </c>
      <c r="F16" s="70">
        <f>SUM(Q120:AB120)</f>
        <v>0</v>
      </c>
      <c r="G16" s="70">
        <f>SUM(AC120:AN120)</f>
        <v>56.42</v>
      </c>
      <c r="H16" s="70" t="e">
        <f>SUM(AO120:AZ120)</f>
        <v>#REF!</v>
      </c>
      <c r="I16" s="70">
        <f>SUM(BA120:BL120)</f>
        <v>0</v>
      </c>
      <c r="J16" s="65" t="e">
        <f>SUM(D16:I16)</f>
        <v>#REF!</v>
      </c>
      <c r="K16" s="144" t="e">
        <f>J16-BM120</f>
        <v>#REF!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359</v>
      </c>
      <c r="D17" s="70">
        <f>D121</f>
        <v>0</v>
      </c>
      <c r="E17" s="70">
        <f>SUM(E121:P121)</f>
        <v>0</v>
      </c>
      <c r="F17" s="70">
        <f>SUM(Q121:AB121)</f>
        <v>0</v>
      </c>
      <c r="G17" s="70">
        <f>SUM(AC121:AN121)</f>
        <v>0</v>
      </c>
      <c r="H17" s="70" t="e">
        <f>SUM(AO121:AZ121)</f>
        <v>#REF!</v>
      </c>
      <c r="I17" s="70" t="e">
        <f>SUM(BA121:BL121)</f>
        <v>#REF!</v>
      </c>
      <c r="J17" s="65" t="e">
        <f>SUM(D17:I17)</f>
        <v>#REF!</v>
      </c>
      <c r="K17" s="144" t="e">
        <f>J17-BM121</f>
        <v>#REF!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363</v>
      </c>
      <c r="D18" s="70">
        <f>D122</f>
        <v>0</v>
      </c>
      <c r="E18" s="70">
        <f>SUM(E122:P122)</f>
        <v>0</v>
      </c>
      <c r="F18" s="70">
        <f>SUM(Q122:AB122)</f>
        <v>0</v>
      </c>
      <c r="G18" s="70">
        <f>SUM(AC122:AN122)</f>
        <v>56.42</v>
      </c>
      <c r="H18" s="70" t="e">
        <f>SUM(AO122:AZ122)</f>
        <v>#REF!</v>
      </c>
      <c r="I18" s="70" t="e">
        <f>SUM(BA122:BL122)</f>
        <v>#REF!</v>
      </c>
      <c r="J18" s="65" t="e">
        <f>SUM(D18:I18)</f>
        <v>#REF!</v>
      </c>
      <c r="K18" s="144" t="e">
        <f>J18-BM122</f>
        <v>#REF!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487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362</v>
      </c>
      <c r="D21" s="70">
        <f>D125</f>
        <v>0</v>
      </c>
      <c r="E21" s="70">
        <f>SUM(E125:P125)</f>
        <v>35000</v>
      </c>
      <c r="F21" s="70">
        <f>SUM(Q125:AB125)</f>
        <v>168525</v>
      </c>
      <c r="G21" s="70">
        <f>SUM(AC125:AN125)</f>
        <v>242500</v>
      </c>
      <c r="H21" s="70" t="e">
        <f>SUM(AO125:AZ125)</f>
        <v>#REF!</v>
      </c>
      <c r="I21" s="70">
        <f>SUM(BA125:BL125)</f>
        <v>0</v>
      </c>
      <c r="J21" s="65" t="e">
        <f>SUM(D21:I21)</f>
        <v>#REF!</v>
      </c>
      <c r="K21" s="144" t="e">
        <f>J21-BM125</f>
        <v>#REF!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361</v>
      </c>
      <c r="D22" s="70">
        <f>D126</f>
        <v>0</v>
      </c>
      <c r="E22" s="70">
        <f>SUM(E126:P126)</f>
        <v>0</v>
      </c>
      <c r="F22" s="70">
        <f>SUM(Q126:AB126)</f>
        <v>0</v>
      </c>
      <c r="G22" s="70">
        <f>SUM(AC126:AN126)</f>
        <v>0</v>
      </c>
      <c r="H22" s="70" t="e">
        <f>SUM(AO126:AZ126)</f>
        <v>#REF!</v>
      </c>
      <c r="I22" s="70" t="e">
        <f>SUM(BA126:BL126)</f>
        <v>#REF!</v>
      </c>
      <c r="J22" s="65" t="e">
        <f>SUM(D22:I22)</f>
        <v>#REF!</v>
      </c>
      <c r="K22" s="144" t="e">
        <f>J22-BM126</f>
        <v>#REF!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364</v>
      </c>
      <c r="D23" s="70">
        <f>D127</f>
        <v>0</v>
      </c>
      <c r="E23" s="70">
        <f>SUM(E127:P127)</f>
        <v>35000</v>
      </c>
      <c r="F23" s="70">
        <f>SUM(Q127:AB127)</f>
        <v>168525</v>
      </c>
      <c r="G23" s="70">
        <f>SUM(AC127:AN127)</f>
        <v>242500</v>
      </c>
      <c r="H23" s="70" t="e">
        <f>SUM(AO127:AZ127)</f>
        <v>#REF!</v>
      </c>
      <c r="I23" s="70" t="e">
        <f>SUM(BA127:BL127)</f>
        <v>#REF!</v>
      </c>
      <c r="J23" s="65" t="e">
        <f>SUM(D23:I23)</f>
        <v>#REF!</v>
      </c>
      <c r="K23" s="144" t="e">
        <f>J23-BM127</f>
        <v>#REF!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365</v>
      </c>
      <c r="D25" s="104">
        <f>D129</f>
        <v>0</v>
      </c>
      <c r="E25" s="104">
        <f>SUM(E129:P129)</f>
        <v>201840</v>
      </c>
      <c r="F25" s="104">
        <f>SUM(Q129:AB129)</f>
        <v>1451455</v>
      </c>
      <c r="G25" s="104">
        <f>SUM(AC129:AN129)</f>
        <v>1826556.4199999997</v>
      </c>
      <c r="H25" s="104" t="e">
        <f>SUM(AO129:AZ129)</f>
        <v>#REF!</v>
      </c>
      <c r="I25" s="104" t="e">
        <f>SUM(BA129:BL129)</f>
        <v>#REF!</v>
      </c>
      <c r="J25" s="38" t="e">
        <f>SUM(D25:I25)</f>
        <v>#REF!</v>
      </c>
      <c r="K25" s="144" t="e">
        <f>J25-BM129</f>
        <v>#REF!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485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401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402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428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8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448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449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591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417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418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419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421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422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489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383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718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508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24010438</v>
      </c>
      <c r="F46" s="158">
        <f>SUM(Q150:AB150)</f>
        <v>33664989.125</v>
      </c>
      <c r="G46" s="158">
        <f>SUM(AC150:AN150)</f>
        <v>43322263.910500005</v>
      </c>
      <c r="H46" s="158" t="e">
        <f>SUM(AO150:AZ150)</f>
        <v>#VALUE!</v>
      </c>
      <c r="I46" s="158" t="e">
        <f>SUM(BA150:BL150)</f>
        <v>#REF!</v>
      </c>
      <c r="J46" s="159" t="e">
        <f>SUM(D46:I46)</f>
        <v>#VALUE!</v>
      </c>
      <c r="K46" s="144" t="e">
        <f>J46-BM150</f>
        <v>#VALUE!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389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 t="e">
        <f>SUM(AO152:AZ152)</f>
        <v>#VALUE!</v>
      </c>
      <c r="I48" s="158" t="e">
        <f>SUM(BA152:BL152)</f>
        <v>#REF!</v>
      </c>
      <c r="J48" s="159" t="e">
        <f>SUM(D48:I48)</f>
        <v>#VALUE!</v>
      </c>
      <c r="K48" s="144" t="e">
        <f>J48-BM152</f>
        <v>#VALUE!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 t="e">
        <f>SUM(AO153:AZ153)</f>
        <v>#VALUE!</v>
      </c>
      <c r="I49" s="158" t="e">
        <f>SUM(BA153:BL153)</f>
        <v>#REF!</v>
      </c>
      <c r="J49" s="159" t="e">
        <f>SUM(D49:I49)</f>
        <v>#VALUE!</v>
      </c>
      <c r="K49" s="144" t="e">
        <f>J49-BM153</f>
        <v>#VALUE!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509</v>
      </c>
      <c r="D50" s="160">
        <f>D154</f>
        <v>0</v>
      </c>
      <c r="E50" s="160">
        <f>SUM(E154:P154)</f>
        <v>52810438</v>
      </c>
      <c r="F50" s="160">
        <f>SUM(Q154:AB154)</f>
        <v>67264989.125</v>
      </c>
      <c r="G50" s="160">
        <f>SUM(AC154:AN154)</f>
        <v>76922263.910500005</v>
      </c>
      <c r="H50" s="160" t="e">
        <f>SUM(AO154:AZ154)</f>
        <v>#VALUE!</v>
      </c>
      <c r="I50" s="160" t="e">
        <f>SUM(BA154:BL154)</f>
        <v>#REF!</v>
      </c>
      <c r="J50" s="144" t="e">
        <f>SUM(D50:I50)</f>
        <v>#VALUE!</v>
      </c>
      <c r="K50" s="144" t="e">
        <f>J50-BM154</f>
        <v>#VALUE!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492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389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493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494</v>
      </c>
      <c r="J59" s="35"/>
      <c r="K59" s="35"/>
      <c r="BM59" s="167"/>
    </row>
    <row r="60" spans="1:65" hidden="1" x14ac:dyDescent="0.15">
      <c r="B60" s="47" t="s">
        <v>390</v>
      </c>
      <c r="D60" s="161">
        <f>D164</f>
        <v>0</v>
      </c>
      <c r="E60" s="161">
        <f>SUM(E164:P164)</f>
        <v>10562087.600000001</v>
      </c>
      <c r="F60" s="161">
        <f>SUM(Q164:AB164)</f>
        <v>13452997.825000003</v>
      </c>
      <c r="G60" s="161">
        <f>SUM(AC164:AN164)</f>
        <v>15384452.782100001</v>
      </c>
      <c r="H60" s="161" t="e">
        <f>SUM(AO164:AZ164)</f>
        <v>#VALUE!</v>
      </c>
      <c r="I60" s="161" t="e">
        <f>SUM(BA164:BL164)</f>
        <v>#REF!</v>
      </c>
      <c r="J60" s="159" t="e">
        <f>SUM(D60:I60)</f>
        <v>#VALUE!</v>
      </c>
      <c r="K60" s="144" t="e">
        <f>J60-BM164</f>
        <v>#VALUE!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490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 t="e">
        <f>SUM(AO166:AZ166)</f>
        <v>#VALUE!</v>
      </c>
      <c r="I62" s="161" t="e">
        <f>SUM(BA166:BL166)</f>
        <v>#VALUE!</v>
      </c>
      <c r="J62" s="159" t="e">
        <f>SUM(D62:I62)</f>
        <v>#VALUE!</v>
      </c>
      <c r="K62" s="144" t="e">
        <f>J62-BM166</f>
        <v>#VALUE!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495</v>
      </c>
      <c r="D63" s="161">
        <f>D167</f>
        <v>0</v>
      </c>
      <c r="E63" s="161">
        <f>SUM(E167:P167)</f>
        <v>17311175.600000001</v>
      </c>
      <c r="F63" s="161">
        <f>SUM(Q167:AB167)</f>
        <v>20202085.824999999</v>
      </c>
      <c r="G63" s="161">
        <f>SUM(AC167:AN167)</f>
        <v>22133540.782099999</v>
      </c>
      <c r="H63" s="161" t="e">
        <f>SUM(AO167:AZ167)</f>
        <v>#VALUE!</v>
      </c>
      <c r="I63" s="161" t="e">
        <f>SUM(BA167:BL167)</f>
        <v>#REF!</v>
      </c>
      <c r="J63" s="159" t="e">
        <f>SUM(D63:I63)</f>
        <v>#VALUE!</v>
      </c>
      <c r="K63" s="144" t="e">
        <f>J63-BM167</f>
        <v>#VALUE!</v>
      </c>
      <c r="L63" s="161" t="s">
        <v>608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491</v>
      </c>
      <c r="D65" s="130">
        <f>D169</f>
        <v>0</v>
      </c>
      <c r="E65" s="130">
        <f>SUM(E169:P169)</f>
        <v>112121613.59999998</v>
      </c>
      <c r="F65" s="130">
        <f>SUM(Q169:AB169)</f>
        <v>123467074.95000002</v>
      </c>
      <c r="G65" s="130">
        <f>SUM(AC169:AN169)</f>
        <v>99055804.692599982</v>
      </c>
      <c r="H65" s="130" t="e">
        <f>SUM(AO169:AZ169)</f>
        <v>#VALUE!</v>
      </c>
      <c r="I65" s="130" t="e">
        <f>SUM(BA169:BL169)</f>
        <v>#REF!</v>
      </c>
      <c r="J65" s="38" t="e">
        <f>SUM(D65:I65)</f>
        <v>#VALUE!</v>
      </c>
      <c r="K65" s="144" t="e">
        <f>J65-BM169</f>
        <v>#VALUE!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1007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600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1067</v>
      </c>
      <c r="C101" s="33"/>
      <c r="D101" s="130">
        <f>D205</f>
        <v>28592</v>
      </c>
      <c r="E101" s="130">
        <f>SUM(E205:P205)</f>
        <v>112615448.60000001</v>
      </c>
      <c r="F101" s="130">
        <f>SUM(Q205:AB205)</f>
        <v>123905584.45000002</v>
      </c>
      <c r="G101" s="130">
        <f>SUM(AC205:AN205)</f>
        <v>99525149.613433346</v>
      </c>
      <c r="H101" s="130" t="e">
        <f>SUM(AO205:AZ205)</f>
        <v>#VALUE!</v>
      </c>
      <c r="I101" s="130" t="e">
        <f>SUM(BA205:BL205)</f>
        <v>#REF!</v>
      </c>
      <c r="J101" s="38" t="e">
        <f>SUM(D101:I101)</f>
        <v>#VALUE!</v>
      </c>
      <c r="K101" s="144" t="e">
        <f>J101-BM205</f>
        <v>#VALUE!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469</v>
      </c>
      <c r="D103" s="130">
        <f>D207</f>
        <v>-28592</v>
      </c>
      <c r="E103" s="130">
        <f>SUM(E207:P207)</f>
        <v>-112413608.60000001</v>
      </c>
      <c r="F103" s="130">
        <f>SUM(Q207:AB207)</f>
        <v>-122454129.45000002</v>
      </c>
      <c r="G103" s="130">
        <f>SUM(AC207:AN207)</f>
        <v>-97698593.193433329</v>
      </c>
      <c r="H103" s="130" t="e">
        <f>SUM(AO207:AZ207)</f>
        <v>#REF!</v>
      </c>
      <c r="I103" s="130" t="e">
        <f>SUM(BA207:BL207)</f>
        <v>#REF!</v>
      </c>
      <c r="J103" s="38" t="e">
        <f>SUM(D103:I103)</f>
        <v>#REF!</v>
      </c>
      <c r="K103" s="144" t="e">
        <f>J103-BM207</f>
        <v>#REF!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1005</v>
      </c>
      <c r="D104" s="130">
        <f>D103</f>
        <v>-28592</v>
      </c>
      <c r="E104" s="130">
        <f>E103+D104</f>
        <v>-112442200.60000001</v>
      </c>
      <c r="F104" s="130">
        <f>F103+E104</f>
        <v>-234896330.05000001</v>
      </c>
      <c r="G104" s="130">
        <f>G103+F104</f>
        <v>-332594923.24343336</v>
      </c>
      <c r="H104" s="130" t="e">
        <f>H103+G104</f>
        <v>#REF!</v>
      </c>
      <c r="I104" s="130" t="e">
        <f>I103+H104</f>
        <v>#REF!</v>
      </c>
      <c r="J104" s="38" t="e">
        <f>SUM(D104:I104)</f>
        <v>#REF!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72" t="s">
        <v>35</v>
      </c>
      <c r="F107" s="372"/>
      <c r="G107" s="372"/>
      <c r="H107" s="372"/>
      <c r="I107" s="372"/>
      <c r="J107" s="372"/>
      <c r="K107" s="372"/>
      <c r="L107" s="372"/>
      <c r="M107" s="372"/>
      <c r="N107" s="372"/>
      <c r="O107" s="372"/>
      <c r="P107" s="372"/>
      <c r="Q107" s="372" t="s">
        <v>36</v>
      </c>
      <c r="R107" s="372"/>
      <c r="S107" s="372"/>
      <c r="T107" s="372"/>
      <c r="U107" s="372"/>
      <c r="V107" s="372"/>
      <c r="W107" s="372"/>
      <c r="X107" s="372"/>
      <c r="Y107" s="372"/>
      <c r="Z107" s="372"/>
      <c r="AA107" s="372"/>
      <c r="AB107" s="372"/>
      <c r="AC107" s="372" t="s">
        <v>37</v>
      </c>
      <c r="AD107" s="372"/>
      <c r="AE107" s="372"/>
      <c r="AF107" s="372"/>
      <c r="AG107" s="372"/>
      <c r="AH107" s="372"/>
      <c r="AI107" s="372"/>
      <c r="AJ107" s="372"/>
      <c r="AK107" s="372"/>
      <c r="AL107" s="372"/>
      <c r="AM107" s="372"/>
      <c r="AN107" s="372"/>
      <c r="AO107" s="372" t="s">
        <v>38</v>
      </c>
      <c r="AP107" s="372"/>
      <c r="AQ107" s="372"/>
      <c r="AR107" s="372"/>
      <c r="AS107" s="372"/>
      <c r="AT107" s="372"/>
      <c r="AU107" s="372"/>
      <c r="AV107" s="372"/>
      <c r="AW107" s="372"/>
      <c r="AX107" s="372"/>
      <c r="AY107" s="372"/>
      <c r="AZ107" s="372"/>
      <c r="BA107" s="372" t="s">
        <v>39</v>
      </c>
      <c r="BB107" s="372"/>
      <c r="BC107" s="372"/>
      <c r="BD107" s="372"/>
      <c r="BE107" s="372"/>
      <c r="BF107" s="372"/>
      <c r="BG107" s="372"/>
      <c r="BH107" s="372"/>
      <c r="BI107" s="372"/>
      <c r="BJ107" s="372"/>
      <c r="BK107" s="372"/>
      <c r="BL107" s="372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486</v>
      </c>
      <c r="D111" s="50">
        <f>'REV-REVCALC_CWS'!B13</f>
        <v>0</v>
      </c>
      <c r="E111" s="50">
        <f>'REV-REVCALC_CWS'!C13</f>
        <v>0</v>
      </c>
      <c r="F111" s="50">
        <f>'REV-REVCALC_CWS'!D13</f>
        <v>0</v>
      </c>
      <c r="G111" s="50">
        <f>'REV-REVCALC_CWS'!E13</f>
        <v>0</v>
      </c>
      <c r="H111" s="50">
        <f>'REV-REVCALC_CWS'!F13</f>
        <v>5</v>
      </c>
      <c r="I111" s="50">
        <f>'REV-REVCALC_CWS'!G13</f>
        <v>6</v>
      </c>
      <c r="J111" s="14">
        <f>'REV-REVCALC_CWS'!H13</f>
        <v>7</v>
      </c>
      <c r="K111" s="50">
        <f>'REV-REVCALC_CWS'!I13</f>
        <v>5</v>
      </c>
      <c r="L111" s="50">
        <f>'REV-REVCALC_CWS'!J13</f>
        <v>6</v>
      </c>
      <c r="M111" s="50">
        <f>'REV-REVCALC_CWS'!K13</f>
        <v>4</v>
      </c>
      <c r="N111" s="50">
        <f>'REV-REVCALC_CWS'!L13</f>
        <v>4</v>
      </c>
      <c r="O111" s="50">
        <f>'REV-REVCALC_CWS'!M13</f>
        <v>4</v>
      </c>
      <c r="P111" s="50">
        <f>'REV-REVCALC_CWS'!N13</f>
        <v>2</v>
      </c>
      <c r="Q111" s="50">
        <f>'REV-REVCALC_CWS'!O13</f>
        <v>11</v>
      </c>
      <c r="R111" s="50">
        <f>'REV-REVCALC_CWS'!P13</f>
        <v>17</v>
      </c>
      <c r="S111" s="50">
        <f>'REV-REVCALC_CWS'!Q13</f>
        <v>20</v>
      </c>
      <c r="T111" s="50">
        <f>'REV-REVCALC_CWS'!R13</f>
        <v>20</v>
      </c>
      <c r="U111" s="50">
        <f>'REV-REVCALC_CWS'!S13</f>
        <v>22</v>
      </c>
      <c r="V111" s="50">
        <f>'REV-REVCALC_CWS'!T13</f>
        <v>24</v>
      </c>
      <c r="W111" s="50">
        <f>'REV-REVCALC_CWS'!U13</f>
        <v>20</v>
      </c>
      <c r="X111" s="50">
        <f>'REV-REVCALC_CWS'!V13</f>
        <v>22</v>
      </c>
      <c r="Y111" s="50">
        <f>'REV-REVCALC_CWS'!W13</f>
        <v>17</v>
      </c>
      <c r="Z111" s="50">
        <f>'REV-REVCALC_CWS'!X13</f>
        <v>17</v>
      </c>
      <c r="AA111" s="50">
        <f>'REV-REVCALC_CWS'!Y13</f>
        <v>17</v>
      </c>
      <c r="AB111" s="50">
        <f>'REV-REVCALC_CWS'!Z13</f>
        <v>11</v>
      </c>
      <c r="AC111" s="50">
        <f>'REV-REVCALC_CWS'!AA13</f>
        <v>14</v>
      </c>
      <c r="AD111" s="50">
        <f>'REV-REVCALC_CWS'!AB13</f>
        <v>23</v>
      </c>
      <c r="AE111" s="50">
        <f>'REV-REVCALC_CWS'!AC13</f>
        <v>26</v>
      </c>
      <c r="AF111" s="50">
        <f>'REV-REVCALC_CWS'!AD13</f>
        <v>26</v>
      </c>
      <c r="AG111" s="50">
        <f>'REV-REVCALC_CWS'!AE13</f>
        <v>29</v>
      </c>
      <c r="AH111" s="50">
        <f>'REV-REVCALC_CWS'!AF13</f>
        <v>32</v>
      </c>
      <c r="AI111" s="50">
        <f>'REV-REVCALC_CWS'!AG13</f>
        <v>26</v>
      </c>
      <c r="AJ111" s="50">
        <f>'REV-REVCALC_CWS'!AH13</f>
        <v>29</v>
      </c>
      <c r="AK111" s="50">
        <f>'REV-REVCALC_CWS'!AI13</f>
        <v>23</v>
      </c>
      <c r="AL111" s="50">
        <f>'REV-REVCALC_CWS'!AJ13</f>
        <v>23</v>
      </c>
      <c r="AM111" s="50">
        <f>'REV-REVCALC_CWS'!AK13</f>
        <v>23</v>
      </c>
      <c r="AN111" s="50">
        <f>'REV-REVCALC_CWS'!AL13</f>
        <v>14</v>
      </c>
      <c r="AO111" s="50">
        <f>'REV-REVCALC_CWS'!AM13</f>
        <v>31</v>
      </c>
      <c r="AP111" s="50">
        <f>'REV-REVCALC_CWS'!AN13</f>
        <v>50</v>
      </c>
      <c r="AQ111" s="50">
        <f>'REV-REVCALC_CWS'!AO13</f>
        <v>56</v>
      </c>
      <c r="AR111" s="50">
        <f>'REV-REVCALC_CWS'!AP13</f>
        <v>56</v>
      </c>
      <c r="AS111" s="50">
        <f>'REV-REVCALC_CWS'!AQ13</f>
        <v>62</v>
      </c>
      <c r="AT111" s="50">
        <f>'REV-REVCALC_CWS'!AR13</f>
        <v>68</v>
      </c>
      <c r="AU111" s="50">
        <f>'REV-REVCALC_CWS'!AS13</f>
        <v>56</v>
      </c>
      <c r="AV111" s="50">
        <f>'REV-REVCALC_CWS'!AT13</f>
        <v>62</v>
      </c>
      <c r="AW111" s="50">
        <f>'REV-REVCALC_CWS'!AU13</f>
        <v>50</v>
      </c>
      <c r="AX111" s="50">
        <f>'REV-REVCALC_CWS'!AV13</f>
        <v>50</v>
      </c>
      <c r="AY111" s="50">
        <f>'REV-REVCALC_CWS'!AW13</f>
        <v>50</v>
      </c>
      <c r="AZ111" s="50">
        <f>'REV-REVCALC_CWS'!AX13</f>
        <v>31</v>
      </c>
      <c r="BA111" s="50">
        <f>'REV-REVCALC_CWS'!AY13</f>
        <v>33</v>
      </c>
      <c r="BB111" s="50">
        <f>'REV-REVCALC_CWS'!AZ13</f>
        <v>53</v>
      </c>
      <c r="BC111" s="50">
        <f>'REV-REVCALC_CWS'!BA13</f>
        <v>59</v>
      </c>
      <c r="BD111" s="50">
        <f>'REV-REVCALC_CWS'!BB13</f>
        <v>59</v>
      </c>
      <c r="BE111" s="50">
        <f>'REV-REVCALC_CWS'!BC13</f>
        <v>66</v>
      </c>
      <c r="BF111" s="50">
        <f>'REV-REVCALC_CWS'!BD13</f>
        <v>72</v>
      </c>
      <c r="BG111" s="50">
        <f>'REV-REVCALC_CWS'!BE13</f>
        <v>59</v>
      </c>
      <c r="BH111" s="50">
        <f>'REV-REVCALC_CWS'!BF13</f>
        <v>66</v>
      </c>
      <c r="BI111" s="50">
        <f>'REV-REVCALC_CWS'!BG13</f>
        <v>53</v>
      </c>
      <c r="BJ111" s="50">
        <f>'REV-REVCALC_CWS'!BH13</f>
        <v>53</v>
      </c>
      <c r="BK111" s="50">
        <f>'REV-REVCALC_CWS'!BI13</f>
        <v>53</v>
      </c>
      <c r="BL111" s="50">
        <f>'REV-REVCALC_CWS'!BJ13</f>
        <v>33</v>
      </c>
      <c r="BM111" s="167">
        <f>SUM(D111:BL111)</f>
        <v>1830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488</v>
      </c>
      <c r="BM113" s="65"/>
    </row>
    <row r="114" spans="2:65" s="33" customFormat="1" x14ac:dyDescent="0.15">
      <c r="B114" s="47" t="s">
        <v>488</v>
      </c>
      <c r="D114" s="70">
        <f>'REV-REVCALC_CWS'!B17</f>
        <v>0</v>
      </c>
      <c r="E114" s="70">
        <f>'REV-REVCALC_CWS'!C17</f>
        <v>0</v>
      </c>
      <c r="F114" s="70">
        <f>'REV-REVCALC_CWS'!D17</f>
        <v>0</v>
      </c>
      <c r="G114" s="70">
        <f>'REV-REVCALC_CWS'!E17</f>
        <v>0</v>
      </c>
      <c r="H114" s="70">
        <f>'REV-REVCALC_CWS'!F17</f>
        <v>81900</v>
      </c>
      <c r="I114" s="70">
        <f>'REV-REVCALC_CWS'!G17</f>
        <v>98280</v>
      </c>
      <c r="J114" s="70">
        <f>'REV-REVCALC_CWS'!H17</f>
        <v>114660</v>
      </c>
      <c r="K114" s="70">
        <f>'REV-REVCALC_CWS'!I17</f>
        <v>81900</v>
      </c>
      <c r="L114" s="70">
        <f>'REV-REVCALC_CWS'!J17</f>
        <v>98280</v>
      </c>
      <c r="M114" s="70">
        <f>'REV-REVCALC_CWS'!K17</f>
        <v>65520</v>
      </c>
      <c r="N114" s="70">
        <f>'REV-REVCALC_CWS'!L17</f>
        <v>65520</v>
      </c>
      <c r="O114" s="70">
        <f>'REV-REVCALC_CWS'!M17</f>
        <v>65520</v>
      </c>
      <c r="P114" s="70">
        <f>'REV-REVCALC_CWS'!N17</f>
        <v>32760</v>
      </c>
      <c r="Q114" s="70">
        <f>'REV-REVCALC_CWS'!O17</f>
        <v>211860</v>
      </c>
      <c r="R114" s="70">
        <f>'REV-REVCALC_CWS'!P17</f>
        <v>327420</v>
      </c>
      <c r="S114" s="70">
        <f>'REV-REVCALC_CWS'!Q17</f>
        <v>385200</v>
      </c>
      <c r="T114" s="70">
        <f>'REV-REVCALC_CWS'!R17</f>
        <v>385200</v>
      </c>
      <c r="U114" s="70">
        <f>'REV-REVCALC_CWS'!S17</f>
        <v>423720</v>
      </c>
      <c r="V114" s="70">
        <f>'REV-REVCALC_CWS'!T17</f>
        <v>462240</v>
      </c>
      <c r="W114" s="70">
        <f>'REV-REVCALC_CWS'!U17</f>
        <v>385200</v>
      </c>
      <c r="X114" s="70">
        <f>'REV-REVCALC_CWS'!V17</f>
        <v>423720</v>
      </c>
      <c r="Y114" s="70">
        <f>'REV-REVCALC_CWS'!W17</f>
        <v>327420</v>
      </c>
      <c r="Z114" s="70">
        <f>'REV-REVCALC_CWS'!X17</f>
        <v>327420</v>
      </c>
      <c r="AA114" s="70">
        <f>'REV-REVCALC_CWS'!Y17</f>
        <v>327420</v>
      </c>
      <c r="AB114" s="70">
        <f>'REV-REVCALC_CWS'!Z17</f>
        <v>211860</v>
      </c>
      <c r="AC114" s="70">
        <f>'REV-REVCALC_CWS'!AA17</f>
        <v>252000</v>
      </c>
      <c r="AD114" s="70">
        <f>'REV-REVCALC_CWS'!AB17</f>
        <v>414000</v>
      </c>
      <c r="AE114" s="70">
        <f>'REV-REVCALC_CWS'!AC17</f>
        <v>468000</v>
      </c>
      <c r="AF114" s="70">
        <f>'REV-REVCALC_CWS'!AD17</f>
        <v>468000</v>
      </c>
      <c r="AG114" s="70">
        <f>'REV-REVCALC_CWS'!AE17</f>
        <v>522000</v>
      </c>
      <c r="AH114" s="70">
        <f>'REV-REVCALC_CWS'!AF17</f>
        <v>576000</v>
      </c>
      <c r="AI114" s="70">
        <f>'REV-REVCALC_CWS'!AG17</f>
        <v>468000</v>
      </c>
      <c r="AJ114" s="70">
        <f>'REV-REVCALC_CWS'!AH17</f>
        <v>522000</v>
      </c>
      <c r="AK114" s="70">
        <f>'REV-REVCALC_CWS'!AI17</f>
        <v>414000</v>
      </c>
      <c r="AL114" s="70">
        <f>'REV-REVCALC_CWS'!AJ17</f>
        <v>414000</v>
      </c>
      <c r="AM114" s="70">
        <f>'REV-REVCALC_CWS'!AK17</f>
        <v>414000</v>
      </c>
      <c r="AN114" s="70">
        <f>'REV-REVCALC_CWS'!AL17</f>
        <v>252000</v>
      </c>
      <c r="AO114" s="70" t="e">
        <f>'REV-REVCALC_CWS'!AM17</f>
        <v>#VALUE!</v>
      </c>
      <c r="AP114" s="70" t="e">
        <f>'REV-REVCALC_CWS'!AN17</f>
        <v>#VALUE!</v>
      </c>
      <c r="AQ114" s="70" t="e">
        <f>'REV-REVCALC_CWS'!AO17</f>
        <v>#VALUE!</v>
      </c>
      <c r="AR114" s="70" t="e">
        <f>'REV-REVCALC_CWS'!AP17</f>
        <v>#VALUE!</v>
      </c>
      <c r="AS114" s="70" t="e">
        <f>'REV-REVCALC_CWS'!AQ17</f>
        <v>#VALUE!</v>
      </c>
      <c r="AT114" s="70" t="e">
        <f>'REV-REVCALC_CWS'!AR17</f>
        <v>#VALUE!</v>
      </c>
      <c r="AU114" s="70" t="e">
        <f>'REV-REVCALC_CWS'!AS17</f>
        <v>#VALUE!</v>
      </c>
      <c r="AV114" s="70" t="e">
        <f>'REV-REVCALC_CWS'!AT17</f>
        <v>#VALUE!</v>
      </c>
      <c r="AW114" s="70" t="e">
        <f>'REV-REVCALC_CWS'!AU17</f>
        <v>#VALUE!</v>
      </c>
      <c r="AX114" s="70" t="e">
        <f>'REV-REVCALC_CWS'!AV17</f>
        <v>#VALUE!</v>
      </c>
      <c r="AY114" s="70" t="e">
        <f>'REV-REVCALC_CWS'!AW17</f>
        <v>#VALUE!</v>
      </c>
      <c r="AZ114" s="70" t="e">
        <f>'REV-REVCALC_CWS'!AX17</f>
        <v>#VALUE!</v>
      </c>
      <c r="BA114" s="70">
        <f>'REV-REVCALC_CWS'!AY17</f>
        <v>594000</v>
      </c>
      <c r="BB114" s="70">
        <f>'REV-REVCALC_CWS'!AZ17</f>
        <v>954000</v>
      </c>
      <c r="BC114" s="70">
        <f>'REV-REVCALC_CWS'!BA17</f>
        <v>1062000</v>
      </c>
      <c r="BD114" s="70">
        <f>'REV-REVCALC_CWS'!BB17</f>
        <v>1062000</v>
      </c>
      <c r="BE114" s="70">
        <f>'REV-REVCALC_CWS'!BC17</f>
        <v>1188000</v>
      </c>
      <c r="BF114" s="70">
        <f>'REV-REVCALC_CWS'!BD17</f>
        <v>1296000</v>
      </c>
      <c r="BG114" s="70">
        <f>'REV-REVCALC_CWS'!BE17</f>
        <v>1062000</v>
      </c>
      <c r="BH114" s="70">
        <f>'REV-REVCALC_CWS'!BF17</f>
        <v>1188000</v>
      </c>
      <c r="BI114" s="70">
        <f>'REV-REVCALC_CWS'!BG17</f>
        <v>954000</v>
      </c>
      <c r="BJ114" s="70">
        <f>'REV-REVCALC_CWS'!BH17</f>
        <v>954000</v>
      </c>
      <c r="BK114" s="70">
        <f>'REV-REVCALC_CWS'!BI17</f>
        <v>954000</v>
      </c>
      <c r="BL114" s="70">
        <f>'REV-REVCALC_CWS'!BJ17</f>
        <v>594000</v>
      </c>
      <c r="BM114" s="167" t="e">
        <f>SUM(D114:BL114)</f>
        <v>#VALUE!</v>
      </c>
    </row>
    <row r="115" spans="2:65" s="33" customFormat="1" x14ac:dyDescent="0.15">
      <c r="B115" s="47" t="s">
        <v>312</v>
      </c>
      <c r="D115" s="70">
        <f>'REV-REVCALC_CWS'!B26</f>
        <v>0</v>
      </c>
      <c r="E115" s="70">
        <f>'REV-REVCALC_CWS'!C26</f>
        <v>0</v>
      </c>
      <c r="F115" s="70">
        <f>'REV-REVCALC_CWS'!D26</f>
        <v>0</v>
      </c>
      <c r="G115" s="70">
        <f>'REV-REVCALC_CWS'!E26</f>
        <v>0</v>
      </c>
      <c r="H115" s="70">
        <f>'REV-REVCALC_CWS'!F26</f>
        <v>62500</v>
      </c>
      <c r="I115" s="70">
        <f>'REV-REVCALC_CWS'!G26</f>
        <v>75000</v>
      </c>
      <c r="J115" s="70">
        <f>'REV-REVCALC_CWS'!H26</f>
        <v>87500</v>
      </c>
      <c r="K115" s="70">
        <f>'REV-REVCALC_CWS'!I26</f>
        <v>62500</v>
      </c>
      <c r="L115" s="70">
        <f>'REV-REVCALC_CWS'!J26</f>
        <v>75000</v>
      </c>
      <c r="M115" s="70">
        <f>'REV-REVCALC_CWS'!K26</f>
        <v>50000</v>
      </c>
      <c r="N115" s="70">
        <f>'REV-REVCALC_CWS'!L26</f>
        <v>50000</v>
      </c>
      <c r="O115" s="70">
        <f>'REV-REVCALC_CWS'!M26</f>
        <v>50000</v>
      </c>
      <c r="P115" s="70">
        <f>'REV-REVCALC_CWS'!N26</f>
        <v>25000</v>
      </c>
      <c r="Q115" s="70">
        <f>'REV-REVCALC_CWS'!O26</f>
        <v>147125</v>
      </c>
      <c r="R115" s="70">
        <f>'REV-REVCALC_CWS'!P26</f>
        <v>227375</v>
      </c>
      <c r="S115" s="70">
        <f>'REV-REVCALC_CWS'!Q26</f>
        <v>267500</v>
      </c>
      <c r="T115" s="70">
        <f>'REV-REVCALC_CWS'!R26</f>
        <v>267500</v>
      </c>
      <c r="U115" s="70">
        <f>'REV-REVCALC_CWS'!S26</f>
        <v>294250</v>
      </c>
      <c r="V115" s="70">
        <f>'REV-REVCALC_CWS'!T26</f>
        <v>321000</v>
      </c>
      <c r="W115" s="70">
        <f>'REV-REVCALC_CWS'!U26</f>
        <v>267500</v>
      </c>
      <c r="X115" s="70">
        <f>'REV-REVCALC_CWS'!V26</f>
        <v>294250</v>
      </c>
      <c r="Y115" s="70">
        <f>'REV-REVCALC_CWS'!W26</f>
        <v>227375</v>
      </c>
      <c r="Z115" s="70">
        <f>'REV-REVCALC_CWS'!X26</f>
        <v>227375</v>
      </c>
      <c r="AA115" s="70">
        <f>'REV-REVCALC_CWS'!Y26</f>
        <v>227375</v>
      </c>
      <c r="AB115" s="70">
        <f>'REV-REVCALC_CWS'!Z26</f>
        <v>147125</v>
      </c>
      <c r="AC115" s="70">
        <f>'REV-REVCALC_CWS'!AA26</f>
        <v>175000</v>
      </c>
      <c r="AD115" s="70">
        <f>'REV-REVCALC_CWS'!AB26</f>
        <v>287500</v>
      </c>
      <c r="AE115" s="70">
        <f>'REV-REVCALC_CWS'!AC26</f>
        <v>325000</v>
      </c>
      <c r="AF115" s="70">
        <f>'REV-REVCALC_CWS'!AD26</f>
        <v>325000</v>
      </c>
      <c r="AG115" s="70">
        <f>'REV-REVCALC_CWS'!AE26</f>
        <v>362500</v>
      </c>
      <c r="AH115" s="70">
        <f>'REV-REVCALC_CWS'!AF26</f>
        <v>400000</v>
      </c>
      <c r="AI115" s="70">
        <f>'REV-REVCALC_CWS'!AG26</f>
        <v>325000</v>
      </c>
      <c r="AJ115" s="70">
        <f>'REV-REVCALC_CWS'!AH26</f>
        <v>362500</v>
      </c>
      <c r="AK115" s="70">
        <f>'REV-REVCALC_CWS'!AI26</f>
        <v>287500</v>
      </c>
      <c r="AL115" s="70">
        <f>'REV-REVCALC_CWS'!AJ26</f>
        <v>287500</v>
      </c>
      <c r="AM115" s="70">
        <f>'REV-REVCALC_CWS'!AK26</f>
        <v>287500</v>
      </c>
      <c r="AN115" s="70">
        <f>'REV-REVCALC_CWS'!AL26</f>
        <v>175000</v>
      </c>
      <c r="AO115" s="70">
        <f>'REV-REVCALC_CWS'!AM26</f>
        <v>46438</v>
      </c>
      <c r="AP115" s="70">
        <f>'REV-REVCALC_CWS'!AN26</f>
        <v>74900</v>
      </c>
      <c r="AQ115" s="70">
        <f>'REV-REVCALC_CWS'!AO26</f>
        <v>83888</v>
      </c>
      <c r="AR115" s="70">
        <f>'REV-REVCALC_CWS'!AP26</f>
        <v>83888</v>
      </c>
      <c r="AS115" s="70">
        <f>'REV-REVCALC_CWS'!AQ26</f>
        <v>92876</v>
      </c>
      <c r="AT115" s="70">
        <f>'REV-REVCALC_CWS'!AR26</f>
        <v>101864</v>
      </c>
      <c r="AU115" s="70">
        <f>'REV-REVCALC_CWS'!AS26</f>
        <v>83888</v>
      </c>
      <c r="AV115" s="70">
        <f>'REV-REVCALC_CWS'!AT26</f>
        <v>92876</v>
      </c>
      <c r="AW115" s="70">
        <f>'REV-REVCALC_CWS'!AU26</f>
        <v>74900</v>
      </c>
      <c r="AX115" s="70">
        <f>'REV-REVCALC_CWS'!AV26</f>
        <v>74900</v>
      </c>
      <c r="AY115" s="70">
        <f>'REV-REVCALC_CWS'!AW26</f>
        <v>74900</v>
      </c>
      <c r="AZ115" s="70">
        <f>'REV-REVCALC_CWS'!AX26</f>
        <v>46438</v>
      </c>
      <c r="BA115" s="70">
        <f>'REV-REVCALC_CWS'!AY26</f>
        <v>412500</v>
      </c>
      <c r="BB115" s="70">
        <f>'REV-REVCALC_CWS'!AZ26</f>
        <v>662500</v>
      </c>
      <c r="BC115" s="70">
        <f>'REV-REVCALC_CWS'!BA26</f>
        <v>737500</v>
      </c>
      <c r="BD115" s="70">
        <f>'REV-REVCALC_CWS'!BB26</f>
        <v>737500</v>
      </c>
      <c r="BE115" s="70">
        <f>'REV-REVCALC_CWS'!BC26</f>
        <v>825000</v>
      </c>
      <c r="BF115" s="70">
        <f>'REV-REVCALC_CWS'!BD26</f>
        <v>900000</v>
      </c>
      <c r="BG115" s="70">
        <f>'REV-REVCALC_CWS'!BE26</f>
        <v>737500</v>
      </c>
      <c r="BH115" s="70">
        <f>'REV-REVCALC_CWS'!BF26</f>
        <v>825000</v>
      </c>
      <c r="BI115" s="70">
        <f>'REV-REVCALC_CWS'!BG26</f>
        <v>662500</v>
      </c>
      <c r="BJ115" s="70">
        <f>'REV-REVCALC_CWS'!BH26</f>
        <v>662500</v>
      </c>
      <c r="BK115" s="70">
        <f>'REV-REVCALC_CWS'!BI26</f>
        <v>662500</v>
      </c>
      <c r="BL115" s="70">
        <f>'REV-REVCALC_CWS'!BJ26</f>
        <v>412500</v>
      </c>
      <c r="BM115" s="167">
        <f>SUM(D115:BL115)</f>
        <v>16222506</v>
      </c>
    </row>
    <row r="116" spans="2:65" s="33" customFormat="1" x14ac:dyDescent="0.15">
      <c r="B116" s="47" t="s">
        <v>339</v>
      </c>
      <c r="D116" s="70">
        <f>'REV-REVCALC_CWS'!B28</f>
        <v>0</v>
      </c>
      <c r="E116" s="70">
        <f>'REV-REVCALC_CWS'!C28</f>
        <v>0</v>
      </c>
      <c r="F116" s="70">
        <f>'REV-REVCALC_CWS'!D28</f>
        <v>0</v>
      </c>
      <c r="G116" s="70">
        <f>'REV-REVCALC_CWS'!E28</f>
        <v>0</v>
      </c>
      <c r="H116" s="70">
        <f>'REV-REVCALC_CWS'!F28</f>
        <v>19400</v>
      </c>
      <c r="I116" s="70">
        <f>'REV-REVCALC_CWS'!G28</f>
        <v>23280</v>
      </c>
      <c r="J116" s="70">
        <f>'REV-REVCALC_CWS'!H28</f>
        <v>27160</v>
      </c>
      <c r="K116" s="70">
        <f>'REV-REVCALC_CWS'!I28</f>
        <v>19400</v>
      </c>
      <c r="L116" s="70">
        <f>'REV-REVCALC_CWS'!J28</f>
        <v>23280</v>
      </c>
      <c r="M116" s="70">
        <f>'REV-REVCALC_CWS'!K28</f>
        <v>15520</v>
      </c>
      <c r="N116" s="70">
        <f>'REV-REVCALC_CWS'!L28</f>
        <v>15520</v>
      </c>
      <c r="O116" s="70">
        <f t="shared" ref="O116:AT116" si="8">O114-O115</f>
        <v>15520</v>
      </c>
      <c r="P116" s="70">
        <f t="shared" si="8"/>
        <v>7760</v>
      </c>
      <c r="Q116" s="70">
        <f t="shared" si="8"/>
        <v>64735</v>
      </c>
      <c r="R116" s="70">
        <f t="shared" si="8"/>
        <v>100045</v>
      </c>
      <c r="S116" s="70">
        <f t="shared" si="8"/>
        <v>117700</v>
      </c>
      <c r="T116" s="70">
        <f t="shared" si="8"/>
        <v>117700</v>
      </c>
      <c r="U116" s="70">
        <f t="shared" si="8"/>
        <v>129470</v>
      </c>
      <c r="V116" s="70">
        <f t="shared" si="8"/>
        <v>141240</v>
      </c>
      <c r="W116" s="70">
        <f t="shared" si="8"/>
        <v>117700</v>
      </c>
      <c r="X116" s="70">
        <f t="shared" si="8"/>
        <v>129470</v>
      </c>
      <c r="Y116" s="70">
        <f t="shared" si="8"/>
        <v>100045</v>
      </c>
      <c r="Z116" s="70">
        <f t="shared" si="8"/>
        <v>100045</v>
      </c>
      <c r="AA116" s="70">
        <f t="shared" si="8"/>
        <v>100045</v>
      </c>
      <c r="AB116" s="70">
        <f t="shared" si="8"/>
        <v>64735</v>
      </c>
      <c r="AC116" s="70">
        <f t="shared" si="8"/>
        <v>77000</v>
      </c>
      <c r="AD116" s="70">
        <f t="shared" si="8"/>
        <v>126500</v>
      </c>
      <c r="AE116" s="70">
        <f t="shared" si="8"/>
        <v>143000</v>
      </c>
      <c r="AF116" s="70">
        <f t="shared" si="8"/>
        <v>143000</v>
      </c>
      <c r="AG116" s="70">
        <f t="shared" si="8"/>
        <v>159500</v>
      </c>
      <c r="AH116" s="70">
        <f t="shared" si="8"/>
        <v>176000</v>
      </c>
      <c r="AI116" s="70">
        <f t="shared" si="8"/>
        <v>143000</v>
      </c>
      <c r="AJ116" s="70">
        <f t="shared" si="8"/>
        <v>159500</v>
      </c>
      <c r="AK116" s="70">
        <f t="shared" si="8"/>
        <v>126500</v>
      </c>
      <c r="AL116" s="70">
        <f t="shared" si="8"/>
        <v>126500</v>
      </c>
      <c r="AM116" s="70">
        <f t="shared" si="8"/>
        <v>126500</v>
      </c>
      <c r="AN116" s="70">
        <f t="shared" si="8"/>
        <v>77000</v>
      </c>
      <c r="AO116" s="70" t="e">
        <f t="shared" si="8"/>
        <v>#VALUE!</v>
      </c>
      <c r="AP116" s="70" t="e">
        <f t="shared" si="8"/>
        <v>#VALUE!</v>
      </c>
      <c r="AQ116" s="70" t="e">
        <f t="shared" si="8"/>
        <v>#VALUE!</v>
      </c>
      <c r="AR116" s="70" t="e">
        <f t="shared" si="8"/>
        <v>#VALUE!</v>
      </c>
      <c r="AS116" s="70" t="e">
        <f t="shared" si="8"/>
        <v>#VALUE!</v>
      </c>
      <c r="AT116" s="70" t="e">
        <f t="shared" si="8"/>
        <v>#VALUE!</v>
      </c>
      <c r="AU116" s="70" t="e">
        <f t="shared" ref="AU116:BL116" si="9">AU114-AU115</f>
        <v>#VALUE!</v>
      </c>
      <c r="AV116" s="70" t="e">
        <f t="shared" si="9"/>
        <v>#VALUE!</v>
      </c>
      <c r="AW116" s="70" t="e">
        <f t="shared" si="9"/>
        <v>#VALUE!</v>
      </c>
      <c r="AX116" s="70" t="e">
        <f t="shared" si="9"/>
        <v>#VALUE!</v>
      </c>
      <c r="AY116" s="70" t="e">
        <f t="shared" si="9"/>
        <v>#VALUE!</v>
      </c>
      <c r="AZ116" s="70" t="e">
        <f t="shared" si="9"/>
        <v>#VALUE!</v>
      </c>
      <c r="BA116" s="70">
        <f t="shared" si="9"/>
        <v>181500</v>
      </c>
      <c r="BB116" s="70">
        <f t="shared" si="9"/>
        <v>291500</v>
      </c>
      <c r="BC116" s="70">
        <f t="shared" si="9"/>
        <v>324500</v>
      </c>
      <c r="BD116" s="70">
        <f t="shared" si="9"/>
        <v>324500</v>
      </c>
      <c r="BE116" s="70">
        <f t="shared" si="9"/>
        <v>363000</v>
      </c>
      <c r="BF116" s="70">
        <f t="shared" si="9"/>
        <v>396000</v>
      </c>
      <c r="BG116" s="70">
        <f t="shared" si="9"/>
        <v>324500</v>
      </c>
      <c r="BH116" s="70">
        <f t="shared" si="9"/>
        <v>363000</v>
      </c>
      <c r="BI116" s="70">
        <f t="shared" si="9"/>
        <v>291500</v>
      </c>
      <c r="BJ116" s="70">
        <f t="shared" si="9"/>
        <v>291500</v>
      </c>
      <c r="BK116" s="70">
        <f t="shared" si="9"/>
        <v>291500</v>
      </c>
      <c r="BL116" s="70">
        <f t="shared" si="9"/>
        <v>181500</v>
      </c>
      <c r="BM116" s="167" t="e">
        <f>SUM(D116:BL116)</f>
        <v>#VALUE!</v>
      </c>
    </row>
    <row r="117" spans="2:65" s="33" customFormat="1" x14ac:dyDescent="0.15">
      <c r="B117" s="47" t="s">
        <v>326</v>
      </c>
      <c r="D117" s="46">
        <f>'REV-REVCALC_CWS'!B29</f>
        <v>0</v>
      </c>
      <c r="E117" s="46">
        <f>'REV-REVCALC_CWS'!C29</f>
        <v>0</v>
      </c>
      <c r="F117" s="46">
        <f>'REV-REVCALC_CWS'!D29</f>
        <v>0</v>
      </c>
      <c r="G117" s="46">
        <f>'REV-REVCALC_CWS'!E29</f>
        <v>0</v>
      </c>
      <c r="H117" s="46">
        <f>'REV-REVCALC_CWS'!F29</f>
        <v>0.23687423687423687</v>
      </c>
      <c r="I117" s="46">
        <f>'REV-REVCALC_CWS'!G29</f>
        <v>0.23687423687423687</v>
      </c>
      <c r="J117" s="46">
        <f>'REV-REVCALC_CWS'!H29</f>
        <v>0.23687423687423687</v>
      </c>
      <c r="K117" s="46">
        <f>'REV-REVCALC_CWS'!I29</f>
        <v>0.23687423687423687</v>
      </c>
      <c r="L117" s="46">
        <f>'REV-REVCALC_CWS'!J29</f>
        <v>0.23687423687423687</v>
      </c>
      <c r="M117" s="46">
        <f>'REV-REVCALC_CWS'!K29</f>
        <v>0.23687423687423687</v>
      </c>
      <c r="N117" s="46">
        <f>'REV-REVCALC_CWS'!L29</f>
        <v>0.23687423687423687</v>
      </c>
      <c r="O117" s="46">
        <f>'REV-REVCALC_CWS'!M29</f>
        <v>0.23687423687423687</v>
      </c>
      <c r="P117" s="46">
        <f>'REV-REVCALC_CWS'!N29</f>
        <v>0.23687423687423687</v>
      </c>
      <c r="Q117" s="46">
        <f>'REV-REVCALC_CWS'!O29</f>
        <v>0.30555555555555558</v>
      </c>
      <c r="R117" s="46">
        <f>'REV-REVCALC_CWS'!P29</f>
        <v>0.30555555555555558</v>
      </c>
      <c r="S117" s="46">
        <f>'REV-REVCALC_CWS'!Q29</f>
        <v>0.30555555555555558</v>
      </c>
      <c r="T117" s="46">
        <f>'REV-REVCALC_CWS'!R29</f>
        <v>0.30555555555555558</v>
      </c>
      <c r="U117" s="46">
        <f>'REV-REVCALC_CWS'!S29</f>
        <v>0.30555555555555558</v>
      </c>
      <c r="V117" s="46">
        <f>'REV-REVCALC_CWS'!T29</f>
        <v>0.30555555555555558</v>
      </c>
      <c r="W117" s="46">
        <f>'REV-REVCALC_CWS'!U29</f>
        <v>0.30555555555555558</v>
      </c>
      <c r="X117" s="46">
        <f>'REV-REVCALC_CWS'!V29</f>
        <v>0.30555555555555558</v>
      </c>
      <c r="Y117" s="46">
        <f>'REV-REVCALC_CWS'!W29</f>
        <v>0.30555555555555558</v>
      </c>
      <c r="Z117" s="46">
        <f>'REV-REVCALC_CWS'!X29</f>
        <v>0.30555555555555558</v>
      </c>
      <c r="AA117" s="46">
        <f>'REV-REVCALC_CWS'!Y29</f>
        <v>0.30555555555555558</v>
      </c>
      <c r="AB117" s="46">
        <f>'REV-REVCALC_CWS'!Z29</f>
        <v>0.30555555555555558</v>
      </c>
      <c r="AC117" s="46">
        <f>'REV-REVCALC_CWS'!AA29</f>
        <v>0.30555555555555558</v>
      </c>
      <c r="AD117" s="46">
        <f>'REV-REVCALC_CWS'!AB29</f>
        <v>0.30555555555555558</v>
      </c>
      <c r="AE117" s="46">
        <f>'REV-REVCALC_CWS'!AC29</f>
        <v>0.30555555555555558</v>
      </c>
      <c r="AF117" s="46">
        <f>'REV-REVCALC_CWS'!AD29</f>
        <v>0.30555555555555558</v>
      </c>
      <c r="AG117" s="46">
        <f>'REV-REVCALC_CWS'!AE29</f>
        <v>0.30555555555555558</v>
      </c>
      <c r="AH117" s="46">
        <f>'REV-REVCALC_CWS'!AF29</f>
        <v>0.30555555555555558</v>
      </c>
      <c r="AI117" s="46">
        <f>'REV-REVCALC_CWS'!AG29</f>
        <v>0.30555555555555558</v>
      </c>
      <c r="AJ117" s="46">
        <f>'REV-REVCALC_CWS'!AH29</f>
        <v>0.30555555555555558</v>
      </c>
      <c r="AK117" s="46">
        <f>'REV-REVCALC_CWS'!AI29</f>
        <v>0.30555555555555558</v>
      </c>
      <c r="AL117" s="46">
        <f>'REV-REVCALC_CWS'!AJ29</f>
        <v>0.30555555555555558</v>
      </c>
      <c r="AM117" s="46">
        <f>'REV-REVCALC_CWS'!AK29</f>
        <v>0.30555555555555558</v>
      </c>
      <c r="AN117" s="46">
        <f>'REV-REVCALC_CWS'!AL29</f>
        <v>0.30555555555555558</v>
      </c>
      <c r="AO117" s="46" t="e">
        <f>'REV-REVCALC_CWS'!AM29</f>
        <v>#VALUE!</v>
      </c>
      <c r="AP117" s="46" t="e">
        <f>'REV-REVCALC_CWS'!AN29</f>
        <v>#VALUE!</v>
      </c>
      <c r="AQ117" s="46" t="e">
        <f>'REV-REVCALC_CWS'!AO29</f>
        <v>#VALUE!</v>
      </c>
      <c r="AR117" s="46" t="e">
        <f>'REV-REVCALC_CWS'!AP29</f>
        <v>#VALUE!</v>
      </c>
      <c r="AS117" s="46" t="e">
        <f>'REV-REVCALC_CWS'!AQ29</f>
        <v>#VALUE!</v>
      </c>
      <c r="AT117" s="46" t="e">
        <f>'REV-REVCALC_CWS'!AR29</f>
        <v>#VALUE!</v>
      </c>
      <c r="AU117" s="46" t="e">
        <f>'REV-REVCALC_CWS'!AS29</f>
        <v>#VALUE!</v>
      </c>
      <c r="AV117" s="46" t="e">
        <f>'REV-REVCALC_CWS'!AT29</f>
        <v>#VALUE!</v>
      </c>
      <c r="AW117" s="46" t="e">
        <f>'REV-REVCALC_CWS'!AU29</f>
        <v>#VALUE!</v>
      </c>
      <c r="AX117" s="46" t="e">
        <f>'REV-REVCALC_CWS'!AV29</f>
        <v>#VALUE!</v>
      </c>
      <c r="AY117" s="46" t="e">
        <f>'REV-REVCALC_CWS'!AW29</f>
        <v>#VALUE!</v>
      </c>
      <c r="AZ117" s="46" t="e">
        <f>'REV-REVCALC_CWS'!AX29</f>
        <v>#VALUE!</v>
      </c>
      <c r="BA117" s="46">
        <f>'REV-REVCALC_CWS'!AY29</f>
        <v>0.30555555555555558</v>
      </c>
      <c r="BB117" s="46">
        <f>'REV-REVCALC_CWS'!AZ29</f>
        <v>0.30555555555555558</v>
      </c>
      <c r="BC117" s="46">
        <f>'REV-REVCALC_CWS'!BA29</f>
        <v>0.30555555555555558</v>
      </c>
      <c r="BD117" s="46">
        <f>'REV-REVCALC_CWS'!BB29</f>
        <v>0.30555555555555558</v>
      </c>
      <c r="BE117" s="46">
        <f>'REV-REVCALC_CWS'!BC29</f>
        <v>0.30555555555555558</v>
      </c>
      <c r="BF117" s="46">
        <f>'REV-REVCALC_CWS'!BD29</f>
        <v>0.30555555555555558</v>
      </c>
      <c r="BG117" s="46">
        <f>'REV-REVCALC_CWS'!BE29</f>
        <v>0.30555555555555558</v>
      </c>
      <c r="BH117" s="46">
        <f>'REV-REVCALC_CWS'!BF29</f>
        <v>0.30555555555555558</v>
      </c>
      <c r="BI117" s="46">
        <f>'REV-REVCALC_CWS'!BG29</f>
        <v>0.30555555555555558</v>
      </c>
      <c r="BJ117" s="46">
        <f>'REV-REVCALC_CWS'!BH29</f>
        <v>0.30555555555555558</v>
      </c>
      <c r="BK117" s="46">
        <f>'REV-REVCALC_CWS'!BI29</f>
        <v>0.30555555555555558</v>
      </c>
      <c r="BL117" s="46">
        <f>'REV-REVCALC_CWS'!BJ29</f>
        <v>0.30555555555555558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358</v>
      </c>
      <c r="BM119" s="65"/>
    </row>
    <row r="120" spans="2:65" s="33" customFormat="1" x14ac:dyDescent="0.15">
      <c r="B120" s="47" t="s">
        <v>358</v>
      </c>
      <c r="D120" s="70">
        <f>'REV-REVCALC_CWS'!B40</f>
        <v>0</v>
      </c>
      <c r="E120" s="70">
        <f>'REV-REVCALC_CWS'!C40</f>
        <v>0</v>
      </c>
      <c r="F120" s="70">
        <f>'REV-REVCALC_CWS'!D40</f>
        <v>0</v>
      </c>
      <c r="G120" s="70">
        <f>'REV-REVCALC_CWS'!E40</f>
        <v>0</v>
      </c>
      <c r="H120" s="70">
        <f>'REV-REVCALC_CWS'!F40</f>
        <v>0</v>
      </c>
      <c r="I120" s="70">
        <f>'REV-REVCALC_CWS'!G40</f>
        <v>0</v>
      </c>
      <c r="J120" s="70">
        <f>'REV-REVCALC_CWS'!H40</f>
        <v>0</v>
      </c>
      <c r="K120" s="70">
        <f>'REV-REVCALC_CWS'!I40</f>
        <v>0</v>
      </c>
      <c r="L120" s="70">
        <f>'REV-REVCALC_CWS'!J40</f>
        <v>0</v>
      </c>
      <c r="M120" s="70">
        <f>'REV-REVCALC_CWS'!K40</f>
        <v>0</v>
      </c>
      <c r="N120" s="70">
        <f>'REV-REVCALC_CWS'!L40</f>
        <v>0</v>
      </c>
      <c r="O120" s="70">
        <f>'REV-REVCALC_CWS'!M40</f>
        <v>0</v>
      </c>
      <c r="P120" s="70">
        <f>'REV-REVCALC_CWS'!N40</f>
        <v>0</v>
      </c>
      <c r="Q120" s="70">
        <f>'REV-REVCALC_CWS'!O40</f>
        <v>0</v>
      </c>
      <c r="R120" s="70">
        <f>'REV-REVCALC_CWS'!P40</f>
        <v>0</v>
      </c>
      <c r="S120" s="70">
        <f>'REV-REVCALC_CWS'!Q40</f>
        <v>0</v>
      </c>
      <c r="T120" s="70">
        <f>'REV-REVCALC_CWS'!R40</f>
        <v>0</v>
      </c>
      <c r="U120" s="70">
        <f>'REV-REVCALC_CWS'!S40</f>
        <v>0</v>
      </c>
      <c r="V120" s="70">
        <f>'REV-REVCALC_CWS'!T40</f>
        <v>0</v>
      </c>
      <c r="W120" s="70">
        <f>'REV-REVCALC_CWS'!U40</f>
        <v>0</v>
      </c>
      <c r="X120" s="70">
        <f>'REV-REVCALC_CWS'!V40</f>
        <v>0</v>
      </c>
      <c r="Y120" s="70">
        <f>'REV-REVCALC_CWS'!W40</f>
        <v>0</v>
      </c>
      <c r="Z120" s="70">
        <f>'REV-REVCALC_CWS'!X40</f>
        <v>0</v>
      </c>
      <c r="AA120" s="70">
        <f>'REV-REVCALC_CWS'!Y40</f>
        <v>0</v>
      </c>
      <c r="AB120" s="70">
        <f>'REV-REVCALC_CWS'!Z40</f>
        <v>0</v>
      </c>
      <c r="AC120" s="70">
        <f>'REV-REVCALC_CWS'!AA40</f>
        <v>0</v>
      </c>
      <c r="AD120" s="70">
        <f>'REV-REVCALC_CWS'!AB40</f>
        <v>4.6500000000000004</v>
      </c>
      <c r="AE120" s="70">
        <f>'REV-REVCALC_CWS'!AC40</f>
        <v>5.27</v>
      </c>
      <c r="AF120" s="70">
        <f>'REV-REVCALC_CWS'!AD40</f>
        <v>5.27</v>
      </c>
      <c r="AG120" s="70">
        <f>'REV-REVCALC_CWS'!AE40</f>
        <v>6.2</v>
      </c>
      <c r="AH120" s="70">
        <f>'REV-REVCALC_CWS'!AF40</f>
        <v>6.82</v>
      </c>
      <c r="AI120" s="70">
        <f>'REV-REVCALC_CWS'!AG40</f>
        <v>5.27</v>
      </c>
      <c r="AJ120" s="70">
        <f>'REV-REVCALC_CWS'!AH40</f>
        <v>6.2</v>
      </c>
      <c r="AK120" s="70">
        <f>'REV-REVCALC_CWS'!AI40</f>
        <v>4.6500000000000004</v>
      </c>
      <c r="AL120" s="70">
        <f>'REV-REVCALC_CWS'!AJ40</f>
        <v>4.6500000000000004</v>
      </c>
      <c r="AM120" s="70">
        <f>'REV-REVCALC_CWS'!AK40</f>
        <v>4.6500000000000004</v>
      </c>
      <c r="AN120" s="70">
        <f>'REV-REVCALC_CWS'!AL40</f>
        <v>2.79</v>
      </c>
      <c r="AO120" s="70" t="e">
        <f>'REV-REVCALC_CWS'!AM40</f>
        <v>#REF!</v>
      </c>
      <c r="AP120" s="70" t="e">
        <f>'REV-REVCALC_CWS'!AN40</f>
        <v>#REF!</v>
      </c>
      <c r="AQ120" s="70" t="e">
        <f>'REV-REVCALC_CWS'!AO40</f>
        <v>#REF!</v>
      </c>
      <c r="AR120" s="70" t="e">
        <f>'REV-REVCALC_CWS'!AP40</f>
        <v>#REF!</v>
      </c>
      <c r="AS120" s="70" t="e">
        <f>'REV-REVCALC_CWS'!AQ40</f>
        <v>#REF!</v>
      </c>
      <c r="AT120" s="70" t="e">
        <f>'REV-REVCALC_CWS'!AR40</f>
        <v>#REF!</v>
      </c>
      <c r="AU120" s="70" t="e">
        <f>'REV-REVCALC_CWS'!AS40</f>
        <v>#REF!</v>
      </c>
      <c r="AV120" s="70" t="e">
        <f>'REV-REVCALC_CWS'!AT40</f>
        <v>#REF!</v>
      </c>
      <c r="AW120" s="70" t="e">
        <f>'REV-REVCALC_CWS'!AU40</f>
        <v>#REF!</v>
      </c>
      <c r="AX120" s="70" t="e">
        <f>'REV-REVCALC_CWS'!AV40</f>
        <v>#REF!</v>
      </c>
      <c r="AY120" s="70" t="e">
        <f>'REV-REVCALC_CWS'!AW40</f>
        <v>#REF!</v>
      </c>
      <c r="AZ120" s="70" t="e">
        <f>'REV-REVCALC_CWS'!AX40</f>
        <v>#REF!</v>
      </c>
      <c r="BA120" s="70">
        <f>'REV-REVCALC_CWS'!AY40</f>
        <v>0</v>
      </c>
      <c r="BB120" s="70">
        <f>'REV-REVCALC_CWS'!AZ40</f>
        <v>0</v>
      </c>
      <c r="BC120" s="70">
        <f>'REV-REVCALC_CWS'!BA40</f>
        <v>0</v>
      </c>
      <c r="BD120" s="70">
        <f>'REV-REVCALC_CWS'!BB40</f>
        <v>0</v>
      </c>
      <c r="BE120" s="70">
        <f>'REV-REVCALC_CWS'!BC40</f>
        <v>0</v>
      </c>
      <c r="BF120" s="70">
        <f>'REV-REVCALC_CWS'!BD40</f>
        <v>0</v>
      </c>
      <c r="BG120" s="70">
        <f>'REV-REVCALC_CWS'!BE40</f>
        <v>0</v>
      </c>
      <c r="BH120" s="70">
        <f>'REV-REVCALC_CWS'!BF40</f>
        <v>0</v>
      </c>
      <c r="BI120" s="70">
        <f>'REV-REVCALC_CWS'!BG40</f>
        <v>0</v>
      </c>
      <c r="BJ120" s="70">
        <f>'REV-REVCALC_CWS'!BH40</f>
        <v>0</v>
      </c>
      <c r="BK120" s="70">
        <f>'REV-REVCALC_CWS'!BI40</f>
        <v>0</v>
      </c>
      <c r="BL120" s="70">
        <f>'REV-REVCALC_CWS'!BJ40</f>
        <v>0</v>
      </c>
      <c r="BM120" s="167" t="e">
        <f>SUM(D120:BL120)</f>
        <v>#REF!</v>
      </c>
    </row>
    <row r="121" spans="2:65" s="33" customFormat="1" x14ac:dyDescent="0.15">
      <c r="B121" s="47" t="s">
        <v>359</v>
      </c>
      <c r="D121" s="70">
        <f>'REV-REVCALC_CWS'!B41</f>
        <v>0</v>
      </c>
      <c r="E121" s="70">
        <f>'REV-REVCALC_CWS'!C41</f>
        <v>0</v>
      </c>
      <c r="F121" s="70">
        <f>'REV-REVCALC_CWS'!D41</f>
        <v>0</v>
      </c>
      <c r="G121" s="70">
        <f>'REV-REVCALC_CWS'!E41</f>
        <v>0</v>
      </c>
      <c r="H121" s="70">
        <f>'REV-REVCALC_CWS'!F41</f>
        <v>0</v>
      </c>
      <c r="I121" s="70">
        <f>'REV-REVCALC_CWS'!G41</f>
        <v>0</v>
      </c>
      <c r="J121" s="70">
        <f>'REV-REVCALC_CWS'!H41</f>
        <v>0</v>
      </c>
      <c r="K121" s="70">
        <f>'REV-REVCALC_CWS'!I41</f>
        <v>0</v>
      </c>
      <c r="L121" s="70">
        <f>'REV-REVCALC_CWS'!J41</f>
        <v>0</v>
      </c>
      <c r="M121" s="70">
        <f>'REV-REVCALC_CWS'!K41</f>
        <v>0</v>
      </c>
      <c r="N121" s="70">
        <f>'REV-REVCALC_CWS'!L41</f>
        <v>0</v>
      </c>
      <c r="O121" s="70">
        <f>'REV-REVCALC_CWS'!M41</f>
        <v>0</v>
      </c>
      <c r="P121" s="70">
        <f>'REV-REVCALC_CWS'!N41</f>
        <v>0</v>
      </c>
      <c r="Q121" s="70">
        <f>'REV-REVCALC_CWS'!O41</f>
        <v>0</v>
      </c>
      <c r="R121" s="70">
        <f>'REV-REVCALC_CWS'!P41</f>
        <v>0</v>
      </c>
      <c r="S121" s="70">
        <f>'REV-REVCALC_CWS'!Q41</f>
        <v>0</v>
      </c>
      <c r="T121" s="70">
        <f>'REV-REVCALC_CWS'!R41</f>
        <v>0</v>
      </c>
      <c r="U121" s="70">
        <f>'REV-REVCALC_CWS'!S41</f>
        <v>0</v>
      </c>
      <c r="V121" s="70">
        <f>'REV-REVCALC_CWS'!T41</f>
        <v>0</v>
      </c>
      <c r="W121" s="70">
        <f>'REV-REVCALC_CWS'!U41</f>
        <v>0</v>
      </c>
      <c r="X121" s="70">
        <f>'REV-REVCALC_CWS'!V41</f>
        <v>0</v>
      </c>
      <c r="Y121" s="70">
        <f>'REV-REVCALC_CWS'!W41</f>
        <v>0</v>
      </c>
      <c r="Z121" s="70">
        <f>'REV-REVCALC_CWS'!X41</f>
        <v>0</v>
      </c>
      <c r="AA121" s="70">
        <f>'REV-REVCALC_CWS'!Y41</f>
        <v>0</v>
      </c>
      <c r="AB121" s="70">
        <f>'REV-REVCALC_CWS'!Z41</f>
        <v>0</v>
      </c>
      <c r="AC121" s="70">
        <f>'REV-REVCALC_CWS'!AA41</f>
        <v>0</v>
      </c>
      <c r="AD121" s="70">
        <f>'REV-REVCALC_CWS'!AB41</f>
        <v>0</v>
      </c>
      <c r="AE121" s="70">
        <f>'REV-REVCALC_CWS'!AC41</f>
        <v>0</v>
      </c>
      <c r="AF121" s="70">
        <f>'REV-REVCALC_CWS'!AD41</f>
        <v>0</v>
      </c>
      <c r="AG121" s="70">
        <f>'REV-REVCALC_CWS'!AE41</f>
        <v>0</v>
      </c>
      <c r="AH121" s="70">
        <f>'REV-REVCALC_CWS'!AF41</f>
        <v>0</v>
      </c>
      <c r="AI121" s="70">
        <f>'REV-REVCALC_CWS'!AG41</f>
        <v>0</v>
      </c>
      <c r="AJ121" s="70">
        <f>'REV-REVCALC_CWS'!AH41</f>
        <v>0</v>
      </c>
      <c r="AK121" s="70">
        <f>'REV-REVCALC_CWS'!AI41</f>
        <v>0</v>
      </c>
      <c r="AL121" s="70">
        <f>'REV-REVCALC_CWS'!AJ41</f>
        <v>0</v>
      </c>
      <c r="AM121" s="70">
        <f>'REV-REVCALC_CWS'!AK41</f>
        <v>0</v>
      </c>
      <c r="AN121" s="70">
        <f>'REV-REVCALC_CWS'!AL41</f>
        <v>0</v>
      </c>
      <c r="AO121" s="70" t="e">
        <f>'REV-REVCALC_CWS'!AM41</f>
        <v>#REF!</v>
      </c>
      <c r="AP121" s="70" t="e">
        <f>'REV-REVCALC_CWS'!AN41</f>
        <v>#REF!</v>
      </c>
      <c r="AQ121" s="70" t="e">
        <f>'REV-REVCALC_CWS'!AO41</f>
        <v>#REF!</v>
      </c>
      <c r="AR121" s="70" t="e">
        <f>'REV-REVCALC_CWS'!AP41</f>
        <v>#REF!</v>
      </c>
      <c r="AS121" s="70" t="e">
        <f>'REV-REVCALC_CWS'!AQ41</f>
        <v>#REF!</v>
      </c>
      <c r="AT121" s="70" t="e">
        <f>'REV-REVCALC_CWS'!AR41</f>
        <v>#REF!</v>
      </c>
      <c r="AU121" s="70" t="e">
        <f>'REV-REVCALC_CWS'!AS41</f>
        <v>#REF!</v>
      </c>
      <c r="AV121" s="70" t="e">
        <f>'REV-REVCALC_CWS'!AT41</f>
        <v>#REF!</v>
      </c>
      <c r="AW121" s="70" t="e">
        <f>'REV-REVCALC_CWS'!AU41</f>
        <v>#REF!</v>
      </c>
      <c r="AX121" s="70" t="e">
        <f>'REV-REVCALC_CWS'!AV41</f>
        <v>#REF!</v>
      </c>
      <c r="AY121" s="70" t="e">
        <f>'REV-REVCALC_CWS'!AW41</f>
        <v>#REF!</v>
      </c>
      <c r="AZ121" s="70" t="e">
        <f>'REV-REVCALC_CWS'!AX41</f>
        <v>#REF!</v>
      </c>
      <c r="BA121" s="70" t="e">
        <f>'REV-REVCALC_CWS'!AY41</f>
        <v>#REF!</v>
      </c>
      <c r="BB121" s="70" t="e">
        <f>'REV-REVCALC_CWS'!AZ41</f>
        <v>#REF!</v>
      </c>
      <c r="BC121" s="70" t="e">
        <f>'REV-REVCALC_CWS'!BA41</f>
        <v>#REF!</v>
      </c>
      <c r="BD121" s="70" t="e">
        <f>'REV-REVCALC_CWS'!BB41</f>
        <v>#REF!</v>
      </c>
      <c r="BE121" s="70" t="e">
        <f>'REV-REVCALC_CWS'!BC41</f>
        <v>#REF!</v>
      </c>
      <c r="BF121" s="70" t="e">
        <f>'REV-REVCALC_CWS'!BD41</f>
        <v>#REF!</v>
      </c>
      <c r="BG121" s="70" t="e">
        <f>'REV-REVCALC_CWS'!BE41</f>
        <v>#REF!</v>
      </c>
      <c r="BH121" s="70" t="e">
        <f>'REV-REVCALC_CWS'!BF41</f>
        <v>#REF!</v>
      </c>
      <c r="BI121" s="70" t="e">
        <f>'REV-REVCALC_CWS'!BG41</f>
        <v>#REF!</v>
      </c>
      <c r="BJ121" s="70" t="e">
        <f>'REV-REVCALC_CWS'!BH41</f>
        <v>#REF!</v>
      </c>
      <c r="BK121" s="70" t="e">
        <f>'REV-REVCALC_CWS'!BI41</f>
        <v>#REF!</v>
      </c>
      <c r="BL121" s="70" t="e">
        <f>'REV-REVCALC_CWS'!BJ41</f>
        <v>#REF!</v>
      </c>
      <c r="BM121" s="167" t="e">
        <f>SUM(D121:BL121)</f>
        <v>#REF!</v>
      </c>
    </row>
    <row r="122" spans="2:65" s="33" customFormat="1" x14ac:dyDescent="0.15">
      <c r="B122" s="14" t="s">
        <v>363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0</v>
      </c>
      <c r="I122" s="70">
        <f t="shared" si="10"/>
        <v>0</v>
      </c>
      <c r="J122" s="70">
        <f t="shared" si="10"/>
        <v>0</v>
      </c>
      <c r="K122" s="70">
        <f t="shared" si="10"/>
        <v>0</v>
      </c>
      <c r="L122" s="70">
        <f t="shared" si="10"/>
        <v>0</v>
      </c>
      <c r="M122" s="70">
        <f t="shared" si="10"/>
        <v>0</v>
      </c>
      <c r="N122" s="70">
        <f t="shared" si="10"/>
        <v>0</v>
      </c>
      <c r="O122" s="70">
        <f t="shared" si="10"/>
        <v>0</v>
      </c>
      <c r="P122" s="70">
        <f t="shared" si="10"/>
        <v>0</v>
      </c>
      <c r="Q122" s="70">
        <f t="shared" si="10"/>
        <v>0</v>
      </c>
      <c r="R122" s="70">
        <f t="shared" si="10"/>
        <v>0</v>
      </c>
      <c r="S122" s="70">
        <f t="shared" si="10"/>
        <v>0</v>
      </c>
      <c r="T122" s="70">
        <f t="shared" si="10"/>
        <v>0</v>
      </c>
      <c r="U122" s="70">
        <f t="shared" si="10"/>
        <v>0</v>
      </c>
      <c r="V122" s="70">
        <f t="shared" si="10"/>
        <v>0</v>
      </c>
      <c r="W122" s="70">
        <f t="shared" si="10"/>
        <v>0</v>
      </c>
      <c r="X122" s="70">
        <f t="shared" si="10"/>
        <v>0</v>
      </c>
      <c r="Y122" s="70">
        <f t="shared" si="10"/>
        <v>0</v>
      </c>
      <c r="Z122" s="70">
        <f t="shared" si="10"/>
        <v>0</v>
      </c>
      <c r="AA122" s="70">
        <f t="shared" si="10"/>
        <v>0</v>
      </c>
      <c r="AB122" s="70">
        <f t="shared" si="10"/>
        <v>0</v>
      </c>
      <c r="AC122" s="70">
        <f t="shared" si="10"/>
        <v>0</v>
      </c>
      <c r="AD122" s="70">
        <f t="shared" si="10"/>
        <v>4.6500000000000004</v>
      </c>
      <c r="AE122" s="70">
        <f t="shared" si="10"/>
        <v>5.27</v>
      </c>
      <c r="AF122" s="70">
        <f t="shared" si="10"/>
        <v>5.27</v>
      </c>
      <c r="AG122" s="70">
        <f t="shared" si="10"/>
        <v>6.2</v>
      </c>
      <c r="AH122" s="70">
        <f t="shared" si="10"/>
        <v>6.82</v>
      </c>
      <c r="AI122" s="70">
        <f t="shared" si="10"/>
        <v>5.27</v>
      </c>
      <c r="AJ122" s="70">
        <f t="shared" si="10"/>
        <v>6.2</v>
      </c>
      <c r="AK122" s="70">
        <f t="shared" si="10"/>
        <v>4.6500000000000004</v>
      </c>
      <c r="AL122" s="70">
        <f t="shared" si="10"/>
        <v>4.6500000000000004</v>
      </c>
      <c r="AM122" s="70">
        <f t="shared" si="10"/>
        <v>4.6500000000000004</v>
      </c>
      <c r="AN122" s="70">
        <f t="shared" si="10"/>
        <v>2.79</v>
      </c>
      <c r="AO122" s="70" t="e">
        <f t="shared" si="10"/>
        <v>#REF!</v>
      </c>
      <c r="AP122" s="70" t="e">
        <f t="shared" si="10"/>
        <v>#REF!</v>
      </c>
      <c r="AQ122" s="70" t="e">
        <f t="shared" si="10"/>
        <v>#REF!</v>
      </c>
      <c r="AR122" s="70" t="e">
        <f t="shared" si="10"/>
        <v>#REF!</v>
      </c>
      <c r="AS122" s="70" t="e">
        <f t="shared" si="10"/>
        <v>#REF!</v>
      </c>
      <c r="AT122" s="70" t="e">
        <f t="shared" si="10"/>
        <v>#REF!</v>
      </c>
      <c r="AU122" s="70" t="e">
        <f t="shared" si="10"/>
        <v>#REF!</v>
      </c>
      <c r="AV122" s="70" t="e">
        <f t="shared" si="10"/>
        <v>#REF!</v>
      </c>
      <c r="AW122" s="70" t="e">
        <f t="shared" si="10"/>
        <v>#REF!</v>
      </c>
      <c r="AX122" s="70" t="e">
        <f t="shared" si="10"/>
        <v>#REF!</v>
      </c>
      <c r="AY122" s="70" t="e">
        <f t="shared" si="10"/>
        <v>#REF!</v>
      </c>
      <c r="AZ122" s="70" t="e">
        <f t="shared" si="10"/>
        <v>#REF!</v>
      </c>
      <c r="BA122" s="70" t="e">
        <f t="shared" si="10"/>
        <v>#REF!</v>
      </c>
      <c r="BB122" s="70" t="e">
        <f t="shared" si="10"/>
        <v>#REF!</v>
      </c>
      <c r="BC122" s="70" t="e">
        <f t="shared" si="10"/>
        <v>#REF!</v>
      </c>
      <c r="BD122" s="70" t="e">
        <f t="shared" si="10"/>
        <v>#REF!</v>
      </c>
      <c r="BE122" s="70" t="e">
        <f t="shared" si="10"/>
        <v>#REF!</v>
      </c>
      <c r="BF122" s="70" t="e">
        <f t="shared" si="10"/>
        <v>#REF!</v>
      </c>
      <c r="BG122" s="70" t="e">
        <f t="shared" si="10"/>
        <v>#REF!</v>
      </c>
      <c r="BH122" s="70" t="e">
        <f t="shared" si="10"/>
        <v>#REF!</v>
      </c>
      <c r="BI122" s="70" t="e">
        <f t="shared" si="10"/>
        <v>#REF!</v>
      </c>
      <c r="BJ122" s="70" t="e">
        <f t="shared" si="10"/>
        <v>#REF!</v>
      </c>
      <c r="BK122" s="70" t="e">
        <f t="shared" si="10"/>
        <v>#REF!</v>
      </c>
      <c r="BL122" s="70" t="e">
        <f t="shared" si="10"/>
        <v>#REF!</v>
      </c>
      <c r="BM122" s="167" t="e">
        <f>SUM(D122:BL122)</f>
        <v>#REF!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487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362</v>
      </c>
      <c r="D125" s="70">
        <f>'REV-REVCALC_CWS'!B44</f>
        <v>0</v>
      </c>
      <c r="E125" s="70">
        <f>'REV-REVCALC_CWS'!C44</f>
        <v>0</v>
      </c>
      <c r="F125" s="70">
        <f>'REV-REVCALC_CWS'!D44</f>
        <v>0</v>
      </c>
      <c r="G125" s="70">
        <f>'REV-REVCALC_CWS'!E44</f>
        <v>0</v>
      </c>
      <c r="H125" s="70">
        <f>'REV-REVCALC_CWS'!F44</f>
        <v>5000</v>
      </c>
      <c r="I125" s="70">
        <f>'REV-REVCALC_CWS'!G44</f>
        <v>5000</v>
      </c>
      <c r="J125" s="70">
        <f>'REV-REVCALC_CWS'!H44</f>
        <v>5000</v>
      </c>
      <c r="K125" s="70">
        <f>'REV-REVCALC_CWS'!I44</f>
        <v>5000</v>
      </c>
      <c r="L125" s="70">
        <f>'REV-REVCALC_CWS'!J44</f>
        <v>5000</v>
      </c>
      <c r="M125" s="70">
        <f>'REV-REVCALC_CWS'!K44</f>
        <v>2500</v>
      </c>
      <c r="N125" s="70">
        <f>'REV-REVCALC_CWS'!L44</f>
        <v>2500</v>
      </c>
      <c r="O125" s="70">
        <f>'REV-REVCALC_CWS'!M44</f>
        <v>2500</v>
      </c>
      <c r="P125" s="70">
        <f>'REV-REVCALC_CWS'!N44</f>
        <v>2500</v>
      </c>
      <c r="Q125" s="70">
        <f>'REV-REVCALC_CWS'!O44</f>
        <v>8025</v>
      </c>
      <c r="R125" s="70">
        <f>'REV-REVCALC_CWS'!P44</f>
        <v>13375</v>
      </c>
      <c r="S125" s="70">
        <f>'REV-REVCALC_CWS'!Q44</f>
        <v>16050</v>
      </c>
      <c r="T125" s="70">
        <f>'REV-REVCALC_CWS'!R44</f>
        <v>16050</v>
      </c>
      <c r="U125" s="70">
        <f>'REV-REVCALC_CWS'!S44</f>
        <v>16050</v>
      </c>
      <c r="V125" s="70">
        <f>'REV-REVCALC_CWS'!T44</f>
        <v>18725</v>
      </c>
      <c r="W125" s="70">
        <f>'REV-REVCALC_CWS'!U44</f>
        <v>16050</v>
      </c>
      <c r="X125" s="70">
        <f>'REV-REVCALC_CWS'!V44</f>
        <v>16050</v>
      </c>
      <c r="Y125" s="70">
        <f>'REV-REVCALC_CWS'!W44</f>
        <v>13375</v>
      </c>
      <c r="Z125" s="70">
        <f>'REV-REVCALC_CWS'!X44</f>
        <v>13375</v>
      </c>
      <c r="AA125" s="70">
        <f>'REV-REVCALC_CWS'!Y44</f>
        <v>13375</v>
      </c>
      <c r="AB125" s="70">
        <f>'REV-REVCALC_CWS'!Z44</f>
        <v>8025</v>
      </c>
      <c r="AC125" s="70">
        <f>'REV-REVCALC_CWS'!AA44</f>
        <v>12500</v>
      </c>
      <c r="AD125" s="70">
        <f>'REV-REVCALC_CWS'!AB44</f>
        <v>20000</v>
      </c>
      <c r="AE125" s="70">
        <f>'REV-REVCALC_CWS'!AC44</f>
        <v>22500</v>
      </c>
      <c r="AF125" s="70">
        <f>'REV-REVCALC_CWS'!AD44</f>
        <v>22500</v>
      </c>
      <c r="AG125" s="70">
        <f>'REV-REVCALC_CWS'!AE44</f>
        <v>22500</v>
      </c>
      <c r="AH125" s="70">
        <f>'REV-REVCALC_CWS'!AF44</f>
        <v>25000</v>
      </c>
      <c r="AI125" s="70">
        <f>'REV-REVCALC_CWS'!AG44</f>
        <v>22500</v>
      </c>
      <c r="AJ125" s="70">
        <f>'REV-REVCALC_CWS'!AH44</f>
        <v>22500</v>
      </c>
      <c r="AK125" s="70">
        <f>'REV-REVCALC_CWS'!AI44</f>
        <v>20000</v>
      </c>
      <c r="AL125" s="70">
        <f>'REV-REVCALC_CWS'!AJ44</f>
        <v>20000</v>
      </c>
      <c r="AM125" s="70">
        <f>'REV-REVCALC_CWS'!AK44</f>
        <v>20000</v>
      </c>
      <c r="AN125" s="70">
        <f>'REV-REVCALC_CWS'!AL44</f>
        <v>12500</v>
      </c>
      <c r="AO125" s="70" t="e">
        <f>'REV-REVCALC_CWS'!AM44</f>
        <v>#REF!</v>
      </c>
      <c r="AP125" s="70" t="e">
        <f>'REV-REVCALC_CWS'!AN44</f>
        <v>#REF!</v>
      </c>
      <c r="AQ125" s="70" t="e">
        <f>'REV-REVCALC_CWS'!AO44</f>
        <v>#REF!</v>
      </c>
      <c r="AR125" s="70" t="e">
        <f>'REV-REVCALC_CWS'!AP44</f>
        <v>#REF!</v>
      </c>
      <c r="AS125" s="70" t="e">
        <f>'REV-REVCALC_CWS'!AQ44</f>
        <v>#REF!</v>
      </c>
      <c r="AT125" s="70" t="e">
        <f>'REV-REVCALC_CWS'!AR44</f>
        <v>#REF!</v>
      </c>
      <c r="AU125" s="70" t="e">
        <f>'REV-REVCALC_CWS'!AS44</f>
        <v>#REF!</v>
      </c>
      <c r="AV125" s="70" t="e">
        <f>'REV-REVCALC_CWS'!AT44</f>
        <v>#REF!</v>
      </c>
      <c r="AW125" s="70" t="e">
        <f>'REV-REVCALC_CWS'!AU44</f>
        <v>#REF!</v>
      </c>
      <c r="AX125" s="70" t="e">
        <f>'REV-REVCALC_CWS'!AV44</f>
        <v>#REF!</v>
      </c>
      <c r="AY125" s="70" t="e">
        <f>'REV-REVCALC_CWS'!AW44</f>
        <v>#REF!</v>
      </c>
      <c r="AZ125" s="70" t="e">
        <f>'REV-REVCALC_CWS'!AX44</f>
        <v>#REF!</v>
      </c>
      <c r="BA125" s="70">
        <f>'REV-REVCALC_CWS'!AY44</f>
        <v>0</v>
      </c>
      <c r="BB125" s="70">
        <f>'REV-REVCALC_CWS'!AZ44</f>
        <v>0</v>
      </c>
      <c r="BC125" s="70">
        <f>'REV-REVCALC_CWS'!BA44</f>
        <v>0</v>
      </c>
      <c r="BD125" s="70">
        <f>'REV-REVCALC_CWS'!BB44</f>
        <v>0</v>
      </c>
      <c r="BE125" s="70">
        <f>'REV-REVCALC_CWS'!BC44</f>
        <v>0</v>
      </c>
      <c r="BF125" s="70">
        <f>'REV-REVCALC_CWS'!BD44</f>
        <v>0</v>
      </c>
      <c r="BG125" s="70">
        <f>'REV-REVCALC_CWS'!BE44</f>
        <v>0</v>
      </c>
      <c r="BH125" s="70">
        <f>'REV-REVCALC_CWS'!BF44</f>
        <v>0</v>
      </c>
      <c r="BI125" s="70">
        <f>'REV-REVCALC_CWS'!BG44</f>
        <v>0</v>
      </c>
      <c r="BJ125" s="70">
        <f>'REV-REVCALC_CWS'!BH44</f>
        <v>0</v>
      </c>
      <c r="BK125" s="70">
        <f>'REV-REVCALC_CWS'!BI44</f>
        <v>0</v>
      </c>
      <c r="BL125" s="70">
        <f>'REV-REVCALC_CWS'!BJ44</f>
        <v>0</v>
      </c>
      <c r="BM125" s="167" t="e">
        <f>SUM(D125:BL125)</f>
        <v>#REF!</v>
      </c>
    </row>
    <row r="126" spans="2:65" s="33" customFormat="1" x14ac:dyDescent="0.15">
      <c r="B126" s="47" t="s">
        <v>361</v>
      </c>
      <c r="D126" s="70">
        <f>'REV-REVCALC_CWS'!B45</f>
        <v>0</v>
      </c>
      <c r="E126" s="70">
        <f>'REV-REVCALC_CWS'!C45</f>
        <v>0</v>
      </c>
      <c r="F126" s="70">
        <f>'REV-REVCALC_CWS'!D45</f>
        <v>0</v>
      </c>
      <c r="G126" s="70">
        <f>'REV-REVCALC_CWS'!E45</f>
        <v>0</v>
      </c>
      <c r="H126" s="70">
        <f>'REV-REVCALC_CWS'!F45</f>
        <v>0</v>
      </c>
      <c r="I126" s="70">
        <f>'REV-REVCALC_CWS'!G45</f>
        <v>0</v>
      </c>
      <c r="J126" s="70">
        <f>'REV-REVCALC_CWS'!H45</f>
        <v>0</v>
      </c>
      <c r="K126" s="70">
        <f>'REV-REVCALC_CWS'!I45</f>
        <v>0</v>
      </c>
      <c r="L126" s="70">
        <f>'REV-REVCALC_CWS'!J45</f>
        <v>0</v>
      </c>
      <c r="M126" s="70">
        <f>'REV-REVCALC_CWS'!K45</f>
        <v>0</v>
      </c>
      <c r="N126" s="70">
        <f>'REV-REVCALC_CWS'!L45</f>
        <v>0</v>
      </c>
      <c r="O126" s="70">
        <f>'REV-REVCALC_CWS'!M45</f>
        <v>0</v>
      </c>
      <c r="P126" s="70">
        <f>'REV-REVCALC_CWS'!N45</f>
        <v>0</v>
      </c>
      <c r="Q126" s="70">
        <f>'REV-REVCALC_CWS'!O45</f>
        <v>0</v>
      </c>
      <c r="R126" s="70">
        <f>'REV-REVCALC_CWS'!P45</f>
        <v>0</v>
      </c>
      <c r="S126" s="70">
        <f>'REV-REVCALC_CWS'!Q45</f>
        <v>0</v>
      </c>
      <c r="T126" s="70">
        <f>'REV-REVCALC_CWS'!R45</f>
        <v>0</v>
      </c>
      <c r="U126" s="70">
        <f>'REV-REVCALC_CWS'!S45</f>
        <v>0</v>
      </c>
      <c r="V126" s="70">
        <f>'REV-REVCALC_CWS'!T45</f>
        <v>0</v>
      </c>
      <c r="W126" s="70">
        <f>'REV-REVCALC_CWS'!U45</f>
        <v>0</v>
      </c>
      <c r="X126" s="70">
        <f>'REV-REVCALC_CWS'!V45</f>
        <v>0</v>
      </c>
      <c r="Y126" s="70">
        <f>'REV-REVCALC_CWS'!W45</f>
        <v>0</v>
      </c>
      <c r="Z126" s="70">
        <f>'REV-REVCALC_CWS'!X45</f>
        <v>0</v>
      </c>
      <c r="AA126" s="70">
        <f>'REV-REVCALC_CWS'!Y45</f>
        <v>0</v>
      </c>
      <c r="AB126" s="70">
        <f>'REV-REVCALC_CWS'!Z45</f>
        <v>0</v>
      </c>
      <c r="AC126" s="70">
        <f>'REV-REVCALC_CWS'!AA45</f>
        <v>0</v>
      </c>
      <c r="AD126" s="70">
        <f>'REV-REVCALC_CWS'!AB45</f>
        <v>0</v>
      </c>
      <c r="AE126" s="70">
        <f>'REV-REVCALC_CWS'!AC45</f>
        <v>0</v>
      </c>
      <c r="AF126" s="70">
        <f>'REV-REVCALC_CWS'!AD45</f>
        <v>0</v>
      </c>
      <c r="AG126" s="70">
        <f>'REV-REVCALC_CWS'!AE45</f>
        <v>0</v>
      </c>
      <c r="AH126" s="70">
        <f>'REV-REVCALC_CWS'!AF45</f>
        <v>0</v>
      </c>
      <c r="AI126" s="70">
        <f>'REV-REVCALC_CWS'!AG45</f>
        <v>0</v>
      </c>
      <c r="AJ126" s="70">
        <f>'REV-REVCALC_CWS'!AH45</f>
        <v>0</v>
      </c>
      <c r="AK126" s="70">
        <f>'REV-REVCALC_CWS'!AI45</f>
        <v>0</v>
      </c>
      <c r="AL126" s="70">
        <f>'REV-REVCALC_CWS'!AJ45</f>
        <v>0</v>
      </c>
      <c r="AM126" s="70">
        <f>'REV-REVCALC_CWS'!AK45</f>
        <v>0</v>
      </c>
      <c r="AN126" s="70">
        <f>'REV-REVCALC_CWS'!AL45</f>
        <v>0</v>
      </c>
      <c r="AO126" s="70" t="e">
        <f>'REV-REVCALC_CWS'!AM45</f>
        <v>#REF!</v>
      </c>
      <c r="AP126" s="70" t="e">
        <f>'REV-REVCALC_CWS'!AN45</f>
        <v>#REF!</v>
      </c>
      <c r="AQ126" s="70" t="e">
        <f>'REV-REVCALC_CWS'!AO45</f>
        <v>#REF!</v>
      </c>
      <c r="AR126" s="70" t="e">
        <f>'REV-REVCALC_CWS'!AP45</f>
        <v>#REF!</v>
      </c>
      <c r="AS126" s="70" t="e">
        <f>'REV-REVCALC_CWS'!AQ45</f>
        <v>#REF!</v>
      </c>
      <c r="AT126" s="70" t="e">
        <f>'REV-REVCALC_CWS'!AR45</f>
        <v>#REF!</v>
      </c>
      <c r="AU126" s="70" t="e">
        <f>'REV-REVCALC_CWS'!AS45</f>
        <v>#REF!</v>
      </c>
      <c r="AV126" s="70" t="e">
        <f>'REV-REVCALC_CWS'!AT45</f>
        <v>#REF!</v>
      </c>
      <c r="AW126" s="70" t="e">
        <f>'REV-REVCALC_CWS'!AU45</f>
        <v>#REF!</v>
      </c>
      <c r="AX126" s="70" t="e">
        <f>'REV-REVCALC_CWS'!AV45</f>
        <v>#REF!</v>
      </c>
      <c r="AY126" s="70" t="e">
        <f>'REV-REVCALC_CWS'!AW45</f>
        <v>#REF!</v>
      </c>
      <c r="AZ126" s="70" t="e">
        <f>'REV-REVCALC_CWS'!AX45</f>
        <v>#REF!</v>
      </c>
      <c r="BA126" s="70" t="e">
        <f>'REV-REVCALC_CWS'!AY45</f>
        <v>#REF!</v>
      </c>
      <c r="BB126" s="70" t="e">
        <f>'REV-REVCALC_CWS'!AZ45</f>
        <v>#REF!</v>
      </c>
      <c r="BC126" s="70" t="e">
        <f>'REV-REVCALC_CWS'!BA45</f>
        <v>#REF!</v>
      </c>
      <c r="BD126" s="70" t="e">
        <f>'REV-REVCALC_CWS'!BB45</f>
        <v>#REF!</v>
      </c>
      <c r="BE126" s="70" t="e">
        <f>'REV-REVCALC_CWS'!BC45</f>
        <v>#REF!</v>
      </c>
      <c r="BF126" s="70" t="e">
        <f>'REV-REVCALC_CWS'!BD45</f>
        <v>#REF!</v>
      </c>
      <c r="BG126" s="70" t="e">
        <f>'REV-REVCALC_CWS'!BE45</f>
        <v>#REF!</v>
      </c>
      <c r="BH126" s="70" t="e">
        <f>'REV-REVCALC_CWS'!BF45</f>
        <v>#REF!</v>
      </c>
      <c r="BI126" s="70" t="e">
        <f>'REV-REVCALC_CWS'!BG45</f>
        <v>#REF!</v>
      </c>
      <c r="BJ126" s="70" t="e">
        <f>'REV-REVCALC_CWS'!BH45</f>
        <v>#REF!</v>
      </c>
      <c r="BK126" s="70" t="e">
        <f>'REV-REVCALC_CWS'!BI45</f>
        <v>#REF!</v>
      </c>
      <c r="BL126" s="70" t="e">
        <f>'REV-REVCALC_CWS'!BJ45</f>
        <v>#REF!</v>
      </c>
      <c r="BM126" s="167" t="e">
        <f>SUM(D126:BL126)</f>
        <v>#REF!</v>
      </c>
    </row>
    <row r="127" spans="2:65" s="33" customFormat="1" x14ac:dyDescent="0.15">
      <c r="B127" s="14" t="s">
        <v>364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5000</v>
      </c>
      <c r="I127" s="70">
        <f t="shared" si="11"/>
        <v>5000</v>
      </c>
      <c r="J127" s="70">
        <f t="shared" si="11"/>
        <v>5000</v>
      </c>
      <c r="K127" s="70">
        <f t="shared" si="11"/>
        <v>5000</v>
      </c>
      <c r="L127" s="70">
        <f t="shared" si="11"/>
        <v>5000</v>
      </c>
      <c r="M127" s="70">
        <f t="shared" si="11"/>
        <v>2500</v>
      </c>
      <c r="N127" s="70">
        <f t="shared" si="11"/>
        <v>2500</v>
      </c>
      <c r="O127" s="70">
        <f t="shared" si="11"/>
        <v>2500</v>
      </c>
      <c r="P127" s="70">
        <f t="shared" si="11"/>
        <v>2500</v>
      </c>
      <c r="Q127" s="70">
        <f t="shared" si="11"/>
        <v>8025</v>
      </c>
      <c r="R127" s="70">
        <f t="shared" si="11"/>
        <v>13375</v>
      </c>
      <c r="S127" s="70">
        <f t="shared" si="11"/>
        <v>16050</v>
      </c>
      <c r="T127" s="70">
        <f t="shared" si="11"/>
        <v>16050</v>
      </c>
      <c r="U127" s="70">
        <f t="shared" si="11"/>
        <v>16050</v>
      </c>
      <c r="V127" s="70">
        <f t="shared" si="11"/>
        <v>18725</v>
      </c>
      <c r="W127" s="70">
        <f t="shared" si="11"/>
        <v>16050</v>
      </c>
      <c r="X127" s="70">
        <f t="shared" si="11"/>
        <v>16050</v>
      </c>
      <c r="Y127" s="70">
        <f t="shared" si="11"/>
        <v>13375</v>
      </c>
      <c r="Z127" s="70">
        <f t="shared" si="11"/>
        <v>13375</v>
      </c>
      <c r="AA127" s="70">
        <f t="shared" si="11"/>
        <v>13375</v>
      </c>
      <c r="AB127" s="70">
        <f t="shared" si="11"/>
        <v>8025</v>
      </c>
      <c r="AC127" s="70">
        <f t="shared" si="11"/>
        <v>12500</v>
      </c>
      <c r="AD127" s="70">
        <f t="shared" si="11"/>
        <v>20000</v>
      </c>
      <c r="AE127" s="70">
        <f t="shared" si="11"/>
        <v>22500</v>
      </c>
      <c r="AF127" s="70">
        <f t="shared" si="11"/>
        <v>22500</v>
      </c>
      <c r="AG127" s="70">
        <f t="shared" si="11"/>
        <v>22500</v>
      </c>
      <c r="AH127" s="70">
        <f t="shared" si="11"/>
        <v>25000</v>
      </c>
      <c r="AI127" s="70">
        <f t="shared" si="11"/>
        <v>22500</v>
      </c>
      <c r="AJ127" s="70">
        <f t="shared" si="11"/>
        <v>22500</v>
      </c>
      <c r="AK127" s="70">
        <f t="shared" si="11"/>
        <v>20000</v>
      </c>
      <c r="AL127" s="70">
        <f t="shared" si="11"/>
        <v>20000</v>
      </c>
      <c r="AM127" s="70">
        <f t="shared" si="11"/>
        <v>20000</v>
      </c>
      <c r="AN127" s="70">
        <f t="shared" si="11"/>
        <v>12500</v>
      </c>
      <c r="AO127" s="70" t="e">
        <f t="shared" si="11"/>
        <v>#REF!</v>
      </c>
      <c r="AP127" s="70" t="e">
        <f t="shared" si="11"/>
        <v>#REF!</v>
      </c>
      <c r="AQ127" s="70" t="e">
        <f t="shared" si="11"/>
        <v>#REF!</v>
      </c>
      <c r="AR127" s="70" t="e">
        <f t="shared" si="11"/>
        <v>#REF!</v>
      </c>
      <c r="AS127" s="70" t="e">
        <f t="shared" si="11"/>
        <v>#REF!</v>
      </c>
      <c r="AT127" s="70" t="e">
        <f t="shared" si="11"/>
        <v>#REF!</v>
      </c>
      <c r="AU127" s="70" t="e">
        <f t="shared" si="11"/>
        <v>#REF!</v>
      </c>
      <c r="AV127" s="70" t="e">
        <f t="shared" si="11"/>
        <v>#REF!</v>
      </c>
      <c r="AW127" s="70" t="e">
        <f t="shared" si="11"/>
        <v>#REF!</v>
      </c>
      <c r="AX127" s="70" t="e">
        <f t="shared" si="11"/>
        <v>#REF!</v>
      </c>
      <c r="AY127" s="70" t="e">
        <f t="shared" si="11"/>
        <v>#REF!</v>
      </c>
      <c r="AZ127" s="70" t="e">
        <f t="shared" si="11"/>
        <v>#REF!</v>
      </c>
      <c r="BA127" s="70" t="e">
        <f t="shared" si="11"/>
        <v>#REF!</v>
      </c>
      <c r="BB127" s="70" t="e">
        <f t="shared" si="11"/>
        <v>#REF!</v>
      </c>
      <c r="BC127" s="70" t="e">
        <f t="shared" si="11"/>
        <v>#REF!</v>
      </c>
      <c r="BD127" s="70" t="e">
        <f t="shared" si="11"/>
        <v>#REF!</v>
      </c>
      <c r="BE127" s="70" t="e">
        <f t="shared" si="11"/>
        <v>#REF!</v>
      </c>
      <c r="BF127" s="70" t="e">
        <f t="shared" si="11"/>
        <v>#REF!</v>
      </c>
      <c r="BG127" s="70" t="e">
        <f t="shared" si="11"/>
        <v>#REF!</v>
      </c>
      <c r="BH127" s="70" t="e">
        <f t="shared" si="11"/>
        <v>#REF!</v>
      </c>
      <c r="BI127" s="70" t="e">
        <f t="shared" si="11"/>
        <v>#REF!</v>
      </c>
      <c r="BJ127" s="70" t="e">
        <f t="shared" si="11"/>
        <v>#REF!</v>
      </c>
      <c r="BK127" s="70" t="e">
        <f t="shared" si="11"/>
        <v>#REF!</v>
      </c>
      <c r="BL127" s="70" t="e">
        <f t="shared" si="11"/>
        <v>#REF!</v>
      </c>
      <c r="BM127" s="167" t="e">
        <f>SUM(D127:BL127)</f>
        <v>#REF!</v>
      </c>
    </row>
    <row r="128" spans="2:65" s="33" customFormat="1" x14ac:dyDescent="0.15">
      <c r="BM128" s="65"/>
    </row>
    <row r="129" spans="1:65" s="33" customFormat="1" x14ac:dyDescent="0.15">
      <c r="B129" s="14" t="s">
        <v>365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24400</v>
      </c>
      <c r="I129" s="104">
        <f t="shared" si="12"/>
        <v>28280</v>
      </c>
      <c r="J129" s="104">
        <f t="shared" si="12"/>
        <v>32160</v>
      </c>
      <c r="K129" s="104">
        <f t="shared" si="12"/>
        <v>24400</v>
      </c>
      <c r="L129" s="104">
        <f t="shared" si="12"/>
        <v>28280</v>
      </c>
      <c r="M129" s="104">
        <f t="shared" si="12"/>
        <v>18020</v>
      </c>
      <c r="N129" s="104">
        <f t="shared" si="12"/>
        <v>18020</v>
      </c>
      <c r="O129" s="104">
        <f t="shared" si="12"/>
        <v>18020</v>
      </c>
      <c r="P129" s="104">
        <f t="shared" si="12"/>
        <v>10260</v>
      </c>
      <c r="Q129" s="104">
        <f t="shared" si="12"/>
        <v>72760</v>
      </c>
      <c r="R129" s="104">
        <f t="shared" si="12"/>
        <v>113420</v>
      </c>
      <c r="S129" s="104">
        <f t="shared" si="12"/>
        <v>133750</v>
      </c>
      <c r="T129" s="104">
        <f t="shared" si="12"/>
        <v>133750</v>
      </c>
      <c r="U129" s="104">
        <f t="shared" si="12"/>
        <v>145520</v>
      </c>
      <c r="V129" s="104">
        <f t="shared" si="12"/>
        <v>159965</v>
      </c>
      <c r="W129" s="104">
        <f t="shared" si="12"/>
        <v>133750</v>
      </c>
      <c r="X129" s="104">
        <f t="shared" si="12"/>
        <v>145520</v>
      </c>
      <c r="Y129" s="104">
        <f t="shared" si="12"/>
        <v>113420</v>
      </c>
      <c r="Z129" s="104">
        <f t="shared" si="12"/>
        <v>113420</v>
      </c>
      <c r="AA129" s="104">
        <f t="shared" si="12"/>
        <v>113420</v>
      </c>
      <c r="AB129" s="104">
        <f t="shared" si="12"/>
        <v>72760</v>
      </c>
      <c r="AC129" s="104">
        <f t="shared" si="12"/>
        <v>89500</v>
      </c>
      <c r="AD129" s="104">
        <f t="shared" si="12"/>
        <v>146504.65</v>
      </c>
      <c r="AE129" s="104">
        <f t="shared" si="12"/>
        <v>165505.26999999999</v>
      </c>
      <c r="AF129" s="104">
        <f t="shared" si="12"/>
        <v>165505.26999999999</v>
      </c>
      <c r="AG129" s="104">
        <f t="shared" si="12"/>
        <v>182006.2</v>
      </c>
      <c r="AH129" s="104">
        <f t="shared" si="12"/>
        <v>201006.82</v>
      </c>
      <c r="AI129" s="104">
        <f t="shared" si="12"/>
        <v>165505.26999999999</v>
      </c>
      <c r="AJ129" s="104">
        <f t="shared" ref="AJ129:BL129" si="13">AJ127+AJ122+AJ116</f>
        <v>182006.2</v>
      </c>
      <c r="AK129" s="104">
        <f t="shared" si="13"/>
        <v>146504.65</v>
      </c>
      <c r="AL129" s="104">
        <f t="shared" si="13"/>
        <v>146504.65</v>
      </c>
      <c r="AM129" s="104">
        <f t="shared" si="13"/>
        <v>146504.65</v>
      </c>
      <c r="AN129" s="104">
        <f t="shared" si="13"/>
        <v>89502.790000000008</v>
      </c>
      <c r="AO129" s="104" t="e">
        <f t="shared" si="13"/>
        <v>#REF!</v>
      </c>
      <c r="AP129" s="104" t="e">
        <f t="shared" si="13"/>
        <v>#REF!</v>
      </c>
      <c r="AQ129" s="104" t="e">
        <f t="shared" si="13"/>
        <v>#REF!</v>
      </c>
      <c r="AR129" s="104" t="e">
        <f t="shared" si="13"/>
        <v>#REF!</v>
      </c>
      <c r="AS129" s="104" t="e">
        <f t="shared" si="13"/>
        <v>#REF!</v>
      </c>
      <c r="AT129" s="104" t="e">
        <f t="shared" si="13"/>
        <v>#REF!</v>
      </c>
      <c r="AU129" s="104" t="e">
        <f t="shared" si="13"/>
        <v>#REF!</v>
      </c>
      <c r="AV129" s="104" t="e">
        <f t="shared" si="13"/>
        <v>#REF!</v>
      </c>
      <c r="AW129" s="104" t="e">
        <f t="shared" si="13"/>
        <v>#REF!</v>
      </c>
      <c r="AX129" s="104" t="e">
        <f t="shared" si="13"/>
        <v>#REF!</v>
      </c>
      <c r="AY129" s="104" t="e">
        <f t="shared" si="13"/>
        <v>#REF!</v>
      </c>
      <c r="AZ129" s="104" t="e">
        <f t="shared" si="13"/>
        <v>#REF!</v>
      </c>
      <c r="BA129" s="104" t="e">
        <f t="shared" si="13"/>
        <v>#REF!</v>
      </c>
      <c r="BB129" s="104" t="e">
        <f t="shared" si="13"/>
        <v>#REF!</v>
      </c>
      <c r="BC129" s="104" t="e">
        <f t="shared" si="13"/>
        <v>#REF!</v>
      </c>
      <c r="BD129" s="104" t="e">
        <f t="shared" si="13"/>
        <v>#REF!</v>
      </c>
      <c r="BE129" s="104" t="e">
        <f t="shared" si="13"/>
        <v>#REF!</v>
      </c>
      <c r="BF129" s="104" t="e">
        <f t="shared" si="13"/>
        <v>#REF!</v>
      </c>
      <c r="BG129" s="104" t="e">
        <f t="shared" si="13"/>
        <v>#REF!</v>
      </c>
      <c r="BH129" s="104" t="e">
        <f t="shared" si="13"/>
        <v>#REF!</v>
      </c>
      <c r="BI129" s="104" t="e">
        <f t="shared" si="13"/>
        <v>#REF!</v>
      </c>
      <c r="BJ129" s="104" t="e">
        <f t="shared" si="13"/>
        <v>#REF!</v>
      </c>
      <c r="BK129" s="104" t="e">
        <f t="shared" si="13"/>
        <v>#REF!</v>
      </c>
      <c r="BL129" s="104" t="e">
        <f t="shared" si="13"/>
        <v>#REF!</v>
      </c>
      <c r="BM129" s="167" t="e">
        <f>SUM(D129:BL129)</f>
        <v>#REF!</v>
      </c>
    </row>
    <row r="130" spans="1:65" s="33" customFormat="1" x14ac:dyDescent="0.15">
      <c r="BM130" s="65"/>
    </row>
    <row r="131" spans="1:65" x14ac:dyDescent="0.15">
      <c r="B131" s="16" t="s">
        <v>485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401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402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428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448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449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417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418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419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421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422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489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383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508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2001229.75</v>
      </c>
      <c r="I150" s="158">
        <f>STAFF_CWS!L210</f>
        <v>2001326.75</v>
      </c>
      <c r="J150" s="158">
        <f>STAFF_CWS!M210</f>
        <v>2001423.75</v>
      </c>
      <c r="K150" s="158">
        <f>STAFF_CWS!N210</f>
        <v>2001229.75</v>
      </c>
      <c r="L150" s="158">
        <f>STAFF_CWS!O210</f>
        <v>2001326.75</v>
      </c>
      <c r="M150" s="158">
        <f>STAFF_CWS!P210</f>
        <v>2001070.25</v>
      </c>
      <c r="N150" s="158">
        <f>STAFF_CWS!Q210</f>
        <v>2001070.25</v>
      </c>
      <c r="O150" s="158">
        <f>STAFF_CWS!R210</f>
        <v>2001070.25</v>
      </c>
      <c r="P150" s="158">
        <f>STAFF_CWS!S210</f>
        <v>2000690.5</v>
      </c>
      <c r="Q150" s="158">
        <f>STAFF_CWS!T210</f>
        <v>2803223.375</v>
      </c>
      <c r="R150" s="158">
        <f>STAFF_CWS!U210</f>
        <v>2805323.25</v>
      </c>
      <c r="S150" s="158">
        <f>STAFF_CWS!V210</f>
        <v>2805831.5</v>
      </c>
      <c r="T150" s="158">
        <f>STAFF_CWS!W210</f>
        <v>2805831.5</v>
      </c>
      <c r="U150" s="158">
        <f>STAFF_CWS!X210</f>
        <v>2806379.875</v>
      </c>
      <c r="V150" s="158">
        <f>STAFF_CWS!Y210</f>
        <v>2806995.125</v>
      </c>
      <c r="W150" s="158">
        <f>STAFF_CWS!Z210</f>
        <v>2805831.5</v>
      </c>
      <c r="X150" s="158">
        <f>STAFF_CWS!AA210</f>
        <v>2806379.875</v>
      </c>
      <c r="Y150" s="158">
        <f>STAFF_CWS!AB210</f>
        <v>2805323.25</v>
      </c>
      <c r="Z150" s="158">
        <f>STAFF_CWS!AC210</f>
        <v>2805323.25</v>
      </c>
      <c r="AA150" s="158">
        <f>STAFF_CWS!AD210</f>
        <v>2805323.25</v>
      </c>
      <c r="AB150" s="158">
        <f>STAFF_CWS!AE210</f>
        <v>2803223.375</v>
      </c>
      <c r="AC150" s="158">
        <f>STAFF_CWS!AF210</f>
        <v>3606112.5</v>
      </c>
      <c r="AD150" s="158">
        <f>STAFF_CWS!AG210</f>
        <v>3609862.61625</v>
      </c>
      <c r="AE150" s="158">
        <f>STAFF_CWS!AH210</f>
        <v>3611112.6317500002</v>
      </c>
      <c r="AF150" s="158">
        <f>STAFF_CWS!AI210</f>
        <v>3611112.6317500002</v>
      </c>
      <c r="AG150" s="158">
        <f>STAFF_CWS!AJ210</f>
        <v>3612000.1549999998</v>
      </c>
      <c r="AH150" s="158">
        <f>STAFF_CWS!AK210</f>
        <v>3613250.1705</v>
      </c>
      <c r="AI150" s="158">
        <f>STAFF_CWS!AL210</f>
        <v>3611112.6317500002</v>
      </c>
      <c r="AJ150" s="158">
        <f>STAFF_CWS!AM210</f>
        <v>3612000.1549999998</v>
      </c>
      <c r="AK150" s="158">
        <f>STAFF_CWS!AN210</f>
        <v>3609862.61625</v>
      </c>
      <c r="AL150" s="158">
        <f>STAFF_CWS!AO210</f>
        <v>3609862.61625</v>
      </c>
      <c r="AM150" s="158">
        <f>STAFF_CWS!AP210</f>
        <v>3609862.61625</v>
      </c>
      <c r="AN150" s="158">
        <f>STAFF_CWS!AQ210</f>
        <v>3606112.5697499998</v>
      </c>
      <c r="AO150" s="158" t="e">
        <f>STAFF_CWS!AR210</f>
        <v>#VALUE!</v>
      </c>
      <c r="AP150" s="158" t="e">
        <f>STAFF_CWS!AS210</f>
        <v>#VALUE!</v>
      </c>
      <c r="AQ150" s="158" t="e">
        <f>STAFF_CWS!AT210</f>
        <v>#VALUE!</v>
      </c>
      <c r="AR150" s="158" t="e">
        <f>STAFF_CWS!AU210</f>
        <v>#VALUE!</v>
      </c>
      <c r="AS150" s="158" t="e">
        <f>STAFF_CWS!AV210</f>
        <v>#VALUE!</v>
      </c>
      <c r="AT150" s="158" t="e">
        <f>STAFF_CWS!AW210</f>
        <v>#VALUE!</v>
      </c>
      <c r="AU150" s="158" t="e">
        <f>STAFF_CWS!AX210</f>
        <v>#VALUE!</v>
      </c>
      <c r="AV150" s="158" t="e">
        <f>STAFF_CWS!AY210</f>
        <v>#VALUE!</v>
      </c>
      <c r="AW150" s="158" t="e">
        <f>STAFF_CWS!AZ210</f>
        <v>#VALUE!</v>
      </c>
      <c r="AX150" s="158" t="e">
        <f>STAFF_CWS!BA210</f>
        <v>#VALUE!</v>
      </c>
      <c r="AY150" s="158" t="e">
        <f>STAFF_CWS!BB210</f>
        <v>#VALUE!</v>
      </c>
      <c r="AZ150" s="158" t="e">
        <f>STAFF_CWS!BC210</f>
        <v>#VALUE!</v>
      </c>
      <c r="BA150" s="158" t="e">
        <f>STAFF_CWS!BD210</f>
        <v>#REF!</v>
      </c>
      <c r="BB150" s="158" t="e">
        <f>STAFF_CWS!BE210</f>
        <v>#REF!</v>
      </c>
      <c r="BC150" s="158" t="e">
        <f>STAFF_CWS!BF210</f>
        <v>#REF!</v>
      </c>
      <c r="BD150" s="158" t="e">
        <f>STAFF_CWS!BG210</f>
        <v>#REF!</v>
      </c>
      <c r="BE150" s="158" t="e">
        <f>STAFF_CWS!BH210</f>
        <v>#REF!</v>
      </c>
      <c r="BF150" s="158" t="e">
        <f>STAFF_CWS!BI210</f>
        <v>#REF!</v>
      </c>
      <c r="BG150" s="158" t="e">
        <f>STAFF_CWS!BJ210</f>
        <v>#REF!</v>
      </c>
      <c r="BH150" s="158" t="e">
        <f>STAFF_CWS!BK210</f>
        <v>#REF!</v>
      </c>
      <c r="BI150" s="158" t="e">
        <f>STAFF_CWS!BL210</f>
        <v>#REF!</v>
      </c>
      <c r="BJ150" s="158" t="e">
        <f>STAFF_CWS!BM210</f>
        <v>#REF!</v>
      </c>
      <c r="BK150" s="158" t="e">
        <f>STAFF_CWS!BN210</f>
        <v>#REF!</v>
      </c>
      <c r="BL150" s="158" t="e">
        <f>STAFF_CWS!BO210</f>
        <v>#REF!</v>
      </c>
      <c r="BM150" s="167" t="e">
        <f>SUM(D150:BL150)</f>
        <v>#VALUE!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389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 t="e">
        <f>STAFF_CWS!AR358</f>
        <v>#VALUE!</v>
      </c>
      <c r="AP152" s="158" t="e">
        <f>STAFF_CWS!AS358</f>
        <v>#VALUE!</v>
      </c>
      <c r="AQ152" s="158" t="e">
        <f>STAFF_CWS!AT358</f>
        <v>#VALUE!</v>
      </c>
      <c r="AR152" s="158" t="e">
        <f>STAFF_CWS!AU358</f>
        <v>#VALUE!</v>
      </c>
      <c r="AS152" s="158" t="e">
        <f>STAFF_CWS!AV358</f>
        <v>#VALUE!</v>
      </c>
      <c r="AT152" s="158" t="e">
        <f>STAFF_CWS!AW358</f>
        <v>#VALUE!</v>
      </c>
      <c r="AU152" s="158" t="e">
        <f>STAFF_CWS!AX358</f>
        <v>#VALUE!</v>
      </c>
      <c r="AV152" s="158" t="e">
        <f>STAFF_CWS!AY358</f>
        <v>#VALUE!</v>
      </c>
      <c r="AW152" s="158" t="e">
        <f>STAFF_CWS!AZ358</f>
        <v>#VALUE!</v>
      </c>
      <c r="AX152" s="158" t="e">
        <f>STAFF_CWS!BA358</f>
        <v>#VALUE!</v>
      </c>
      <c r="AY152" s="158" t="e">
        <f>STAFF_CWS!BB358</f>
        <v>#VALUE!</v>
      </c>
      <c r="AZ152" s="158" t="e">
        <f>STAFF_CWS!BC358</f>
        <v>#VALUE!</v>
      </c>
      <c r="BA152" s="158" t="e">
        <f>STAFF_CWS!BD358</f>
        <v>#REF!</v>
      </c>
      <c r="BB152" s="158" t="e">
        <f>STAFF_CWS!BE358</f>
        <v>#REF!</v>
      </c>
      <c r="BC152" s="158" t="e">
        <f>STAFF_CWS!BF358</f>
        <v>#REF!</v>
      </c>
      <c r="BD152" s="158" t="e">
        <f>STAFF_CWS!BG358</f>
        <v>#REF!</v>
      </c>
      <c r="BE152" s="158" t="e">
        <f>STAFF_CWS!BH358</f>
        <v>#REF!</v>
      </c>
      <c r="BF152" s="158" t="e">
        <f>STAFF_CWS!BI358</f>
        <v>#REF!</v>
      </c>
      <c r="BG152" s="158" t="e">
        <f>STAFF_CWS!BJ358</f>
        <v>#REF!</v>
      </c>
      <c r="BH152" s="158" t="e">
        <f>STAFF_CWS!BK358</f>
        <v>#REF!</v>
      </c>
      <c r="BI152" s="158" t="e">
        <f>STAFF_CWS!BL358</f>
        <v>#REF!</v>
      </c>
      <c r="BJ152" s="158" t="e">
        <f>STAFF_CWS!BM358</f>
        <v>#REF!</v>
      </c>
      <c r="BK152" s="158" t="e">
        <f>STAFF_CWS!BN358</f>
        <v>#REF!</v>
      </c>
      <c r="BL152" s="158" t="e">
        <f>STAFF_CWS!BO358</f>
        <v>#REF!</v>
      </c>
      <c r="BM152" s="167" t="e">
        <f>SUM(D152:BL152)</f>
        <v>#VALUE!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 t="e">
        <f>STAFF_CWS!AR531</f>
        <v>#VALUE!</v>
      </c>
      <c r="AP153" s="158" t="e">
        <f>STAFF_CWS!AS531</f>
        <v>#VALUE!</v>
      </c>
      <c r="AQ153" s="158" t="e">
        <f>STAFF_CWS!AT531</f>
        <v>#VALUE!</v>
      </c>
      <c r="AR153" s="158" t="e">
        <f>STAFF_CWS!AU531</f>
        <v>#VALUE!</v>
      </c>
      <c r="AS153" s="158" t="e">
        <f>STAFF_CWS!AV531</f>
        <v>#VALUE!</v>
      </c>
      <c r="AT153" s="158" t="e">
        <f>STAFF_CWS!AW531</f>
        <v>#VALUE!</v>
      </c>
      <c r="AU153" s="158" t="e">
        <f>STAFF_CWS!AX531</f>
        <v>#VALUE!</v>
      </c>
      <c r="AV153" s="158" t="e">
        <f>STAFF_CWS!AY531</f>
        <v>#VALUE!</v>
      </c>
      <c r="AW153" s="158" t="e">
        <f>STAFF_CWS!AZ531</f>
        <v>#VALUE!</v>
      </c>
      <c r="AX153" s="158" t="e">
        <f>STAFF_CWS!BA531</f>
        <v>#VALUE!</v>
      </c>
      <c r="AY153" s="158" t="e">
        <f>STAFF_CWS!BB531</f>
        <v>#VALUE!</v>
      </c>
      <c r="AZ153" s="158" t="e">
        <f>STAFF_CWS!BC531</f>
        <v>#VALUE!</v>
      </c>
      <c r="BA153" s="158" t="e">
        <f>STAFF_CWS!BD531</f>
        <v>#REF!</v>
      </c>
      <c r="BB153" s="158" t="e">
        <f>STAFF_CWS!BE531</f>
        <v>#REF!</v>
      </c>
      <c r="BC153" s="158" t="e">
        <f>STAFF_CWS!BF531</f>
        <v>#REF!</v>
      </c>
      <c r="BD153" s="158" t="e">
        <f>STAFF_CWS!BG531</f>
        <v>#REF!</v>
      </c>
      <c r="BE153" s="158" t="e">
        <f>STAFF_CWS!BH531</f>
        <v>#REF!</v>
      </c>
      <c r="BF153" s="158" t="e">
        <f>STAFF_CWS!BI531</f>
        <v>#REF!</v>
      </c>
      <c r="BG153" s="158" t="e">
        <f>STAFF_CWS!BJ531</f>
        <v>#REF!</v>
      </c>
      <c r="BH153" s="158" t="e">
        <f>STAFF_CWS!BK531</f>
        <v>#REF!</v>
      </c>
      <c r="BI153" s="158" t="e">
        <f>STAFF_CWS!BL531</f>
        <v>#REF!</v>
      </c>
      <c r="BJ153" s="158" t="e">
        <f>STAFF_CWS!BM531</f>
        <v>#REF!</v>
      </c>
      <c r="BK153" s="158" t="e">
        <f>STAFF_CWS!BN531</f>
        <v>#REF!</v>
      </c>
      <c r="BL153" s="158" t="e">
        <f>STAFF_CWS!BO531</f>
        <v>#REF!</v>
      </c>
      <c r="BM153" s="167" t="e">
        <f>SUM(D153:BL153)</f>
        <v>#VALUE!</v>
      </c>
    </row>
    <row r="154" spans="1:65" s="50" customFormat="1" x14ac:dyDescent="0.15">
      <c r="A154" s="74"/>
      <c r="B154" s="14" t="s">
        <v>509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4401229.75</v>
      </c>
      <c r="I154" s="160">
        <f t="shared" si="17"/>
        <v>4401326.75</v>
      </c>
      <c r="J154" s="168">
        <f t="shared" si="17"/>
        <v>4401423.75</v>
      </c>
      <c r="K154" s="160">
        <f t="shared" si="17"/>
        <v>4401229.75</v>
      </c>
      <c r="L154" s="160">
        <f t="shared" si="17"/>
        <v>4401326.75</v>
      </c>
      <c r="M154" s="160">
        <f t="shared" si="17"/>
        <v>4401070.25</v>
      </c>
      <c r="N154" s="160">
        <f t="shared" si="17"/>
        <v>4401070.25</v>
      </c>
      <c r="O154" s="160">
        <f t="shared" si="17"/>
        <v>4401070.25</v>
      </c>
      <c r="P154" s="160">
        <f t="shared" si="17"/>
        <v>4400690.5</v>
      </c>
      <c r="Q154" s="160">
        <f t="shared" si="17"/>
        <v>5603223.375</v>
      </c>
      <c r="R154" s="160">
        <f t="shared" si="17"/>
        <v>5605323.25</v>
      </c>
      <c r="S154" s="160">
        <f t="shared" si="17"/>
        <v>5605831.5</v>
      </c>
      <c r="T154" s="160">
        <f t="shared" si="17"/>
        <v>5605831.5</v>
      </c>
      <c r="U154" s="160">
        <f t="shared" si="17"/>
        <v>5606379.875</v>
      </c>
      <c r="V154" s="160">
        <f t="shared" si="17"/>
        <v>5606995.125</v>
      </c>
      <c r="W154" s="160">
        <f t="shared" si="17"/>
        <v>5605831.5</v>
      </c>
      <c r="X154" s="160">
        <f t="shared" si="17"/>
        <v>5606379.875</v>
      </c>
      <c r="Y154" s="160">
        <f t="shared" si="17"/>
        <v>5605323.25</v>
      </c>
      <c r="Z154" s="160">
        <f t="shared" si="17"/>
        <v>5605323.25</v>
      </c>
      <c r="AA154" s="160">
        <f t="shared" si="17"/>
        <v>5605323.25</v>
      </c>
      <c r="AB154" s="160">
        <f t="shared" si="17"/>
        <v>5603223.375</v>
      </c>
      <c r="AC154" s="160">
        <f t="shared" si="17"/>
        <v>6406112.5</v>
      </c>
      <c r="AD154" s="160">
        <f t="shared" si="17"/>
        <v>6409862.61625</v>
      </c>
      <c r="AE154" s="160">
        <f t="shared" si="17"/>
        <v>6411112.6317500006</v>
      </c>
      <c r="AF154" s="160">
        <f t="shared" si="17"/>
        <v>6411112.6317500006</v>
      </c>
      <c r="AG154" s="160">
        <f t="shared" si="17"/>
        <v>6412000.1549999993</v>
      </c>
      <c r="AH154" s="160">
        <f t="shared" si="17"/>
        <v>6413250.1705</v>
      </c>
      <c r="AI154" s="160">
        <f t="shared" si="17"/>
        <v>6411112.6317500006</v>
      </c>
      <c r="AJ154" s="160">
        <f t="shared" si="17"/>
        <v>6412000.1549999993</v>
      </c>
      <c r="AK154" s="160">
        <f t="shared" si="17"/>
        <v>6409862.61625</v>
      </c>
      <c r="AL154" s="160">
        <f t="shared" si="17"/>
        <v>6409862.61625</v>
      </c>
      <c r="AM154" s="160">
        <f t="shared" si="17"/>
        <v>6409862.61625</v>
      </c>
      <c r="AN154" s="160">
        <f t="shared" si="17"/>
        <v>6406112.5697499998</v>
      </c>
      <c r="AO154" s="160" t="e">
        <f t="shared" si="17"/>
        <v>#VALUE!</v>
      </c>
      <c r="AP154" s="160" t="e">
        <f t="shared" si="17"/>
        <v>#VALUE!</v>
      </c>
      <c r="AQ154" s="160" t="e">
        <f t="shared" si="17"/>
        <v>#VALUE!</v>
      </c>
      <c r="AR154" s="160" t="e">
        <f t="shared" si="17"/>
        <v>#VALUE!</v>
      </c>
      <c r="AS154" s="160" t="e">
        <f t="shared" si="17"/>
        <v>#VALUE!</v>
      </c>
      <c r="AT154" s="160" t="e">
        <f t="shared" si="17"/>
        <v>#VALUE!</v>
      </c>
      <c r="AU154" s="160" t="e">
        <f t="shared" si="17"/>
        <v>#VALUE!</v>
      </c>
      <c r="AV154" s="160" t="e">
        <f t="shared" si="17"/>
        <v>#VALUE!</v>
      </c>
      <c r="AW154" s="160" t="e">
        <f t="shared" si="17"/>
        <v>#VALUE!</v>
      </c>
      <c r="AX154" s="160" t="e">
        <f t="shared" si="17"/>
        <v>#VALUE!</v>
      </c>
      <c r="AY154" s="160" t="e">
        <f t="shared" si="17"/>
        <v>#VALUE!</v>
      </c>
      <c r="AZ154" s="160" t="e">
        <f t="shared" si="17"/>
        <v>#VALUE!</v>
      </c>
      <c r="BA154" s="160" t="e">
        <f t="shared" si="17"/>
        <v>#REF!</v>
      </c>
      <c r="BB154" s="160" t="e">
        <f t="shared" si="17"/>
        <v>#REF!</v>
      </c>
      <c r="BC154" s="160" t="e">
        <f t="shared" si="17"/>
        <v>#REF!</v>
      </c>
      <c r="BD154" s="160" t="e">
        <f t="shared" si="17"/>
        <v>#REF!</v>
      </c>
      <c r="BE154" s="160" t="e">
        <f t="shared" si="17"/>
        <v>#REF!</v>
      </c>
      <c r="BF154" s="160" t="e">
        <f t="shared" si="17"/>
        <v>#REF!</v>
      </c>
      <c r="BG154" s="160" t="e">
        <f t="shared" si="17"/>
        <v>#REF!</v>
      </c>
      <c r="BH154" s="160" t="e">
        <f t="shared" si="17"/>
        <v>#REF!</v>
      </c>
      <c r="BI154" s="160" t="e">
        <f t="shared" si="17"/>
        <v>#REF!</v>
      </c>
      <c r="BJ154" s="160" t="e">
        <f t="shared" si="17"/>
        <v>#REF!</v>
      </c>
      <c r="BK154" s="160" t="e">
        <f t="shared" si="17"/>
        <v>#REF!</v>
      </c>
      <c r="BL154" s="160" t="e">
        <f t="shared" si="17"/>
        <v>#REF!</v>
      </c>
      <c r="BM154" s="167" t="e">
        <f>SUM(D154:BL154)</f>
        <v>#VALUE!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492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389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493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494</v>
      </c>
      <c r="J163" s="14"/>
      <c r="BM163" s="167"/>
    </row>
    <row r="164" spans="1:65" x14ac:dyDescent="0.15">
      <c r="B164" s="47" t="s">
        <v>390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880245.95</v>
      </c>
      <c r="I164" s="161">
        <f>STAFF_CWS!L224+STAFF_CWS!L289+STAFF_CWS!L372+STAFF_CWS!L545</f>
        <v>880265.35000000009</v>
      </c>
      <c r="J164" s="158">
        <f>STAFF_CWS!M224+STAFF_CWS!M289+STAFF_CWS!M372+STAFF_CWS!M545</f>
        <v>880284.75</v>
      </c>
      <c r="K164" s="161">
        <f>STAFF_CWS!N224+STAFF_CWS!N289+STAFF_CWS!N372+STAFF_CWS!N545</f>
        <v>880245.95</v>
      </c>
      <c r="L164" s="161">
        <f>STAFF_CWS!O224+STAFF_CWS!O289+STAFF_CWS!O372+STAFF_CWS!O545</f>
        <v>880265.35000000009</v>
      </c>
      <c r="M164" s="161">
        <f>STAFF_CWS!P224+STAFF_CWS!P289+STAFF_CWS!P372+STAFF_CWS!P545</f>
        <v>880214.05</v>
      </c>
      <c r="N164" s="161">
        <f>STAFF_CWS!Q224+STAFF_CWS!Q289+STAFF_CWS!Q372+STAFF_CWS!Q545</f>
        <v>880214.05</v>
      </c>
      <c r="O164" s="161">
        <f>STAFF_CWS!R224+STAFF_CWS!R289+STAFF_CWS!R372+STAFF_CWS!R545</f>
        <v>880214.05</v>
      </c>
      <c r="P164" s="161">
        <f>STAFF_CWS!S224+STAFF_CWS!S289+STAFF_CWS!S372+STAFF_CWS!S545</f>
        <v>880138.1</v>
      </c>
      <c r="Q164" s="161">
        <f>STAFF_CWS!T224+STAFF_CWS!T289+STAFF_CWS!T372+STAFF_CWS!T545</f>
        <v>1120644.675</v>
      </c>
      <c r="R164" s="161">
        <f>STAFF_CWS!U224+STAFF_CWS!U289+STAFF_CWS!U372+STAFF_CWS!U545</f>
        <v>1121064.6499999999</v>
      </c>
      <c r="S164" s="161">
        <f>STAFF_CWS!V224+STAFF_CWS!V289+STAFF_CWS!V372+STAFF_CWS!V545</f>
        <v>1121166.3</v>
      </c>
      <c r="T164" s="161">
        <f>STAFF_CWS!W224+STAFF_CWS!W289+STAFF_CWS!W372+STAFF_CWS!W545</f>
        <v>1121166.3</v>
      </c>
      <c r="U164" s="161">
        <f>STAFF_CWS!X224+STAFF_CWS!X289+STAFF_CWS!X372+STAFF_CWS!X545</f>
        <v>1121275.9750000001</v>
      </c>
      <c r="V164" s="161">
        <f>STAFF_CWS!Y224+STAFF_CWS!Y289+STAFF_CWS!Y372+STAFF_CWS!Y545</f>
        <v>1121399.0249999999</v>
      </c>
      <c r="W164" s="161">
        <f>STAFF_CWS!Z224+STAFF_CWS!Z289+STAFF_CWS!Z372+STAFF_CWS!Z545</f>
        <v>1121166.3</v>
      </c>
      <c r="X164" s="161">
        <f>STAFF_CWS!AA224+STAFF_CWS!AA289+STAFF_CWS!AA372+STAFF_CWS!AA545</f>
        <v>1121275.9750000001</v>
      </c>
      <c r="Y164" s="161">
        <f>STAFF_CWS!AB224+STAFF_CWS!AB289+STAFF_CWS!AB372+STAFF_CWS!AB545</f>
        <v>1121064.6499999999</v>
      </c>
      <c r="Z164" s="161">
        <f>STAFF_CWS!AC224+STAFF_CWS!AC289+STAFF_CWS!AC372+STAFF_CWS!AC545</f>
        <v>1121064.6499999999</v>
      </c>
      <c r="AA164" s="161">
        <f>STAFF_CWS!AD224+STAFF_CWS!AD289+STAFF_CWS!AD372+STAFF_CWS!AD545</f>
        <v>1121064.6499999999</v>
      </c>
      <c r="AB164" s="161">
        <f>STAFF_CWS!AE224+STAFF_CWS!AE289+STAFF_CWS!AE372+STAFF_CWS!AE545</f>
        <v>1120644.675</v>
      </c>
      <c r="AC164" s="161">
        <f>STAFF_CWS!AF224+STAFF_CWS!AF289+STAFF_CWS!AF372+STAFF_CWS!AF545</f>
        <v>1281222.5</v>
      </c>
      <c r="AD164" s="161">
        <f>STAFF_CWS!AG224+STAFF_CWS!AG289+STAFF_CWS!AG372+STAFF_CWS!AG545</f>
        <v>1281972.5232500001</v>
      </c>
      <c r="AE164" s="161">
        <f>STAFF_CWS!AH224+STAFF_CWS!AH289+STAFF_CWS!AH372+STAFF_CWS!AH545</f>
        <v>1282222.5263500002</v>
      </c>
      <c r="AF164" s="161">
        <f>STAFF_CWS!AI224+STAFF_CWS!AI289+STAFF_CWS!AI372+STAFF_CWS!AI545</f>
        <v>1282222.5263500002</v>
      </c>
      <c r="AG164" s="161">
        <f>STAFF_CWS!AJ224+STAFF_CWS!AJ289+STAFF_CWS!AJ372+STAFF_CWS!AJ545</f>
        <v>1282400.031</v>
      </c>
      <c r="AH164" s="161">
        <f>STAFF_CWS!AK224+STAFF_CWS!AK289+STAFF_CWS!AK372+STAFF_CWS!AK545</f>
        <v>1282650.0341</v>
      </c>
      <c r="AI164" s="161">
        <f>STAFF_CWS!AL224+STAFF_CWS!AL289+STAFF_CWS!AL372+STAFF_CWS!AL545</f>
        <v>1282222.5263500002</v>
      </c>
      <c r="AJ164" s="161">
        <f>STAFF_CWS!AM224+STAFF_CWS!AM289+STAFF_CWS!AM372+STAFF_CWS!AM545</f>
        <v>1282400.031</v>
      </c>
      <c r="AK164" s="161">
        <f>STAFF_CWS!AN224+STAFF_CWS!AN289+STAFF_CWS!AN372+STAFF_CWS!AN545</f>
        <v>1281972.5232500001</v>
      </c>
      <c r="AL164" s="161">
        <f>STAFF_CWS!AO224+STAFF_CWS!AO289+STAFF_CWS!AO372+STAFF_CWS!AO545</f>
        <v>1281972.5232500001</v>
      </c>
      <c r="AM164" s="161">
        <f>STAFF_CWS!AP224+STAFF_CWS!AP289+STAFF_CWS!AP372+STAFF_CWS!AP545</f>
        <v>1281972.5232500001</v>
      </c>
      <c r="AN164" s="161">
        <f>STAFF_CWS!AQ224+STAFF_CWS!AQ289+STAFF_CWS!AQ372+STAFF_CWS!AQ545</f>
        <v>1281222.5139500001</v>
      </c>
      <c r="AO164" s="161" t="e">
        <f>STAFF_CWS!AR224+STAFF_CWS!AR289+STAFF_CWS!AR372+STAFF_CWS!AR545</f>
        <v>#VALUE!</v>
      </c>
      <c r="AP164" s="161" t="e">
        <f>STAFF_CWS!AS224+STAFF_CWS!AS289+STAFF_CWS!AS372+STAFF_CWS!AS545</f>
        <v>#VALUE!</v>
      </c>
      <c r="AQ164" s="161" t="e">
        <f>STAFF_CWS!AT224+STAFF_CWS!AT289+STAFF_CWS!AT372+STAFF_CWS!AT545</f>
        <v>#VALUE!</v>
      </c>
      <c r="AR164" s="161" t="e">
        <f>STAFF_CWS!AU224+STAFF_CWS!AU289+STAFF_CWS!AU372+STAFF_CWS!AU545</f>
        <v>#VALUE!</v>
      </c>
      <c r="AS164" s="161" t="e">
        <f>STAFF_CWS!AV224+STAFF_CWS!AV289+STAFF_CWS!AV372+STAFF_CWS!AV545</f>
        <v>#VALUE!</v>
      </c>
      <c r="AT164" s="161" t="e">
        <f>STAFF_CWS!AW224+STAFF_CWS!AW289+STAFF_CWS!AW372+STAFF_CWS!AW545</f>
        <v>#VALUE!</v>
      </c>
      <c r="AU164" s="161" t="e">
        <f>STAFF_CWS!AX224+STAFF_CWS!AX289+STAFF_CWS!AX372+STAFF_CWS!AX545</f>
        <v>#VALUE!</v>
      </c>
      <c r="AV164" s="161" t="e">
        <f>STAFF_CWS!AY224+STAFF_CWS!AY289+STAFF_CWS!AY372+STAFF_CWS!AY545</f>
        <v>#VALUE!</v>
      </c>
      <c r="AW164" s="161" t="e">
        <f>STAFF_CWS!AZ224+STAFF_CWS!AZ289+STAFF_CWS!AZ372+STAFF_CWS!AZ545</f>
        <v>#VALUE!</v>
      </c>
      <c r="AX164" s="161" t="e">
        <f>STAFF_CWS!BA224+STAFF_CWS!BA289+STAFF_CWS!BA372+STAFF_CWS!BA545</f>
        <v>#VALUE!</v>
      </c>
      <c r="AY164" s="161" t="e">
        <f>STAFF_CWS!BB224+STAFF_CWS!BB289+STAFF_CWS!BB372+STAFF_CWS!BB545</f>
        <v>#VALUE!</v>
      </c>
      <c r="AZ164" s="161" t="e">
        <f>STAFF_CWS!BC224+STAFF_CWS!BC289+STAFF_CWS!BC372+STAFF_CWS!BC545</f>
        <v>#VALUE!</v>
      </c>
      <c r="BA164" s="161" t="e">
        <f>STAFF_CWS!BD224+STAFF_CWS!BD289+STAFF_CWS!BD372+STAFF_CWS!BD545</f>
        <v>#REF!</v>
      </c>
      <c r="BB164" s="161" t="e">
        <f>STAFF_CWS!BE224+STAFF_CWS!BE289+STAFF_CWS!BE372+STAFF_CWS!BE545</f>
        <v>#REF!</v>
      </c>
      <c r="BC164" s="161" t="e">
        <f>STAFF_CWS!BF224+STAFF_CWS!BF289+STAFF_CWS!BF372+STAFF_CWS!BF545</f>
        <v>#REF!</v>
      </c>
      <c r="BD164" s="161" t="e">
        <f>STAFF_CWS!BG224+STAFF_CWS!BG289+STAFF_CWS!BG372+STAFF_CWS!BG545</f>
        <v>#REF!</v>
      </c>
      <c r="BE164" s="161" t="e">
        <f>STAFF_CWS!BH224+STAFF_CWS!BH289+STAFF_CWS!BH372+STAFF_CWS!BH545</f>
        <v>#REF!</v>
      </c>
      <c r="BF164" s="161" t="e">
        <f>STAFF_CWS!BI224+STAFF_CWS!BI289+STAFF_CWS!BI372+STAFF_CWS!BI545</f>
        <v>#REF!</v>
      </c>
      <c r="BG164" s="161" t="e">
        <f>STAFF_CWS!BJ224+STAFF_CWS!BJ289+STAFF_CWS!BJ372+STAFF_CWS!BJ545</f>
        <v>#REF!</v>
      </c>
      <c r="BH164" s="161" t="e">
        <f>STAFF_CWS!BK224+STAFF_CWS!BK289+STAFF_CWS!BK372+STAFF_CWS!BK545</f>
        <v>#REF!</v>
      </c>
      <c r="BI164" s="161" t="e">
        <f>STAFF_CWS!BL224+STAFF_CWS!BL289+STAFF_CWS!BL372+STAFF_CWS!BL545</f>
        <v>#REF!</v>
      </c>
      <c r="BJ164" s="161" t="e">
        <f>STAFF_CWS!BM224+STAFF_CWS!BM289+STAFF_CWS!BM372+STAFF_CWS!BM545</f>
        <v>#REF!</v>
      </c>
      <c r="BK164" s="161" t="e">
        <f>STAFF_CWS!BN224+STAFF_CWS!BN289+STAFF_CWS!BN372+STAFF_CWS!BN545</f>
        <v>#REF!</v>
      </c>
      <c r="BL164" s="161" t="e">
        <f>STAFF_CWS!BO224+STAFF_CWS!BO289+STAFF_CWS!BO372+STAFF_CWS!BO545</f>
        <v>#REF!</v>
      </c>
      <c r="BM164" s="167" t="e">
        <f>SUM(D164:BL164)</f>
        <v>#VALUE!</v>
      </c>
    </row>
    <row r="165" spans="1:65" s="157" customFormat="1" x14ac:dyDescent="0.15">
      <c r="A165" s="156"/>
      <c r="B165" s="47" t="s">
        <v>490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 t="e">
        <f>STAFF_CWS!BC228+STAFF_CWS!BC293+STAFF_CWS!BC376+STAFF_CWS!BC549</f>
        <v>#VALUE!</v>
      </c>
      <c r="BA166" s="161" t="e">
        <f>STAFF_CWS!BD228+STAFF_CWS!BD293+STAFF_CWS!BD376+STAFF_CWS!BD549</f>
        <v>#VALUE!</v>
      </c>
      <c r="BB166" s="161" t="e">
        <f>STAFF_CWS!BE228+STAFF_CWS!BE293+STAFF_CWS!BE376+STAFF_CWS!BE549</f>
        <v>#VALUE!</v>
      </c>
      <c r="BC166" s="161" t="e">
        <f>STAFF_CWS!BF228+STAFF_CWS!BF293+STAFF_CWS!BF376+STAFF_CWS!BF549</f>
        <v>#VALUE!</v>
      </c>
      <c r="BD166" s="161" t="e">
        <f>STAFF_CWS!BG228+STAFF_CWS!BG293+STAFF_CWS!BG376+STAFF_CWS!BG549</f>
        <v>#VALUE!</v>
      </c>
      <c r="BE166" s="161" t="e">
        <f>STAFF_CWS!BH228+STAFF_CWS!BH293+STAFF_CWS!BH376+STAFF_CWS!BH549</f>
        <v>#VALUE!</v>
      </c>
      <c r="BF166" s="161" t="e">
        <f>STAFF_CWS!BI228+STAFF_CWS!BI293+STAFF_CWS!BI376+STAFF_CWS!BI549</f>
        <v>#VALUE!</v>
      </c>
      <c r="BG166" s="161" t="e">
        <f>STAFF_CWS!BJ228+STAFF_CWS!BJ293+STAFF_CWS!BJ376+STAFF_CWS!BJ549</f>
        <v>#VALUE!</v>
      </c>
      <c r="BH166" s="161" t="e">
        <f>STAFF_CWS!BK228+STAFF_CWS!BK293+STAFF_CWS!BK376+STAFF_CWS!BK549</f>
        <v>#VALUE!</v>
      </c>
      <c r="BI166" s="161" t="e">
        <f>STAFF_CWS!BL228+STAFF_CWS!BL293+STAFF_CWS!BL376+STAFF_CWS!BL549</f>
        <v>#VALUE!</v>
      </c>
      <c r="BJ166" s="161" t="e">
        <f>STAFF_CWS!BM228+STAFF_CWS!BM293+STAFF_CWS!BM376+STAFF_CWS!BM549</f>
        <v>#VALUE!</v>
      </c>
      <c r="BK166" s="161" t="e">
        <f>STAFF_CWS!BN228+STAFF_CWS!BN293+STAFF_CWS!BN376+STAFF_CWS!BN549</f>
        <v>#VALUE!</v>
      </c>
      <c r="BL166" s="161" t="e">
        <f>STAFF_CWS!BO228+STAFF_CWS!BO293+STAFF_CWS!BO376+STAFF_CWS!BO549</f>
        <v>#REF!</v>
      </c>
      <c r="BM166" s="167" t="e">
        <f>SUM(D166:BL166)</f>
        <v>#VALUE!</v>
      </c>
    </row>
    <row r="167" spans="1:65" x14ac:dyDescent="0.15">
      <c r="B167" s="16" t="s">
        <v>495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1442669.95</v>
      </c>
      <c r="I167" s="161">
        <f t="shared" si="19"/>
        <v>1442689.35</v>
      </c>
      <c r="J167" s="158">
        <f t="shared" si="19"/>
        <v>1442708.75</v>
      </c>
      <c r="K167" s="161">
        <f t="shared" si="19"/>
        <v>1442669.95</v>
      </c>
      <c r="L167" s="161">
        <f t="shared" si="19"/>
        <v>1442689.35</v>
      </c>
      <c r="M167" s="161">
        <f t="shared" si="19"/>
        <v>1442638.05</v>
      </c>
      <c r="N167" s="161">
        <f t="shared" si="19"/>
        <v>1442638.05</v>
      </c>
      <c r="O167" s="161">
        <f t="shared" si="19"/>
        <v>1442638.05</v>
      </c>
      <c r="P167" s="161">
        <f t="shared" si="19"/>
        <v>1442562.1</v>
      </c>
      <c r="Q167" s="161">
        <f t="shared" si="19"/>
        <v>1683068.675</v>
      </c>
      <c r="R167" s="161">
        <f t="shared" si="19"/>
        <v>1683488.65</v>
      </c>
      <c r="S167" s="161">
        <f t="shared" si="19"/>
        <v>1683590.3</v>
      </c>
      <c r="T167" s="161">
        <f t="shared" si="19"/>
        <v>1683590.3</v>
      </c>
      <c r="U167" s="161">
        <f t="shared" si="19"/>
        <v>1683699.9750000001</v>
      </c>
      <c r="V167" s="161">
        <f t="shared" si="19"/>
        <v>1683823.0249999999</v>
      </c>
      <c r="W167" s="161">
        <f t="shared" si="19"/>
        <v>1683590.3</v>
      </c>
      <c r="X167" s="161">
        <f t="shared" si="19"/>
        <v>1683699.9750000001</v>
      </c>
      <c r="Y167" s="161">
        <f t="shared" si="19"/>
        <v>1683488.65</v>
      </c>
      <c r="Z167" s="161">
        <f t="shared" si="19"/>
        <v>1683488.65</v>
      </c>
      <c r="AA167" s="161">
        <f t="shared" si="19"/>
        <v>1683488.65</v>
      </c>
      <c r="AB167" s="161">
        <f t="shared" si="19"/>
        <v>1683068.675</v>
      </c>
      <c r="AC167" s="161">
        <f t="shared" si="19"/>
        <v>1843646.5</v>
      </c>
      <c r="AD167" s="161">
        <f t="shared" si="19"/>
        <v>1844396.5232500001</v>
      </c>
      <c r="AE167" s="161">
        <f t="shared" si="19"/>
        <v>1844646.5263500002</v>
      </c>
      <c r="AF167" s="161">
        <f t="shared" si="19"/>
        <v>1844646.5263500002</v>
      </c>
      <c r="AG167" s="161">
        <f t="shared" si="19"/>
        <v>1844824.031</v>
      </c>
      <c r="AH167" s="161">
        <f t="shared" si="19"/>
        <v>1845074.0341</v>
      </c>
      <c r="AI167" s="161">
        <f t="shared" si="19"/>
        <v>1844646.5263500002</v>
      </c>
      <c r="AJ167" s="161">
        <f t="shared" si="19"/>
        <v>1844824.031</v>
      </c>
      <c r="AK167" s="161">
        <f t="shared" si="19"/>
        <v>1844396.5232500001</v>
      </c>
      <c r="AL167" s="161">
        <f t="shared" si="19"/>
        <v>1844396.5232500001</v>
      </c>
      <c r="AM167" s="161">
        <f t="shared" si="19"/>
        <v>1844396.5232500001</v>
      </c>
      <c r="AN167" s="161">
        <f t="shared" si="19"/>
        <v>1843646.5139500001</v>
      </c>
      <c r="AO167" s="161" t="e">
        <f t="shared" si="19"/>
        <v>#VALUE!</v>
      </c>
      <c r="AP167" s="161" t="e">
        <f t="shared" si="19"/>
        <v>#VALUE!</v>
      </c>
      <c r="AQ167" s="161" t="e">
        <f t="shared" si="19"/>
        <v>#VALUE!</v>
      </c>
      <c r="AR167" s="161" t="e">
        <f t="shared" si="19"/>
        <v>#VALUE!</v>
      </c>
      <c r="AS167" s="161" t="e">
        <f t="shared" si="19"/>
        <v>#VALUE!</v>
      </c>
      <c r="AT167" s="161" t="e">
        <f t="shared" si="19"/>
        <v>#VALUE!</v>
      </c>
      <c r="AU167" s="161" t="e">
        <f t="shared" si="19"/>
        <v>#VALUE!</v>
      </c>
      <c r="AV167" s="161" t="e">
        <f t="shared" si="19"/>
        <v>#VALUE!</v>
      </c>
      <c r="AW167" s="161" t="e">
        <f t="shared" si="19"/>
        <v>#VALUE!</v>
      </c>
      <c r="AX167" s="161" t="e">
        <f t="shared" si="19"/>
        <v>#VALUE!</v>
      </c>
      <c r="AY167" s="161" t="e">
        <f t="shared" si="19"/>
        <v>#VALUE!</v>
      </c>
      <c r="AZ167" s="161" t="e">
        <f t="shared" si="19"/>
        <v>#VALUE!</v>
      </c>
      <c r="BA167" s="161" t="e">
        <f t="shared" si="19"/>
        <v>#REF!</v>
      </c>
      <c r="BB167" s="161" t="e">
        <f t="shared" si="19"/>
        <v>#REF!</v>
      </c>
      <c r="BC167" s="161" t="e">
        <f t="shared" si="19"/>
        <v>#REF!</v>
      </c>
      <c r="BD167" s="161" t="e">
        <f t="shared" si="19"/>
        <v>#REF!</v>
      </c>
      <c r="BE167" s="161" t="e">
        <f t="shared" si="19"/>
        <v>#REF!</v>
      </c>
      <c r="BF167" s="161" t="e">
        <f t="shared" si="19"/>
        <v>#REF!</v>
      </c>
      <c r="BG167" s="161" t="e">
        <f t="shared" si="19"/>
        <v>#REF!</v>
      </c>
      <c r="BH167" s="161" t="e">
        <f t="shared" si="19"/>
        <v>#REF!</v>
      </c>
      <c r="BI167" s="161" t="e">
        <f t="shared" si="19"/>
        <v>#REF!</v>
      </c>
      <c r="BJ167" s="161" t="e">
        <f t="shared" si="19"/>
        <v>#REF!</v>
      </c>
      <c r="BK167" s="161" t="e">
        <f t="shared" si="19"/>
        <v>#REF!</v>
      </c>
      <c r="BL167" s="161" t="e">
        <f t="shared" si="19"/>
        <v>#REF!</v>
      </c>
      <c r="BM167" s="167" t="e">
        <f>SUM(D167:BL167)</f>
        <v>#VALUE!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491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9343899.6999999993</v>
      </c>
      <c r="I169" s="130">
        <f t="shared" si="20"/>
        <v>9344016.0999999996</v>
      </c>
      <c r="J169" s="104">
        <f t="shared" si="20"/>
        <v>9344132.5</v>
      </c>
      <c r="K169" s="130">
        <f t="shared" si="20"/>
        <v>9343899.6999999993</v>
      </c>
      <c r="L169" s="130">
        <f t="shared" si="20"/>
        <v>9344016.0999999996</v>
      </c>
      <c r="M169" s="130">
        <f t="shared" si="20"/>
        <v>9343708.3000000007</v>
      </c>
      <c r="N169" s="130">
        <f t="shared" si="20"/>
        <v>9343708.3000000007</v>
      </c>
      <c r="O169" s="130">
        <f t="shared" si="20"/>
        <v>9343708.3000000007</v>
      </c>
      <c r="P169" s="130">
        <f t="shared" si="20"/>
        <v>9343252.5999999996</v>
      </c>
      <c r="Q169" s="130">
        <f t="shared" si="20"/>
        <v>10786292.050000001</v>
      </c>
      <c r="R169" s="130">
        <f t="shared" si="20"/>
        <v>10788811.9</v>
      </c>
      <c r="S169" s="130">
        <f t="shared" si="20"/>
        <v>10789421.800000001</v>
      </c>
      <c r="T169" s="130">
        <f t="shared" si="20"/>
        <v>10789421.800000001</v>
      </c>
      <c r="U169" s="130">
        <f t="shared" si="20"/>
        <v>10790079.85</v>
      </c>
      <c r="V169" s="130">
        <f t="shared" si="20"/>
        <v>10790818.15</v>
      </c>
      <c r="W169" s="130">
        <f t="shared" si="20"/>
        <v>9789421.8000000007</v>
      </c>
      <c r="X169" s="130">
        <f t="shared" si="20"/>
        <v>9790079.8499999996</v>
      </c>
      <c r="Y169" s="130">
        <f t="shared" si="20"/>
        <v>9788811.9000000004</v>
      </c>
      <c r="Z169" s="130">
        <f t="shared" si="20"/>
        <v>9788811.9000000004</v>
      </c>
      <c r="AA169" s="130">
        <f t="shared" si="20"/>
        <v>9788811.9000000004</v>
      </c>
      <c r="AB169" s="130">
        <f t="shared" si="20"/>
        <v>9786292.0500000007</v>
      </c>
      <c r="AC169" s="130">
        <f t="shared" si="20"/>
        <v>8249759</v>
      </c>
      <c r="AD169" s="130">
        <f t="shared" si="20"/>
        <v>8254259.1394999996</v>
      </c>
      <c r="AE169" s="130">
        <f t="shared" si="20"/>
        <v>8255759.1581000006</v>
      </c>
      <c r="AF169" s="130">
        <f t="shared" si="20"/>
        <v>8255759.1581000006</v>
      </c>
      <c r="AG169" s="130">
        <f t="shared" si="20"/>
        <v>8256824.1859999988</v>
      </c>
      <c r="AH169" s="130">
        <f t="shared" si="20"/>
        <v>8258324.2045999998</v>
      </c>
      <c r="AI169" s="130">
        <f t="shared" si="20"/>
        <v>8255759.1581000006</v>
      </c>
      <c r="AJ169" s="130">
        <f t="shared" ref="AJ169:BL169" si="21">AJ167+AJ161+AJ154</f>
        <v>8256824.1859999988</v>
      </c>
      <c r="AK169" s="130">
        <f t="shared" si="21"/>
        <v>8254259.1394999996</v>
      </c>
      <c r="AL169" s="130">
        <f t="shared" si="21"/>
        <v>8254259.1394999996</v>
      </c>
      <c r="AM169" s="130">
        <f t="shared" si="21"/>
        <v>8254259.1394999996</v>
      </c>
      <c r="AN169" s="130">
        <f t="shared" si="21"/>
        <v>8249759.0836999994</v>
      </c>
      <c r="AO169" s="130" t="e">
        <f t="shared" si="21"/>
        <v>#VALUE!</v>
      </c>
      <c r="AP169" s="130" t="e">
        <f t="shared" si="21"/>
        <v>#VALUE!</v>
      </c>
      <c r="AQ169" s="130" t="e">
        <f t="shared" si="21"/>
        <v>#VALUE!</v>
      </c>
      <c r="AR169" s="130" t="e">
        <f t="shared" si="21"/>
        <v>#VALUE!</v>
      </c>
      <c r="AS169" s="130" t="e">
        <f t="shared" si="21"/>
        <v>#VALUE!</v>
      </c>
      <c r="AT169" s="130" t="e">
        <f t="shared" si="21"/>
        <v>#VALUE!</v>
      </c>
      <c r="AU169" s="130" t="e">
        <f t="shared" si="21"/>
        <v>#VALUE!</v>
      </c>
      <c r="AV169" s="130" t="e">
        <f t="shared" si="21"/>
        <v>#VALUE!</v>
      </c>
      <c r="AW169" s="130" t="e">
        <f t="shared" si="21"/>
        <v>#VALUE!</v>
      </c>
      <c r="AX169" s="130" t="e">
        <f t="shared" si="21"/>
        <v>#VALUE!</v>
      </c>
      <c r="AY169" s="130" t="e">
        <f t="shared" si="21"/>
        <v>#VALUE!</v>
      </c>
      <c r="AZ169" s="130" t="e">
        <f t="shared" si="21"/>
        <v>#VALUE!</v>
      </c>
      <c r="BA169" s="130" t="e">
        <f t="shared" si="21"/>
        <v>#REF!</v>
      </c>
      <c r="BB169" s="130" t="e">
        <f t="shared" si="21"/>
        <v>#REF!</v>
      </c>
      <c r="BC169" s="130" t="e">
        <f t="shared" si="21"/>
        <v>#REF!</v>
      </c>
      <c r="BD169" s="130" t="e">
        <f t="shared" si="21"/>
        <v>#REF!</v>
      </c>
      <c r="BE169" s="130" t="e">
        <f t="shared" si="21"/>
        <v>#REF!</v>
      </c>
      <c r="BF169" s="130" t="e">
        <f t="shared" si="21"/>
        <v>#REF!</v>
      </c>
      <c r="BG169" s="130" t="e">
        <f t="shared" si="21"/>
        <v>#REF!</v>
      </c>
      <c r="BH169" s="130" t="e">
        <f t="shared" si="21"/>
        <v>#REF!</v>
      </c>
      <c r="BI169" s="130" t="e">
        <f t="shared" si="21"/>
        <v>#REF!</v>
      </c>
      <c r="BJ169" s="130" t="e">
        <f t="shared" si="21"/>
        <v>#REF!</v>
      </c>
      <c r="BK169" s="130" t="e">
        <f t="shared" si="21"/>
        <v>#REF!</v>
      </c>
      <c r="BL169" s="130" t="e">
        <f t="shared" si="21"/>
        <v>#REF!</v>
      </c>
      <c r="BM169" s="167" t="e">
        <f>SUM(D169:BL169)</f>
        <v>#VALUE!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1007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9362191.3666666653</v>
      </c>
      <c r="I205" s="130">
        <f t="shared" si="22"/>
        <v>9397947.7666666657</v>
      </c>
      <c r="J205" s="104">
        <f t="shared" si="22"/>
        <v>9399174.166666666</v>
      </c>
      <c r="K205" s="130">
        <f t="shared" si="22"/>
        <v>9431731.3666666653</v>
      </c>
      <c r="L205" s="130">
        <f t="shared" si="22"/>
        <v>9399507.7666666657</v>
      </c>
      <c r="M205" s="130">
        <f t="shared" si="22"/>
        <v>9393589.9666666668</v>
      </c>
      <c r="N205" s="130">
        <f t="shared" si="22"/>
        <v>9381454.9666666668</v>
      </c>
      <c r="O205" s="130">
        <f t="shared" si="22"/>
        <v>9367479.9666666668</v>
      </c>
      <c r="P205" s="130">
        <f t="shared" si="22"/>
        <v>9367109.2666666657</v>
      </c>
      <c r="Q205" s="130">
        <f t="shared" si="22"/>
        <v>10827695.341666667</v>
      </c>
      <c r="R205" s="130">
        <f t="shared" si="22"/>
        <v>10815910.191666666</v>
      </c>
      <c r="S205" s="130">
        <f t="shared" si="22"/>
        <v>10815970.091666667</v>
      </c>
      <c r="T205" s="130">
        <f t="shared" si="22"/>
        <v>10835535.091666667</v>
      </c>
      <c r="U205" s="130">
        <f t="shared" si="22"/>
        <v>10820228.141666666</v>
      </c>
      <c r="V205" s="130">
        <f t="shared" si="22"/>
        <v>10825676.441666666</v>
      </c>
      <c r="W205" s="130">
        <f t="shared" si="22"/>
        <v>9826141.7583333347</v>
      </c>
      <c r="X205" s="130">
        <f t="shared" si="22"/>
        <v>9827154.8083333336</v>
      </c>
      <c r="Y205" s="130">
        <f t="shared" si="22"/>
        <v>9823016.8583333343</v>
      </c>
      <c r="Z205" s="130">
        <f t="shared" si="22"/>
        <v>9841531.8583333343</v>
      </c>
      <c r="AA205" s="130">
        <f t="shared" si="22"/>
        <v>9823016.8583333343</v>
      </c>
      <c r="AB205" s="130">
        <f t="shared" si="22"/>
        <v>9823707.0083333347</v>
      </c>
      <c r="AC205" s="130">
        <f t="shared" si="22"/>
        <v>8289317.8822916662</v>
      </c>
      <c r="AD205" s="130">
        <f t="shared" si="22"/>
        <v>8293674.6884583328</v>
      </c>
      <c r="AE205" s="130">
        <f t="shared" si="22"/>
        <v>8289054.7070583338</v>
      </c>
      <c r="AF205" s="130">
        <f t="shared" si="22"/>
        <v>8311159.7070583338</v>
      </c>
      <c r="AG205" s="130">
        <f t="shared" si="22"/>
        <v>8290119.734958332</v>
      </c>
      <c r="AH205" s="130">
        <f t="shared" si="22"/>
        <v>8297919.753558333</v>
      </c>
      <c r="AI205" s="130">
        <f t="shared" si="22"/>
        <v>8290409.7070583338</v>
      </c>
      <c r="AJ205" s="130">
        <f t="shared" ref="AJ205:BL205" si="23">AJ203+AJ201+AJ199+AJ197+AJ191+AJ185+AJ178+AJ172+AJ169+AJ147+AJ138</f>
        <v>8293919.734958332</v>
      </c>
      <c r="AK205" s="130">
        <f t="shared" si="23"/>
        <v>8287554.6884583328</v>
      </c>
      <c r="AL205" s="130">
        <f t="shared" si="23"/>
        <v>8308159.6884583328</v>
      </c>
      <c r="AM205" s="130">
        <f t="shared" si="23"/>
        <v>8287554.6884583328</v>
      </c>
      <c r="AN205" s="130">
        <f t="shared" si="23"/>
        <v>8286304.6326583326</v>
      </c>
      <c r="AO205" s="130" t="e">
        <f t="shared" si="23"/>
        <v>#VALUE!</v>
      </c>
      <c r="AP205" s="130" t="e">
        <f t="shared" si="23"/>
        <v>#VALUE!</v>
      </c>
      <c r="AQ205" s="130" t="e">
        <f t="shared" si="23"/>
        <v>#VALUE!</v>
      </c>
      <c r="AR205" s="130" t="e">
        <f t="shared" si="23"/>
        <v>#VALUE!</v>
      </c>
      <c r="AS205" s="130" t="e">
        <f t="shared" si="23"/>
        <v>#VALUE!</v>
      </c>
      <c r="AT205" s="130" t="e">
        <f t="shared" si="23"/>
        <v>#VALUE!</v>
      </c>
      <c r="AU205" s="130" t="e">
        <f t="shared" si="23"/>
        <v>#VALUE!</v>
      </c>
      <c r="AV205" s="130" t="e">
        <f t="shared" si="23"/>
        <v>#VALUE!</v>
      </c>
      <c r="AW205" s="130" t="e">
        <f t="shared" si="23"/>
        <v>#VALUE!</v>
      </c>
      <c r="AX205" s="130" t="e">
        <f t="shared" si="23"/>
        <v>#VALUE!</v>
      </c>
      <c r="AY205" s="130" t="e">
        <f t="shared" si="23"/>
        <v>#VALUE!</v>
      </c>
      <c r="AZ205" s="130" t="e">
        <f t="shared" si="23"/>
        <v>#VALUE!</v>
      </c>
      <c r="BA205" s="130" t="e">
        <f t="shared" si="23"/>
        <v>#REF!</v>
      </c>
      <c r="BB205" s="130" t="e">
        <f t="shared" si="23"/>
        <v>#REF!</v>
      </c>
      <c r="BC205" s="130" t="e">
        <f t="shared" si="23"/>
        <v>#REF!</v>
      </c>
      <c r="BD205" s="130" t="e">
        <f t="shared" si="23"/>
        <v>#REF!</v>
      </c>
      <c r="BE205" s="130" t="e">
        <f t="shared" si="23"/>
        <v>#REF!</v>
      </c>
      <c r="BF205" s="130" t="e">
        <f t="shared" si="23"/>
        <v>#REF!</v>
      </c>
      <c r="BG205" s="130" t="e">
        <f t="shared" si="23"/>
        <v>#REF!</v>
      </c>
      <c r="BH205" s="130" t="e">
        <f t="shared" si="23"/>
        <v>#REF!</v>
      </c>
      <c r="BI205" s="130" t="e">
        <f t="shared" si="23"/>
        <v>#REF!</v>
      </c>
      <c r="BJ205" s="130" t="e">
        <f t="shared" si="23"/>
        <v>#REF!</v>
      </c>
      <c r="BK205" s="130" t="e">
        <f t="shared" si="23"/>
        <v>#REF!</v>
      </c>
      <c r="BL205" s="130" t="e">
        <f t="shared" si="23"/>
        <v>#REF!</v>
      </c>
      <c r="BM205" s="167" t="e">
        <f>SUM(D205:BL205)</f>
        <v>#VALUE!</v>
      </c>
    </row>
    <row r="206" spans="1:65" x14ac:dyDescent="0.15">
      <c r="J206" s="33"/>
    </row>
    <row r="207" spans="1:65" x14ac:dyDescent="0.15">
      <c r="B207" s="14" t="s">
        <v>469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-9337791.3666666653</v>
      </c>
      <c r="I207" s="130">
        <f t="shared" si="24"/>
        <v>-9369667.7666666657</v>
      </c>
      <c r="J207" s="104">
        <f t="shared" si="24"/>
        <v>-9367014.166666666</v>
      </c>
      <c r="K207" s="130">
        <f t="shared" si="24"/>
        <v>-9407331.3666666653</v>
      </c>
      <c r="L207" s="130">
        <f t="shared" si="24"/>
        <v>-9371227.7666666657</v>
      </c>
      <c r="M207" s="130">
        <f t="shared" si="24"/>
        <v>-9375569.9666666668</v>
      </c>
      <c r="N207" s="130">
        <f t="shared" si="24"/>
        <v>-9363434.9666666668</v>
      </c>
      <c r="O207" s="130">
        <f t="shared" si="24"/>
        <v>-9349459.9666666668</v>
      </c>
      <c r="P207" s="130">
        <f t="shared" si="24"/>
        <v>-9356849.2666666657</v>
      </c>
      <c r="Q207" s="130">
        <f t="shared" si="24"/>
        <v>-10754935.341666667</v>
      </c>
      <c r="R207" s="130">
        <f t="shared" si="24"/>
        <v>-10702490.191666666</v>
      </c>
      <c r="S207" s="130">
        <f t="shared" si="24"/>
        <v>-10682220.091666667</v>
      </c>
      <c r="T207" s="130">
        <f t="shared" si="24"/>
        <v>-10701785.091666667</v>
      </c>
      <c r="U207" s="130">
        <f t="shared" si="24"/>
        <v>-10674708.141666666</v>
      </c>
      <c r="V207" s="130">
        <f t="shared" si="24"/>
        <v>-10665711.441666666</v>
      </c>
      <c r="W207" s="130">
        <f t="shared" si="24"/>
        <v>-9692391.7583333347</v>
      </c>
      <c r="X207" s="130">
        <f t="shared" si="24"/>
        <v>-9681634.8083333336</v>
      </c>
      <c r="Y207" s="130">
        <f t="shared" si="24"/>
        <v>-9709596.8583333343</v>
      </c>
      <c r="Z207" s="130">
        <f t="shared" si="24"/>
        <v>-9728111.8583333343</v>
      </c>
      <c r="AA207" s="130">
        <f t="shared" si="24"/>
        <v>-9709596.8583333343</v>
      </c>
      <c r="AB207" s="130">
        <f t="shared" si="24"/>
        <v>-9750947.0083333347</v>
      </c>
      <c r="AC207" s="130">
        <f t="shared" si="24"/>
        <v>-8199817.8822916662</v>
      </c>
      <c r="AD207" s="130">
        <f t="shared" si="24"/>
        <v>-8147170.0384583324</v>
      </c>
      <c r="AE207" s="130">
        <f t="shared" si="24"/>
        <v>-8123549.4370583342</v>
      </c>
      <c r="AF207" s="130">
        <f t="shared" si="24"/>
        <v>-8145654.4370583342</v>
      </c>
      <c r="AG207" s="130">
        <f t="shared" si="24"/>
        <v>-8108113.5349583318</v>
      </c>
      <c r="AH207" s="130">
        <f t="shared" si="24"/>
        <v>-8096912.9335583327</v>
      </c>
      <c r="AI207" s="130">
        <f t="shared" si="24"/>
        <v>-8124904.4370583342</v>
      </c>
      <c r="AJ207" s="130">
        <f t="shared" ref="AJ207:BL207" si="25">AJ129-AJ205</f>
        <v>-8111913.5349583318</v>
      </c>
      <c r="AK207" s="130">
        <f t="shared" si="25"/>
        <v>-8141050.0384583324</v>
      </c>
      <c r="AL207" s="130">
        <f t="shared" si="25"/>
        <v>-8161655.0384583324</v>
      </c>
      <c r="AM207" s="130">
        <f t="shared" si="25"/>
        <v>-8141050.0384583324</v>
      </c>
      <c r="AN207" s="130">
        <f t="shared" si="25"/>
        <v>-8196801.8426583325</v>
      </c>
      <c r="AO207" s="130" t="e">
        <f t="shared" si="25"/>
        <v>#REF!</v>
      </c>
      <c r="AP207" s="130" t="e">
        <f t="shared" si="25"/>
        <v>#REF!</v>
      </c>
      <c r="AQ207" s="130" t="e">
        <f t="shared" si="25"/>
        <v>#REF!</v>
      </c>
      <c r="AR207" s="130" t="e">
        <f t="shared" si="25"/>
        <v>#REF!</v>
      </c>
      <c r="AS207" s="130" t="e">
        <f t="shared" si="25"/>
        <v>#REF!</v>
      </c>
      <c r="AT207" s="130" t="e">
        <f t="shared" si="25"/>
        <v>#REF!</v>
      </c>
      <c r="AU207" s="130" t="e">
        <f t="shared" si="25"/>
        <v>#REF!</v>
      </c>
      <c r="AV207" s="130" t="e">
        <f t="shared" si="25"/>
        <v>#REF!</v>
      </c>
      <c r="AW207" s="130" t="e">
        <f t="shared" si="25"/>
        <v>#REF!</v>
      </c>
      <c r="AX207" s="130" t="e">
        <f t="shared" si="25"/>
        <v>#REF!</v>
      </c>
      <c r="AY207" s="130" t="e">
        <f t="shared" si="25"/>
        <v>#REF!</v>
      </c>
      <c r="AZ207" s="130" t="e">
        <f t="shared" si="25"/>
        <v>#REF!</v>
      </c>
      <c r="BA207" s="130" t="e">
        <f t="shared" si="25"/>
        <v>#REF!</v>
      </c>
      <c r="BB207" s="130" t="e">
        <f t="shared" si="25"/>
        <v>#REF!</v>
      </c>
      <c r="BC207" s="130" t="e">
        <f t="shared" si="25"/>
        <v>#REF!</v>
      </c>
      <c r="BD207" s="130" t="e">
        <f t="shared" si="25"/>
        <v>#REF!</v>
      </c>
      <c r="BE207" s="130" t="e">
        <f t="shared" si="25"/>
        <v>#REF!</v>
      </c>
      <c r="BF207" s="130" t="e">
        <f t="shared" si="25"/>
        <v>#REF!</v>
      </c>
      <c r="BG207" s="130" t="e">
        <f t="shared" si="25"/>
        <v>#REF!</v>
      </c>
      <c r="BH207" s="130" t="e">
        <f t="shared" si="25"/>
        <v>#REF!</v>
      </c>
      <c r="BI207" s="130" t="e">
        <f t="shared" si="25"/>
        <v>#REF!</v>
      </c>
      <c r="BJ207" s="130" t="e">
        <f t="shared" si="25"/>
        <v>#REF!</v>
      </c>
      <c r="BK207" s="130" t="e">
        <f t="shared" si="25"/>
        <v>#REF!</v>
      </c>
      <c r="BL207" s="130" t="e">
        <f t="shared" si="25"/>
        <v>#REF!</v>
      </c>
      <c r="BM207" s="167" t="e">
        <f>SUM(D207:BL207)</f>
        <v>#REF!</v>
      </c>
    </row>
    <row r="208" spans="1:65" x14ac:dyDescent="0.15">
      <c r="B208" s="14" t="s">
        <v>1005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-37481645.366666667</v>
      </c>
      <c r="I208" s="130">
        <f t="shared" si="26"/>
        <v>-46851313.133333333</v>
      </c>
      <c r="J208" s="104">
        <f t="shared" si="26"/>
        <v>-56218327.299999997</v>
      </c>
      <c r="K208" s="130">
        <f t="shared" si="26"/>
        <v>-65625658.666666664</v>
      </c>
      <c r="L208" s="130">
        <f t="shared" si="26"/>
        <v>-74996886.433333337</v>
      </c>
      <c r="M208" s="130">
        <f t="shared" si="26"/>
        <v>-84372456.400000006</v>
      </c>
      <c r="N208" s="130">
        <f t="shared" si="26"/>
        <v>-93735891.366666675</v>
      </c>
      <c r="O208" s="130">
        <f t="shared" si="26"/>
        <v>-103085351.33333334</v>
      </c>
      <c r="P208" s="130">
        <f t="shared" si="26"/>
        <v>-112442200.60000001</v>
      </c>
      <c r="Q208" s="130">
        <f t="shared" si="26"/>
        <v>-123197135.94166668</v>
      </c>
      <c r="R208" s="130">
        <f t="shared" si="26"/>
        <v>-133899626.13333334</v>
      </c>
      <c r="S208" s="130">
        <f t="shared" si="26"/>
        <v>-144581846.22499999</v>
      </c>
      <c r="T208" s="130">
        <f t="shared" si="26"/>
        <v>-155283631.31666666</v>
      </c>
      <c r="U208" s="130">
        <f t="shared" si="26"/>
        <v>-165958339.45833331</v>
      </c>
      <c r="V208" s="130">
        <f t="shared" si="26"/>
        <v>-176624050.89999998</v>
      </c>
      <c r="W208" s="130">
        <f t="shared" si="26"/>
        <v>-186316442.6583333</v>
      </c>
      <c r="X208" s="130">
        <f t="shared" si="26"/>
        <v>-195998077.46666664</v>
      </c>
      <c r="Y208" s="130">
        <f t="shared" si="26"/>
        <v>-205707674.32499999</v>
      </c>
      <c r="Z208" s="130">
        <f t="shared" si="26"/>
        <v>-215435786.18333334</v>
      </c>
      <c r="AA208" s="130">
        <f t="shared" si="26"/>
        <v>-225145383.04166669</v>
      </c>
      <c r="AB208" s="130">
        <f t="shared" si="26"/>
        <v>-234896330.05000001</v>
      </c>
      <c r="AC208" s="130">
        <f t="shared" si="26"/>
        <v>-243096147.93229169</v>
      </c>
      <c r="AD208" s="130">
        <f t="shared" si="26"/>
        <v>-251243317.97075003</v>
      </c>
      <c r="AE208" s="130">
        <f t="shared" si="26"/>
        <v>-259366867.40780836</v>
      </c>
      <c r="AF208" s="130">
        <f t="shared" si="26"/>
        <v>-267512521.84486669</v>
      </c>
      <c r="AG208" s="130">
        <f t="shared" si="26"/>
        <v>-275620635.379825</v>
      </c>
      <c r="AH208" s="130">
        <f t="shared" si="26"/>
        <v>-283717548.31338334</v>
      </c>
      <c r="AI208" s="130">
        <f t="shared" si="26"/>
        <v>-291842452.75044167</v>
      </c>
      <c r="AJ208" s="130">
        <f t="shared" si="26"/>
        <v>-299954366.28539997</v>
      </c>
      <c r="AK208" s="130">
        <f t="shared" ref="AK208:BL208" si="27">AK207+AJ208</f>
        <v>-308095416.32385832</v>
      </c>
      <c r="AL208" s="130">
        <f t="shared" si="27"/>
        <v>-316257071.36231667</v>
      </c>
      <c r="AM208" s="130">
        <f t="shared" si="27"/>
        <v>-324398121.40077502</v>
      </c>
      <c r="AN208" s="130">
        <f t="shared" si="27"/>
        <v>-332594923.24343336</v>
      </c>
      <c r="AO208" s="130" t="e">
        <f t="shared" si="27"/>
        <v>#REF!</v>
      </c>
      <c r="AP208" s="130" t="e">
        <f t="shared" si="27"/>
        <v>#REF!</v>
      </c>
      <c r="AQ208" s="130" t="e">
        <f t="shared" si="27"/>
        <v>#REF!</v>
      </c>
      <c r="AR208" s="130" t="e">
        <f t="shared" si="27"/>
        <v>#REF!</v>
      </c>
      <c r="AS208" s="130" t="e">
        <f t="shared" si="27"/>
        <v>#REF!</v>
      </c>
      <c r="AT208" s="130" t="e">
        <f t="shared" si="27"/>
        <v>#REF!</v>
      </c>
      <c r="AU208" s="130" t="e">
        <f t="shared" si="27"/>
        <v>#REF!</v>
      </c>
      <c r="AV208" s="130" t="e">
        <f t="shared" si="27"/>
        <v>#REF!</v>
      </c>
      <c r="AW208" s="130" t="e">
        <f t="shared" si="27"/>
        <v>#REF!</v>
      </c>
      <c r="AX208" s="130" t="e">
        <f t="shared" si="27"/>
        <v>#REF!</v>
      </c>
      <c r="AY208" s="130" t="e">
        <f t="shared" si="27"/>
        <v>#REF!</v>
      </c>
      <c r="AZ208" s="130" t="e">
        <f t="shared" si="27"/>
        <v>#REF!</v>
      </c>
      <c r="BA208" s="130" t="e">
        <f t="shared" si="27"/>
        <v>#REF!</v>
      </c>
      <c r="BB208" s="130" t="e">
        <f t="shared" si="27"/>
        <v>#REF!</v>
      </c>
      <c r="BC208" s="130" t="e">
        <f t="shared" si="27"/>
        <v>#REF!</v>
      </c>
      <c r="BD208" s="130" t="e">
        <f t="shared" si="27"/>
        <v>#REF!</v>
      </c>
      <c r="BE208" s="130" t="e">
        <f t="shared" si="27"/>
        <v>#REF!</v>
      </c>
      <c r="BF208" s="130" t="e">
        <f t="shared" si="27"/>
        <v>#REF!</v>
      </c>
      <c r="BG208" s="130" t="e">
        <f t="shared" si="27"/>
        <v>#REF!</v>
      </c>
      <c r="BH208" s="130" t="e">
        <f t="shared" si="27"/>
        <v>#REF!</v>
      </c>
      <c r="BI208" s="130" t="e">
        <f t="shared" si="27"/>
        <v>#REF!</v>
      </c>
      <c r="BJ208" s="130" t="e">
        <f t="shared" si="27"/>
        <v>#REF!</v>
      </c>
      <c r="BK208" s="130" t="e">
        <f t="shared" si="27"/>
        <v>#REF!</v>
      </c>
      <c r="BL208" s="130" t="e">
        <f t="shared" si="27"/>
        <v>#REF!</v>
      </c>
      <c r="BM208" s="167" t="e">
        <f>SUM(D208:BL208)</f>
        <v>#REF!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832</v>
      </c>
    </row>
    <row r="3" spans="2:63" x14ac:dyDescent="0.15">
      <c r="B3" s="136" t="s">
        <v>452</v>
      </c>
    </row>
    <row r="4" spans="2:63" x14ac:dyDescent="0.15">
      <c r="B4" s="135" t="s">
        <v>833</v>
      </c>
    </row>
    <row r="5" spans="2:63" x14ac:dyDescent="0.15">
      <c r="B5" s="136" t="s">
        <v>469</v>
      </c>
      <c r="C5" s="121">
        <f>C35</f>
        <v>-28592</v>
      </c>
      <c r="D5" s="121">
        <f>SUM(D35:O35)</f>
        <v>-112413608.60000001</v>
      </c>
      <c r="E5" s="121">
        <f>SUM(P35:AA35)</f>
        <v>-122454129.45000002</v>
      </c>
      <c r="F5" s="121">
        <f>SUM(AB35:AM35)</f>
        <v>-97698593.193433329</v>
      </c>
      <c r="G5" s="121" t="e">
        <f>SUM(AN35:AY35)</f>
        <v>#REF!</v>
      </c>
      <c r="H5" s="121" t="e">
        <f>SUM(AZ35:BK35)</f>
        <v>#REF!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452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834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484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471</v>
      </c>
      <c r="C9" s="121">
        <f>C39</f>
        <v>0</v>
      </c>
      <c r="D9" s="121">
        <f>SUM(D39:O39)</f>
        <v>-79620</v>
      </c>
      <c r="E9" s="121">
        <f>SUM(P39:AA39)</f>
        <v>-268665</v>
      </c>
      <c r="F9" s="121">
        <f>SUM(AB39:AM39)</f>
        <v>-273717.79000000004</v>
      </c>
      <c r="G9" s="121" t="e">
        <f>SUM(AN39:AY39)</f>
        <v>#REF!</v>
      </c>
      <c r="H9" s="121" t="e">
        <f>SUM(AZ39:BK39)</f>
        <v>#REF!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472</v>
      </c>
      <c r="C10" s="121">
        <f>C40</f>
        <v>0</v>
      </c>
      <c r="D10" s="121">
        <f>SUM(D40:O40)</f>
        <v>-576000</v>
      </c>
      <c r="E10" s="121">
        <f>SUM(P40:AA40)</f>
        <v>-192600</v>
      </c>
      <c r="F10" s="121">
        <f>SUM(AB40:AM40)</f>
        <v>-1084766</v>
      </c>
      <c r="G10" s="121">
        <f>SUM(AN40:AY40)</f>
        <v>-1712</v>
      </c>
      <c r="H10" s="121">
        <f>SUM(AZ40:BK40)</f>
        <v>-18060000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473</v>
      </c>
      <c r="C11" s="121">
        <f>C41</f>
        <v>0</v>
      </c>
      <c r="D11" s="121">
        <f>SUM(D41:O41)</f>
        <v>444000</v>
      </c>
      <c r="E11" s="121">
        <f>SUM(P41:AA41)</f>
        <v>185160</v>
      </c>
      <c r="F11" s="121">
        <f>SUM(AB41:AM41)</f>
        <v>924694</v>
      </c>
      <c r="G11" s="121">
        <f>SUM(AN41:AY41)</f>
        <v>-1529886</v>
      </c>
      <c r="H11" s="121">
        <f>SUM(AZ41:BK41)</f>
        <v>13776032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817</v>
      </c>
      <c r="C13" s="121">
        <f t="shared" ref="C13:H13" si="0">SUM(C8:C12)</f>
        <v>0</v>
      </c>
      <c r="D13" s="121">
        <f t="shared" si="0"/>
        <v>-193345</v>
      </c>
      <c r="E13" s="121">
        <f t="shared" si="0"/>
        <v>-255705</v>
      </c>
      <c r="F13" s="121">
        <f t="shared" si="0"/>
        <v>-412781.45666666678</v>
      </c>
      <c r="G13" s="121" t="e">
        <f t="shared" si="0"/>
        <v>#REF!</v>
      </c>
      <c r="H13" s="121" t="e">
        <f t="shared" si="0"/>
        <v>#REF!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1039</v>
      </c>
      <c r="C15" s="121">
        <f t="shared" ref="C15:H15" si="1">C5+C13</f>
        <v>-28592</v>
      </c>
      <c r="D15" s="121">
        <f t="shared" si="1"/>
        <v>-112606953.60000001</v>
      </c>
      <c r="E15" s="121">
        <f t="shared" si="1"/>
        <v>-122709834.45000002</v>
      </c>
      <c r="F15" s="121">
        <f t="shared" si="1"/>
        <v>-98111374.650099993</v>
      </c>
      <c r="G15" s="121" t="e">
        <f t="shared" si="1"/>
        <v>#REF!</v>
      </c>
      <c r="H15" s="121" t="e">
        <f t="shared" si="1"/>
        <v>#REF!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836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474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1041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838</v>
      </c>
      <c r="C22" s="121"/>
      <c r="D22" s="121"/>
      <c r="E22" s="121"/>
      <c r="F22" s="121"/>
      <c r="G22" s="121"/>
      <c r="H22" s="121"/>
      <c r="I22" s="121"/>
      <c r="J22" s="121">
        <f>+D23+C23</f>
        <v>156230214.65000001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1052</v>
      </c>
      <c r="C23" s="121">
        <f>C53</f>
        <v>47195599.800000004</v>
      </c>
      <c r="D23" s="121">
        <f>SUM(D53:O53)</f>
        <v>109034614.84999999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452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475</v>
      </c>
      <c r="C25" s="121">
        <f>+C23+C20+C15</f>
        <v>47167007.800000004</v>
      </c>
      <c r="D25" s="121">
        <f t="shared" ref="D25:H25" si="3">+D23+D20+D15</f>
        <v>-3670838.7500000149</v>
      </c>
      <c r="E25" s="121">
        <f t="shared" si="3"/>
        <v>-122716834.45000002</v>
      </c>
      <c r="F25" s="121">
        <f t="shared" si="3"/>
        <v>-98105874.650099993</v>
      </c>
      <c r="G25" s="121" t="e">
        <f t="shared" si="3"/>
        <v>#REF!</v>
      </c>
      <c r="H25" s="121" t="e">
        <f t="shared" si="3"/>
        <v>#REF!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477</v>
      </c>
      <c r="C27" s="121">
        <v>0</v>
      </c>
      <c r="D27" s="121">
        <f>+C28</f>
        <v>47167007.800000004</v>
      </c>
      <c r="E27" s="121">
        <f t="shared" ref="E27:H27" si="4">+D28</f>
        <v>43496169.04999999</v>
      </c>
      <c r="F27" s="121">
        <f t="shared" si="4"/>
        <v>-79220665.400000036</v>
      </c>
      <c r="G27" s="121">
        <f t="shared" si="4"/>
        <v>-177326540.05010003</v>
      </c>
      <c r="H27" s="121" t="e">
        <f t="shared" si="4"/>
        <v>#REF!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476</v>
      </c>
      <c r="C28" s="121">
        <f>C25</f>
        <v>47167007.800000004</v>
      </c>
      <c r="D28" s="121">
        <f>+D27+D25</f>
        <v>43496169.04999999</v>
      </c>
      <c r="E28" s="121">
        <f t="shared" ref="E28:H28" si="5">+E27+E25</f>
        <v>-79220665.400000036</v>
      </c>
      <c r="F28" s="121">
        <f t="shared" si="5"/>
        <v>-177326540.05010003</v>
      </c>
      <c r="G28" s="121" t="e">
        <f t="shared" si="5"/>
        <v>#REF!</v>
      </c>
      <c r="H28" s="121" t="e">
        <f t="shared" si="5"/>
        <v>#REF!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72" t="s">
        <v>35</v>
      </c>
      <c r="E30" s="372"/>
      <c r="F30" s="372"/>
      <c r="G30" s="372"/>
      <c r="H30" s="372"/>
      <c r="I30" s="372"/>
      <c r="J30" s="372"/>
      <c r="K30" s="372"/>
      <c r="L30" s="372"/>
      <c r="M30" s="372"/>
      <c r="N30" s="372"/>
      <c r="O30" s="372"/>
      <c r="P30" s="372" t="s">
        <v>36</v>
      </c>
      <c r="Q30" s="372"/>
      <c r="R30" s="372"/>
      <c r="S30" s="372"/>
      <c r="T30" s="372"/>
      <c r="U30" s="372"/>
      <c r="V30" s="372"/>
      <c r="W30" s="372"/>
      <c r="X30" s="372"/>
      <c r="Y30" s="372"/>
      <c r="Z30" s="372"/>
      <c r="AA30" s="372"/>
      <c r="AB30" s="372" t="s">
        <v>37</v>
      </c>
      <c r="AC30" s="372"/>
      <c r="AD30" s="372"/>
      <c r="AE30" s="372"/>
      <c r="AF30" s="372"/>
      <c r="AG30" s="372"/>
      <c r="AH30" s="372"/>
      <c r="AI30" s="372"/>
      <c r="AJ30" s="372"/>
      <c r="AK30" s="372"/>
      <c r="AL30" s="372"/>
      <c r="AM30" s="372"/>
      <c r="AN30" s="372" t="s">
        <v>38</v>
      </c>
      <c r="AO30" s="372"/>
      <c r="AP30" s="372"/>
      <c r="AQ30" s="372"/>
      <c r="AR30" s="372"/>
      <c r="AS30" s="372"/>
      <c r="AT30" s="372"/>
      <c r="AU30" s="372"/>
      <c r="AV30" s="372"/>
      <c r="AW30" s="372"/>
      <c r="AX30" s="372"/>
      <c r="AY30" s="372"/>
      <c r="AZ30" s="372" t="s">
        <v>39</v>
      </c>
      <c r="BA30" s="372"/>
      <c r="BB30" s="372"/>
      <c r="BC30" s="372"/>
      <c r="BD30" s="372"/>
      <c r="BE30" s="372"/>
      <c r="BF30" s="372"/>
      <c r="BG30" s="372"/>
      <c r="BH30" s="372"/>
      <c r="BI30" s="372"/>
      <c r="BJ30" s="372"/>
      <c r="BK30" s="372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832</v>
      </c>
      <c r="C32" s="75"/>
      <c r="D32" s="372" t="s">
        <v>35</v>
      </c>
      <c r="E32" s="372"/>
      <c r="F32" s="372"/>
      <c r="G32" s="372"/>
      <c r="H32" s="372"/>
      <c r="I32" s="372"/>
      <c r="J32" s="372"/>
      <c r="K32" s="372"/>
      <c r="L32" s="372"/>
      <c r="M32" s="372"/>
      <c r="N32" s="372"/>
      <c r="O32" s="372"/>
      <c r="P32" s="372" t="s">
        <v>36</v>
      </c>
      <c r="Q32" s="372"/>
      <c r="R32" s="372"/>
      <c r="S32" s="372"/>
      <c r="T32" s="372"/>
      <c r="U32" s="372"/>
      <c r="V32" s="372"/>
      <c r="W32" s="372"/>
      <c r="X32" s="372"/>
      <c r="Y32" s="372"/>
      <c r="Z32" s="372"/>
      <c r="AA32" s="372"/>
      <c r="AB32" s="372" t="s">
        <v>37</v>
      </c>
      <c r="AC32" s="372"/>
      <c r="AD32" s="372"/>
      <c r="AE32" s="372"/>
      <c r="AF32" s="372"/>
      <c r="AG32" s="372"/>
      <c r="AH32" s="372"/>
      <c r="AI32" s="372"/>
      <c r="AJ32" s="372"/>
      <c r="AK32" s="372"/>
      <c r="AL32" s="372"/>
      <c r="AM32" s="372"/>
      <c r="AN32" s="372" t="s">
        <v>38</v>
      </c>
      <c r="AO32" s="372"/>
      <c r="AP32" s="372"/>
      <c r="AQ32" s="372"/>
      <c r="AR32" s="372"/>
      <c r="AS32" s="372"/>
      <c r="AT32" s="372"/>
      <c r="AU32" s="372"/>
      <c r="AV32" s="372"/>
      <c r="AW32" s="372"/>
      <c r="AX32" s="372"/>
      <c r="AY32" s="372"/>
      <c r="AZ32" s="372" t="s">
        <v>39</v>
      </c>
      <c r="BA32" s="372"/>
      <c r="BB32" s="372"/>
      <c r="BC32" s="372"/>
      <c r="BD32" s="372"/>
      <c r="BE32" s="372"/>
      <c r="BF32" s="372"/>
      <c r="BG32" s="372"/>
      <c r="BH32" s="372"/>
      <c r="BI32" s="372"/>
      <c r="BJ32" s="372"/>
      <c r="BK32" s="372"/>
    </row>
    <row r="33" spans="2:63" x14ac:dyDescent="0.15">
      <c r="B33" s="136" t="s">
        <v>452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833</v>
      </c>
    </row>
    <row r="35" spans="2:63" x14ac:dyDescent="0.15">
      <c r="B35" s="136" t="s">
        <v>469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-9337791.3666666653</v>
      </c>
      <c r="H35" s="121">
        <f>'FIN-P&amp;L_CWS'!I207</f>
        <v>-9369667.7666666657</v>
      </c>
      <c r="I35" s="121">
        <f>'FIN-P&amp;L_CWS'!J207</f>
        <v>-9367014.166666666</v>
      </c>
      <c r="J35" s="121">
        <f>'FIN-P&amp;L_CWS'!K207</f>
        <v>-9407331.3666666653</v>
      </c>
      <c r="K35" s="121">
        <f>'FIN-P&amp;L_CWS'!L207</f>
        <v>-9371227.7666666657</v>
      </c>
      <c r="L35" s="121">
        <f>'FIN-P&amp;L_CWS'!M207</f>
        <v>-9375569.9666666668</v>
      </c>
      <c r="M35" s="121">
        <f>'FIN-P&amp;L_CWS'!N207</f>
        <v>-9363434.9666666668</v>
      </c>
      <c r="N35" s="121">
        <f>'FIN-P&amp;L_CWS'!O207</f>
        <v>-9349459.9666666668</v>
      </c>
      <c r="O35" s="121">
        <f>'FIN-P&amp;L_CWS'!P207</f>
        <v>-9356849.2666666657</v>
      </c>
      <c r="P35" s="121">
        <f>'FIN-P&amp;L_CWS'!Q207</f>
        <v>-10754935.341666667</v>
      </c>
      <c r="Q35" s="121">
        <f>'FIN-P&amp;L_CWS'!R207</f>
        <v>-10702490.191666666</v>
      </c>
      <c r="R35" s="121">
        <f>'FIN-P&amp;L_CWS'!S207</f>
        <v>-10682220.091666667</v>
      </c>
      <c r="S35" s="121">
        <f>'FIN-P&amp;L_CWS'!T207</f>
        <v>-10701785.091666667</v>
      </c>
      <c r="T35" s="121">
        <f>'FIN-P&amp;L_CWS'!U207</f>
        <v>-10674708.141666666</v>
      </c>
      <c r="U35" s="121">
        <f>'FIN-P&amp;L_CWS'!V207</f>
        <v>-10665711.441666666</v>
      </c>
      <c r="V35" s="121">
        <f>'FIN-P&amp;L_CWS'!W207</f>
        <v>-9692391.7583333347</v>
      </c>
      <c r="W35" s="121">
        <f>'FIN-P&amp;L_CWS'!X207</f>
        <v>-9681634.8083333336</v>
      </c>
      <c r="X35" s="121">
        <f>'FIN-P&amp;L_CWS'!Y207</f>
        <v>-9709596.8583333343</v>
      </c>
      <c r="Y35" s="121">
        <f>'FIN-P&amp;L_CWS'!Z207</f>
        <v>-9728111.8583333343</v>
      </c>
      <c r="Z35" s="121">
        <f>'FIN-P&amp;L_CWS'!AA207</f>
        <v>-9709596.8583333343</v>
      </c>
      <c r="AA35" s="121">
        <f>'FIN-P&amp;L_CWS'!AB207</f>
        <v>-9750947.0083333347</v>
      </c>
      <c r="AB35" s="121">
        <f>'FIN-P&amp;L_CWS'!AC207</f>
        <v>-8199817.8822916662</v>
      </c>
      <c r="AC35" s="121">
        <f>'FIN-P&amp;L_CWS'!AD207</f>
        <v>-8147170.0384583324</v>
      </c>
      <c r="AD35" s="121">
        <f>'FIN-P&amp;L_CWS'!AE207</f>
        <v>-8123549.4370583342</v>
      </c>
      <c r="AE35" s="121">
        <f>'FIN-P&amp;L_CWS'!AF207</f>
        <v>-8145654.4370583342</v>
      </c>
      <c r="AF35" s="121">
        <f>'FIN-P&amp;L_CWS'!AG207</f>
        <v>-8108113.5349583318</v>
      </c>
      <c r="AG35" s="121">
        <f>'FIN-P&amp;L_CWS'!AH207</f>
        <v>-8096912.9335583327</v>
      </c>
      <c r="AH35" s="121">
        <f>'FIN-P&amp;L_CWS'!AI207</f>
        <v>-8124904.4370583342</v>
      </c>
      <c r="AI35" s="121">
        <f>'FIN-P&amp;L_CWS'!AJ207</f>
        <v>-8111913.5349583318</v>
      </c>
      <c r="AJ35" s="121">
        <f>'FIN-P&amp;L_CWS'!AK207</f>
        <v>-8141050.0384583324</v>
      </c>
      <c r="AK35" s="121">
        <f>'FIN-P&amp;L_CWS'!AL207</f>
        <v>-8161655.0384583324</v>
      </c>
      <c r="AL35" s="121">
        <f>'FIN-P&amp;L_CWS'!AM207</f>
        <v>-8141050.0384583324</v>
      </c>
      <c r="AM35" s="121">
        <f>'FIN-P&amp;L_CWS'!AN207</f>
        <v>-8196801.8426583325</v>
      </c>
      <c r="AN35" s="121" t="e">
        <f>'FIN-P&amp;L_CWS'!AO207</f>
        <v>#REF!</v>
      </c>
      <c r="AO35" s="121" t="e">
        <f>'FIN-P&amp;L_CWS'!AP207</f>
        <v>#REF!</v>
      </c>
      <c r="AP35" s="121" t="e">
        <f>'FIN-P&amp;L_CWS'!AQ207</f>
        <v>#REF!</v>
      </c>
      <c r="AQ35" s="121" t="e">
        <f>'FIN-P&amp;L_CWS'!AR207</f>
        <v>#REF!</v>
      </c>
      <c r="AR35" s="121" t="e">
        <f>'FIN-P&amp;L_CWS'!AS207</f>
        <v>#REF!</v>
      </c>
      <c r="AS35" s="121" t="e">
        <f>'FIN-P&amp;L_CWS'!AT207</f>
        <v>#REF!</v>
      </c>
      <c r="AT35" s="121" t="e">
        <f>'FIN-P&amp;L_CWS'!AU207</f>
        <v>#REF!</v>
      </c>
      <c r="AU35" s="121" t="e">
        <f>'FIN-P&amp;L_CWS'!AV207</f>
        <v>#REF!</v>
      </c>
      <c r="AV35" s="121" t="e">
        <f>'FIN-P&amp;L_CWS'!AW207</f>
        <v>#REF!</v>
      </c>
      <c r="AW35" s="121" t="e">
        <f>'FIN-P&amp;L_CWS'!AX207</f>
        <v>#REF!</v>
      </c>
      <c r="AX35" s="121" t="e">
        <f>'FIN-P&amp;L_CWS'!AY207</f>
        <v>#REF!</v>
      </c>
      <c r="AY35" s="121" t="e">
        <f>'FIN-P&amp;L_CWS'!AZ207</f>
        <v>#REF!</v>
      </c>
      <c r="AZ35" s="121" t="e">
        <f>'FIN-P&amp;L_CWS'!BA207</f>
        <v>#REF!</v>
      </c>
      <c r="BA35" s="121" t="e">
        <f>'FIN-P&amp;L_CWS'!BB207</f>
        <v>#REF!</v>
      </c>
      <c r="BB35" s="121" t="e">
        <f>'FIN-P&amp;L_CWS'!BC207</f>
        <v>#REF!</v>
      </c>
      <c r="BC35" s="121" t="e">
        <f>'FIN-P&amp;L_CWS'!BD207</f>
        <v>#REF!</v>
      </c>
      <c r="BD35" s="121" t="e">
        <f>'FIN-P&amp;L_CWS'!BE207</f>
        <v>#REF!</v>
      </c>
      <c r="BE35" s="121" t="e">
        <f>'FIN-P&amp;L_CWS'!BF207</f>
        <v>#REF!</v>
      </c>
      <c r="BF35" s="121" t="e">
        <f>'FIN-P&amp;L_CWS'!BG207</f>
        <v>#REF!</v>
      </c>
      <c r="BG35" s="121" t="e">
        <f>'FIN-P&amp;L_CWS'!BH207</f>
        <v>#REF!</v>
      </c>
      <c r="BH35" s="121" t="e">
        <f>'FIN-P&amp;L_CWS'!BI207</f>
        <v>#REF!</v>
      </c>
      <c r="BI35" s="121" t="e">
        <f>'FIN-P&amp;L_CWS'!BJ207</f>
        <v>#REF!</v>
      </c>
      <c r="BJ35" s="121" t="e">
        <f>'FIN-P&amp;L_CWS'!BK207</f>
        <v>#REF!</v>
      </c>
      <c r="BK35" s="121" t="e">
        <f>'FIN-P&amp;L_CWS'!BL207</f>
        <v>#REF!</v>
      </c>
    </row>
    <row r="36" spans="2:63" x14ac:dyDescent="0.15">
      <c r="B36" s="136" t="s">
        <v>452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834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484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471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-152190</v>
      </c>
      <c r="H39" s="121">
        <f>'REV-AR_CWS'!H20*-1</f>
        <v>-16380</v>
      </c>
      <c r="I39" s="121">
        <f>'REV-AR_CWS'!I20*-1</f>
        <v>-16380</v>
      </c>
      <c r="J39" s="121">
        <f>'REV-AR_CWS'!J20*-1</f>
        <v>32760</v>
      </c>
      <c r="K39" s="121">
        <f>'REV-AR_CWS'!K20*-1</f>
        <v>-16380</v>
      </c>
      <c r="L39" s="121">
        <f>'REV-AR_CWS'!L20*-1</f>
        <v>35260</v>
      </c>
      <c r="M39" s="121">
        <f>'REV-AR_CWS'!M20*-1</f>
        <v>0</v>
      </c>
      <c r="N39" s="121">
        <f>'REV-AR_CWS'!N20*-1</f>
        <v>0</v>
      </c>
      <c r="O39" s="121">
        <f>'REV-AR_CWS'!O20*-1</f>
        <v>53690</v>
      </c>
      <c r="P39" s="121">
        <f>'REV-AR_CWS'!P20*-1</f>
        <v>-268665</v>
      </c>
      <c r="Q39" s="121">
        <f>'REV-AR_CWS'!Q20*-1</f>
        <v>-222025</v>
      </c>
      <c r="R39" s="121">
        <f>'REV-AR_CWS'!R20*-1</f>
        <v>-60455</v>
      </c>
      <c r="S39" s="121">
        <f>'REV-AR_CWS'!S20*-1</f>
        <v>0</v>
      </c>
      <c r="T39" s="121">
        <f>'REV-AR_CWS'!T20*-1</f>
        <v>-63130</v>
      </c>
      <c r="U39" s="121">
        <f>'REV-AR_CWS'!U20*-1</f>
        <v>-65805</v>
      </c>
      <c r="V39" s="121">
        <f>'REV-AR_CWS'!V20*-1</f>
        <v>128935</v>
      </c>
      <c r="W39" s="121">
        <f>'REV-AR_CWS'!W20*-1</f>
        <v>-63130</v>
      </c>
      <c r="X39" s="121">
        <f>'REV-AR_CWS'!X20*-1</f>
        <v>123585</v>
      </c>
      <c r="Y39" s="121">
        <f>'REV-AR_CWS'!Y20*-1</f>
        <v>0</v>
      </c>
      <c r="Z39" s="121">
        <f>'REV-AR_CWS'!Z20*-1</f>
        <v>0</v>
      </c>
      <c r="AA39" s="121">
        <f>'REV-AR_CWS'!AA20*-1</f>
        <v>222025</v>
      </c>
      <c r="AB39" s="121">
        <f>'REV-AR_CWS'!AB20*-1</f>
        <v>-273715</v>
      </c>
      <c r="AC39" s="121">
        <f>'REV-AR_CWS'!AC20*-1</f>
        <v>-384004.65</v>
      </c>
      <c r="AD39" s="121">
        <f>'REV-AR_CWS'!AD20*-1</f>
        <v>-128000.62</v>
      </c>
      <c r="AE39" s="121">
        <f>'REV-AR_CWS'!AE20*-1</f>
        <v>0</v>
      </c>
      <c r="AF39" s="121">
        <f>'REV-AR_CWS'!AF20*-1</f>
        <v>-100000.92999999993</v>
      </c>
      <c r="AG39" s="121">
        <f>'REV-AR_CWS'!AG20*-1</f>
        <v>-128000.61999999988</v>
      </c>
      <c r="AH39" s="121">
        <f>'REV-AR_CWS'!AH20*-1</f>
        <v>228001.54999999981</v>
      </c>
      <c r="AI39" s="121">
        <f>'REV-AR_CWS'!AI20*-1</f>
        <v>-100000.92999999993</v>
      </c>
      <c r="AJ39" s="121">
        <f>'REV-AR_CWS'!AJ20*-1</f>
        <v>228001.54999999993</v>
      </c>
      <c r="AK39" s="121">
        <f>'REV-AR_CWS'!AK20*-1</f>
        <v>0</v>
      </c>
      <c r="AL39" s="121">
        <f>'REV-AR_CWS'!AL20*-1</f>
        <v>0</v>
      </c>
      <c r="AM39" s="121">
        <f>'REV-AR_CWS'!AM20*-1</f>
        <v>384001.86</v>
      </c>
      <c r="AN39" s="121" t="e">
        <f>'REV-AR_CWS'!AN20*-1</f>
        <v>#REF!</v>
      </c>
      <c r="AO39" s="121" t="e">
        <f>'REV-AR_CWS'!AO20*-1</f>
        <v>#REF!</v>
      </c>
      <c r="AP39" s="121" t="e">
        <f>'REV-AR_CWS'!AP20*-1</f>
        <v>#REF!</v>
      </c>
      <c r="AQ39" s="121" t="e">
        <f>'REV-AR_CWS'!AQ20*-1</f>
        <v>#REF!</v>
      </c>
      <c r="AR39" s="121" t="e">
        <f>'REV-AR_CWS'!AR20*-1</f>
        <v>#REF!</v>
      </c>
      <c r="AS39" s="121" t="e">
        <f>'REV-AR_CWS'!AS20*-1</f>
        <v>#REF!</v>
      </c>
      <c r="AT39" s="121" t="e">
        <f>'REV-AR_CWS'!AT20*-1</f>
        <v>#REF!</v>
      </c>
      <c r="AU39" s="121" t="e">
        <f>'REV-AR_CWS'!AU20*-1</f>
        <v>#REF!</v>
      </c>
      <c r="AV39" s="121" t="e">
        <f>'REV-AR_CWS'!AV20*-1</f>
        <v>#REF!</v>
      </c>
      <c r="AW39" s="121" t="e">
        <f>'REV-AR_CWS'!AW20*-1</f>
        <v>#REF!</v>
      </c>
      <c r="AX39" s="121" t="e">
        <f>'REV-AR_CWS'!AX20*-1</f>
        <v>#REF!</v>
      </c>
      <c r="AY39" s="121" t="e">
        <f>'REV-AR_CWS'!AY20*-1</f>
        <v>#REF!</v>
      </c>
      <c r="AZ39" s="121" t="e">
        <f>'REV-AR_CWS'!AZ20*-1</f>
        <v>#REF!</v>
      </c>
      <c r="BA39" s="121" t="e">
        <f>'REV-AR_CWS'!BA20*-1</f>
        <v>#REF!</v>
      </c>
      <c r="BB39" s="121" t="e">
        <f>'REV-AR_CWS'!BB20*-1</f>
        <v>#REF!</v>
      </c>
      <c r="BC39" s="121" t="e">
        <f>'REV-AR_CWS'!BC20*-1</f>
        <v>#REF!</v>
      </c>
      <c r="BD39" s="121" t="e">
        <f>'REV-AR_CWS'!BD20*-1</f>
        <v>#REF!</v>
      </c>
      <c r="BE39" s="121" t="e">
        <f>'REV-AR_CWS'!BE20*-1</f>
        <v>#REF!</v>
      </c>
      <c r="BF39" s="121" t="e">
        <f>'REV-AR_CWS'!BF20*-1</f>
        <v>#REF!</v>
      </c>
      <c r="BG39" s="121" t="e">
        <f>'REV-AR_CWS'!BG20*-1</f>
        <v>#REF!</v>
      </c>
      <c r="BH39" s="121" t="e">
        <f>'REV-AR_CWS'!BH20*-1</f>
        <v>#REF!</v>
      </c>
      <c r="BI39" s="121" t="e">
        <f>'REV-AR_CWS'!BI20*-1</f>
        <v>#REF!</v>
      </c>
      <c r="BJ39" s="121" t="e">
        <f>'REV-AR_CWS'!BJ20*-1</f>
        <v>#REF!</v>
      </c>
      <c r="BK39" s="121" t="e">
        <f>'REV-AR_CWS'!BK20*-1</f>
        <v>#REF!</v>
      </c>
    </row>
    <row r="40" spans="2:63" x14ac:dyDescent="0.15">
      <c r="B40" s="127" t="s">
        <v>472</v>
      </c>
      <c r="C40" s="121">
        <f>'COGS-INVENTORY_CWS'!C43*-1</f>
        <v>0</v>
      </c>
      <c r="D40" s="121">
        <f>'COGS-INVENTORY_CWS'!D43*-1</f>
        <v>-60000</v>
      </c>
      <c r="E40" s="121">
        <f>'COGS-INVENTORY_CWS'!E43*-1</f>
        <v>-72000</v>
      </c>
      <c r="F40" s="121">
        <f>'COGS-INVENTORY_CWS'!F43*-1</f>
        <v>-84000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24000</v>
      </c>
      <c r="M40" s="121">
        <f>'COGS-INVENTORY_CWS'!M43*-1</f>
        <v>-84000</v>
      </c>
      <c r="N40" s="121">
        <f>'COGS-INVENTORY_CWS'!N43*-1</f>
        <v>-156000</v>
      </c>
      <c r="O40" s="121">
        <f>'COGS-INVENTORY_CWS'!O43*-1</f>
        <v>-216000</v>
      </c>
      <c r="P40" s="121">
        <f>'COGS-INVENTORY_CWS'!P43*-1</f>
        <v>-115560</v>
      </c>
      <c r="Q40" s="121">
        <f>'COGS-INVENTORY_CWS'!Q43*-1</f>
        <v>-64200</v>
      </c>
      <c r="R40" s="121">
        <f>'COGS-INVENTORY_CWS'!R43*-1</f>
        <v>-51360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89880</v>
      </c>
      <c r="V40" s="121">
        <f>'COGS-INVENTORY_CWS'!V43*-1</f>
        <v>38520</v>
      </c>
      <c r="W40" s="121">
        <f>'COGS-INVENTORY_CWS'!W43*-1</f>
        <v>64200</v>
      </c>
      <c r="X40" s="121">
        <f>'COGS-INVENTORY_CWS'!X43*-1</f>
        <v>77040</v>
      </c>
      <c r="Y40" s="121">
        <f>'COGS-INVENTORY_CWS'!Y43*-1</f>
        <v>38520</v>
      </c>
      <c r="Z40" s="121">
        <f>'COGS-INVENTORY_CWS'!Z43*-1</f>
        <v>-77040</v>
      </c>
      <c r="AA40" s="121">
        <f>'COGS-INVENTORY_CWS'!AA43*-1</f>
        <v>-192600</v>
      </c>
      <c r="AB40" s="121">
        <f>'COGS-INVENTORY_CWS'!AB43*-1</f>
        <v>-175908</v>
      </c>
      <c r="AC40" s="121">
        <f>'COGS-INVENTORY_CWS'!AC43*-1</f>
        <v>-87954</v>
      </c>
      <c r="AD40" s="121">
        <f>'COGS-INVENTORY_CWS'!AD43*-1</f>
        <v>-87954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131931</v>
      </c>
      <c r="AH40" s="121">
        <f>'COGS-INVENTORY_CWS'!AH43*-1</f>
        <v>43977</v>
      </c>
      <c r="AI40" s="121">
        <f>'COGS-INVENTORY_CWS'!AI43*-1</f>
        <v>87954</v>
      </c>
      <c r="AJ40" s="121">
        <f>'COGS-INVENTORY_CWS'!AJ43*-1</f>
        <v>131931</v>
      </c>
      <c r="AK40" s="121">
        <f>'COGS-INVENTORY_CWS'!AK43*-1</f>
        <v>-117272</v>
      </c>
      <c r="AL40" s="121">
        <f>'COGS-INVENTORY_CWS'!AL43*-1</f>
        <v>-395793</v>
      </c>
      <c r="AM40" s="121">
        <f>'COGS-INVENTORY_CWS'!AM43*-1</f>
        <v>-615678</v>
      </c>
      <c r="AN40" s="121">
        <f>'COGS-INVENTORY_CWS'!AN43*-1</f>
        <v>-5350</v>
      </c>
      <c r="AO40" s="121">
        <f>'COGS-INVENTORY_CWS'!AO43*-1</f>
        <v>-2568</v>
      </c>
      <c r="AP40" s="121">
        <f>'COGS-INVENTORY_CWS'!AP43*-1</f>
        <v>-2568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3852</v>
      </c>
      <c r="AT40" s="121">
        <f>'COGS-INVENTORY_CWS'!AT43*-1</f>
        <v>1284</v>
      </c>
      <c r="AU40" s="121">
        <f>'COGS-INVENTORY_CWS'!AU43*-1</f>
        <v>2568</v>
      </c>
      <c r="AV40" s="121">
        <f>'COGS-INVENTORY_CWS'!AV43*-1</f>
        <v>4066</v>
      </c>
      <c r="AW40" s="121">
        <f>'COGS-INVENTORY_CWS'!AW43*-1</f>
        <v>3638</v>
      </c>
      <c r="AX40" s="121">
        <f>'COGS-INVENTORY_CWS'!AX43*-1</f>
        <v>-642</v>
      </c>
      <c r="AY40" s="121">
        <f>'COGS-INVENTORY_CWS'!AY43*-1</f>
        <v>-5992</v>
      </c>
      <c r="AZ40" s="121">
        <f>'COGS-INVENTORY_CWS'!AZ43*-1</f>
        <v>-312000</v>
      </c>
      <c r="BA40" s="121">
        <f>'COGS-INVENTORY_CWS'!BA43*-1</f>
        <v>-156000</v>
      </c>
      <c r="BB40" s="121">
        <f>'COGS-INVENTORY_CWS'!BB43*-1</f>
        <v>-156000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228000</v>
      </c>
      <c r="BF40" s="121">
        <f>'COGS-INVENTORY_CWS'!BF43*-1</f>
        <v>72000</v>
      </c>
      <c r="BG40" s="121">
        <f>'COGS-INVENTORY_CWS'!BG43*-1</f>
        <v>156000</v>
      </c>
      <c r="BH40" s="121">
        <f>'COGS-INVENTORY_CWS'!BH43*-1</f>
        <v>240000</v>
      </c>
      <c r="BI40" s="121">
        <f>'COGS-INVENTORY_CWS'!BI43*-1</f>
        <v>-5364000</v>
      </c>
      <c r="BJ40" s="121">
        <f>'COGS-INVENTORY_CWS'!BJ43*-1</f>
        <v>-5364000</v>
      </c>
      <c r="BK40" s="121">
        <f>'COGS-INVENTORY_CWS'!BK43*-1</f>
        <v>-7404000</v>
      </c>
    </row>
    <row r="41" spans="2:63" x14ac:dyDescent="0.15">
      <c r="B41" s="127" t="s">
        <v>473</v>
      </c>
      <c r="C41" s="121">
        <f>'COGS-INVENTORY_CWS'!C70</f>
        <v>0</v>
      </c>
      <c r="D41" s="121">
        <f>'COGS-INVENTORY_CWS'!D70</f>
        <v>60000</v>
      </c>
      <c r="E41" s="121">
        <f>'COGS-INVENTORY_CWS'!E70</f>
        <v>72000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-24000</v>
      </c>
      <c r="M41" s="121">
        <f>'COGS-INVENTORY_CWS'!M70</f>
        <v>84000</v>
      </c>
      <c r="N41" s="121">
        <f>'COGS-INVENTORY_CWS'!N70</f>
        <v>180000</v>
      </c>
      <c r="O41" s="121">
        <f>'COGS-INVENTORY_CWS'!O70</f>
        <v>108000</v>
      </c>
      <c r="P41" s="121">
        <f>'COGS-INVENTORY_CWS'!P70</f>
        <v>52800</v>
      </c>
      <c r="Q41" s="121">
        <f>'COGS-INVENTORY_CWS'!Q70</f>
        <v>42480</v>
      </c>
      <c r="R41" s="121">
        <f>'COGS-INVENTORY_CWS'!R70</f>
        <v>51360</v>
      </c>
      <c r="S41" s="121">
        <f>'COGS-INVENTORY_CWS'!S70</f>
        <v>-25680</v>
      </c>
      <c r="T41" s="121">
        <f>'COGS-INVENTORY_CWS'!T70</f>
        <v>-25680</v>
      </c>
      <c r="U41" s="121">
        <f>'COGS-INVENTORY_CWS'!U70</f>
        <v>-38520</v>
      </c>
      <c r="V41" s="121">
        <f>'COGS-INVENTORY_CWS'!V70</f>
        <v>-64200</v>
      </c>
      <c r="W41" s="121">
        <f>'COGS-INVENTORY_CWS'!W70</f>
        <v>0</v>
      </c>
      <c r="X41" s="121">
        <f>'COGS-INVENTORY_CWS'!X70</f>
        <v>-77040</v>
      </c>
      <c r="Y41" s="121">
        <f>'COGS-INVENTORY_CWS'!Y70</f>
        <v>-38520</v>
      </c>
      <c r="Z41" s="121">
        <f>'COGS-INVENTORY_CWS'!Z70</f>
        <v>154080</v>
      </c>
      <c r="AA41" s="121">
        <f>'COGS-INVENTORY_CWS'!AA70</f>
        <v>154080</v>
      </c>
      <c r="AB41" s="121">
        <f>'COGS-INVENTORY_CWS'!AB70</f>
        <v>85814</v>
      </c>
      <c r="AC41" s="121">
        <f>'COGS-INVENTORY_CWS'!AC70</f>
        <v>91271</v>
      </c>
      <c r="AD41" s="121">
        <f>'COGS-INVENTORY_CWS'!AD70</f>
        <v>87954</v>
      </c>
      <c r="AE41" s="121">
        <f>'COGS-INVENTORY_CWS'!AE70</f>
        <v>-43977</v>
      </c>
      <c r="AF41" s="121">
        <f>'COGS-INVENTORY_CWS'!AF70</f>
        <v>-43977</v>
      </c>
      <c r="AG41" s="121">
        <f>'COGS-INVENTORY_CWS'!AG70</f>
        <v>-43977</v>
      </c>
      <c r="AH41" s="121">
        <f>'COGS-INVENTORY_CWS'!AH70</f>
        <v>-87954</v>
      </c>
      <c r="AI41" s="121">
        <f>'COGS-INVENTORY_CWS'!AI70</f>
        <v>0</v>
      </c>
      <c r="AJ41" s="121">
        <f>'COGS-INVENTORY_CWS'!AJ70</f>
        <v>-131931</v>
      </c>
      <c r="AK41" s="121">
        <f>'COGS-INVENTORY_CWS'!AK70</f>
        <v>117272</v>
      </c>
      <c r="AL41" s="121">
        <f>'COGS-INVENTORY_CWS'!AL70</f>
        <v>527724</v>
      </c>
      <c r="AM41" s="121">
        <f>'COGS-INVENTORY_CWS'!AM70</f>
        <v>366475</v>
      </c>
      <c r="AN41" s="121">
        <f>'COGS-INVENTORY_CWS'!AN70</f>
        <v>-720966</v>
      </c>
      <c r="AO41" s="121">
        <f>'COGS-INVENTORY_CWS'!AO70</f>
        <v>-807636</v>
      </c>
      <c r="AP41" s="121">
        <f>'COGS-INVENTORY_CWS'!AP70</f>
        <v>2568</v>
      </c>
      <c r="AQ41" s="121">
        <f>'COGS-INVENTORY_CWS'!AQ70</f>
        <v>-1284</v>
      </c>
      <c r="AR41" s="121">
        <f>'COGS-INVENTORY_CWS'!AR70</f>
        <v>-1284</v>
      </c>
      <c r="AS41" s="121">
        <f>'COGS-INVENTORY_CWS'!AS70</f>
        <v>-1284</v>
      </c>
      <c r="AT41" s="121">
        <f>'COGS-INVENTORY_CWS'!AT70</f>
        <v>-2568</v>
      </c>
      <c r="AU41" s="121">
        <f>'COGS-INVENTORY_CWS'!AU70</f>
        <v>0</v>
      </c>
      <c r="AV41" s="121">
        <f>'COGS-INVENTORY_CWS'!AV70</f>
        <v>-4066</v>
      </c>
      <c r="AW41" s="121">
        <f>'COGS-INVENTORY_CWS'!AW70</f>
        <v>-3638</v>
      </c>
      <c r="AX41" s="121">
        <f>'COGS-INVENTORY_CWS'!AX70</f>
        <v>4708</v>
      </c>
      <c r="AY41" s="121">
        <f>'COGS-INVENTORY_CWS'!AY70</f>
        <v>5564</v>
      </c>
      <c r="AZ41" s="121">
        <f>'COGS-INVENTORY_CWS'!AZ70</f>
        <v>696658</v>
      </c>
      <c r="BA41" s="121">
        <f>'COGS-INVENTORY_CWS'!BA70</f>
        <v>779374</v>
      </c>
      <c r="BB41" s="121">
        <f>'COGS-INVENTORY_CWS'!BB70</f>
        <v>156000</v>
      </c>
      <c r="BC41" s="121">
        <f>'COGS-INVENTORY_CWS'!BC70</f>
        <v>-84000</v>
      </c>
      <c r="BD41" s="121">
        <f>'COGS-INVENTORY_CWS'!BD70</f>
        <v>-72000</v>
      </c>
      <c r="BE41" s="121">
        <f>'COGS-INVENTORY_CWS'!BE70</f>
        <v>-72000</v>
      </c>
      <c r="BF41" s="121">
        <f>'COGS-INVENTORY_CWS'!BF70</f>
        <v>-156000</v>
      </c>
      <c r="BG41" s="121">
        <f>'COGS-INVENTORY_CWS'!BG70</f>
        <v>0</v>
      </c>
      <c r="BH41" s="121">
        <f>'COGS-INVENTORY_CWS'!BH70</f>
        <v>-240000</v>
      </c>
      <c r="BI41" s="121">
        <f>'COGS-INVENTORY_CWS'!BI70</f>
        <v>5364000</v>
      </c>
      <c r="BJ41" s="121">
        <f>'COGS-INVENTORY_CWS'!BJ70</f>
        <v>5604000</v>
      </c>
      <c r="BK41" s="121">
        <f>'COGS-INVENTORY_CWS'!BK70</f>
        <v>1800000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817</v>
      </c>
      <c r="C43" s="121">
        <f>SUM(C38:C42)</f>
        <v>0</v>
      </c>
      <c r="D43" s="121">
        <f>SUM(D38:D42)</f>
        <v>716.66666666666424</v>
      </c>
      <c r="E43" s="121">
        <f>SUM(E38:E42)</f>
        <v>1308.3333333333285</v>
      </c>
      <c r="F43" s="121">
        <f t="shared" ref="F43:BK43" si="6">SUM(F38:F42)</f>
        <v>-58525</v>
      </c>
      <c r="G43" s="121">
        <f t="shared" si="6"/>
        <v>-162548.33333333334</v>
      </c>
      <c r="H43" s="121">
        <f t="shared" si="6"/>
        <v>-26738.333333333336</v>
      </c>
      <c r="I43" s="121">
        <f t="shared" si="6"/>
        <v>9261.6666666666642</v>
      </c>
      <c r="J43" s="121">
        <f t="shared" si="6"/>
        <v>22401.666666666664</v>
      </c>
      <c r="K43" s="121">
        <f t="shared" si="6"/>
        <v>9261.6666666666661</v>
      </c>
      <c r="L43" s="121">
        <f t="shared" si="6"/>
        <v>36901.666666666664</v>
      </c>
      <c r="M43" s="121">
        <f t="shared" si="6"/>
        <v>1641.6666666666715</v>
      </c>
      <c r="N43" s="121">
        <f t="shared" si="6"/>
        <v>25641.666666666657</v>
      </c>
      <c r="O43" s="121">
        <f t="shared" si="6"/>
        <v>-52668.333333333343</v>
      </c>
      <c r="P43" s="121">
        <f t="shared" si="6"/>
        <v>-329783.33333333331</v>
      </c>
      <c r="Q43" s="121">
        <f t="shared" si="6"/>
        <v>-242103.33333333337</v>
      </c>
      <c r="R43" s="121">
        <f t="shared" si="6"/>
        <v>-58813.333333333343</v>
      </c>
      <c r="S43" s="121">
        <f t="shared" si="6"/>
        <v>-24038.333333333332</v>
      </c>
      <c r="T43" s="121">
        <f t="shared" si="6"/>
        <v>-87168.333333333343</v>
      </c>
      <c r="U43" s="121">
        <f t="shared" si="6"/>
        <v>-12803.333333333336</v>
      </c>
      <c r="V43" s="121">
        <f t="shared" si="6"/>
        <v>105013.33333333331</v>
      </c>
      <c r="W43" s="121">
        <f t="shared" si="6"/>
        <v>2828.3333333333358</v>
      </c>
      <c r="X43" s="121">
        <f t="shared" si="6"/>
        <v>125343.33333333331</v>
      </c>
      <c r="Y43" s="121">
        <f t="shared" si="6"/>
        <v>1758.3333333333358</v>
      </c>
      <c r="Z43" s="121">
        <f t="shared" si="6"/>
        <v>78798.333333333328</v>
      </c>
      <c r="AA43" s="121">
        <f t="shared" si="6"/>
        <v>185263.33333333334</v>
      </c>
      <c r="AB43" s="121">
        <f t="shared" si="6"/>
        <v>-362142.33333333331</v>
      </c>
      <c r="AC43" s="121">
        <f t="shared" si="6"/>
        <v>-378929.31666666671</v>
      </c>
      <c r="AD43" s="121">
        <f t="shared" si="6"/>
        <v>-126242.28666666668</v>
      </c>
      <c r="AE43" s="121">
        <f t="shared" si="6"/>
        <v>-42218.666666666664</v>
      </c>
      <c r="AF43" s="121">
        <f t="shared" si="6"/>
        <v>-142219.59666666662</v>
      </c>
      <c r="AG43" s="121">
        <f t="shared" si="6"/>
        <v>-38288.28666666655</v>
      </c>
      <c r="AH43" s="121">
        <f t="shared" si="6"/>
        <v>185782.88333333319</v>
      </c>
      <c r="AI43" s="121">
        <f t="shared" si="6"/>
        <v>-10288.596666666606</v>
      </c>
      <c r="AJ43" s="121">
        <f t="shared" si="6"/>
        <v>229759.8833333333</v>
      </c>
      <c r="AK43" s="121">
        <f t="shared" si="6"/>
        <v>1758.3333333333285</v>
      </c>
      <c r="AL43" s="121">
        <f t="shared" si="6"/>
        <v>133689.33333333331</v>
      </c>
      <c r="AM43" s="121">
        <f t="shared" si="6"/>
        <v>136557.1933333333</v>
      </c>
      <c r="AN43" s="121" t="e">
        <f t="shared" si="6"/>
        <v>#REF!</v>
      </c>
      <c r="AO43" s="121" t="e">
        <f t="shared" si="6"/>
        <v>#REF!</v>
      </c>
      <c r="AP43" s="121" t="e">
        <f t="shared" si="6"/>
        <v>#REF!</v>
      </c>
      <c r="AQ43" s="121" t="e">
        <f t="shared" si="6"/>
        <v>#REF!</v>
      </c>
      <c r="AR43" s="121" t="e">
        <f t="shared" si="6"/>
        <v>#REF!</v>
      </c>
      <c r="AS43" s="121" t="e">
        <f t="shared" si="6"/>
        <v>#REF!</v>
      </c>
      <c r="AT43" s="121" t="e">
        <f t="shared" si="6"/>
        <v>#REF!</v>
      </c>
      <c r="AU43" s="121" t="e">
        <f t="shared" si="6"/>
        <v>#REF!</v>
      </c>
      <c r="AV43" s="121" t="e">
        <f t="shared" si="6"/>
        <v>#REF!</v>
      </c>
      <c r="AW43" s="121" t="e">
        <f t="shared" si="6"/>
        <v>#REF!</v>
      </c>
      <c r="AX43" s="121" t="e">
        <f t="shared" si="6"/>
        <v>#REF!</v>
      </c>
      <c r="AY43" s="121" t="e">
        <f t="shared" si="6"/>
        <v>#REF!</v>
      </c>
      <c r="AZ43" s="121" t="e">
        <f t="shared" si="6"/>
        <v>#REF!</v>
      </c>
      <c r="BA43" s="121" t="e">
        <f t="shared" si="6"/>
        <v>#REF!</v>
      </c>
      <c r="BB43" s="121" t="e">
        <f t="shared" si="6"/>
        <v>#REF!</v>
      </c>
      <c r="BC43" s="121" t="e">
        <f t="shared" si="6"/>
        <v>#REF!</v>
      </c>
      <c r="BD43" s="121" t="e">
        <f t="shared" si="6"/>
        <v>#REF!</v>
      </c>
      <c r="BE43" s="121" t="e">
        <f t="shared" si="6"/>
        <v>#REF!</v>
      </c>
      <c r="BF43" s="121" t="e">
        <f t="shared" si="6"/>
        <v>#REF!</v>
      </c>
      <c r="BG43" s="121" t="e">
        <f t="shared" si="6"/>
        <v>#REF!</v>
      </c>
      <c r="BH43" s="121" t="e">
        <f t="shared" si="6"/>
        <v>#REF!</v>
      </c>
      <c r="BI43" s="121" t="e">
        <f t="shared" si="6"/>
        <v>#REF!</v>
      </c>
      <c r="BJ43" s="121" t="e">
        <f t="shared" si="6"/>
        <v>#REF!</v>
      </c>
      <c r="BK43" s="121" t="e">
        <f t="shared" si="6"/>
        <v>#REF!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1039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-9423214</v>
      </c>
      <c r="G45" s="121">
        <f t="shared" si="7"/>
        <v>-9500339.6999999993</v>
      </c>
      <c r="H45" s="121">
        <f t="shared" si="7"/>
        <v>-9396406.0999999996</v>
      </c>
      <c r="I45" s="121">
        <f t="shared" si="7"/>
        <v>-9357752.5</v>
      </c>
      <c r="J45" s="121">
        <f t="shared" si="7"/>
        <v>-9384929.6999999993</v>
      </c>
      <c r="K45" s="121">
        <f t="shared" si="7"/>
        <v>-9361966.0999999996</v>
      </c>
      <c r="L45" s="121">
        <f t="shared" si="7"/>
        <v>-9338668.3000000007</v>
      </c>
      <c r="M45" s="121">
        <f t="shared" si="7"/>
        <v>-9361793.3000000007</v>
      </c>
      <c r="N45" s="121">
        <f t="shared" si="7"/>
        <v>-9323818.3000000007</v>
      </c>
      <c r="O45" s="121">
        <f t="shared" si="7"/>
        <v>-9409517.5999999996</v>
      </c>
      <c r="P45" s="121">
        <f t="shared" si="7"/>
        <v>-11084718.675000001</v>
      </c>
      <c r="Q45" s="121">
        <f t="shared" si="7"/>
        <v>-10944593.525</v>
      </c>
      <c r="R45" s="121">
        <f t="shared" si="7"/>
        <v>-10741033.425000001</v>
      </c>
      <c r="S45" s="121">
        <f t="shared" si="7"/>
        <v>-10725823.425000001</v>
      </c>
      <c r="T45" s="121">
        <f t="shared" si="7"/>
        <v>-10761876.475</v>
      </c>
      <c r="U45" s="121">
        <f t="shared" si="7"/>
        <v>-10678514.775</v>
      </c>
      <c r="V45" s="121">
        <f t="shared" si="7"/>
        <v>-9587378.4250000007</v>
      </c>
      <c r="W45" s="121">
        <f t="shared" si="7"/>
        <v>-9678806.4749999996</v>
      </c>
      <c r="X45" s="121">
        <f t="shared" si="7"/>
        <v>-9584253.5250000004</v>
      </c>
      <c r="Y45" s="121">
        <f t="shared" si="7"/>
        <v>-9726353.5250000004</v>
      </c>
      <c r="Z45" s="121">
        <f t="shared" si="7"/>
        <v>-9630798.5250000004</v>
      </c>
      <c r="AA45" s="121">
        <f t="shared" si="7"/>
        <v>-9565683.6750000007</v>
      </c>
      <c r="AB45" s="121">
        <f t="shared" si="7"/>
        <v>-8561960.2156249993</v>
      </c>
      <c r="AC45" s="121">
        <f t="shared" si="7"/>
        <v>-8526099.3551249988</v>
      </c>
      <c r="AD45" s="121">
        <f t="shared" si="7"/>
        <v>-8249791.7237250013</v>
      </c>
      <c r="AE45" s="121">
        <f t="shared" si="7"/>
        <v>-8187873.1037250012</v>
      </c>
      <c r="AF45" s="121">
        <f t="shared" si="7"/>
        <v>-8250333.1316249985</v>
      </c>
      <c r="AG45" s="121">
        <f t="shared" si="7"/>
        <v>-8135201.2202249989</v>
      </c>
      <c r="AH45" s="121">
        <f t="shared" si="7"/>
        <v>-7939121.5537250014</v>
      </c>
      <c r="AI45" s="121">
        <f t="shared" ref="AI45:BK45" si="8">AI35+AI43</f>
        <v>-8122202.1316249985</v>
      </c>
      <c r="AJ45" s="121">
        <f t="shared" si="8"/>
        <v>-7911290.1551249996</v>
      </c>
      <c r="AK45" s="121">
        <f t="shared" si="8"/>
        <v>-8159896.7051249994</v>
      </c>
      <c r="AL45" s="121">
        <f t="shared" si="8"/>
        <v>-8007360.7051249994</v>
      </c>
      <c r="AM45" s="121">
        <f t="shared" si="8"/>
        <v>-8060244.6493249992</v>
      </c>
      <c r="AN45" s="121" t="e">
        <f t="shared" si="8"/>
        <v>#REF!</v>
      </c>
      <c r="AO45" s="121" t="e">
        <f t="shared" si="8"/>
        <v>#REF!</v>
      </c>
      <c r="AP45" s="121" t="e">
        <f t="shared" si="8"/>
        <v>#REF!</v>
      </c>
      <c r="AQ45" s="121" t="e">
        <f t="shared" si="8"/>
        <v>#REF!</v>
      </c>
      <c r="AR45" s="121" t="e">
        <f t="shared" si="8"/>
        <v>#REF!</v>
      </c>
      <c r="AS45" s="121" t="e">
        <f t="shared" si="8"/>
        <v>#REF!</v>
      </c>
      <c r="AT45" s="121" t="e">
        <f t="shared" si="8"/>
        <v>#REF!</v>
      </c>
      <c r="AU45" s="121" t="e">
        <f t="shared" si="8"/>
        <v>#REF!</v>
      </c>
      <c r="AV45" s="121" t="e">
        <f t="shared" si="8"/>
        <v>#REF!</v>
      </c>
      <c r="AW45" s="121" t="e">
        <f t="shared" si="8"/>
        <v>#REF!</v>
      </c>
      <c r="AX45" s="121" t="e">
        <f t="shared" si="8"/>
        <v>#REF!</v>
      </c>
      <c r="AY45" s="121" t="e">
        <f t="shared" si="8"/>
        <v>#REF!</v>
      </c>
      <c r="AZ45" s="121" t="e">
        <f t="shared" si="8"/>
        <v>#REF!</v>
      </c>
      <c r="BA45" s="121" t="e">
        <f t="shared" si="8"/>
        <v>#REF!</v>
      </c>
      <c r="BB45" s="121" t="e">
        <f t="shared" si="8"/>
        <v>#REF!</v>
      </c>
      <c r="BC45" s="121" t="e">
        <f t="shared" si="8"/>
        <v>#REF!</v>
      </c>
      <c r="BD45" s="121" t="e">
        <f t="shared" si="8"/>
        <v>#REF!</v>
      </c>
      <c r="BE45" s="121" t="e">
        <f t="shared" si="8"/>
        <v>#REF!</v>
      </c>
      <c r="BF45" s="121" t="e">
        <f t="shared" si="8"/>
        <v>#REF!</v>
      </c>
      <c r="BG45" s="121" t="e">
        <f t="shared" si="8"/>
        <v>#REF!</v>
      </c>
      <c r="BH45" s="121" t="e">
        <f t="shared" si="8"/>
        <v>#REF!</v>
      </c>
      <c r="BI45" s="121" t="e">
        <f t="shared" si="8"/>
        <v>#REF!</v>
      </c>
      <c r="BJ45" s="121" t="e">
        <f t="shared" si="8"/>
        <v>#REF!</v>
      </c>
      <c r="BK45" s="121" t="e">
        <f t="shared" si="8"/>
        <v>#REF!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836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474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1040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838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1052</v>
      </c>
      <c r="C53" s="121">
        <f>'FIN-VALUE_CWS'!C13</f>
        <v>47195599.800000004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56128928.199999981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52905686.650000021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452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475</v>
      </c>
      <c r="C55" s="121">
        <f>+C45+C50+C53</f>
        <v>47167007.800000004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-9433214</v>
      </c>
      <c r="G55" s="121">
        <f t="shared" si="10"/>
        <v>-9510339.6999999993</v>
      </c>
      <c r="H55" s="121">
        <f t="shared" si="10"/>
        <v>46732522.099999979</v>
      </c>
      <c r="I55" s="121">
        <f t="shared" si="10"/>
        <v>-9357752.5</v>
      </c>
      <c r="J55" s="121">
        <f t="shared" si="10"/>
        <v>-9384929.6999999993</v>
      </c>
      <c r="K55" s="121">
        <f t="shared" si="10"/>
        <v>-9361966.0999999996</v>
      </c>
      <c r="L55" s="121">
        <f t="shared" si="10"/>
        <v>-9338668.3000000007</v>
      </c>
      <c r="M55" s="121">
        <f t="shared" si="10"/>
        <v>-9361793.3000000007</v>
      </c>
      <c r="N55" s="121">
        <f t="shared" si="10"/>
        <v>43581868.350000024</v>
      </c>
      <c r="O55" s="121">
        <f t="shared" si="10"/>
        <v>-9409517.5999999996</v>
      </c>
      <c r="P55" s="121">
        <f t="shared" si="10"/>
        <v>-11084718.675000001</v>
      </c>
      <c r="Q55" s="121">
        <f t="shared" si="10"/>
        <v>-10944593.525</v>
      </c>
      <c r="R55" s="121">
        <f t="shared" si="10"/>
        <v>-10741033.425000001</v>
      </c>
      <c r="S55" s="121">
        <f t="shared" si="10"/>
        <v>-10725823.425000001</v>
      </c>
      <c r="T55" s="121">
        <f t="shared" si="10"/>
        <v>-10761876.475</v>
      </c>
      <c r="U55" s="121">
        <f t="shared" si="10"/>
        <v>-10678514.775</v>
      </c>
      <c r="V55" s="121">
        <f t="shared" si="10"/>
        <v>-9594378.4250000007</v>
      </c>
      <c r="W55" s="121">
        <f t="shared" si="10"/>
        <v>-9678806.4749999996</v>
      </c>
      <c r="X55" s="121">
        <f t="shared" si="10"/>
        <v>-9584253.5250000004</v>
      </c>
      <c r="Y55" s="121">
        <f t="shared" si="10"/>
        <v>-9726353.5250000004</v>
      </c>
      <c r="Z55" s="121">
        <f t="shared" si="10"/>
        <v>-9630798.5250000004</v>
      </c>
      <c r="AA55" s="121">
        <f t="shared" si="10"/>
        <v>-9565683.6750000007</v>
      </c>
      <c r="AB55" s="121">
        <f t="shared" si="10"/>
        <v>-8556460.2156249993</v>
      </c>
      <c r="AC55" s="121">
        <f t="shared" si="10"/>
        <v>-8526099.3551249988</v>
      </c>
      <c r="AD55" s="121">
        <f t="shared" si="10"/>
        <v>-8249791.7237250013</v>
      </c>
      <c r="AE55" s="121">
        <f t="shared" si="10"/>
        <v>-8187873.1037250012</v>
      </c>
      <c r="AF55" s="121">
        <f t="shared" si="10"/>
        <v>-8250333.1316249985</v>
      </c>
      <c r="AG55" s="121">
        <f t="shared" si="10"/>
        <v>-8135201.2202249989</v>
      </c>
      <c r="AH55" s="121">
        <f t="shared" si="10"/>
        <v>-7939121.5537250014</v>
      </c>
      <c r="AI55" s="121">
        <f t="shared" si="10"/>
        <v>-8122202.1316249985</v>
      </c>
      <c r="AJ55" s="121">
        <f t="shared" si="10"/>
        <v>-7911290.1551249996</v>
      </c>
      <c r="AK55" s="121">
        <f t="shared" si="10"/>
        <v>-8159896.7051249994</v>
      </c>
      <c r="AL55" s="121">
        <f t="shared" si="10"/>
        <v>-8007360.7051249994</v>
      </c>
      <c r="AM55" s="121">
        <f t="shared" si="10"/>
        <v>-8060244.6493249992</v>
      </c>
      <c r="AN55" s="121" t="e">
        <f t="shared" si="10"/>
        <v>#REF!</v>
      </c>
      <c r="AO55" s="121" t="e">
        <f t="shared" si="10"/>
        <v>#REF!</v>
      </c>
      <c r="AP55" s="121" t="e">
        <f t="shared" si="10"/>
        <v>#REF!</v>
      </c>
      <c r="AQ55" s="121" t="e">
        <f t="shared" si="10"/>
        <v>#REF!</v>
      </c>
      <c r="AR55" s="121" t="e">
        <f t="shared" si="10"/>
        <v>#REF!</v>
      </c>
      <c r="AS55" s="121" t="e">
        <f t="shared" si="10"/>
        <v>#REF!</v>
      </c>
      <c r="AT55" s="121" t="e">
        <f t="shared" si="10"/>
        <v>#REF!</v>
      </c>
      <c r="AU55" s="121" t="e">
        <f t="shared" si="10"/>
        <v>#REF!</v>
      </c>
      <c r="AV55" s="121" t="e">
        <f t="shared" si="10"/>
        <v>#REF!</v>
      </c>
      <c r="AW55" s="121" t="e">
        <f t="shared" si="10"/>
        <v>#REF!</v>
      </c>
      <c r="AX55" s="121" t="e">
        <f t="shared" si="10"/>
        <v>#REF!</v>
      </c>
      <c r="AY55" s="121" t="e">
        <f t="shared" si="10"/>
        <v>#REF!</v>
      </c>
      <c r="AZ55" s="121" t="e">
        <f t="shared" si="10"/>
        <v>#REF!</v>
      </c>
      <c r="BA55" s="121" t="e">
        <f t="shared" si="10"/>
        <v>#REF!</v>
      </c>
      <c r="BB55" s="121" t="e">
        <f t="shared" si="10"/>
        <v>#REF!</v>
      </c>
      <c r="BC55" s="121" t="e">
        <f t="shared" si="10"/>
        <v>#REF!</v>
      </c>
      <c r="BD55" s="121" t="e">
        <f t="shared" si="10"/>
        <v>#REF!</v>
      </c>
      <c r="BE55" s="121" t="e">
        <f t="shared" si="10"/>
        <v>#REF!</v>
      </c>
      <c r="BF55" s="121" t="e">
        <f t="shared" si="10"/>
        <v>#REF!</v>
      </c>
      <c r="BG55" s="121" t="e">
        <f t="shared" si="10"/>
        <v>#REF!</v>
      </c>
      <c r="BH55" s="121" t="e">
        <f t="shared" si="10"/>
        <v>#REF!</v>
      </c>
      <c r="BI55" s="121" t="e">
        <f t="shared" si="10"/>
        <v>#REF!</v>
      </c>
      <c r="BJ55" s="121" t="e">
        <f t="shared" si="10"/>
        <v>#REF!</v>
      </c>
      <c r="BK55" s="121" t="e">
        <f t="shared" si="10"/>
        <v>#REF!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477</v>
      </c>
      <c r="C57" s="121">
        <v>0</v>
      </c>
      <c r="D57" s="121">
        <f t="shared" ref="D57:AI57" si="11">C58</f>
        <v>47167007.800000004</v>
      </c>
      <c r="E57" s="121">
        <f t="shared" si="11"/>
        <v>37735783.800000004</v>
      </c>
      <c r="F57" s="121">
        <f t="shared" si="11"/>
        <v>28339959.800000004</v>
      </c>
      <c r="G57" s="121">
        <f t="shared" si="11"/>
        <v>18906745.800000004</v>
      </c>
      <c r="H57" s="121">
        <f t="shared" si="11"/>
        <v>9396406.1000000052</v>
      </c>
      <c r="I57" s="121">
        <f t="shared" si="11"/>
        <v>56128928.199999988</v>
      </c>
      <c r="J57" s="121">
        <f t="shared" si="11"/>
        <v>46771175.699999988</v>
      </c>
      <c r="K57" s="121">
        <f t="shared" si="11"/>
        <v>37386245.999999985</v>
      </c>
      <c r="L57" s="121">
        <f t="shared" si="11"/>
        <v>28024279.899999984</v>
      </c>
      <c r="M57" s="121">
        <f t="shared" si="11"/>
        <v>18685611.599999983</v>
      </c>
      <c r="N57" s="121">
        <f t="shared" si="11"/>
        <v>9323818.2999999821</v>
      </c>
      <c r="O57" s="121">
        <f t="shared" si="11"/>
        <v>52905686.650000006</v>
      </c>
      <c r="P57" s="121">
        <f t="shared" si="11"/>
        <v>43496169.050000004</v>
      </c>
      <c r="Q57" s="121">
        <f t="shared" si="11"/>
        <v>32411450.375000004</v>
      </c>
      <c r="R57" s="121">
        <f t="shared" si="11"/>
        <v>21466856.850000001</v>
      </c>
      <c r="S57" s="121">
        <f t="shared" si="11"/>
        <v>10725823.425000001</v>
      </c>
      <c r="T57" s="121">
        <f t="shared" si="11"/>
        <v>0</v>
      </c>
      <c r="U57" s="121">
        <f t="shared" si="11"/>
        <v>-10761876.475</v>
      </c>
      <c r="V57" s="121">
        <f t="shared" si="11"/>
        <v>-21440391.25</v>
      </c>
      <c r="W57" s="121">
        <f t="shared" si="11"/>
        <v>-31034769.675000001</v>
      </c>
      <c r="X57" s="121">
        <f t="shared" si="11"/>
        <v>-40713576.149999999</v>
      </c>
      <c r="Y57" s="121">
        <f t="shared" si="11"/>
        <v>-50297829.674999997</v>
      </c>
      <c r="Z57" s="121">
        <f t="shared" si="11"/>
        <v>-60024183.199999996</v>
      </c>
      <c r="AA57" s="121">
        <f t="shared" si="11"/>
        <v>-69654981.724999994</v>
      </c>
      <c r="AB57" s="121">
        <f t="shared" si="11"/>
        <v>-79220665.399999991</v>
      </c>
      <c r="AC57" s="121">
        <f t="shared" si="11"/>
        <v>-87777125.615624994</v>
      </c>
      <c r="AD57" s="121">
        <f t="shared" si="11"/>
        <v>-96303224.970749989</v>
      </c>
      <c r="AE57" s="121">
        <f t="shared" si="11"/>
        <v>-104553016.694475</v>
      </c>
      <c r="AF57" s="121">
        <f t="shared" si="11"/>
        <v>-112740889.7982</v>
      </c>
      <c r="AG57" s="121">
        <f t="shared" si="11"/>
        <v>-120991222.92982499</v>
      </c>
      <c r="AH57" s="121">
        <f t="shared" si="11"/>
        <v>-129126424.15004998</v>
      </c>
      <c r="AI57" s="121">
        <f t="shared" si="11"/>
        <v>-137065545.70377499</v>
      </c>
      <c r="AJ57" s="121">
        <f t="shared" ref="AJ57:BK57" si="12">AI58</f>
        <v>-145187747.83539999</v>
      </c>
      <c r="AK57" s="121">
        <f t="shared" si="12"/>
        <v>-153099037.99052498</v>
      </c>
      <c r="AL57" s="121">
        <f t="shared" si="12"/>
        <v>-161258934.69564998</v>
      </c>
      <c r="AM57" s="121">
        <f t="shared" si="12"/>
        <v>-169266295.40077499</v>
      </c>
      <c r="AN57" s="121">
        <f t="shared" si="12"/>
        <v>-177326540.0501</v>
      </c>
      <c r="AO57" s="121" t="e">
        <f t="shared" si="12"/>
        <v>#REF!</v>
      </c>
      <c r="AP57" s="121" t="e">
        <f t="shared" si="12"/>
        <v>#REF!</v>
      </c>
      <c r="AQ57" s="121" t="e">
        <f t="shared" si="12"/>
        <v>#REF!</v>
      </c>
      <c r="AR57" s="121" t="e">
        <f t="shared" si="12"/>
        <v>#REF!</v>
      </c>
      <c r="AS57" s="121" t="e">
        <f t="shared" si="12"/>
        <v>#REF!</v>
      </c>
      <c r="AT57" s="121" t="e">
        <f t="shared" si="12"/>
        <v>#REF!</v>
      </c>
      <c r="AU57" s="121" t="e">
        <f t="shared" si="12"/>
        <v>#REF!</v>
      </c>
      <c r="AV57" s="121" t="e">
        <f t="shared" si="12"/>
        <v>#REF!</v>
      </c>
      <c r="AW57" s="121" t="e">
        <f t="shared" si="12"/>
        <v>#REF!</v>
      </c>
      <c r="AX57" s="121" t="e">
        <f t="shared" si="12"/>
        <v>#REF!</v>
      </c>
      <c r="AY57" s="121" t="e">
        <f t="shared" si="12"/>
        <v>#REF!</v>
      </c>
      <c r="AZ57" s="121" t="e">
        <f t="shared" si="12"/>
        <v>#REF!</v>
      </c>
      <c r="BA57" s="121" t="e">
        <f t="shared" si="12"/>
        <v>#REF!</v>
      </c>
      <c r="BB57" s="121" t="e">
        <f t="shared" si="12"/>
        <v>#REF!</v>
      </c>
      <c r="BC57" s="121" t="e">
        <f t="shared" si="12"/>
        <v>#REF!</v>
      </c>
      <c r="BD57" s="121" t="e">
        <f t="shared" si="12"/>
        <v>#REF!</v>
      </c>
      <c r="BE57" s="121" t="e">
        <f t="shared" si="12"/>
        <v>#REF!</v>
      </c>
      <c r="BF57" s="121" t="e">
        <f t="shared" si="12"/>
        <v>#REF!</v>
      </c>
      <c r="BG57" s="121" t="e">
        <f t="shared" si="12"/>
        <v>#REF!</v>
      </c>
      <c r="BH57" s="121" t="e">
        <f t="shared" si="12"/>
        <v>#REF!</v>
      </c>
      <c r="BI57" s="121" t="e">
        <f t="shared" si="12"/>
        <v>#REF!</v>
      </c>
      <c r="BJ57" s="121" t="e">
        <f t="shared" si="12"/>
        <v>#REF!</v>
      </c>
      <c r="BK57" s="121" t="e">
        <f t="shared" si="12"/>
        <v>#REF!</v>
      </c>
      <c r="BL57" s="130"/>
    </row>
    <row r="58" spans="2:64" x14ac:dyDescent="0.15">
      <c r="B58" s="136" t="s">
        <v>476</v>
      </c>
      <c r="C58" s="121">
        <f>C55</f>
        <v>47167007.800000004</v>
      </c>
      <c r="D58" s="121">
        <f t="shared" ref="D58:AI58" si="13">D57+D55</f>
        <v>37735783.800000004</v>
      </c>
      <c r="E58" s="121">
        <f t="shared" si="13"/>
        <v>28339959.800000004</v>
      </c>
      <c r="F58" s="121">
        <f t="shared" si="13"/>
        <v>18906745.800000004</v>
      </c>
      <c r="G58" s="121">
        <f t="shared" si="13"/>
        <v>9396406.1000000052</v>
      </c>
      <c r="H58" s="121">
        <f t="shared" si="13"/>
        <v>56128928.199999988</v>
      </c>
      <c r="I58" s="121">
        <f t="shared" si="13"/>
        <v>46771175.699999988</v>
      </c>
      <c r="J58" s="121">
        <f t="shared" si="13"/>
        <v>37386245.999999985</v>
      </c>
      <c r="K58" s="121">
        <f t="shared" si="13"/>
        <v>28024279.899999984</v>
      </c>
      <c r="L58" s="121">
        <f t="shared" si="13"/>
        <v>18685611.599999983</v>
      </c>
      <c r="M58" s="121">
        <f t="shared" si="13"/>
        <v>9323818.2999999821</v>
      </c>
      <c r="N58" s="121">
        <f t="shared" si="13"/>
        <v>52905686.650000006</v>
      </c>
      <c r="O58" s="121">
        <f t="shared" si="13"/>
        <v>43496169.050000004</v>
      </c>
      <c r="P58" s="121">
        <f t="shared" si="13"/>
        <v>32411450.375000004</v>
      </c>
      <c r="Q58" s="121">
        <f t="shared" si="13"/>
        <v>21466856.850000001</v>
      </c>
      <c r="R58" s="121">
        <f t="shared" si="13"/>
        <v>10725823.425000001</v>
      </c>
      <c r="S58" s="121">
        <f t="shared" si="13"/>
        <v>0</v>
      </c>
      <c r="T58" s="121">
        <f t="shared" si="13"/>
        <v>-10761876.475</v>
      </c>
      <c r="U58" s="121">
        <f t="shared" si="13"/>
        <v>-21440391.25</v>
      </c>
      <c r="V58" s="121">
        <f t="shared" si="13"/>
        <v>-31034769.675000001</v>
      </c>
      <c r="W58" s="121">
        <f t="shared" si="13"/>
        <v>-40713576.149999999</v>
      </c>
      <c r="X58" s="121">
        <f t="shared" si="13"/>
        <v>-50297829.674999997</v>
      </c>
      <c r="Y58" s="121">
        <f t="shared" si="13"/>
        <v>-60024183.199999996</v>
      </c>
      <c r="Z58" s="121">
        <f t="shared" si="13"/>
        <v>-69654981.724999994</v>
      </c>
      <c r="AA58" s="121">
        <f t="shared" si="13"/>
        <v>-79220665.399999991</v>
      </c>
      <c r="AB58" s="121">
        <f t="shared" si="13"/>
        <v>-87777125.615624994</v>
      </c>
      <c r="AC58" s="121">
        <f t="shared" si="13"/>
        <v>-96303224.970749989</v>
      </c>
      <c r="AD58" s="121">
        <f t="shared" si="13"/>
        <v>-104553016.694475</v>
      </c>
      <c r="AE58" s="121">
        <f t="shared" si="13"/>
        <v>-112740889.7982</v>
      </c>
      <c r="AF58" s="121">
        <f t="shared" si="13"/>
        <v>-120991222.92982499</v>
      </c>
      <c r="AG58" s="121">
        <f t="shared" si="13"/>
        <v>-129126424.15004998</v>
      </c>
      <c r="AH58" s="121">
        <f t="shared" si="13"/>
        <v>-137065545.70377499</v>
      </c>
      <c r="AI58" s="121">
        <f t="shared" si="13"/>
        <v>-145187747.83539999</v>
      </c>
      <c r="AJ58" s="121">
        <f t="shared" ref="AJ58:BK58" si="14">AJ57+AJ55</f>
        <v>-153099037.99052498</v>
      </c>
      <c r="AK58" s="121">
        <f t="shared" si="14"/>
        <v>-161258934.69564998</v>
      </c>
      <c r="AL58" s="121">
        <f t="shared" si="14"/>
        <v>-169266295.40077499</v>
      </c>
      <c r="AM58" s="121">
        <f t="shared" si="14"/>
        <v>-177326540.0501</v>
      </c>
      <c r="AN58" s="121" t="e">
        <f t="shared" si="14"/>
        <v>#REF!</v>
      </c>
      <c r="AO58" s="121" t="e">
        <f t="shared" si="14"/>
        <v>#REF!</v>
      </c>
      <c r="AP58" s="121" t="e">
        <f t="shared" si="14"/>
        <v>#REF!</v>
      </c>
      <c r="AQ58" s="121" t="e">
        <f t="shared" si="14"/>
        <v>#REF!</v>
      </c>
      <c r="AR58" s="121" t="e">
        <f t="shared" si="14"/>
        <v>#REF!</v>
      </c>
      <c r="AS58" s="121" t="e">
        <f t="shared" si="14"/>
        <v>#REF!</v>
      </c>
      <c r="AT58" s="121" t="e">
        <f t="shared" si="14"/>
        <v>#REF!</v>
      </c>
      <c r="AU58" s="121" t="e">
        <f t="shared" si="14"/>
        <v>#REF!</v>
      </c>
      <c r="AV58" s="121" t="e">
        <f t="shared" si="14"/>
        <v>#REF!</v>
      </c>
      <c r="AW58" s="121" t="e">
        <f t="shared" si="14"/>
        <v>#REF!</v>
      </c>
      <c r="AX58" s="121" t="e">
        <f t="shared" si="14"/>
        <v>#REF!</v>
      </c>
      <c r="AY58" s="121" t="e">
        <f t="shared" si="14"/>
        <v>#REF!</v>
      </c>
      <c r="AZ58" s="121" t="e">
        <f t="shared" si="14"/>
        <v>#REF!</v>
      </c>
      <c r="BA58" s="121" t="e">
        <f t="shared" si="14"/>
        <v>#REF!</v>
      </c>
      <c r="BB58" s="121" t="e">
        <f t="shared" si="14"/>
        <v>#REF!</v>
      </c>
      <c r="BC58" s="121" t="e">
        <f t="shared" si="14"/>
        <v>#REF!</v>
      </c>
      <c r="BD58" s="121" t="e">
        <f t="shared" si="14"/>
        <v>#REF!</v>
      </c>
      <c r="BE58" s="121" t="e">
        <f t="shared" si="14"/>
        <v>#REF!</v>
      </c>
      <c r="BF58" s="121" t="e">
        <f t="shared" si="14"/>
        <v>#REF!</v>
      </c>
      <c r="BG58" s="121" t="e">
        <f t="shared" si="14"/>
        <v>#REF!</v>
      </c>
      <c r="BH58" s="121" t="e">
        <f t="shared" si="14"/>
        <v>#REF!</v>
      </c>
      <c r="BI58" s="121" t="e">
        <f t="shared" si="14"/>
        <v>#REF!</v>
      </c>
      <c r="BJ58" s="121" t="e">
        <f t="shared" si="14"/>
        <v>#REF!</v>
      </c>
      <c r="BK58" s="121" t="e">
        <f t="shared" si="14"/>
        <v>#REF!</v>
      </c>
      <c r="BL58" s="130"/>
    </row>
    <row r="60" spans="2:64" x14ac:dyDescent="0.15">
      <c r="B60" s="138" t="s">
        <v>1066</v>
      </c>
      <c r="C60" s="130">
        <f>C53</f>
        <v>47195599.800000004</v>
      </c>
      <c r="D60" s="130">
        <f t="shared" ref="D60:AI60" si="15">D53+C60</f>
        <v>47195599.800000004</v>
      </c>
      <c r="E60" s="130">
        <f t="shared" si="15"/>
        <v>47195599.800000004</v>
      </c>
      <c r="F60" s="130">
        <f t="shared" si="15"/>
        <v>47195599.800000004</v>
      </c>
      <c r="G60" s="130">
        <f t="shared" si="15"/>
        <v>47195599.800000004</v>
      </c>
      <c r="H60" s="130">
        <f t="shared" si="15"/>
        <v>103324527.99999999</v>
      </c>
      <c r="I60" s="130">
        <f t="shared" si="15"/>
        <v>103324527.99999999</v>
      </c>
      <c r="J60" s="130">
        <f t="shared" si="15"/>
        <v>103324527.99999999</v>
      </c>
      <c r="K60" s="130">
        <f t="shared" si="15"/>
        <v>103324527.99999999</v>
      </c>
      <c r="L60" s="130">
        <f t="shared" si="15"/>
        <v>103324527.99999999</v>
      </c>
      <c r="M60" s="130">
        <f t="shared" si="15"/>
        <v>103324527.99999999</v>
      </c>
      <c r="N60" s="130">
        <f t="shared" si="15"/>
        <v>156230214.65000001</v>
      </c>
      <c r="O60" s="130">
        <f t="shared" si="15"/>
        <v>156230214.65000001</v>
      </c>
      <c r="P60" s="130">
        <f t="shared" si="15"/>
        <v>156230214.65000001</v>
      </c>
      <c r="Q60" s="130">
        <f t="shared" si="15"/>
        <v>156230214.65000001</v>
      </c>
      <c r="R60" s="130">
        <f t="shared" si="15"/>
        <v>156230214.65000001</v>
      </c>
      <c r="S60" s="130">
        <f t="shared" si="15"/>
        <v>156230214.65000001</v>
      </c>
      <c r="T60" s="130">
        <f t="shared" si="15"/>
        <v>156230214.65000001</v>
      </c>
      <c r="U60" s="130">
        <f t="shared" si="15"/>
        <v>156230214.65000001</v>
      </c>
      <c r="V60" s="130">
        <f t="shared" si="15"/>
        <v>156230214.65000001</v>
      </c>
      <c r="W60" s="130">
        <f t="shared" si="15"/>
        <v>156230214.65000001</v>
      </c>
      <c r="X60" s="130">
        <f t="shared" si="15"/>
        <v>156230214.65000001</v>
      </c>
      <c r="Y60" s="130">
        <f t="shared" si="15"/>
        <v>156230214.65000001</v>
      </c>
      <c r="Z60" s="130">
        <f t="shared" si="15"/>
        <v>156230214.65000001</v>
      </c>
      <c r="AA60" s="130">
        <f t="shared" si="15"/>
        <v>156230214.65000001</v>
      </c>
      <c r="AB60" s="130">
        <f t="shared" si="15"/>
        <v>156230214.65000001</v>
      </c>
      <c r="AC60" s="130">
        <f t="shared" si="15"/>
        <v>156230214.65000001</v>
      </c>
      <c r="AD60" s="130">
        <f t="shared" si="15"/>
        <v>156230214.65000001</v>
      </c>
      <c r="AE60" s="130">
        <f t="shared" si="15"/>
        <v>156230214.65000001</v>
      </c>
      <c r="AF60" s="130">
        <f t="shared" si="15"/>
        <v>156230214.65000001</v>
      </c>
      <c r="AG60" s="130">
        <f t="shared" si="15"/>
        <v>156230214.65000001</v>
      </c>
      <c r="AH60" s="130">
        <f t="shared" si="15"/>
        <v>156230214.65000001</v>
      </c>
      <c r="AI60" s="130">
        <f t="shared" si="15"/>
        <v>156230214.65000001</v>
      </c>
      <c r="AJ60" s="130">
        <f t="shared" ref="AJ60:BK60" si="16">AJ53+AI60</f>
        <v>156230214.65000001</v>
      </c>
      <c r="AK60" s="130">
        <f t="shared" si="16"/>
        <v>156230214.65000001</v>
      </c>
      <c r="AL60" s="130">
        <f t="shared" si="16"/>
        <v>156230214.65000001</v>
      </c>
      <c r="AM60" s="130">
        <f t="shared" si="16"/>
        <v>156230214.65000001</v>
      </c>
      <c r="AN60" s="130">
        <f t="shared" si="16"/>
        <v>156230214.65000001</v>
      </c>
      <c r="AO60" s="130">
        <f t="shared" si="16"/>
        <v>156230214.65000001</v>
      </c>
      <c r="AP60" s="130">
        <f t="shared" si="16"/>
        <v>156230214.65000001</v>
      </c>
      <c r="AQ60" s="130">
        <f t="shared" si="16"/>
        <v>156230214.65000001</v>
      </c>
      <c r="AR60" s="130">
        <f t="shared" si="16"/>
        <v>156230214.65000001</v>
      </c>
      <c r="AS60" s="130">
        <f t="shared" si="16"/>
        <v>156230214.65000001</v>
      </c>
      <c r="AT60" s="130">
        <f t="shared" si="16"/>
        <v>156230214.65000001</v>
      </c>
      <c r="AU60" s="130">
        <f t="shared" si="16"/>
        <v>156230214.65000001</v>
      </c>
      <c r="AV60" s="130">
        <f t="shared" si="16"/>
        <v>156230214.65000001</v>
      </c>
      <c r="AW60" s="130">
        <f t="shared" si="16"/>
        <v>156230214.65000001</v>
      </c>
      <c r="AX60" s="130">
        <f t="shared" si="16"/>
        <v>156230214.65000001</v>
      </c>
      <c r="AY60" s="130">
        <f t="shared" si="16"/>
        <v>156230214.65000001</v>
      </c>
      <c r="AZ60" s="130">
        <f t="shared" si="16"/>
        <v>156230214.65000001</v>
      </c>
      <c r="BA60" s="130">
        <f t="shared" si="16"/>
        <v>156230214.65000001</v>
      </c>
      <c r="BB60" s="130">
        <f t="shared" si="16"/>
        <v>156230214.65000001</v>
      </c>
      <c r="BC60" s="130">
        <f t="shared" si="16"/>
        <v>156230214.65000001</v>
      </c>
      <c r="BD60" s="130">
        <f t="shared" si="16"/>
        <v>156230214.65000001</v>
      </c>
      <c r="BE60" s="130">
        <f t="shared" si="16"/>
        <v>156230214.65000001</v>
      </c>
      <c r="BF60" s="130">
        <f t="shared" si="16"/>
        <v>156230214.65000001</v>
      </c>
      <c r="BG60" s="130">
        <f t="shared" si="16"/>
        <v>156230214.65000001</v>
      </c>
      <c r="BH60" s="130">
        <f t="shared" si="16"/>
        <v>156230214.65000001</v>
      </c>
      <c r="BI60" s="130">
        <f t="shared" si="16"/>
        <v>156230214.65000001</v>
      </c>
      <c r="BJ60" s="130">
        <f t="shared" si="16"/>
        <v>156230214.65000001</v>
      </c>
      <c r="BK60" s="130">
        <f t="shared" si="16"/>
        <v>156230214.65000001</v>
      </c>
    </row>
    <row r="62" spans="2:64" x14ac:dyDescent="0.15">
      <c r="B62" s="260" t="s">
        <v>1008</v>
      </c>
    </row>
    <row r="63" spans="2:64" x14ac:dyDescent="0.15">
      <c r="B63" s="260"/>
    </row>
    <row r="64" spans="2:64" x14ac:dyDescent="0.15">
      <c r="B64" s="135" t="s">
        <v>838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1052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452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475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-9433214</v>
      </c>
      <c r="G67" s="121">
        <f t="shared" si="17"/>
        <v>-9510339.6999999993</v>
      </c>
      <c r="H67" s="121">
        <f t="shared" si="17"/>
        <v>-9396406.0999999996</v>
      </c>
      <c r="I67" s="121">
        <f t="shared" si="17"/>
        <v>-9357752.5</v>
      </c>
      <c r="J67" s="121">
        <f t="shared" si="17"/>
        <v>-9384929.6999999993</v>
      </c>
      <c r="K67" s="121">
        <f t="shared" si="17"/>
        <v>-9361966.0999999996</v>
      </c>
      <c r="L67" s="121">
        <f t="shared" si="17"/>
        <v>-9338668.3000000007</v>
      </c>
      <c r="M67" s="121">
        <f t="shared" si="17"/>
        <v>-9361793.3000000007</v>
      </c>
      <c r="N67" s="121">
        <f t="shared" si="17"/>
        <v>-9323818.3000000007</v>
      </c>
      <c r="O67" s="121">
        <f t="shared" si="17"/>
        <v>-9409517.5999999996</v>
      </c>
      <c r="P67" s="121">
        <f t="shared" si="17"/>
        <v>-11084718.675000001</v>
      </c>
      <c r="Q67" s="121">
        <f t="shared" si="17"/>
        <v>-10944593.525</v>
      </c>
      <c r="R67" s="121">
        <f t="shared" si="17"/>
        <v>-10741033.425000001</v>
      </c>
      <c r="S67" s="121">
        <f t="shared" si="17"/>
        <v>-10725823.425000001</v>
      </c>
      <c r="T67" s="121">
        <f t="shared" si="17"/>
        <v>-10761876.475</v>
      </c>
      <c r="U67" s="121">
        <f t="shared" si="17"/>
        <v>-10678514.775</v>
      </c>
      <c r="V67" s="121">
        <f t="shared" si="17"/>
        <v>-9594378.4250000007</v>
      </c>
      <c r="W67" s="121">
        <f t="shared" si="17"/>
        <v>-9678806.4749999996</v>
      </c>
      <c r="X67" s="121">
        <f t="shared" si="17"/>
        <v>-9584253.5250000004</v>
      </c>
      <c r="Y67" s="121">
        <f t="shared" si="17"/>
        <v>-9726353.5250000004</v>
      </c>
      <c r="Z67" s="121">
        <f t="shared" si="17"/>
        <v>-9630798.5250000004</v>
      </c>
      <c r="AA67" s="121">
        <f t="shared" si="17"/>
        <v>-9565683.6750000007</v>
      </c>
      <c r="AB67" s="121">
        <f t="shared" si="17"/>
        <v>-8556460.2156249993</v>
      </c>
      <c r="AC67" s="121">
        <f t="shared" si="17"/>
        <v>-8526099.3551249988</v>
      </c>
      <c r="AD67" s="121">
        <f t="shared" si="17"/>
        <v>-8249791.7237250013</v>
      </c>
      <c r="AE67" s="121">
        <f t="shared" si="17"/>
        <v>-8187873.1037250012</v>
      </c>
      <c r="AF67" s="121">
        <f t="shared" si="17"/>
        <v>-8250333.1316249985</v>
      </c>
      <c r="AG67" s="121">
        <f t="shared" si="17"/>
        <v>-8135201.2202249989</v>
      </c>
      <c r="AH67" s="121">
        <f t="shared" si="17"/>
        <v>-7939121.5537250014</v>
      </c>
      <c r="AI67" s="121">
        <f t="shared" si="17"/>
        <v>-8122202.1316249985</v>
      </c>
      <c r="AJ67" s="121">
        <f t="shared" si="17"/>
        <v>-7911290.1551249996</v>
      </c>
      <c r="AK67" s="121">
        <f t="shared" si="17"/>
        <v>-8159896.7051249994</v>
      </c>
      <c r="AL67" s="121">
        <f t="shared" si="17"/>
        <v>-8007360.7051249994</v>
      </c>
      <c r="AM67" s="121">
        <f t="shared" si="17"/>
        <v>-8060244.6493249992</v>
      </c>
      <c r="AN67" s="121" t="e">
        <f t="shared" si="17"/>
        <v>#REF!</v>
      </c>
      <c r="AO67" s="121" t="e">
        <f t="shared" si="17"/>
        <v>#REF!</v>
      </c>
      <c r="AP67" s="121" t="e">
        <f t="shared" si="17"/>
        <v>#REF!</v>
      </c>
      <c r="AQ67" s="121" t="e">
        <f t="shared" si="17"/>
        <v>#REF!</v>
      </c>
      <c r="AR67" s="121" t="e">
        <f t="shared" si="17"/>
        <v>#REF!</v>
      </c>
      <c r="AS67" s="121" t="e">
        <f t="shared" si="17"/>
        <v>#REF!</v>
      </c>
      <c r="AT67" s="121" t="e">
        <f t="shared" si="17"/>
        <v>#REF!</v>
      </c>
      <c r="AU67" s="121" t="e">
        <f t="shared" si="17"/>
        <v>#REF!</v>
      </c>
      <c r="AV67" s="121" t="e">
        <f t="shared" si="17"/>
        <v>#REF!</v>
      </c>
      <c r="AW67" s="121" t="e">
        <f t="shared" si="17"/>
        <v>#REF!</v>
      </c>
      <c r="AX67" s="121" t="e">
        <f t="shared" si="17"/>
        <v>#REF!</v>
      </c>
      <c r="AY67" s="121" t="e">
        <f t="shared" si="17"/>
        <v>#REF!</v>
      </c>
      <c r="AZ67" s="121" t="e">
        <f t="shared" si="17"/>
        <v>#REF!</v>
      </c>
      <c r="BA67" s="121" t="e">
        <f t="shared" si="17"/>
        <v>#REF!</v>
      </c>
      <c r="BB67" s="121" t="e">
        <f t="shared" si="17"/>
        <v>#REF!</v>
      </c>
      <c r="BC67" s="121" t="e">
        <f t="shared" si="17"/>
        <v>#REF!</v>
      </c>
      <c r="BD67" s="121" t="e">
        <f t="shared" si="17"/>
        <v>#REF!</v>
      </c>
      <c r="BE67" s="121" t="e">
        <f t="shared" si="17"/>
        <v>#REF!</v>
      </c>
      <c r="BF67" s="121" t="e">
        <f t="shared" si="17"/>
        <v>#REF!</v>
      </c>
      <c r="BG67" s="121" t="e">
        <f t="shared" si="17"/>
        <v>#REF!</v>
      </c>
      <c r="BH67" s="121" t="e">
        <f t="shared" si="17"/>
        <v>#REF!</v>
      </c>
      <c r="BI67" s="121" t="e">
        <f t="shared" si="17"/>
        <v>#REF!</v>
      </c>
      <c r="BJ67" s="121" t="e">
        <f t="shared" si="17"/>
        <v>#REF!</v>
      </c>
      <c r="BK67" s="121" t="e">
        <f t="shared" si="17"/>
        <v>#REF!</v>
      </c>
      <c r="BL67" s="48" t="e">
        <f>SUM(C67:BK67)</f>
        <v>#REF!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477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-28288854</v>
      </c>
      <c r="H69" s="121">
        <f t="shared" si="18"/>
        <v>-37799193.700000003</v>
      </c>
      <c r="I69" s="121">
        <f t="shared" si="18"/>
        <v>-47195599.800000004</v>
      </c>
      <c r="J69" s="121">
        <f t="shared" si="18"/>
        <v>-56553352.300000004</v>
      </c>
      <c r="K69" s="121">
        <f t="shared" si="18"/>
        <v>-65938282</v>
      </c>
      <c r="L69" s="121">
        <f t="shared" si="18"/>
        <v>-75300248.099999994</v>
      </c>
      <c r="M69" s="121">
        <f t="shared" si="18"/>
        <v>-84638916.399999991</v>
      </c>
      <c r="N69" s="121">
        <f t="shared" si="18"/>
        <v>-94000709.699999988</v>
      </c>
      <c r="O69" s="121">
        <f t="shared" si="18"/>
        <v>-103324527.99999999</v>
      </c>
      <c r="P69" s="121">
        <f t="shared" si="18"/>
        <v>-112734045.59999998</v>
      </c>
      <c r="Q69" s="121">
        <f t="shared" si="18"/>
        <v>-123818764.27499998</v>
      </c>
      <c r="R69" s="121">
        <f t="shared" si="18"/>
        <v>-134763357.79999998</v>
      </c>
      <c r="S69" s="121">
        <f t="shared" si="18"/>
        <v>-145504391.22499999</v>
      </c>
      <c r="T69" s="121">
        <f t="shared" si="18"/>
        <v>-156230214.65000001</v>
      </c>
      <c r="U69" s="121">
        <f t="shared" si="18"/>
        <v>-166992091.125</v>
      </c>
      <c r="V69" s="121">
        <f t="shared" si="18"/>
        <v>-177670605.90000001</v>
      </c>
      <c r="W69" s="121">
        <f t="shared" si="18"/>
        <v>-187264984.32500002</v>
      </c>
      <c r="X69" s="121">
        <f t="shared" si="18"/>
        <v>-196943790.80000001</v>
      </c>
      <c r="Y69" s="121">
        <f t="shared" si="18"/>
        <v>-206528044.32500002</v>
      </c>
      <c r="Z69" s="121">
        <f t="shared" si="18"/>
        <v>-216254397.85000002</v>
      </c>
      <c r="AA69" s="121">
        <f t="shared" si="18"/>
        <v>-225885196.37500003</v>
      </c>
      <c r="AB69" s="121">
        <f t="shared" si="18"/>
        <v>-235450880.05000004</v>
      </c>
      <c r="AC69" s="121">
        <f t="shared" si="18"/>
        <v>-244007340.26562503</v>
      </c>
      <c r="AD69" s="121">
        <f t="shared" si="18"/>
        <v>-252533439.62075004</v>
      </c>
      <c r="AE69" s="121">
        <f t="shared" si="18"/>
        <v>-260783231.34447503</v>
      </c>
      <c r="AF69" s="121">
        <f t="shared" si="18"/>
        <v>-268971104.44820005</v>
      </c>
      <c r="AG69" s="121">
        <f t="shared" si="18"/>
        <v>-277221437.57982504</v>
      </c>
      <c r="AH69" s="121">
        <f t="shared" si="18"/>
        <v>-285356638.80005002</v>
      </c>
      <c r="AI69" s="121">
        <f t="shared" si="18"/>
        <v>-293295760.35377502</v>
      </c>
      <c r="AJ69" s="121">
        <f t="shared" ref="AJ69:BK69" si="19">AI70</f>
        <v>-301417962.48540002</v>
      </c>
      <c r="AK69" s="121">
        <f t="shared" si="19"/>
        <v>-309329252.64052504</v>
      </c>
      <c r="AL69" s="121">
        <f t="shared" si="19"/>
        <v>-317489149.34565002</v>
      </c>
      <c r="AM69" s="121">
        <f t="shared" si="19"/>
        <v>-325496510.05077499</v>
      </c>
      <c r="AN69" s="121">
        <f t="shared" si="19"/>
        <v>-333556754.7001</v>
      </c>
      <c r="AO69" s="121" t="e">
        <f t="shared" si="19"/>
        <v>#REF!</v>
      </c>
      <c r="AP69" s="121" t="e">
        <f t="shared" si="19"/>
        <v>#REF!</v>
      </c>
      <c r="AQ69" s="121" t="e">
        <f t="shared" si="19"/>
        <v>#REF!</v>
      </c>
      <c r="AR69" s="121" t="e">
        <f t="shared" si="19"/>
        <v>#REF!</v>
      </c>
      <c r="AS69" s="121" t="e">
        <f t="shared" si="19"/>
        <v>#REF!</v>
      </c>
      <c r="AT69" s="121" t="e">
        <f t="shared" si="19"/>
        <v>#REF!</v>
      </c>
      <c r="AU69" s="121" t="e">
        <f t="shared" si="19"/>
        <v>#REF!</v>
      </c>
      <c r="AV69" s="121" t="e">
        <f t="shared" si="19"/>
        <v>#REF!</v>
      </c>
      <c r="AW69" s="121" t="e">
        <f t="shared" si="19"/>
        <v>#REF!</v>
      </c>
      <c r="AX69" s="121" t="e">
        <f t="shared" si="19"/>
        <v>#REF!</v>
      </c>
      <c r="AY69" s="121" t="e">
        <f t="shared" si="19"/>
        <v>#REF!</v>
      </c>
      <c r="AZ69" s="121" t="e">
        <f t="shared" si="19"/>
        <v>#REF!</v>
      </c>
      <c r="BA69" s="121" t="e">
        <f t="shared" si="19"/>
        <v>#REF!</v>
      </c>
      <c r="BB69" s="121" t="e">
        <f t="shared" si="19"/>
        <v>#REF!</v>
      </c>
      <c r="BC69" s="121" t="e">
        <f t="shared" si="19"/>
        <v>#REF!</v>
      </c>
      <c r="BD69" s="121" t="e">
        <f t="shared" si="19"/>
        <v>#REF!</v>
      </c>
      <c r="BE69" s="121" t="e">
        <f t="shared" si="19"/>
        <v>#REF!</v>
      </c>
      <c r="BF69" s="121" t="e">
        <f t="shared" si="19"/>
        <v>#REF!</v>
      </c>
      <c r="BG69" s="121" t="e">
        <f t="shared" si="19"/>
        <v>#REF!</v>
      </c>
      <c r="BH69" s="121" t="e">
        <f t="shared" si="19"/>
        <v>#REF!</v>
      </c>
      <c r="BI69" s="121" t="e">
        <f t="shared" si="19"/>
        <v>#REF!</v>
      </c>
      <c r="BJ69" s="121" t="e">
        <f t="shared" si="19"/>
        <v>#REF!</v>
      </c>
      <c r="BK69" s="121" t="e">
        <f t="shared" si="19"/>
        <v>#REF!</v>
      </c>
    </row>
    <row r="70" spans="2:64" x14ac:dyDescent="0.15">
      <c r="B70" s="136" t="s">
        <v>476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-28288854</v>
      </c>
      <c r="G70" s="121">
        <f t="shared" si="20"/>
        <v>-37799193.700000003</v>
      </c>
      <c r="H70" s="121">
        <f t="shared" si="20"/>
        <v>-47195599.800000004</v>
      </c>
      <c r="I70" s="121">
        <f t="shared" si="20"/>
        <v>-56553352.300000004</v>
      </c>
      <c r="J70" s="121">
        <f t="shared" si="20"/>
        <v>-65938282</v>
      </c>
      <c r="K70" s="121">
        <f t="shared" si="20"/>
        <v>-75300248.099999994</v>
      </c>
      <c r="L70" s="121">
        <f t="shared" si="20"/>
        <v>-84638916.399999991</v>
      </c>
      <c r="M70" s="121">
        <f t="shared" si="20"/>
        <v>-94000709.699999988</v>
      </c>
      <c r="N70" s="121">
        <f t="shared" si="20"/>
        <v>-103324527.99999999</v>
      </c>
      <c r="O70" s="121">
        <f t="shared" si="20"/>
        <v>-112734045.59999998</v>
      </c>
      <c r="P70" s="121">
        <f t="shared" si="20"/>
        <v>-123818764.27499998</v>
      </c>
      <c r="Q70" s="121">
        <f t="shared" si="20"/>
        <v>-134763357.79999998</v>
      </c>
      <c r="R70" s="121">
        <f t="shared" si="20"/>
        <v>-145504391.22499999</v>
      </c>
      <c r="S70" s="121">
        <f t="shared" si="20"/>
        <v>-156230214.65000001</v>
      </c>
      <c r="T70" s="121">
        <f t="shared" si="20"/>
        <v>-166992091.125</v>
      </c>
      <c r="U70" s="121">
        <f t="shared" si="20"/>
        <v>-177670605.90000001</v>
      </c>
      <c r="V70" s="121">
        <f t="shared" si="20"/>
        <v>-187264984.32500002</v>
      </c>
      <c r="W70" s="121">
        <f t="shared" si="20"/>
        <v>-196943790.80000001</v>
      </c>
      <c r="X70" s="121">
        <f t="shared" si="20"/>
        <v>-206528044.32500002</v>
      </c>
      <c r="Y70" s="121">
        <f t="shared" si="20"/>
        <v>-216254397.85000002</v>
      </c>
      <c r="Z70" s="121">
        <f t="shared" si="20"/>
        <v>-225885196.37500003</v>
      </c>
      <c r="AA70" s="121">
        <f t="shared" si="20"/>
        <v>-235450880.05000004</v>
      </c>
      <c r="AB70" s="121">
        <f t="shared" si="20"/>
        <v>-244007340.26562503</v>
      </c>
      <c r="AC70" s="121">
        <f t="shared" si="20"/>
        <v>-252533439.62075004</v>
      </c>
      <c r="AD70" s="121">
        <f t="shared" si="20"/>
        <v>-260783231.34447503</v>
      </c>
      <c r="AE70" s="121">
        <f t="shared" si="20"/>
        <v>-268971104.44820005</v>
      </c>
      <c r="AF70" s="121">
        <f t="shared" si="20"/>
        <v>-277221437.57982504</v>
      </c>
      <c r="AG70" s="121">
        <f t="shared" si="20"/>
        <v>-285356638.80005002</v>
      </c>
      <c r="AH70" s="121">
        <f t="shared" si="20"/>
        <v>-293295760.35377502</v>
      </c>
      <c r="AI70" s="121">
        <f t="shared" si="20"/>
        <v>-301417962.48540002</v>
      </c>
      <c r="AJ70" s="121">
        <f t="shared" ref="AJ70:BK70" si="21">AJ69+AJ67</f>
        <v>-309329252.64052504</v>
      </c>
      <c r="AK70" s="121">
        <f t="shared" si="21"/>
        <v>-317489149.34565002</v>
      </c>
      <c r="AL70" s="121">
        <f t="shared" si="21"/>
        <v>-325496510.05077499</v>
      </c>
      <c r="AM70" s="121">
        <f t="shared" si="21"/>
        <v>-333556754.7001</v>
      </c>
      <c r="AN70" s="121" t="e">
        <f t="shared" si="21"/>
        <v>#REF!</v>
      </c>
      <c r="AO70" s="121" t="e">
        <f t="shared" si="21"/>
        <v>#REF!</v>
      </c>
      <c r="AP70" s="121" t="e">
        <f t="shared" si="21"/>
        <v>#REF!</v>
      </c>
      <c r="AQ70" s="121" t="e">
        <f t="shared" si="21"/>
        <v>#REF!</v>
      </c>
      <c r="AR70" s="121" t="e">
        <f t="shared" si="21"/>
        <v>#REF!</v>
      </c>
      <c r="AS70" s="121" t="e">
        <f t="shared" si="21"/>
        <v>#REF!</v>
      </c>
      <c r="AT70" s="121" t="e">
        <f t="shared" si="21"/>
        <v>#REF!</v>
      </c>
      <c r="AU70" s="121" t="e">
        <f t="shared" si="21"/>
        <v>#REF!</v>
      </c>
      <c r="AV70" s="121" t="e">
        <f t="shared" si="21"/>
        <v>#REF!</v>
      </c>
      <c r="AW70" s="121" t="e">
        <f t="shared" si="21"/>
        <v>#REF!</v>
      </c>
      <c r="AX70" s="121" t="e">
        <f t="shared" si="21"/>
        <v>#REF!</v>
      </c>
      <c r="AY70" s="121" t="e">
        <f t="shared" si="21"/>
        <v>#REF!</v>
      </c>
      <c r="AZ70" s="121" t="e">
        <f t="shared" si="21"/>
        <v>#REF!</v>
      </c>
      <c r="BA70" s="121" t="e">
        <f t="shared" si="21"/>
        <v>#REF!</v>
      </c>
      <c r="BB70" s="121" t="e">
        <f t="shared" si="21"/>
        <v>#REF!</v>
      </c>
      <c r="BC70" s="121" t="e">
        <f t="shared" si="21"/>
        <v>#REF!</v>
      </c>
      <c r="BD70" s="121" t="e">
        <f t="shared" si="21"/>
        <v>#REF!</v>
      </c>
      <c r="BE70" s="121" t="e">
        <f t="shared" si="21"/>
        <v>#REF!</v>
      </c>
      <c r="BF70" s="121" t="e">
        <f t="shared" si="21"/>
        <v>#REF!</v>
      </c>
      <c r="BG70" s="121" t="e">
        <f t="shared" si="21"/>
        <v>#REF!</v>
      </c>
      <c r="BH70" s="121" t="e">
        <f t="shared" si="21"/>
        <v>#REF!</v>
      </c>
      <c r="BI70" s="121" t="e">
        <f t="shared" si="21"/>
        <v>#REF!</v>
      </c>
      <c r="BJ70" s="121" t="e">
        <f t="shared" si="21"/>
        <v>#REF!</v>
      </c>
      <c r="BK70" s="121" t="e">
        <f t="shared" si="21"/>
        <v>#REF!</v>
      </c>
      <c r="BL70" s="130" t="e">
        <f>+BK58-BK70</f>
        <v>#REF!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4.33203125" style="48" hidden="1" customWidth="1"/>
    <col min="2" max="2" width="33.1640625" style="308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6" t="s">
        <v>1106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7"/>
      <c r="C3" s="134"/>
    </row>
    <row r="4" spans="2:64" x14ac:dyDescent="0.15">
      <c r="B4" s="305" t="str">
        <f>+B47</f>
        <v>ASSETS</v>
      </c>
      <c r="C4" s="135"/>
    </row>
    <row r="5" spans="2:64" x14ac:dyDescent="0.15">
      <c r="B5" s="305"/>
      <c r="C5" s="135"/>
    </row>
    <row r="6" spans="2:64" x14ac:dyDescent="0.15">
      <c r="B6" s="305" t="str">
        <f t="shared" ref="B6:B10" si="0">+B49</f>
        <v>Current Assets</v>
      </c>
      <c r="C6" s="135"/>
    </row>
    <row r="7" spans="2:64" x14ac:dyDescent="0.15">
      <c r="B7" s="308" t="str">
        <f t="shared" si="0"/>
        <v>Cash</v>
      </c>
      <c r="C7" s="136"/>
      <c r="D7" s="121">
        <f>D50</f>
        <v>47167007.800000004</v>
      </c>
      <c r="E7" s="121">
        <f>P50</f>
        <v>43496169.050000004</v>
      </c>
      <c r="F7" s="121">
        <f>AB50</f>
        <v>-79220665.399999991</v>
      </c>
      <c r="G7" s="121">
        <f>AN50</f>
        <v>-177326540.0501</v>
      </c>
      <c r="H7" s="121" t="e">
        <f>AZ50</f>
        <v>#REF!</v>
      </c>
      <c r="I7" s="121" t="e">
        <f>BL50</f>
        <v>#REF!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8" t="str">
        <f t="shared" si="0"/>
        <v>Accounts Receivable</v>
      </c>
      <c r="C8" s="136"/>
      <c r="D8" s="121">
        <f>D51</f>
        <v>0</v>
      </c>
      <c r="E8" s="121">
        <f>P51</f>
        <v>79620</v>
      </c>
      <c r="F8" s="121">
        <f>AB51</f>
        <v>348285</v>
      </c>
      <c r="G8" s="121">
        <f>AN51</f>
        <v>622002.78999999992</v>
      </c>
      <c r="H8" s="121" t="e">
        <f>AZ51</f>
        <v>#REF!</v>
      </c>
      <c r="I8" s="121" t="e">
        <f>BL51</f>
        <v>#REF!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8" t="str">
        <f t="shared" si="0"/>
        <v>Inventory</v>
      </c>
      <c r="C9" s="136"/>
      <c r="D9" s="121">
        <f>D52</f>
        <v>0</v>
      </c>
      <c r="E9" s="121">
        <f>P52</f>
        <v>576000</v>
      </c>
      <c r="F9" s="121">
        <f>AB52</f>
        <v>768600</v>
      </c>
      <c r="G9" s="121">
        <f>AN52</f>
        <v>1853366</v>
      </c>
      <c r="H9" s="121">
        <f>AZ52</f>
        <v>1855078</v>
      </c>
      <c r="I9" s="121">
        <f>BL52</f>
        <v>19915078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5" t="str">
        <f t="shared" si="0"/>
        <v>Total Current Assets</v>
      </c>
      <c r="C10" s="135"/>
      <c r="D10" s="121">
        <f>D53</f>
        <v>47167007.800000004</v>
      </c>
      <c r="E10" s="121">
        <f>P53</f>
        <v>44151789.050000004</v>
      </c>
      <c r="F10" s="121">
        <f>AB53</f>
        <v>-78103780.399999991</v>
      </c>
      <c r="G10" s="121">
        <f>SUM(G7:G9)</f>
        <v>-174851171.26010001</v>
      </c>
      <c r="H10" s="121" t="e">
        <f>SUM(H7:H9)</f>
        <v>#REF!</v>
      </c>
      <c r="I10" s="121" t="e">
        <f>SUM(I7:I9)</f>
        <v>#REF!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8" t="s">
        <v>452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5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8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8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5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8" t="s">
        <v>452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5" t="str">
        <f>+B60</f>
        <v>TOTAL ASSETS</v>
      </c>
      <c r="C17" s="135"/>
      <c r="D17" s="121">
        <f>D60</f>
        <v>47167007.800000004</v>
      </c>
      <c r="E17" s="121">
        <f>E15+E10</f>
        <v>44232014.050000004</v>
      </c>
      <c r="F17" s="121">
        <f>F15+F10</f>
        <v>-78036955.399999991</v>
      </c>
      <c r="G17" s="121">
        <f>G15+G10</f>
        <v>-174810854.59343335</v>
      </c>
      <c r="H17" s="121" t="e">
        <f>H15+H10</f>
        <v>#REF!</v>
      </c>
      <c r="I17" s="121" t="e">
        <f>I15+I10</f>
        <v>#REF!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09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5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5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5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5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8" t="str">
        <f>+B66</f>
        <v>Accounts Payable</v>
      </c>
      <c r="C23" s="136"/>
      <c r="D23" s="121">
        <f>D66</f>
        <v>0</v>
      </c>
      <c r="E23" s="121">
        <f>P66</f>
        <v>444000</v>
      </c>
      <c r="F23" s="121">
        <f>AB66</f>
        <v>629160</v>
      </c>
      <c r="G23" s="121">
        <f>AN66</f>
        <v>1553854</v>
      </c>
      <c r="H23" s="121">
        <f>AZ66</f>
        <v>23968</v>
      </c>
      <c r="I23" s="121">
        <f>BL66</f>
        <v>13800000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09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5" t="str">
        <f>+B68</f>
        <v>Total Current Liabilities</v>
      </c>
      <c r="C25" s="135"/>
      <c r="D25" s="121">
        <f>D68</f>
        <v>0</v>
      </c>
      <c r="E25" s="121">
        <f>SUM(E23:E24)</f>
        <v>444000</v>
      </c>
      <c r="F25" s="121">
        <f>SUM(F23:F24)</f>
        <v>629160</v>
      </c>
      <c r="G25" s="121">
        <f>SUM(G23:G24)</f>
        <v>1553854</v>
      </c>
      <c r="H25" s="121">
        <f>SUM(H23:H24)</f>
        <v>23968</v>
      </c>
      <c r="I25" s="121">
        <f>SUM(I23:I24)</f>
        <v>13800000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8" t="s">
        <v>452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5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09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8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09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5" t="str">
        <f>+B74</f>
        <v>Total Liabilities</v>
      </c>
      <c r="C31" s="135"/>
      <c r="D31" s="121">
        <f>D74</f>
        <v>0</v>
      </c>
      <c r="E31" s="121">
        <f>E29+E25</f>
        <v>444000</v>
      </c>
      <c r="F31" s="121">
        <f>F29+F25</f>
        <v>629160</v>
      </c>
      <c r="G31" s="121">
        <f>G29+G25</f>
        <v>1553854</v>
      </c>
      <c r="H31" s="121">
        <f>H29+H25</f>
        <v>23968</v>
      </c>
      <c r="I31" s="121">
        <f>I29+I25</f>
        <v>13800000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8" t="s">
        <v>452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5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8" t="str">
        <f t="shared" si="2"/>
        <v>Stockholders Contribution</v>
      </c>
      <c r="C34" s="136"/>
      <c r="D34" s="121">
        <f>D77</f>
        <v>47195599.800000004</v>
      </c>
      <c r="E34" s="121">
        <f>P77</f>
        <v>156230214.65000001</v>
      </c>
      <c r="F34" s="121">
        <f>AB77</f>
        <v>156230214.65000001</v>
      </c>
      <c r="G34" s="121">
        <f>AN77</f>
        <v>156230214.65000001</v>
      </c>
      <c r="H34" s="121">
        <f>AZ77</f>
        <v>156230214.65000001</v>
      </c>
      <c r="I34" s="121">
        <f>BL77</f>
        <v>156230214.65000001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8" t="str">
        <f t="shared" si="2"/>
        <v>Retained Earnings</v>
      </c>
      <c r="C35" s="136"/>
      <c r="D35" s="121">
        <f>D78</f>
        <v>0</v>
      </c>
      <c r="E35" s="121">
        <f>P78</f>
        <v>-103085351.33333334</v>
      </c>
      <c r="F35" s="121">
        <f>AB78</f>
        <v>-225145383.04166669</v>
      </c>
      <c r="G35" s="121">
        <f>AN78</f>
        <v>-324398121.40077502</v>
      </c>
      <c r="H35" s="121" t="e">
        <f>AZ78</f>
        <v>#REF!</v>
      </c>
      <c r="I35" s="121" t="e">
        <f>BL78</f>
        <v>#REF!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8" t="str">
        <f t="shared" si="2"/>
        <v>Net Income</v>
      </c>
      <c r="C36" s="137"/>
      <c r="D36" s="121">
        <f>D79</f>
        <v>-28592</v>
      </c>
      <c r="E36" s="121">
        <f>P79</f>
        <v>-9356849.2666666657</v>
      </c>
      <c r="F36" s="121">
        <f>AB79</f>
        <v>-9750947.0083333347</v>
      </c>
      <c r="G36" s="121">
        <f>AN79</f>
        <v>-8196801.8426583325</v>
      </c>
      <c r="H36" s="121" t="e">
        <f>AZ79</f>
        <v>#REF!</v>
      </c>
      <c r="I36" s="121" t="e">
        <f>BL79</f>
        <v>#REF!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5" t="str">
        <f t="shared" si="2"/>
        <v>Total Equity</v>
      </c>
      <c r="C37" s="135"/>
      <c r="D37" s="121">
        <f>D80</f>
        <v>47167007.800000004</v>
      </c>
      <c r="E37" s="121">
        <f>P80</f>
        <v>43788014.049999997</v>
      </c>
      <c r="F37" s="121">
        <f>AB80</f>
        <v>-78666115.400000021</v>
      </c>
      <c r="G37" s="121">
        <f>AN80</f>
        <v>-176364708.59343335</v>
      </c>
      <c r="H37" s="121" t="e">
        <f>AZ80</f>
        <v>#REF!</v>
      </c>
      <c r="I37" s="121" t="e">
        <f>BL80</f>
        <v>#REF!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09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5" t="str">
        <f>+B82</f>
        <v>TOTAL LIABILITIES &amp; EQUITY</v>
      </c>
      <c r="C39" s="135"/>
      <c r="D39" s="121">
        <f>D82</f>
        <v>47167007.800000004</v>
      </c>
      <c r="E39" s="121">
        <f>E37+E31</f>
        <v>44232014.049999997</v>
      </c>
      <c r="F39" s="121">
        <f>F37+F31</f>
        <v>-78036955.400000021</v>
      </c>
      <c r="G39" s="121">
        <f>G37+G31</f>
        <v>-174810854.59343335</v>
      </c>
      <c r="H39" s="121" t="e">
        <f>H37+H31</f>
        <v>#REF!</v>
      </c>
      <c r="I39" s="121" t="e">
        <f>I37+I31</f>
        <v>#REF!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0"/>
      <c r="C40" s="137"/>
    </row>
    <row r="41" spans="2:64" s="33" customFormat="1" x14ac:dyDescent="0.15">
      <c r="B41" s="309"/>
      <c r="C41" s="137"/>
    </row>
    <row r="42" spans="2:64" customFormat="1" ht="14" thickBot="1" x14ac:dyDescent="0.2">
      <c r="B42" s="320" t="s">
        <v>970</v>
      </c>
      <c r="C42" s="321"/>
      <c r="D42" s="275" t="s">
        <v>64</v>
      </c>
      <c r="E42" s="372" t="s">
        <v>35</v>
      </c>
      <c r="F42" s="372"/>
      <c r="G42" s="372"/>
      <c r="H42" s="372"/>
      <c r="I42" s="372"/>
      <c r="J42" s="372"/>
      <c r="K42" s="372"/>
      <c r="L42" s="372"/>
      <c r="M42" s="372"/>
      <c r="N42" s="372"/>
      <c r="O42" s="372"/>
      <c r="P42" s="372"/>
      <c r="Q42" s="372" t="s">
        <v>36</v>
      </c>
      <c r="R42" s="372"/>
      <c r="S42" s="372"/>
      <c r="T42" s="372"/>
      <c r="U42" s="372"/>
      <c r="V42" s="372"/>
      <c r="W42" s="372"/>
      <c r="X42" s="372"/>
      <c r="Y42" s="372"/>
      <c r="Z42" s="372"/>
      <c r="AA42" s="372"/>
      <c r="AB42" s="372"/>
      <c r="AC42" s="372" t="s">
        <v>37</v>
      </c>
      <c r="AD42" s="372"/>
      <c r="AE42" s="372"/>
      <c r="AF42" s="372"/>
      <c r="AG42" s="372"/>
      <c r="AH42" s="372"/>
      <c r="AI42" s="372"/>
      <c r="AJ42" s="372"/>
      <c r="AK42" s="372"/>
      <c r="AL42" s="372"/>
      <c r="AM42" s="372"/>
      <c r="AN42" s="372"/>
      <c r="AO42" s="372" t="s">
        <v>38</v>
      </c>
      <c r="AP42" s="372"/>
      <c r="AQ42" s="372"/>
      <c r="AR42" s="372"/>
      <c r="AS42" s="372"/>
      <c r="AT42" s="372"/>
      <c r="AU42" s="372"/>
      <c r="AV42" s="372"/>
      <c r="AW42" s="372"/>
      <c r="AX42" s="372"/>
      <c r="AY42" s="372"/>
      <c r="AZ42" s="372"/>
      <c r="BA42" s="372" t="s">
        <v>39</v>
      </c>
      <c r="BB42" s="372"/>
      <c r="BC42" s="372"/>
      <c r="BD42" s="372"/>
      <c r="BE42" s="372"/>
      <c r="BF42" s="372"/>
      <c r="BG42" s="372"/>
      <c r="BH42" s="372"/>
      <c r="BI42" s="372"/>
      <c r="BJ42" s="372"/>
      <c r="BK42" s="372"/>
      <c r="BL42" s="372"/>
    </row>
    <row r="43" spans="2:64" customFormat="1" hidden="1" x14ac:dyDescent="0.15">
      <c r="B43" s="311"/>
      <c r="C43" s="253"/>
      <c r="D43" s="254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6" t="s">
        <v>453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7"/>
      <c r="C46" s="134"/>
    </row>
    <row r="47" spans="2:64" x14ac:dyDescent="0.15">
      <c r="B47" s="305" t="s">
        <v>454</v>
      </c>
      <c r="C47" s="135"/>
    </row>
    <row r="48" spans="2:64" x14ac:dyDescent="0.15">
      <c r="B48" s="305"/>
      <c r="C48" s="135"/>
    </row>
    <row r="49" spans="2:64" x14ac:dyDescent="0.15">
      <c r="B49" s="305" t="s">
        <v>455</v>
      </c>
      <c r="C49" s="135"/>
    </row>
    <row r="50" spans="2:64" x14ac:dyDescent="0.15">
      <c r="B50" s="308" t="s">
        <v>451</v>
      </c>
      <c r="C50" s="136"/>
      <c r="D50" s="121">
        <f>IF($D42="Y",'FIN-CASHFLOW_CWS'!C58,'FIN-CASHFLOW_CWS'!C70)</f>
        <v>47167007.800000004</v>
      </c>
      <c r="E50" s="121">
        <f>IF($D42="Y",'FIN-CASHFLOW_CWS'!D58,'FIN-CASHFLOW_CWS'!D70)</f>
        <v>37735783.800000004</v>
      </c>
      <c r="F50" s="121">
        <f>IF($D42="Y",'FIN-CASHFLOW_CWS'!E58,'FIN-CASHFLOW_CWS'!E70)</f>
        <v>28339959.800000004</v>
      </c>
      <c r="G50" s="121">
        <f>IF($D42="Y",'FIN-CASHFLOW_CWS'!F58,'FIN-CASHFLOW_CWS'!F70)</f>
        <v>18906745.800000004</v>
      </c>
      <c r="H50" s="121">
        <f>IF($D42="Y",'FIN-CASHFLOW_CWS'!G58,'FIN-CASHFLOW_CWS'!G70)</f>
        <v>9396406.1000000052</v>
      </c>
      <c r="I50" s="121">
        <f>IF($D42="Y",'FIN-CASHFLOW_CWS'!H58,'FIN-CASHFLOW_CWS'!H70)</f>
        <v>56128928.199999988</v>
      </c>
      <c r="J50" s="121">
        <f>IF($D42="Y",'FIN-CASHFLOW_CWS'!I58,'FIN-CASHFLOW_CWS'!I70)</f>
        <v>46771175.699999988</v>
      </c>
      <c r="K50" s="121">
        <f>IF($D42="Y",'FIN-CASHFLOW_CWS'!J58,'FIN-CASHFLOW_CWS'!J70)</f>
        <v>37386245.999999985</v>
      </c>
      <c r="L50" s="121">
        <f>IF($D42="Y",'FIN-CASHFLOW_CWS'!K58,'FIN-CASHFLOW_CWS'!K70)</f>
        <v>28024279.899999984</v>
      </c>
      <c r="M50" s="121">
        <f>IF($D42="Y",'FIN-CASHFLOW_CWS'!L58,'FIN-CASHFLOW_CWS'!L70)</f>
        <v>18685611.599999983</v>
      </c>
      <c r="N50" s="121">
        <f>IF($D42="Y",'FIN-CASHFLOW_CWS'!M58,'FIN-CASHFLOW_CWS'!M70)</f>
        <v>9323818.2999999821</v>
      </c>
      <c r="O50" s="121">
        <f>IF($D42="Y",'FIN-CASHFLOW_CWS'!N58,'FIN-CASHFLOW_CWS'!N70)</f>
        <v>52905686.650000006</v>
      </c>
      <c r="P50" s="121">
        <f>IF($D42="Y",'FIN-CASHFLOW_CWS'!O58,'FIN-CASHFLOW_CWS'!O70)</f>
        <v>43496169.050000004</v>
      </c>
      <c r="Q50" s="121">
        <f>IF($D42="Y",'FIN-CASHFLOW_CWS'!P58,'FIN-CASHFLOW_CWS'!P70)</f>
        <v>32411450.375000004</v>
      </c>
      <c r="R50" s="121">
        <f>IF($D42="Y",'FIN-CASHFLOW_CWS'!Q58,'FIN-CASHFLOW_CWS'!Q70)</f>
        <v>21466856.850000001</v>
      </c>
      <c r="S50" s="121">
        <f>IF($D42="Y",'FIN-CASHFLOW_CWS'!R58,'FIN-CASHFLOW_CWS'!R70)</f>
        <v>10725823.425000001</v>
      </c>
      <c r="T50" s="121">
        <f>IF($D42="Y",'FIN-CASHFLOW_CWS'!S58,'FIN-CASHFLOW_CWS'!S70)</f>
        <v>0</v>
      </c>
      <c r="U50" s="121">
        <f>IF($D42="Y",'FIN-CASHFLOW_CWS'!T58,'FIN-CASHFLOW_CWS'!T70)</f>
        <v>-10761876.475</v>
      </c>
      <c r="V50" s="121">
        <f>IF($D42="Y",'FIN-CASHFLOW_CWS'!U58,'FIN-CASHFLOW_CWS'!U70)</f>
        <v>-21440391.25</v>
      </c>
      <c r="W50" s="121">
        <f>IF($D42="Y",'FIN-CASHFLOW_CWS'!V58,'FIN-CASHFLOW_CWS'!V70)</f>
        <v>-31034769.675000001</v>
      </c>
      <c r="X50" s="121">
        <f>IF($D42="Y",'FIN-CASHFLOW_CWS'!W58,'FIN-CASHFLOW_CWS'!W70)</f>
        <v>-40713576.149999999</v>
      </c>
      <c r="Y50" s="121">
        <f>IF($D42="Y",'FIN-CASHFLOW_CWS'!X58,'FIN-CASHFLOW_CWS'!X70)</f>
        <v>-50297829.674999997</v>
      </c>
      <c r="Z50" s="121">
        <f>IF($D42="Y",'FIN-CASHFLOW_CWS'!Y58,'FIN-CASHFLOW_CWS'!Y70)</f>
        <v>-60024183.199999996</v>
      </c>
      <c r="AA50" s="121">
        <f>IF($D42="Y",'FIN-CASHFLOW_CWS'!Z58,'FIN-CASHFLOW_CWS'!Z70)</f>
        <v>-69654981.724999994</v>
      </c>
      <c r="AB50" s="121">
        <f>IF($D42="Y",'FIN-CASHFLOW_CWS'!AA58,'FIN-CASHFLOW_CWS'!AA70)</f>
        <v>-79220665.399999991</v>
      </c>
      <c r="AC50" s="121">
        <f>IF($D42="Y",'FIN-CASHFLOW_CWS'!AB58,'FIN-CASHFLOW_CWS'!AB70)</f>
        <v>-87777125.615624994</v>
      </c>
      <c r="AD50" s="121">
        <f>IF($D42="Y",'FIN-CASHFLOW_CWS'!AC58,'FIN-CASHFLOW_CWS'!AC70)</f>
        <v>-96303224.970749989</v>
      </c>
      <c r="AE50" s="121">
        <f>IF($D42="Y",'FIN-CASHFLOW_CWS'!AD58,'FIN-CASHFLOW_CWS'!AD70)</f>
        <v>-104553016.694475</v>
      </c>
      <c r="AF50" s="121">
        <f>IF($D42="Y",'FIN-CASHFLOW_CWS'!AE58,'FIN-CASHFLOW_CWS'!AE70)</f>
        <v>-112740889.7982</v>
      </c>
      <c r="AG50" s="121">
        <f>IF($D42="Y",'FIN-CASHFLOW_CWS'!AF58,'FIN-CASHFLOW_CWS'!AF70)</f>
        <v>-120991222.92982499</v>
      </c>
      <c r="AH50" s="121">
        <f>IF($D42="Y",'FIN-CASHFLOW_CWS'!AG58,'FIN-CASHFLOW_CWS'!AG70)</f>
        <v>-129126424.15004998</v>
      </c>
      <c r="AI50" s="121">
        <f>IF($D42="Y",'FIN-CASHFLOW_CWS'!AH58,'FIN-CASHFLOW_CWS'!AH70)</f>
        <v>-137065545.70377499</v>
      </c>
      <c r="AJ50" s="121">
        <f>IF($D42="Y",'FIN-CASHFLOW_CWS'!AI58,'FIN-CASHFLOW_CWS'!AI70)</f>
        <v>-145187747.83539999</v>
      </c>
      <c r="AK50" s="121">
        <f>IF($D42="Y",'FIN-CASHFLOW_CWS'!AJ58,'FIN-CASHFLOW_CWS'!AJ70)</f>
        <v>-153099037.99052498</v>
      </c>
      <c r="AL50" s="121">
        <f>IF($D42="Y",'FIN-CASHFLOW_CWS'!AK58,'FIN-CASHFLOW_CWS'!AK70)</f>
        <v>-161258934.69564998</v>
      </c>
      <c r="AM50" s="121">
        <f>IF($D42="Y",'FIN-CASHFLOW_CWS'!AL58,'FIN-CASHFLOW_CWS'!AL70)</f>
        <v>-169266295.40077499</v>
      </c>
      <c r="AN50" s="121">
        <f>IF($D42="Y",'FIN-CASHFLOW_CWS'!AM58,'FIN-CASHFLOW_CWS'!AM70)</f>
        <v>-177326540.0501</v>
      </c>
      <c r="AO50" s="121" t="e">
        <f>IF($D42="Y",'FIN-CASHFLOW_CWS'!AN58,'FIN-CASHFLOW_CWS'!AN70)</f>
        <v>#REF!</v>
      </c>
      <c r="AP50" s="121" t="e">
        <f>IF($D42="Y",'FIN-CASHFLOW_CWS'!AO58,'FIN-CASHFLOW_CWS'!AO70)</f>
        <v>#REF!</v>
      </c>
      <c r="AQ50" s="121" t="e">
        <f>IF($D42="Y",'FIN-CASHFLOW_CWS'!AP58,'FIN-CASHFLOW_CWS'!AP70)</f>
        <v>#REF!</v>
      </c>
      <c r="AR50" s="121" t="e">
        <f>IF($D42="Y",'FIN-CASHFLOW_CWS'!AQ58,'FIN-CASHFLOW_CWS'!AQ70)</f>
        <v>#REF!</v>
      </c>
      <c r="AS50" s="121" t="e">
        <f>IF($D42="Y",'FIN-CASHFLOW_CWS'!AR58,'FIN-CASHFLOW_CWS'!AR70)</f>
        <v>#REF!</v>
      </c>
      <c r="AT50" s="121" t="e">
        <f>IF($D42="Y",'FIN-CASHFLOW_CWS'!AS58,'FIN-CASHFLOW_CWS'!AS70)</f>
        <v>#REF!</v>
      </c>
      <c r="AU50" s="121" t="e">
        <f>IF($D42="Y",'FIN-CASHFLOW_CWS'!AT58,'FIN-CASHFLOW_CWS'!AT70)</f>
        <v>#REF!</v>
      </c>
      <c r="AV50" s="121" t="e">
        <f>IF($D42="Y",'FIN-CASHFLOW_CWS'!AU58,'FIN-CASHFLOW_CWS'!AU70)</f>
        <v>#REF!</v>
      </c>
      <c r="AW50" s="121" t="e">
        <f>IF($D42="Y",'FIN-CASHFLOW_CWS'!AV58,'FIN-CASHFLOW_CWS'!AV70)</f>
        <v>#REF!</v>
      </c>
      <c r="AX50" s="121" t="e">
        <f>IF($D42="Y",'FIN-CASHFLOW_CWS'!AW58,'FIN-CASHFLOW_CWS'!AW70)</f>
        <v>#REF!</v>
      </c>
      <c r="AY50" s="121" t="e">
        <f>IF($D42="Y",'FIN-CASHFLOW_CWS'!AX58,'FIN-CASHFLOW_CWS'!AX70)</f>
        <v>#REF!</v>
      </c>
      <c r="AZ50" s="121" t="e">
        <f>IF($D42="Y",'FIN-CASHFLOW_CWS'!AY58,'FIN-CASHFLOW_CWS'!AY70)</f>
        <v>#REF!</v>
      </c>
      <c r="BA50" s="121" t="e">
        <f>IF($D42="Y",'FIN-CASHFLOW_CWS'!AZ58,'FIN-CASHFLOW_CWS'!AZ70)</f>
        <v>#REF!</v>
      </c>
      <c r="BB50" s="121" t="e">
        <f>IF($D42="Y",'FIN-CASHFLOW_CWS'!BA58,'FIN-CASHFLOW_CWS'!BA70)</f>
        <v>#REF!</v>
      </c>
      <c r="BC50" s="121" t="e">
        <f>IF($D42="Y",'FIN-CASHFLOW_CWS'!BB58,'FIN-CASHFLOW_CWS'!BB70)</f>
        <v>#REF!</v>
      </c>
      <c r="BD50" s="121" t="e">
        <f>IF($D42="Y",'FIN-CASHFLOW_CWS'!BC58,'FIN-CASHFLOW_CWS'!BC70)</f>
        <v>#REF!</v>
      </c>
      <c r="BE50" s="121" t="e">
        <f>IF($D42="Y",'FIN-CASHFLOW_CWS'!BD58,'FIN-CASHFLOW_CWS'!BD70)</f>
        <v>#REF!</v>
      </c>
      <c r="BF50" s="121" t="e">
        <f>IF($D42="Y",'FIN-CASHFLOW_CWS'!BE58,'FIN-CASHFLOW_CWS'!BE70)</f>
        <v>#REF!</v>
      </c>
      <c r="BG50" s="121" t="e">
        <f>IF($D42="Y",'FIN-CASHFLOW_CWS'!BF58,'FIN-CASHFLOW_CWS'!BF70)</f>
        <v>#REF!</v>
      </c>
      <c r="BH50" s="121" t="e">
        <f>IF($D42="Y",'FIN-CASHFLOW_CWS'!BG58,'FIN-CASHFLOW_CWS'!BG70)</f>
        <v>#REF!</v>
      </c>
      <c r="BI50" s="121" t="e">
        <f>IF($D42="Y",'FIN-CASHFLOW_CWS'!BH58,'FIN-CASHFLOW_CWS'!BH70)</f>
        <v>#REF!</v>
      </c>
      <c r="BJ50" s="121" t="e">
        <f>IF($D42="Y",'FIN-CASHFLOW_CWS'!BI58,'FIN-CASHFLOW_CWS'!BI70)</f>
        <v>#REF!</v>
      </c>
      <c r="BK50" s="121" t="e">
        <f>IF($D42="Y",'FIN-CASHFLOW_CWS'!BJ58,'FIN-CASHFLOW_CWS'!BJ70)</f>
        <v>#REF!</v>
      </c>
      <c r="BL50" s="121" t="e">
        <f>IF($D42="Y",'FIN-CASHFLOW_CWS'!BK58,'FIN-CASHFLOW_CWS'!BK70)</f>
        <v>#REF!</v>
      </c>
    </row>
    <row r="51" spans="2:64" x14ac:dyDescent="0.15">
      <c r="B51" s="308" t="s">
        <v>456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152190</v>
      </c>
      <c r="I51" s="121">
        <f>'REV-AR_CWS'!H19</f>
        <v>168570</v>
      </c>
      <c r="J51" s="121">
        <f>'REV-AR_CWS'!I19</f>
        <v>184950</v>
      </c>
      <c r="K51" s="121">
        <f>'REV-AR_CWS'!J19</f>
        <v>152190</v>
      </c>
      <c r="L51" s="121">
        <f>'REV-AR_CWS'!K19</f>
        <v>168570</v>
      </c>
      <c r="M51" s="121">
        <f>'REV-AR_CWS'!L19</f>
        <v>133310</v>
      </c>
      <c r="N51" s="121">
        <f>'REV-AR_CWS'!M19</f>
        <v>133310</v>
      </c>
      <c r="O51" s="121">
        <f>'REV-AR_CWS'!N19</f>
        <v>133310</v>
      </c>
      <c r="P51" s="121">
        <f>'REV-AR_CWS'!O19</f>
        <v>79620</v>
      </c>
      <c r="Q51" s="121">
        <f>'REV-AR_CWS'!P19</f>
        <v>348285</v>
      </c>
      <c r="R51" s="121">
        <f>'REV-AR_CWS'!Q19</f>
        <v>570310</v>
      </c>
      <c r="S51" s="121">
        <f>'REV-AR_CWS'!R19</f>
        <v>630765</v>
      </c>
      <c r="T51" s="121">
        <f>'REV-AR_CWS'!S19</f>
        <v>630765</v>
      </c>
      <c r="U51" s="121">
        <f>'REV-AR_CWS'!T19</f>
        <v>693895</v>
      </c>
      <c r="V51" s="121">
        <f>'REV-AR_CWS'!U19</f>
        <v>759700</v>
      </c>
      <c r="W51" s="121">
        <f>'REV-AR_CWS'!V19</f>
        <v>630765</v>
      </c>
      <c r="X51" s="121">
        <f>'REV-AR_CWS'!W19</f>
        <v>693895</v>
      </c>
      <c r="Y51" s="121">
        <f>'REV-AR_CWS'!X19</f>
        <v>570310</v>
      </c>
      <c r="Z51" s="121">
        <f>'REV-AR_CWS'!Y19</f>
        <v>570310</v>
      </c>
      <c r="AA51" s="121">
        <f>'REV-AR_CWS'!Z19</f>
        <v>570310</v>
      </c>
      <c r="AB51" s="121">
        <f>'REV-AR_CWS'!AA19</f>
        <v>348285</v>
      </c>
      <c r="AC51" s="121">
        <f>'REV-AR_CWS'!AB19</f>
        <v>622000</v>
      </c>
      <c r="AD51" s="121">
        <f>'REV-AR_CWS'!AC19</f>
        <v>1006004.6499999999</v>
      </c>
      <c r="AE51" s="121">
        <f>'REV-AR_CWS'!AD19</f>
        <v>1134005.27</v>
      </c>
      <c r="AF51" s="121">
        <f>'REV-AR_CWS'!AE19</f>
        <v>1134005.27</v>
      </c>
      <c r="AG51" s="121">
        <f>'REV-AR_CWS'!AF19</f>
        <v>1234006.1999999997</v>
      </c>
      <c r="AH51" s="121">
        <f>'REV-AR_CWS'!AG19</f>
        <v>1362006.8199999996</v>
      </c>
      <c r="AI51" s="121">
        <f>'REV-AR_CWS'!AH19</f>
        <v>1134005.27</v>
      </c>
      <c r="AJ51" s="121">
        <f>'REV-AR_CWS'!AI19</f>
        <v>1234006.1999999997</v>
      </c>
      <c r="AK51" s="121">
        <f>'REV-AR_CWS'!AJ19</f>
        <v>1006004.6499999997</v>
      </c>
      <c r="AL51" s="121">
        <f>'REV-AR_CWS'!AK19</f>
        <v>1006004.6499999998</v>
      </c>
      <c r="AM51" s="121">
        <f>'REV-AR_CWS'!AL19</f>
        <v>1006004.6499999998</v>
      </c>
      <c r="AN51" s="121">
        <f>'REV-AR_CWS'!AM19</f>
        <v>622002.78999999992</v>
      </c>
      <c r="AO51" s="121" t="e">
        <f>'REV-AR_CWS'!AN19</f>
        <v>#REF!</v>
      </c>
      <c r="AP51" s="121" t="e">
        <f>'REV-AR_CWS'!AO19</f>
        <v>#REF!</v>
      </c>
      <c r="AQ51" s="121" t="e">
        <f>'REV-AR_CWS'!AP19</f>
        <v>#REF!</v>
      </c>
      <c r="AR51" s="121" t="e">
        <f>'REV-AR_CWS'!AQ19</f>
        <v>#REF!</v>
      </c>
      <c r="AS51" s="121" t="e">
        <f>'REV-AR_CWS'!AR19</f>
        <v>#REF!</v>
      </c>
      <c r="AT51" s="121" t="e">
        <f>'REV-AR_CWS'!AS19</f>
        <v>#REF!</v>
      </c>
      <c r="AU51" s="121" t="e">
        <f>'REV-AR_CWS'!AT19</f>
        <v>#REF!</v>
      </c>
      <c r="AV51" s="121" t="e">
        <f>'REV-AR_CWS'!AU19</f>
        <v>#REF!</v>
      </c>
      <c r="AW51" s="121" t="e">
        <f>'REV-AR_CWS'!AV19</f>
        <v>#REF!</v>
      </c>
      <c r="AX51" s="121" t="e">
        <f>'REV-AR_CWS'!AW19</f>
        <v>#REF!</v>
      </c>
      <c r="AY51" s="121" t="e">
        <f>'REV-AR_CWS'!AX19</f>
        <v>#REF!</v>
      </c>
      <c r="AZ51" s="121" t="e">
        <f>'REV-AR_CWS'!AY19</f>
        <v>#REF!</v>
      </c>
      <c r="BA51" s="121" t="e">
        <f>'REV-AR_CWS'!AZ19</f>
        <v>#REF!</v>
      </c>
      <c r="BB51" s="121" t="e">
        <f>'REV-AR_CWS'!BA19</f>
        <v>#REF!</v>
      </c>
      <c r="BC51" s="121" t="e">
        <f>'REV-AR_CWS'!BB19</f>
        <v>#REF!</v>
      </c>
      <c r="BD51" s="121" t="e">
        <f>'REV-AR_CWS'!BC19</f>
        <v>#REF!</v>
      </c>
      <c r="BE51" s="121" t="e">
        <f>'REV-AR_CWS'!BD19</f>
        <v>#REF!</v>
      </c>
      <c r="BF51" s="121" t="e">
        <f>'REV-AR_CWS'!BE19</f>
        <v>#REF!</v>
      </c>
      <c r="BG51" s="121" t="e">
        <f>'REV-AR_CWS'!BF19</f>
        <v>#REF!</v>
      </c>
      <c r="BH51" s="121" t="e">
        <f>'REV-AR_CWS'!BG19</f>
        <v>#REF!</v>
      </c>
      <c r="BI51" s="121" t="e">
        <f>'REV-AR_CWS'!BH19</f>
        <v>#REF!</v>
      </c>
      <c r="BJ51" s="121" t="e">
        <f>'REV-AR_CWS'!BI19</f>
        <v>#REF!</v>
      </c>
      <c r="BK51" s="121" t="e">
        <f>'REV-AR_CWS'!BJ19</f>
        <v>#REF!</v>
      </c>
      <c r="BL51" s="121" t="e">
        <f>'REV-AR_CWS'!BK19</f>
        <v>#REF!</v>
      </c>
    </row>
    <row r="52" spans="2:64" x14ac:dyDescent="0.15">
      <c r="B52" s="308" t="s">
        <v>457</v>
      </c>
      <c r="C52" s="136"/>
      <c r="D52" s="121">
        <f>'COGS-INVENTORY_CWS'!C48</f>
        <v>0</v>
      </c>
      <c r="E52" s="121">
        <f>'COGS-INVENTORY_CWS'!D48</f>
        <v>60000</v>
      </c>
      <c r="F52" s="121">
        <f>'COGS-INVENTORY_CWS'!E48</f>
        <v>132000</v>
      </c>
      <c r="G52" s="121">
        <f>'COGS-INVENTORY_CWS'!F48</f>
        <v>216000</v>
      </c>
      <c r="H52" s="121">
        <f>'COGS-INVENTORY_CWS'!G48</f>
        <v>216000</v>
      </c>
      <c r="I52" s="121">
        <f>'COGS-INVENTORY_CWS'!H48</f>
        <v>216000</v>
      </c>
      <c r="J52" s="121">
        <f>'COGS-INVENTORY_CWS'!I48</f>
        <v>180000</v>
      </c>
      <c r="K52" s="121">
        <f>'COGS-INVENTORY_CWS'!J48</f>
        <v>168000</v>
      </c>
      <c r="L52" s="121">
        <f>'COGS-INVENTORY_CWS'!K48</f>
        <v>144000</v>
      </c>
      <c r="M52" s="121">
        <f>'COGS-INVENTORY_CWS'!L48</f>
        <v>120000</v>
      </c>
      <c r="N52" s="121">
        <f>'COGS-INVENTORY_CWS'!M48</f>
        <v>204000</v>
      </c>
      <c r="O52" s="121">
        <f>'COGS-INVENTORY_CWS'!N48</f>
        <v>360000</v>
      </c>
      <c r="P52" s="121">
        <f>'COGS-INVENTORY_CWS'!O48</f>
        <v>576000</v>
      </c>
      <c r="Q52" s="121">
        <f>'COGS-INVENTORY_CWS'!P48</f>
        <v>691560</v>
      </c>
      <c r="R52" s="121">
        <f>'COGS-INVENTORY_CWS'!Q48</f>
        <v>755760</v>
      </c>
      <c r="S52" s="121">
        <f>'COGS-INVENTORY_CWS'!R48</f>
        <v>807120</v>
      </c>
      <c r="T52" s="121">
        <f>'COGS-INVENTORY_CWS'!S48</f>
        <v>807120</v>
      </c>
      <c r="U52" s="121">
        <f>'COGS-INVENTORY_CWS'!T48</f>
        <v>807120</v>
      </c>
      <c r="V52" s="121">
        <f>'COGS-INVENTORY_CWS'!U48</f>
        <v>717240</v>
      </c>
      <c r="W52" s="121">
        <f>'COGS-INVENTORY_CWS'!V48</f>
        <v>678720</v>
      </c>
      <c r="X52" s="121">
        <f>'COGS-INVENTORY_CWS'!W48</f>
        <v>614520</v>
      </c>
      <c r="Y52" s="121">
        <f>'COGS-INVENTORY_CWS'!X48</f>
        <v>537480</v>
      </c>
      <c r="Z52" s="121">
        <f>'COGS-INVENTORY_CWS'!Y48</f>
        <v>498960</v>
      </c>
      <c r="AA52" s="121">
        <f>'COGS-INVENTORY_CWS'!Z48</f>
        <v>576000</v>
      </c>
      <c r="AB52" s="121">
        <f>'COGS-INVENTORY_CWS'!AA48</f>
        <v>768600</v>
      </c>
      <c r="AC52" s="121">
        <f>'COGS-INVENTORY_CWS'!AB48</f>
        <v>944508</v>
      </c>
      <c r="AD52" s="121">
        <f>'COGS-INVENTORY_CWS'!AC48</f>
        <v>1032462</v>
      </c>
      <c r="AE52" s="121">
        <f>'COGS-INVENTORY_CWS'!AD48</f>
        <v>1120416</v>
      </c>
      <c r="AF52" s="121">
        <f>'COGS-INVENTORY_CWS'!AE48</f>
        <v>1120416</v>
      </c>
      <c r="AG52" s="121">
        <f>'COGS-INVENTORY_CWS'!AF48</f>
        <v>1120416</v>
      </c>
      <c r="AH52" s="121">
        <f>'COGS-INVENTORY_CWS'!AG48</f>
        <v>988485</v>
      </c>
      <c r="AI52" s="121">
        <f>'COGS-INVENTORY_CWS'!AH48</f>
        <v>944508</v>
      </c>
      <c r="AJ52" s="121">
        <f>'COGS-INVENTORY_CWS'!AI48</f>
        <v>856554</v>
      </c>
      <c r="AK52" s="121">
        <f>'COGS-INVENTORY_CWS'!AJ48</f>
        <v>724623</v>
      </c>
      <c r="AL52" s="121">
        <f>'COGS-INVENTORY_CWS'!AK48</f>
        <v>841895</v>
      </c>
      <c r="AM52" s="121">
        <f>'COGS-INVENTORY_CWS'!AL48</f>
        <v>1237688</v>
      </c>
      <c r="AN52" s="121">
        <f>'COGS-INVENTORY_CWS'!AM48</f>
        <v>1853366</v>
      </c>
      <c r="AO52" s="121">
        <f>'COGS-INVENTORY_CWS'!AN48</f>
        <v>1858716</v>
      </c>
      <c r="AP52" s="121">
        <f>'COGS-INVENTORY_CWS'!AO48</f>
        <v>1861284</v>
      </c>
      <c r="AQ52" s="121">
        <f>'COGS-INVENTORY_CWS'!AP48</f>
        <v>1863852</v>
      </c>
      <c r="AR52" s="121">
        <f>'COGS-INVENTORY_CWS'!AQ48</f>
        <v>1863852</v>
      </c>
      <c r="AS52" s="121">
        <f>'COGS-INVENTORY_CWS'!AR48</f>
        <v>1863852</v>
      </c>
      <c r="AT52" s="121">
        <f>'COGS-INVENTORY_CWS'!AS48</f>
        <v>1860000</v>
      </c>
      <c r="AU52" s="121">
        <f>'COGS-INVENTORY_CWS'!AT48</f>
        <v>1858716</v>
      </c>
      <c r="AV52" s="121">
        <f>'COGS-INVENTORY_CWS'!AU48</f>
        <v>1856148</v>
      </c>
      <c r="AW52" s="121">
        <f>'COGS-INVENTORY_CWS'!AV48</f>
        <v>1852082</v>
      </c>
      <c r="AX52" s="121">
        <f>'COGS-INVENTORY_CWS'!AW48</f>
        <v>1848444</v>
      </c>
      <c r="AY52" s="121">
        <f>'COGS-INVENTORY_CWS'!AX48</f>
        <v>1849086</v>
      </c>
      <c r="AZ52" s="121">
        <f>'COGS-INVENTORY_CWS'!AY48</f>
        <v>1855078</v>
      </c>
      <c r="BA52" s="121">
        <f>'COGS-INVENTORY_CWS'!AZ48</f>
        <v>2167078</v>
      </c>
      <c r="BB52" s="121">
        <f>'COGS-INVENTORY_CWS'!BA48</f>
        <v>2323078</v>
      </c>
      <c r="BC52" s="121">
        <f>'COGS-INVENTORY_CWS'!BB48</f>
        <v>2479078</v>
      </c>
      <c r="BD52" s="121">
        <f>'COGS-INVENTORY_CWS'!BC48</f>
        <v>2479078</v>
      </c>
      <c r="BE52" s="121">
        <f>'COGS-INVENTORY_CWS'!BD48</f>
        <v>2479078</v>
      </c>
      <c r="BF52" s="121">
        <f>'COGS-INVENTORY_CWS'!BE48</f>
        <v>2251078</v>
      </c>
      <c r="BG52" s="121">
        <f>'COGS-INVENTORY_CWS'!BF48</f>
        <v>2179078</v>
      </c>
      <c r="BH52" s="121">
        <f>'COGS-INVENTORY_CWS'!BG48</f>
        <v>2023078</v>
      </c>
      <c r="BI52" s="121">
        <f>'COGS-INVENTORY_CWS'!BH48</f>
        <v>1783078</v>
      </c>
      <c r="BJ52" s="121">
        <f>'COGS-INVENTORY_CWS'!BI48</f>
        <v>7147078</v>
      </c>
      <c r="BK52" s="121">
        <f>'COGS-INVENTORY_CWS'!BJ48</f>
        <v>12511078</v>
      </c>
      <c r="BL52" s="121">
        <f>'COGS-INVENTORY_CWS'!BK48</f>
        <v>19915078</v>
      </c>
    </row>
    <row r="53" spans="2:64" x14ac:dyDescent="0.15">
      <c r="B53" s="305" t="s">
        <v>458</v>
      </c>
      <c r="C53" s="135"/>
      <c r="D53" s="121">
        <f>SUM(D50:D52)</f>
        <v>47167007.800000004</v>
      </c>
      <c r="E53" s="121">
        <f>SUM(E50:E52)</f>
        <v>37795783.800000004</v>
      </c>
      <c r="F53" s="121">
        <f t="shared" ref="F53:BL53" si="3">SUM(F50:F52)</f>
        <v>28471959.800000004</v>
      </c>
      <c r="G53" s="121">
        <f t="shared" si="3"/>
        <v>19122745.800000004</v>
      </c>
      <c r="H53" s="121">
        <f t="shared" si="3"/>
        <v>9764596.1000000052</v>
      </c>
      <c r="I53" s="121">
        <f t="shared" si="3"/>
        <v>56513498.199999988</v>
      </c>
      <c r="J53" s="121">
        <f t="shared" si="3"/>
        <v>47136125.699999988</v>
      </c>
      <c r="K53" s="121">
        <f t="shared" si="3"/>
        <v>37706435.999999985</v>
      </c>
      <c r="L53" s="121">
        <f t="shared" si="3"/>
        <v>28336849.899999984</v>
      </c>
      <c r="M53" s="121">
        <f t="shared" si="3"/>
        <v>18938921.599999983</v>
      </c>
      <c r="N53" s="121">
        <f t="shared" si="3"/>
        <v>9661128.2999999821</v>
      </c>
      <c r="O53" s="121">
        <f t="shared" si="3"/>
        <v>53398996.650000006</v>
      </c>
      <c r="P53" s="121">
        <f t="shared" si="3"/>
        <v>44151789.050000004</v>
      </c>
      <c r="Q53" s="121">
        <f t="shared" si="3"/>
        <v>33451295.375000004</v>
      </c>
      <c r="R53" s="121">
        <f t="shared" si="3"/>
        <v>22792926.850000001</v>
      </c>
      <c r="S53" s="121">
        <f t="shared" si="3"/>
        <v>12163708.425000001</v>
      </c>
      <c r="T53" s="121">
        <f t="shared" si="3"/>
        <v>1437885</v>
      </c>
      <c r="U53" s="121">
        <f t="shared" si="3"/>
        <v>-9260861.4749999996</v>
      </c>
      <c r="V53" s="121">
        <f t="shared" si="3"/>
        <v>-19963451.25</v>
      </c>
      <c r="W53" s="121">
        <f t="shared" si="3"/>
        <v>-29725284.675000001</v>
      </c>
      <c r="X53" s="121">
        <f t="shared" si="3"/>
        <v>-39405161.149999999</v>
      </c>
      <c r="Y53" s="121">
        <f t="shared" si="3"/>
        <v>-49190039.674999997</v>
      </c>
      <c r="Z53" s="121">
        <f t="shared" si="3"/>
        <v>-58954913.199999996</v>
      </c>
      <c r="AA53" s="121">
        <f t="shared" si="3"/>
        <v>-68508671.724999994</v>
      </c>
      <c r="AB53" s="121">
        <f t="shared" si="3"/>
        <v>-78103780.399999991</v>
      </c>
      <c r="AC53" s="121">
        <f t="shared" si="3"/>
        <v>-86210617.615624994</v>
      </c>
      <c r="AD53" s="121">
        <f t="shared" si="3"/>
        <v>-94264758.320749983</v>
      </c>
      <c r="AE53" s="121">
        <f t="shared" si="3"/>
        <v>-102298595.424475</v>
      </c>
      <c r="AF53" s="121">
        <f t="shared" si="3"/>
        <v>-110486468.5282</v>
      </c>
      <c r="AG53" s="121">
        <f t="shared" si="3"/>
        <v>-118636800.72982499</v>
      </c>
      <c r="AH53" s="121">
        <f t="shared" si="3"/>
        <v>-126775932.33004999</v>
      </c>
      <c r="AI53" s="121">
        <f t="shared" si="3"/>
        <v>-134987032.43377498</v>
      </c>
      <c r="AJ53" s="121">
        <f t="shared" si="3"/>
        <v>-143097187.6354</v>
      </c>
      <c r="AK53" s="121">
        <f t="shared" si="3"/>
        <v>-151368410.34052497</v>
      </c>
      <c r="AL53" s="121">
        <f t="shared" si="3"/>
        <v>-159411035.04564998</v>
      </c>
      <c r="AM53" s="121">
        <f t="shared" si="3"/>
        <v>-167022602.75077498</v>
      </c>
      <c r="AN53" s="121">
        <f t="shared" si="3"/>
        <v>-174851171.26010001</v>
      </c>
      <c r="AO53" s="121" t="e">
        <f t="shared" si="3"/>
        <v>#REF!</v>
      </c>
      <c r="AP53" s="121" t="e">
        <f t="shared" si="3"/>
        <v>#REF!</v>
      </c>
      <c r="AQ53" s="121" t="e">
        <f t="shared" si="3"/>
        <v>#REF!</v>
      </c>
      <c r="AR53" s="121" t="e">
        <f t="shared" si="3"/>
        <v>#REF!</v>
      </c>
      <c r="AS53" s="121" t="e">
        <f t="shared" si="3"/>
        <v>#REF!</v>
      </c>
      <c r="AT53" s="121" t="e">
        <f t="shared" si="3"/>
        <v>#REF!</v>
      </c>
      <c r="AU53" s="121" t="e">
        <f t="shared" si="3"/>
        <v>#REF!</v>
      </c>
      <c r="AV53" s="121" t="e">
        <f t="shared" si="3"/>
        <v>#REF!</v>
      </c>
      <c r="AW53" s="121" t="e">
        <f t="shared" si="3"/>
        <v>#REF!</v>
      </c>
      <c r="AX53" s="121" t="e">
        <f t="shared" si="3"/>
        <v>#REF!</v>
      </c>
      <c r="AY53" s="121" t="e">
        <f t="shared" si="3"/>
        <v>#REF!</v>
      </c>
      <c r="AZ53" s="121" t="e">
        <f t="shared" si="3"/>
        <v>#REF!</v>
      </c>
      <c r="BA53" s="121" t="e">
        <f t="shared" si="3"/>
        <v>#REF!</v>
      </c>
      <c r="BB53" s="121" t="e">
        <f t="shared" si="3"/>
        <v>#REF!</v>
      </c>
      <c r="BC53" s="121" t="e">
        <f t="shared" si="3"/>
        <v>#REF!</v>
      </c>
      <c r="BD53" s="121" t="e">
        <f t="shared" si="3"/>
        <v>#REF!</v>
      </c>
      <c r="BE53" s="121" t="e">
        <f t="shared" si="3"/>
        <v>#REF!</v>
      </c>
      <c r="BF53" s="121" t="e">
        <f t="shared" si="3"/>
        <v>#REF!</v>
      </c>
      <c r="BG53" s="121" t="e">
        <f t="shared" si="3"/>
        <v>#REF!</v>
      </c>
      <c r="BH53" s="121" t="e">
        <f t="shared" si="3"/>
        <v>#REF!</v>
      </c>
      <c r="BI53" s="121" t="e">
        <f t="shared" si="3"/>
        <v>#REF!</v>
      </c>
      <c r="BJ53" s="121" t="e">
        <f t="shared" si="3"/>
        <v>#REF!</v>
      </c>
      <c r="BK53" s="121" t="e">
        <f t="shared" si="3"/>
        <v>#REF!</v>
      </c>
      <c r="BL53" s="121" t="e">
        <f t="shared" si="3"/>
        <v>#REF!</v>
      </c>
    </row>
    <row r="54" spans="2:64" x14ac:dyDescent="0.15">
      <c r="B54" s="308" t="s">
        <v>452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5" t="s">
        <v>459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8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8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5" t="s">
        <v>460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8" t="s">
        <v>452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5" t="s">
        <v>461</v>
      </c>
      <c r="C60" s="135"/>
      <c r="D60" s="121">
        <f t="shared" ref="D60:AI60" si="5">D58+D53</f>
        <v>47167007.800000004</v>
      </c>
      <c r="E60" s="121">
        <f t="shared" si="5"/>
        <v>37838067.13333334</v>
      </c>
      <c r="F60" s="121">
        <f t="shared" si="5"/>
        <v>28548434.800000004</v>
      </c>
      <c r="G60" s="121">
        <f t="shared" si="5"/>
        <v>19207745.800000004</v>
      </c>
      <c r="H60" s="121">
        <f t="shared" si="5"/>
        <v>9857954.4333333392</v>
      </c>
      <c r="I60" s="121">
        <f t="shared" si="5"/>
        <v>56605214.866666652</v>
      </c>
      <c r="J60" s="121">
        <f t="shared" si="5"/>
        <v>47226200.699999988</v>
      </c>
      <c r="K60" s="121">
        <f t="shared" si="5"/>
        <v>37794869.333333321</v>
      </c>
      <c r="L60" s="121">
        <f t="shared" si="5"/>
        <v>28423641.566666652</v>
      </c>
      <c r="M60" s="121">
        <f t="shared" si="5"/>
        <v>19024071.599999983</v>
      </c>
      <c r="N60" s="121">
        <f t="shared" si="5"/>
        <v>9744636.6333333161</v>
      </c>
      <c r="O60" s="121">
        <f t="shared" si="5"/>
        <v>53480863.31666667</v>
      </c>
      <c r="P60" s="121">
        <f t="shared" si="5"/>
        <v>44232014.050000004</v>
      </c>
      <c r="Q60" s="121">
        <f t="shared" si="5"/>
        <v>33529878.708333336</v>
      </c>
      <c r="R60" s="121">
        <f t="shared" si="5"/>
        <v>22869868.516666669</v>
      </c>
      <c r="S60" s="121">
        <f t="shared" si="5"/>
        <v>12239008.425000001</v>
      </c>
      <c r="T60" s="121">
        <f t="shared" si="5"/>
        <v>1511543.3333333333</v>
      </c>
      <c r="U60" s="121">
        <f t="shared" si="5"/>
        <v>-9188844.8083333336</v>
      </c>
      <c r="V60" s="121">
        <f t="shared" si="5"/>
        <v>-19893076.25</v>
      </c>
      <c r="W60" s="121">
        <f t="shared" si="5"/>
        <v>-29649668.008333333</v>
      </c>
      <c r="X60" s="121">
        <f t="shared" si="5"/>
        <v>-39331302.816666663</v>
      </c>
      <c r="Y60" s="121">
        <f t="shared" si="5"/>
        <v>-49117939.674999997</v>
      </c>
      <c r="Z60" s="121">
        <f t="shared" si="5"/>
        <v>-58884571.533333331</v>
      </c>
      <c r="AA60" s="121">
        <f t="shared" si="5"/>
        <v>-68440088.391666666</v>
      </c>
      <c r="AB60" s="121">
        <f t="shared" si="5"/>
        <v>-78036955.399999991</v>
      </c>
      <c r="AC60" s="121">
        <f t="shared" si="5"/>
        <v>-86150959.282291666</v>
      </c>
      <c r="AD60" s="121">
        <f t="shared" si="5"/>
        <v>-94206858.320749983</v>
      </c>
      <c r="AE60" s="121">
        <f t="shared" si="5"/>
        <v>-102242453.75780833</v>
      </c>
      <c r="AF60" s="121">
        <f t="shared" si="5"/>
        <v>-110432085.19486667</v>
      </c>
      <c r="AG60" s="121">
        <f t="shared" si="5"/>
        <v>-118584175.72982499</v>
      </c>
      <c r="AH60" s="121">
        <f t="shared" si="5"/>
        <v>-126725065.66338332</v>
      </c>
      <c r="AI60" s="121">
        <f t="shared" si="5"/>
        <v>-134937924.10044163</v>
      </c>
      <c r="AJ60" s="121">
        <f t="shared" ref="AJ60:BL60" si="6">AJ58+AJ53</f>
        <v>-143049837.6354</v>
      </c>
      <c r="AK60" s="121">
        <f t="shared" si="6"/>
        <v>-151322818.67385831</v>
      </c>
      <c r="AL60" s="121">
        <f t="shared" si="6"/>
        <v>-159367201.71231663</v>
      </c>
      <c r="AM60" s="121">
        <f t="shared" si="6"/>
        <v>-166980527.75077498</v>
      </c>
      <c r="AN60" s="121">
        <f t="shared" si="6"/>
        <v>-174810854.59343335</v>
      </c>
      <c r="AO60" s="121" t="e">
        <f t="shared" si="6"/>
        <v>#REF!</v>
      </c>
      <c r="AP60" s="121" t="e">
        <f t="shared" si="6"/>
        <v>#REF!</v>
      </c>
      <c r="AQ60" s="121" t="e">
        <f t="shared" si="6"/>
        <v>#REF!</v>
      </c>
      <c r="AR60" s="121" t="e">
        <f t="shared" si="6"/>
        <v>#REF!</v>
      </c>
      <c r="AS60" s="121" t="e">
        <f t="shared" si="6"/>
        <v>#REF!</v>
      </c>
      <c r="AT60" s="121" t="e">
        <f t="shared" si="6"/>
        <v>#REF!</v>
      </c>
      <c r="AU60" s="121" t="e">
        <f t="shared" si="6"/>
        <v>#REF!</v>
      </c>
      <c r="AV60" s="121" t="e">
        <f t="shared" si="6"/>
        <v>#REF!</v>
      </c>
      <c r="AW60" s="121" t="e">
        <f t="shared" si="6"/>
        <v>#REF!</v>
      </c>
      <c r="AX60" s="121" t="e">
        <f t="shared" si="6"/>
        <v>#REF!</v>
      </c>
      <c r="AY60" s="121" t="e">
        <f t="shared" si="6"/>
        <v>#REF!</v>
      </c>
      <c r="AZ60" s="121" t="e">
        <f t="shared" si="6"/>
        <v>#REF!</v>
      </c>
      <c r="BA60" s="121" t="e">
        <f t="shared" si="6"/>
        <v>#REF!</v>
      </c>
      <c r="BB60" s="121" t="e">
        <f t="shared" si="6"/>
        <v>#REF!</v>
      </c>
      <c r="BC60" s="121" t="e">
        <f t="shared" si="6"/>
        <v>#REF!</v>
      </c>
      <c r="BD60" s="121" t="e">
        <f t="shared" si="6"/>
        <v>#REF!</v>
      </c>
      <c r="BE60" s="121" t="e">
        <f t="shared" si="6"/>
        <v>#REF!</v>
      </c>
      <c r="BF60" s="121" t="e">
        <f t="shared" si="6"/>
        <v>#REF!</v>
      </c>
      <c r="BG60" s="121" t="e">
        <f t="shared" si="6"/>
        <v>#REF!</v>
      </c>
      <c r="BH60" s="121" t="e">
        <f t="shared" si="6"/>
        <v>#REF!</v>
      </c>
      <c r="BI60" s="121" t="e">
        <f t="shared" si="6"/>
        <v>#REF!</v>
      </c>
      <c r="BJ60" s="121" t="e">
        <f t="shared" si="6"/>
        <v>#REF!</v>
      </c>
      <c r="BK60" s="121" t="e">
        <f t="shared" si="6"/>
        <v>#REF!</v>
      </c>
      <c r="BL60" s="121" t="e">
        <f t="shared" si="6"/>
        <v>#REF!</v>
      </c>
    </row>
    <row r="61" spans="2:64" s="33" customFormat="1" x14ac:dyDescent="0.15">
      <c r="B61" s="309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5" t="s">
        <v>1050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5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5" t="s">
        <v>462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5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8" t="s">
        <v>369</v>
      </c>
      <c r="C66" s="136"/>
      <c r="D66" s="121">
        <f>'COGS-INVENTORY_CWS'!C69</f>
        <v>0</v>
      </c>
      <c r="E66" s="121">
        <f>'COGS-INVENTORY_CWS'!D69</f>
        <v>60000</v>
      </c>
      <c r="F66" s="121">
        <f>'COGS-INVENTORY_CWS'!E69</f>
        <v>132000</v>
      </c>
      <c r="G66" s="121">
        <f>'COGS-INVENTORY_CWS'!F69</f>
        <v>156000</v>
      </c>
      <c r="H66" s="121">
        <f>'COGS-INVENTORY_CWS'!G69</f>
        <v>144000</v>
      </c>
      <c r="I66" s="121">
        <f>'COGS-INVENTORY_CWS'!H69</f>
        <v>132000</v>
      </c>
      <c r="J66" s="121">
        <f>'COGS-INVENTORY_CWS'!I69</f>
        <v>120000</v>
      </c>
      <c r="K66" s="121">
        <f>'COGS-INVENTORY_CWS'!J69</f>
        <v>96000</v>
      </c>
      <c r="L66" s="121">
        <f>'COGS-INVENTORY_CWS'!K69</f>
        <v>96000</v>
      </c>
      <c r="M66" s="121">
        <f>'COGS-INVENTORY_CWS'!L69</f>
        <v>72000</v>
      </c>
      <c r="N66" s="121">
        <f>'COGS-INVENTORY_CWS'!M69</f>
        <v>156000</v>
      </c>
      <c r="O66" s="121">
        <f>'COGS-INVENTORY_CWS'!N69</f>
        <v>336000</v>
      </c>
      <c r="P66" s="121">
        <f>'COGS-INVENTORY_CWS'!O69</f>
        <v>444000</v>
      </c>
      <c r="Q66" s="121">
        <f>'COGS-INVENTORY_CWS'!P69</f>
        <v>496800</v>
      </c>
      <c r="R66" s="121">
        <f>'COGS-INVENTORY_CWS'!Q69</f>
        <v>539280</v>
      </c>
      <c r="S66" s="121">
        <f>'COGS-INVENTORY_CWS'!R69</f>
        <v>590640</v>
      </c>
      <c r="T66" s="121">
        <f>'COGS-INVENTORY_CWS'!S69</f>
        <v>564960</v>
      </c>
      <c r="U66" s="121">
        <f>'COGS-INVENTORY_CWS'!T69</f>
        <v>539280</v>
      </c>
      <c r="V66" s="121">
        <f>'COGS-INVENTORY_CWS'!U69</f>
        <v>500760</v>
      </c>
      <c r="W66" s="121">
        <f>'COGS-INVENTORY_CWS'!V69</f>
        <v>436560</v>
      </c>
      <c r="X66" s="121">
        <f>'COGS-INVENTORY_CWS'!W69</f>
        <v>436560</v>
      </c>
      <c r="Y66" s="121">
        <f>'COGS-INVENTORY_CWS'!X69</f>
        <v>359520</v>
      </c>
      <c r="Z66" s="121">
        <f>'COGS-INVENTORY_CWS'!Y69</f>
        <v>321000</v>
      </c>
      <c r="AA66" s="121">
        <f>'COGS-INVENTORY_CWS'!Z69</f>
        <v>475080</v>
      </c>
      <c r="AB66" s="121">
        <f>'COGS-INVENTORY_CWS'!AA69</f>
        <v>629160</v>
      </c>
      <c r="AC66" s="121">
        <f>'COGS-INVENTORY_CWS'!AB69</f>
        <v>714974</v>
      </c>
      <c r="AD66" s="121">
        <f>'COGS-INVENTORY_CWS'!AC69</f>
        <v>806245</v>
      </c>
      <c r="AE66" s="121">
        <f>'COGS-INVENTORY_CWS'!AD69</f>
        <v>894199</v>
      </c>
      <c r="AF66" s="121">
        <f>'COGS-INVENTORY_CWS'!AE69</f>
        <v>850222</v>
      </c>
      <c r="AG66" s="121">
        <f>'COGS-INVENTORY_CWS'!AF69</f>
        <v>806245</v>
      </c>
      <c r="AH66" s="121">
        <f>'COGS-INVENTORY_CWS'!AG69</f>
        <v>762268</v>
      </c>
      <c r="AI66" s="121">
        <f>'COGS-INVENTORY_CWS'!AH69</f>
        <v>674314</v>
      </c>
      <c r="AJ66" s="121">
        <f>'COGS-INVENTORY_CWS'!AI69</f>
        <v>674314</v>
      </c>
      <c r="AK66" s="121">
        <f>'COGS-INVENTORY_CWS'!AJ69</f>
        <v>542383</v>
      </c>
      <c r="AL66" s="121">
        <f>'COGS-INVENTORY_CWS'!AK69</f>
        <v>659655</v>
      </c>
      <c r="AM66" s="121">
        <f>'COGS-INVENTORY_CWS'!AL69</f>
        <v>1187379</v>
      </c>
      <c r="AN66" s="121">
        <f>'COGS-INVENTORY_CWS'!AM69</f>
        <v>1553854</v>
      </c>
      <c r="AO66" s="121">
        <f>'COGS-INVENTORY_CWS'!AN69</f>
        <v>832888</v>
      </c>
      <c r="AP66" s="121">
        <f>'COGS-INVENTORY_CWS'!AO69</f>
        <v>25252</v>
      </c>
      <c r="AQ66" s="121">
        <f>'COGS-INVENTORY_CWS'!AP69</f>
        <v>27820</v>
      </c>
      <c r="AR66" s="121">
        <f>'COGS-INVENTORY_CWS'!AQ69</f>
        <v>26536</v>
      </c>
      <c r="AS66" s="121">
        <f>'COGS-INVENTORY_CWS'!AR69</f>
        <v>25252</v>
      </c>
      <c r="AT66" s="121">
        <f>'COGS-INVENTORY_CWS'!AS69</f>
        <v>23968</v>
      </c>
      <c r="AU66" s="121">
        <f>'COGS-INVENTORY_CWS'!AT69</f>
        <v>21400</v>
      </c>
      <c r="AV66" s="121">
        <f>'COGS-INVENTORY_CWS'!AU69</f>
        <v>21400</v>
      </c>
      <c r="AW66" s="121">
        <f>'COGS-INVENTORY_CWS'!AV69</f>
        <v>17334</v>
      </c>
      <c r="AX66" s="121">
        <f>'COGS-INVENTORY_CWS'!AW69</f>
        <v>13696</v>
      </c>
      <c r="AY66" s="121">
        <f>'COGS-INVENTORY_CWS'!AX69</f>
        <v>18404</v>
      </c>
      <c r="AZ66" s="121">
        <f>'COGS-INVENTORY_CWS'!AY69</f>
        <v>23968</v>
      </c>
      <c r="BA66" s="121">
        <f>'COGS-INVENTORY_CWS'!AZ69</f>
        <v>720626</v>
      </c>
      <c r="BB66" s="121">
        <f>'COGS-INVENTORY_CWS'!BA69</f>
        <v>1500000</v>
      </c>
      <c r="BC66" s="121">
        <f>'COGS-INVENTORY_CWS'!BB69</f>
        <v>1656000</v>
      </c>
      <c r="BD66" s="121">
        <f>'COGS-INVENTORY_CWS'!BC69</f>
        <v>1572000</v>
      </c>
      <c r="BE66" s="121">
        <f>'COGS-INVENTORY_CWS'!BD69</f>
        <v>1500000</v>
      </c>
      <c r="BF66" s="121">
        <f>'COGS-INVENTORY_CWS'!BE69</f>
        <v>1428000</v>
      </c>
      <c r="BG66" s="121">
        <f>'COGS-INVENTORY_CWS'!BF69</f>
        <v>1272000</v>
      </c>
      <c r="BH66" s="121">
        <f>'COGS-INVENTORY_CWS'!BG69</f>
        <v>1272000</v>
      </c>
      <c r="BI66" s="121">
        <f>'COGS-INVENTORY_CWS'!BH69</f>
        <v>1032000</v>
      </c>
      <c r="BJ66" s="121">
        <f>'COGS-INVENTORY_CWS'!BI69</f>
        <v>6396000</v>
      </c>
      <c r="BK66" s="121">
        <f>'COGS-INVENTORY_CWS'!BJ69</f>
        <v>12000000</v>
      </c>
      <c r="BL66" s="121">
        <f>'COGS-INVENTORY_CWS'!BK69</f>
        <v>13800000</v>
      </c>
    </row>
    <row r="67" spans="2:64" s="33" customFormat="1" x14ac:dyDescent="0.15">
      <c r="B67" s="309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5" t="s">
        <v>463</v>
      </c>
      <c r="C68" s="135"/>
      <c r="D68" s="121">
        <f>SUM(D66:D67)</f>
        <v>0</v>
      </c>
      <c r="E68" s="121">
        <f>SUM(E66:E67)</f>
        <v>60000</v>
      </c>
      <c r="F68" s="121">
        <f t="shared" ref="F68:BL68" si="7">SUM(F66:F67)</f>
        <v>132000</v>
      </c>
      <c r="G68" s="121">
        <f t="shared" si="7"/>
        <v>156000</v>
      </c>
      <c r="H68" s="121">
        <f t="shared" si="7"/>
        <v>144000</v>
      </c>
      <c r="I68" s="121">
        <f t="shared" si="7"/>
        <v>132000</v>
      </c>
      <c r="J68" s="121">
        <f t="shared" si="7"/>
        <v>120000</v>
      </c>
      <c r="K68" s="121">
        <f t="shared" si="7"/>
        <v>96000</v>
      </c>
      <c r="L68" s="121">
        <f t="shared" si="7"/>
        <v>96000</v>
      </c>
      <c r="M68" s="121">
        <f t="shared" si="7"/>
        <v>72000</v>
      </c>
      <c r="N68" s="121">
        <f t="shared" si="7"/>
        <v>156000</v>
      </c>
      <c r="O68" s="121">
        <f t="shared" si="7"/>
        <v>336000</v>
      </c>
      <c r="P68" s="121">
        <f t="shared" si="7"/>
        <v>444000</v>
      </c>
      <c r="Q68" s="121">
        <f t="shared" si="7"/>
        <v>496800</v>
      </c>
      <c r="R68" s="121">
        <f t="shared" si="7"/>
        <v>539280</v>
      </c>
      <c r="S68" s="121">
        <f t="shared" si="7"/>
        <v>590640</v>
      </c>
      <c r="T68" s="121">
        <f t="shared" si="7"/>
        <v>564960</v>
      </c>
      <c r="U68" s="121">
        <f t="shared" si="7"/>
        <v>539280</v>
      </c>
      <c r="V68" s="121">
        <f t="shared" si="7"/>
        <v>500760</v>
      </c>
      <c r="W68" s="121">
        <f t="shared" si="7"/>
        <v>436560</v>
      </c>
      <c r="X68" s="121">
        <f t="shared" si="7"/>
        <v>436560</v>
      </c>
      <c r="Y68" s="121">
        <f t="shared" si="7"/>
        <v>359520</v>
      </c>
      <c r="Z68" s="121">
        <f t="shared" si="7"/>
        <v>321000</v>
      </c>
      <c r="AA68" s="121">
        <f t="shared" si="7"/>
        <v>475080</v>
      </c>
      <c r="AB68" s="121">
        <f t="shared" si="7"/>
        <v>629160</v>
      </c>
      <c r="AC68" s="121">
        <f t="shared" si="7"/>
        <v>714974</v>
      </c>
      <c r="AD68" s="121">
        <f t="shared" si="7"/>
        <v>806245</v>
      </c>
      <c r="AE68" s="121">
        <f t="shared" si="7"/>
        <v>894199</v>
      </c>
      <c r="AF68" s="121">
        <f t="shared" si="7"/>
        <v>850222</v>
      </c>
      <c r="AG68" s="121">
        <f t="shared" si="7"/>
        <v>806245</v>
      </c>
      <c r="AH68" s="121">
        <f t="shared" si="7"/>
        <v>762268</v>
      </c>
      <c r="AI68" s="121">
        <f t="shared" si="7"/>
        <v>674314</v>
      </c>
      <c r="AJ68" s="121">
        <f t="shared" si="7"/>
        <v>674314</v>
      </c>
      <c r="AK68" s="121">
        <f t="shared" si="7"/>
        <v>542383</v>
      </c>
      <c r="AL68" s="121">
        <f t="shared" si="7"/>
        <v>659655</v>
      </c>
      <c r="AM68" s="121">
        <f t="shared" si="7"/>
        <v>1187379</v>
      </c>
      <c r="AN68" s="121">
        <f t="shared" si="7"/>
        <v>1553854</v>
      </c>
      <c r="AO68" s="121">
        <f t="shared" si="7"/>
        <v>832888</v>
      </c>
      <c r="AP68" s="121">
        <f t="shared" si="7"/>
        <v>25252</v>
      </c>
      <c r="AQ68" s="121">
        <f t="shared" si="7"/>
        <v>27820</v>
      </c>
      <c r="AR68" s="121">
        <f t="shared" si="7"/>
        <v>26536</v>
      </c>
      <c r="AS68" s="121">
        <f t="shared" si="7"/>
        <v>25252</v>
      </c>
      <c r="AT68" s="121">
        <f t="shared" si="7"/>
        <v>23968</v>
      </c>
      <c r="AU68" s="121">
        <f t="shared" si="7"/>
        <v>21400</v>
      </c>
      <c r="AV68" s="121">
        <f t="shared" si="7"/>
        <v>21400</v>
      </c>
      <c r="AW68" s="121">
        <f t="shared" si="7"/>
        <v>17334</v>
      </c>
      <c r="AX68" s="121">
        <f t="shared" si="7"/>
        <v>13696</v>
      </c>
      <c r="AY68" s="121">
        <f t="shared" si="7"/>
        <v>18404</v>
      </c>
      <c r="AZ68" s="121">
        <f t="shared" si="7"/>
        <v>23968</v>
      </c>
      <c r="BA68" s="121">
        <f t="shared" si="7"/>
        <v>720626</v>
      </c>
      <c r="BB68" s="121">
        <f t="shared" si="7"/>
        <v>1500000</v>
      </c>
      <c r="BC68" s="121">
        <f t="shared" si="7"/>
        <v>1656000</v>
      </c>
      <c r="BD68" s="121">
        <f t="shared" si="7"/>
        <v>1572000</v>
      </c>
      <c r="BE68" s="121">
        <f t="shared" si="7"/>
        <v>1500000</v>
      </c>
      <c r="BF68" s="121">
        <f t="shared" si="7"/>
        <v>1428000</v>
      </c>
      <c r="BG68" s="121">
        <f t="shared" si="7"/>
        <v>1272000</v>
      </c>
      <c r="BH68" s="121">
        <f t="shared" si="7"/>
        <v>1272000</v>
      </c>
      <c r="BI68" s="121">
        <f t="shared" si="7"/>
        <v>1032000</v>
      </c>
      <c r="BJ68" s="121">
        <f t="shared" si="7"/>
        <v>6396000</v>
      </c>
      <c r="BK68" s="121">
        <f t="shared" si="7"/>
        <v>12000000</v>
      </c>
      <c r="BL68" s="121">
        <f t="shared" si="7"/>
        <v>13800000</v>
      </c>
    </row>
    <row r="69" spans="2:64" x14ac:dyDescent="0.15">
      <c r="B69" s="308" t="s">
        <v>452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5" t="s">
        <v>464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09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8" t="s">
        <v>465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09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5" t="s">
        <v>466</v>
      </c>
      <c r="C74" s="135"/>
      <c r="D74" s="121">
        <f t="shared" ref="D74:AI74" si="8">D72+D68</f>
        <v>0</v>
      </c>
      <c r="E74" s="121">
        <f t="shared" si="8"/>
        <v>60000</v>
      </c>
      <c r="F74" s="121">
        <f t="shared" si="8"/>
        <v>132000</v>
      </c>
      <c r="G74" s="121">
        <f t="shared" si="8"/>
        <v>156000</v>
      </c>
      <c r="H74" s="121">
        <f t="shared" si="8"/>
        <v>144000</v>
      </c>
      <c r="I74" s="121">
        <f t="shared" si="8"/>
        <v>132000</v>
      </c>
      <c r="J74" s="121">
        <f t="shared" si="8"/>
        <v>120000</v>
      </c>
      <c r="K74" s="121">
        <f t="shared" si="8"/>
        <v>96000</v>
      </c>
      <c r="L74" s="121">
        <f t="shared" si="8"/>
        <v>96000</v>
      </c>
      <c r="M74" s="121">
        <f t="shared" si="8"/>
        <v>72000</v>
      </c>
      <c r="N74" s="121">
        <f t="shared" si="8"/>
        <v>156000</v>
      </c>
      <c r="O74" s="121">
        <f t="shared" si="8"/>
        <v>336000</v>
      </c>
      <c r="P74" s="121">
        <f t="shared" si="8"/>
        <v>444000</v>
      </c>
      <c r="Q74" s="121">
        <f t="shared" si="8"/>
        <v>496800</v>
      </c>
      <c r="R74" s="121">
        <f t="shared" si="8"/>
        <v>539280</v>
      </c>
      <c r="S74" s="121">
        <f t="shared" si="8"/>
        <v>590640</v>
      </c>
      <c r="T74" s="121">
        <f t="shared" si="8"/>
        <v>564960</v>
      </c>
      <c r="U74" s="121">
        <f t="shared" si="8"/>
        <v>539280</v>
      </c>
      <c r="V74" s="121">
        <f t="shared" si="8"/>
        <v>500760</v>
      </c>
      <c r="W74" s="121">
        <f t="shared" si="8"/>
        <v>436560</v>
      </c>
      <c r="X74" s="121">
        <f t="shared" si="8"/>
        <v>436560</v>
      </c>
      <c r="Y74" s="121">
        <f t="shared" si="8"/>
        <v>359520</v>
      </c>
      <c r="Z74" s="121">
        <f t="shared" si="8"/>
        <v>321000</v>
      </c>
      <c r="AA74" s="121">
        <f t="shared" si="8"/>
        <v>475080</v>
      </c>
      <c r="AB74" s="121">
        <f t="shared" si="8"/>
        <v>629160</v>
      </c>
      <c r="AC74" s="121">
        <f t="shared" si="8"/>
        <v>714974</v>
      </c>
      <c r="AD74" s="121">
        <f t="shared" si="8"/>
        <v>806245</v>
      </c>
      <c r="AE74" s="121">
        <f t="shared" si="8"/>
        <v>894199</v>
      </c>
      <c r="AF74" s="121">
        <f t="shared" si="8"/>
        <v>850222</v>
      </c>
      <c r="AG74" s="121">
        <f t="shared" si="8"/>
        <v>806245</v>
      </c>
      <c r="AH74" s="121">
        <f t="shared" si="8"/>
        <v>762268</v>
      </c>
      <c r="AI74" s="121">
        <f t="shared" si="8"/>
        <v>674314</v>
      </c>
      <c r="AJ74" s="121">
        <f t="shared" ref="AJ74:BL74" si="9">AJ72+AJ68</f>
        <v>674314</v>
      </c>
      <c r="AK74" s="121">
        <f t="shared" si="9"/>
        <v>542383</v>
      </c>
      <c r="AL74" s="121">
        <f t="shared" si="9"/>
        <v>659655</v>
      </c>
      <c r="AM74" s="121">
        <f t="shared" si="9"/>
        <v>1187379</v>
      </c>
      <c r="AN74" s="121">
        <f t="shared" si="9"/>
        <v>1553854</v>
      </c>
      <c r="AO74" s="121">
        <f t="shared" si="9"/>
        <v>832888</v>
      </c>
      <c r="AP74" s="121">
        <f t="shared" si="9"/>
        <v>25252</v>
      </c>
      <c r="AQ74" s="121">
        <f t="shared" si="9"/>
        <v>27820</v>
      </c>
      <c r="AR74" s="121">
        <f t="shared" si="9"/>
        <v>26536</v>
      </c>
      <c r="AS74" s="121">
        <f t="shared" si="9"/>
        <v>25252</v>
      </c>
      <c r="AT74" s="121">
        <f t="shared" si="9"/>
        <v>23968</v>
      </c>
      <c r="AU74" s="121">
        <f t="shared" si="9"/>
        <v>21400</v>
      </c>
      <c r="AV74" s="121">
        <f t="shared" si="9"/>
        <v>21400</v>
      </c>
      <c r="AW74" s="121">
        <f t="shared" si="9"/>
        <v>17334</v>
      </c>
      <c r="AX74" s="121">
        <f t="shared" si="9"/>
        <v>13696</v>
      </c>
      <c r="AY74" s="121">
        <f t="shared" si="9"/>
        <v>18404</v>
      </c>
      <c r="AZ74" s="121">
        <f t="shared" si="9"/>
        <v>23968</v>
      </c>
      <c r="BA74" s="121">
        <f t="shared" si="9"/>
        <v>720626</v>
      </c>
      <c r="BB74" s="121">
        <f t="shared" si="9"/>
        <v>1500000</v>
      </c>
      <c r="BC74" s="121">
        <f t="shared" si="9"/>
        <v>1656000</v>
      </c>
      <c r="BD74" s="121">
        <f t="shared" si="9"/>
        <v>1572000</v>
      </c>
      <c r="BE74" s="121">
        <f t="shared" si="9"/>
        <v>1500000</v>
      </c>
      <c r="BF74" s="121">
        <f t="shared" si="9"/>
        <v>1428000</v>
      </c>
      <c r="BG74" s="121">
        <f t="shared" si="9"/>
        <v>1272000</v>
      </c>
      <c r="BH74" s="121">
        <f t="shared" si="9"/>
        <v>1272000</v>
      </c>
      <c r="BI74" s="121">
        <f t="shared" si="9"/>
        <v>1032000</v>
      </c>
      <c r="BJ74" s="121">
        <f t="shared" si="9"/>
        <v>6396000</v>
      </c>
      <c r="BK74" s="121">
        <f t="shared" si="9"/>
        <v>12000000</v>
      </c>
      <c r="BL74" s="121">
        <f t="shared" si="9"/>
        <v>13800000</v>
      </c>
    </row>
    <row r="75" spans="2:64" x14ac:dyDescent="0.15">
      <c r="B75" s="308" t="s">
        <v>452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5" t="s">
        <v>1051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8" t="s">
        <v>1052</v>
      </c>
      <c r="C77" s="136"/>
      <c r="D77" s="121">
        <f>IF($D42="Y",'FIN-CASHFLOW_CWS'!C60,'FIN-CASHFLOW_CWS'!C65)</f>
        <v>47195599.800000004</v>
      </c>
      <c r="E77" s="121">
        <f>IF($D42="Y",'FIN-CASHFLOW_CWS'!D60,'FIN-CASHFLOW_CWS'!D65)</f>
        <v>47195599.800000004</v>
      </c>
      <c r="F77" s="121">
        <f>IF($D42="Y",'FIN-CASHFLOW_CWS'!E60,'FIN-CASHFLOW_CWS'!E65)</f>
        <v>47195599.800000004</v>
      </c>
      <c r="G77" s="121">
        <f>IF($D42="Y",'FIN-CASHFLOW_CWS'!F60,'FIN-CASHFLOW_CWS'!F65)</f>
        <v>47195599.800000004</v>
      </c>
      <c r="H77" s="121">
        <f>IF($D42="Y",'FIN-CASHFLOW_CWS'!G60,'FIN-CASHFLOW_CWS'!G65)</f>
        <v>47195599.800000004</v>
      </c>
      <c r="I77" s="121">
        <f>IF($D42="Y",'FIN-CASHFLOW_CWS'!H60,'FIN-CASHFLOW_CWS'!H65)</f>
        <v>103324527.99999999</v>
      </c>
      <c r="J77" s="121">
        <f>IF($D42="Y",'FIN-CASHFLOW_CWS'!I60,'FIN-CASHFLOW_CWS'!I65)</f>
        <v>103324527.99999999</v>
      </c>
      <c r="K77" s="121">
        <f>IF($D42="Y",'FIN-CASHFLOW_CWS'!J60,'FIN-CASHFLOW_CWS'!J65)</f>
        <v>103324527.99999999</v>
      </c>
      <c r="L77" s="121">
        <f>IF($D42="Y",'FIN-CASHFLOW_CWS'!K60,'FIN-CASHFLOW_CWS'!K65)</f>
        <v>103324527.99999999</v>
      </c>
      <c r="M77" s="121">
        <f>IF($D42="Y",'FIN-CASHFLOW_CWS'!L60,'FIN-CASHFLOW_CWS'!L65)</f>
        <v>103324527.99999999</v>
      </c>
      <c r="N77" s="121">
        <f>IF($D42="Y",'FIN-CASHFLOW_CWS'!M60,'FIN-CASHFLOW_CWS'!M65)</f>
        <v>103324527.99999999</v>
      </c>
      <c r="O77" s="121">
        <f>IF($D42="Y",'FIN-CASHFLOW_CWS'!N60,'FIN-CASHFLOW_CWS'!N65)</f>
        <v>156230214.65000001</v>
      </c>
      <c r="P77" s="121">
        <f>IF($D42="Y",'FIN-CASHFLOW_CWS'!O60,'FIN-CASHFLOW_CWS'!O65)</f>
        <v>156230214.65000001</v>
      </c>
      <c r="Q77" s="121">
        <f>IF($D42="Y",'FIN-CASHFLOW_CWS'!P60,'FIN-CASHFLOW_CWS'!P65)</f>
        <v>156230214.65000001</v>
      </c>
      <c r="R77" s="121">
        <f>IF($D42="Y",'FIN-CASHFLOW_CWS'!Q60,'FIN-CASHFLOW_CWS'!Q65)</f>
        <v>156230214.65000001</v>
      </c>
      <c r="S77" s="121">
        <f>IF($D42="Y",'FIN-CASHFLOW_CWS'!R60,'FIN-CASHFLOW_CWS'!R65)</f>
        <v>156230214.65000001</v>
      </c>
      <c r="T77" s="121">
        <f>IF($D42="Y",'FIN-CASHFLOW_CWS'!S60,'FIN-CASHFLOW_CWS'!S65)</f>
        <v>156230214.65000001</v>
      </c>
      <c r="U77" s="121">
        <f>IF($D42="Y",'FIN-CASHFLOW_CWS'!T60,'FIN-CASHFLOW_CWS'!T65)</f>
        <v>156230214.65000001</v>
      </c>
      <c r="V77" s="121">
        <f>IF($D42="Y",'FIN-CASHFLOW_CWS'!U60,'FIN-CASHFLOW_CWS'!U65)</f>
        <v>156230214.65000001</v>
      </c>
      <c r="W77" s="121">
        <f>IF($D42="Y",'FIN-CASHFLOW_CWS'!V60,'FIN-CASHFLOW_CWS'!V65)</f>
        <v>156230214.65000001</v>
      </c>
      <c r="X77" s="121">
        <f>IF($D42="Y",'FIN-CASHFLOW_CWS'!W60,'FIN-CASHFLOW_CWS'!W65)</f>
        <v>156230214.65000001</v>
      </c>
      <c r="Y77" s="121">
        <f>IF($D42="Y",'FIN-CASHFLOW_CWS'!X60,'FIN-CASHFLOW_CWS'!X65)</f>
        <v>156230214.65000001</v>
      </c>
      <c r="Z77" s="121">
        <f>IF($D42="Y",'FIN-CASHFLOW_CWS'!Y60,'FIN-CASHFLOW_CWS'!Y65)</f>
        <v>156230214.65000001</v>
      </c>
      <c r="AA77" s="121">
        <f>IF($D42="Y",'FIN-CASHFLOW_CWS'!Z60,'FIN-CASHFLOW_CWS'!Z65)</f>
        <v>156230214.65000001</v>
      </c>
      <c r="AB77" s="121">
        <f>IF($D42="Y",'FIN-CASHFLOW_CWS'!AA60,'FIN-CASHFLOW_CWS'!AA65)</f>
        <v>156230214.65000001</v>
      </c>
      <c r="AC77" s="121">
        <f>IF($D42="Y",'FIN-CASHFLOW_CWS'!AB60,'FIN-CASHFLOW_CWS'!AB65)</f>
        <v>156230214.65000001</v>
      </c>
      <c r="AD77" s="121">
        <f>IF($D42="Y",'FIN-CASHFLOW_CWS'!AC60,'FIN-CASHFLOW_CWS'!AC65)</f>
        <v>156230214.65000001</v>
      </c>
      <c r="AE77" s="121">
        <f>IF($D42="Y",'FIN-CASHFLOW_CWS'!AD60,'FIN-CASHFLOW_CWS'!AD65)</f>
        <v>156230214.65000001</v>
      </c>
      <c r="AF77" s="121">
        <f>IF($D42="Y",'FIN-CASHFLOW_CWS'!AE60,'FIN-CASHFLOW_CWS'!AE65)</f>
        <v>156230214.65000001</v>
      </c>
      <c r="AG77" s="121">
        <f>IF($D42="Y",'FIN-CASHFLOW_CWS'!AF60,'FIN-CASHFLOW_CWS'!AF65)</f>
        <v>156230214.65000001</v>
      </c>
      <c r="AH77" s="121">
        <f>IF($D42="Y",'FIN-CASHFLOW_CWS'!AG60,'FIN-CASHFLOW_CWS'!AG65)</f>
        <v>156230214.65000001</v>
      </c>
      <c r="AI77" s="121">
        <f>IF($D42="Y",'FIN-CASHFLOW_CWS'!AH60,'FIN-CASHFLOW_CWS'!AH65)</f>
        <v>156230214.65000001</v>
      </c>
      <c r="AJ77" s="121">
        <f>IF($D42="Y",'FIN-CASHFLOW_CWS'!AI60,'FIN-CASHFLOW_CWS'!AI65)</f>
        <v>156230214.65000001</v>
      </c>
      <c r="AK77" s="121">
        <f>IF($D42="Y",'FIN-CASHFLOW_CWS'!AJ60,'FIN-CASHFLOW_CWS'!AJ65)</f>
        <v>156230214.65000001</v>
      </c>
      <c r="AL77" s="121">
        <f>IF($D42="Y",'FIN-CASHFLOW_CWS'!AK60,'FIN-CASHFLOW_CWS'!AK65)</f>
        <v>156230214.65000001</v>
      </c>
      <c r="AM77" s="121">
        <f>IF($D42="Y",'FIN-CASHFLOW_CWS'!AL60,'FIN-CASHFLOW_CWS'!AL65)</f>
        <v>156230214.65000001</v>
      </c>
      <c r="AN77" s="121">
        <f>IF($D42="Y",'FIN-CASHFLOW_CWS'!AM60,'FIN-CASHFLOW_CWS'!AM65)</f>
        <v>156230214.65000001</v>
      </c>
      <c r="AO77" s="121">
        <f>IF($D42="Y",'FIN-CASHFLOW_CWS'!AN60,'FIN-CASHFLOW_CWS'!AN65)</f>
        <v>156230214.65000001</v>
      </c>
      <c r="AP77" s="121">
        <f>IF($D42="Y",'FIN-CASHFLOW_CWS'!AO60,'FIN-CASHFLOW_CWS'!AO65)</f>
        <v>156230214.65000001</v>
      </c>
      <c r="AQ77" s="121">
        <f>IF($D42="Y",'FIN-CASHFLOW_CWS'!AP60,'FIN-CASHFLOW_CWS'!AP65)</f>
        <v>156230214.65000001</v>
      </c>
      <c r="AR77" s="121">
        <f>IF($D42="Y",'FIN-CASHFLOW_CWS'!AQ60,'FIN-CASHFLOW_CWS'!AQ65)</f>
        <v>156230214.65000001</v>
      </c>
      <c r="AS77" s="121">
        <f>IF($D42="Y",'FIN-CASHFLOW_CWS'!AR60,'FIN-CASHFLOW_CWS'!AR65)</f>
        <v>156230214.65000001</v>
      </c>
      <c r="AT77" s="121">
        <f>IF($D42="Y",'FIN-CASHFLOW_CWS'!AS60,'FIN-CASHFLOW_CWS'!AS65)</f>
        <v>156230214.65000001</v>
      </c>
      <c r="AU77" s="121">
        <f>IF($D42="Y",'FIN-CASHFLOW_CWS'!AT60,'FIN-CASHFLOW_CWS'!AT65)</f>
        <v>156230214.65000001</v>
      </c>
      <c r="AV77" s="121">
        <f>IF($D42="Y",'FIN-CASHFLOW_CWS'!AU60,'FIN-CASHFLOW_CWS'!AU65)</f>
        <v>156230214.65000001</v>
      </c>
      <c r="AW77" s="121">
        <f>IF($D42="Y",'FIN-CASHFLOW_CWS'!AV60,'FIN-CASHFLOW_CWS'!AV65)</f>
        <v>156230214.65000001</v>
      </c>
      <c r="AX77" s="121">
        <f>IF($D42="Y",'FIN-CASHFLOW_CWS'!AW60,'FIN-CASHFLOW_CWS'!AW65)</f>
        <v>156230214.65000001</v>
      </c>
      <c r="AY77" s="121">
        <f>IF($D42="Y",'FIN-CASHFLOW_CWS'!AX60,'FIN-CASHFLOW_CWS'!AX65)</f>
        <v>156230214.65000001</v>
      </c>
      <c r="AZ77" s="121">
        <f>IF($D42="Y",'FIN-CASHFLOW_CWS'!AY60,'FIN-CASHFLOW_CWS'!AY65)</f>
        <v>156230214.65000001</v>
      </c>
      <c r="BA77" s="121">
        <f>IF($D42="Y",'FIN-CASHFLOW_CWS'!AZ60,'FIN-CASHFLOW_CWS'!AZ65)</f>
        <v>156230214.65000001</v>
      </c>
      <c r="BB77" s="121">
        <f>IF($D42="Y",'FIN-CASHFLOW_CWS'!BA60,'FIN-CASHFLOW_CWS'!BA65)</f>
        <v>156230214.65000001</v>
      </c>
      <c r="BC77" s="121">
        <f>IF($D42="Y",'FIN-CASHFLOW_CWS'!BB60,'FIN-CASHFLOW_CWS'!BB65)</f>
        <v>156230214.65000001</v>
      </c>
      <c r="BD77" s="121">
        <f>IF($D42="Y",'FIN-CASHFLOW_CWS'!BC60,'FIN-CASHFLOW_CWS'!BC65)</f>
        <v>156230214.65000001</v>
      </c>
      <c r="BE77" s="121">
        <f>IF($D42="Y",'FIN-CASHFLOW_CWS'!BD60,'FIN-CASHFLOW_CWS'!BD65)</f>
        <v>156230214.65000001</v>
      </c>
      <c r="BF77" s="121">
        <f>IF($D42="Y",'FIN-CASHFLOW_CWS'!BE60,'FIN-CASHFLOW_CWS'!BE65)</f>
        <v>156230214.65000001</v>
      </c>
      <c r="BG77" s="121">
        <f>IF($D42="Y",'FIN-CASHFLOW_CWS'!BF60,'FIN-CASHFLOW_CWS'!BF65)</f>
        <v>156230214.65000001</v>
      </c>
      <c r="BH77" s="121">
        <f>IF($D42="Y",'FIN-CASHFLOW_CWS'!BG60,'FIN-CASHFLOW_CWS'!BG65)</f>
        <v>156230214.65000001</v>
      </c>
      <c r="BI77" s="121">
        <f>IF($D42="Y",'FIN-CASHFLOW_CWS'!BH60,'FIN-CASHFLOW_CWS'!BH65)</f>
        <v>156230214.65000001</v>
      </c>
      <c r="BJ77" s="121">
        <f>IF($D42="Y",'FIN-CASHFLOW_CWS'!BI60,'FIN-CASHFLOW_CWS'!BI65)</f>
        <v>156230214.65000001</v>
      </c>
      <c r="BK77" s="121">
        <f>IF($D42="Y",'FIN-CASHFLOW_CWS'!BJ60,'FIN-CASHFLOW_CWS'!BJ65)</f>
        <v>156230214.65000001</v>
      </c>
      <c r="BL77" s="121">
        <f>IF($D42="Y",'FIN-CASHFLOW_CWS'!BK60,'FIN-CASHFLOW_CWS'!BK65)</f>
        <v>156230214.65000001</v>
      </c>
    </row>
    <row r="78" spans="2:64" x14ac:dyDescent="0.15">
      <c r="B78" s="308" t="s">
        <v>971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-37481645.366666667</v>
      </c>
      <c r="J78" s="121">
        <f t="shared" si="10"/>
        <v>-46851313.133333333</v>
      </c>
      <c r="K78" s="121">
        <f t="shared" si="10"/>
        <v>-56218327.299999997</v>
      </c>
      <c r="L78" s="121">
        <f t="shared" si="10"/>
        <v>-65625658.666666664</v>
      </c>
      <c r="M78" s="121">
        <f t="shared" si="10"/>
        <v>-74996886.433333337</v>
      </c>
      <c r="N78" s="121">
        <f t="shared" si="10"/>
        <v>-84372456.400000006</v>
      </c>
      <c r="O78" s="121">
        <f t="shared" si="10"/>
        <v>-93735891.366666675</v>
      </c>
      <c r="P78" s="121">
        <f t="shared" si="10"/>
        <v>-103085351.33333334</v>
      </c>
      <c r="Q78" s="121">
        <f t="shared" si="10"/>
        <v>-112442200.60000001</v>
      </c>
      <c r="R78" s="121">
        <f t="shared" si="10"/>
        <v>-123197135.94166668</v>
      </c>
      <c r="S78" s="121">
        <f t="shared" si="10"/>
        <v>-133899626.13333334</v>
      </c>
      <c r="T78" s="121">
        <f t="shared" si="10"/>
        <v>-144581846.22499999</v>
      </c>
      <c r="U78" s="121">
        <f t="shared" si="10"/>
        <v>-155283631.31666666</v>
      </c>
      <c r="V78" s="121">
        <f t="shared" si="10"/>
        <v>-165958339.45833331</v>
      </c>
      <c r="W78" s="121">
        <f t="shared" si="10"/>
        <v>-176624050.89999998</v>
      </c>
      <c r="X78" s="121">
        <f t="shared" si="10"/>
        <v>-186316442.6583333</v>
      </c>
      <c r="Y78" s="121">
        <f t="shared" si="10"/>
        <v>-195998077.46666664</v>
      </c>
      <c r="Z78" s="121">
        <f t="shared" si="10"/>
        <v>-205707674.32499999</v>
      </c>
      <c r="AA78" s="121">
        <f t="shared" si="10"/>
        <v>-215435786.18333334</v>
      </c>
      <c r="AB78" s="121">
        <f t="shared" si="10"/>
        <v>-225145383.04166669</v>
      </c>
      <c r="AC78" s="121">
        <f t="shared" si="10"/>
        <v>-234896330.05000001</v>
      </c>
      <c r="AD78" s="121">
        <f t="shared" si="10"/>
        <v>-243096147.93229169</v>
      </c>
      <c r="AE78" s="121">
        <f t="shared" si="10"/>
        <v>-251243317.97075003</v>
      </c>
      <c r="AF78" s="121">
        <f t="shared" si="10"/>
        <v>-259366867.40780836</v>
      </c>
      <c r="AG78" s="121">
        <f t="shared" si="10"/>
        <v>-267512521.84486669</v>
      </c>
      <c r="AH78" s="121">
        <f t="shared" si="10"/>
        <v>-275620635.379825</v>
      </c>
      <c r="AI78" s="121">
        <f t="shared" si="10"/>
        <v>-283717548.31338334</v>
      </c>
      <c r="AJ78" s="121">
        <f t="shared" si="10"/>
        <v>-291842452.75044167</v>
      </c>
      <c r="AK78" s="121">
        <f t="shared" si="10"/>
        <v>-299954366.28539997</v>
      </c>
      <c r="AL78" s="121">
        <f t="shared" si="10"/>
        <v>-308095416.32385832</v>
      </c>
      <c r="AM78" s="121">
        <f t="shared" si="10"/>
        <v>-316257071.36231667</v>
      </c>
      <c r="AN78" s="121">
        <f t="shared" si="10"/>
        <v>-324398121.40077502</v>
      </c>
      <c r="AO78" s="121">
        <f t="shared" si="10"/>
        <v>-332594923.24343336</v>
      </c>
      <c r="AP78" s="121" t="e">
        <f t="shared" si="10"/>
        <v>#REF!</v>
      </c>
      <c r="AQ78" s="121" t="e">
        <f t="shared" si="10"/>
        <v>#REF!</v>
      </c>
      <c r="AR78" s="121" t="e">
        <f t="shared" si="10"/>
        <v>#REF!</v>
      </c>
      <c r="AS78" s="121" t="e">
        <f t="shared" si="10"/>
        <v>#REF!</v>
      </c>
      <c r="AT78" s="121" t="e">
        <f t="shared" si="10"/>
        <v>#REF!</v>
      </c>
      <c r="AU78" s="121" t="e">
        <f t="shared" si="10"/>
        <v>#REF!</v>
      </c>
      <c r="AV78" s="121" t="e">
        <f t="shared" si="10"/>
        <v>#REF!</v>
      </c>
      <c r="AW78" s="121" t="e">
        <f t="shared" si="10"/>
        <v>#REF!</v>
      </c>
      <c r="AX78" s="121" t="e">
        <f t="shared" si="10"/>
        <v>#REF!</v>
      </c>
      <c r="AY78" s="121" t="e">
        <f t="shared" si="10"/>
        <v>#REF!</v>
      </c>
      <c r="AZ78" s="121" t="e">
        <f t="shared" si="10"/>
        <v>#REF!</v>
      </c>
      <c r="BA78" s="121" t="e">
        <f t="shared" si="10"/>
        <v>#REF!</v>
      </c>
      <c r="BB78" s="121" t="e">
        <f t="shared" si="10"/>
        <v>#REF!</v>
      </c>
      <c r="BC78" s="121" t="e">
        <f t="shared" si="10"/>
        <v>#REF!</v>
      </c>
      <c r="BD78" s="121" t="e">
        <f t="shared" si="10"/>
        <v>#REF!</v>
      </c>
      <c r="BE78" s="121" t="e">
        <f t="shared" si="10"/>
        <v>#REF!</v>
      </c>
      <c r="BF78" s="121" t="e">
        <f t="shared" si="10"/>
        <v>#REF!</v>
      </c>
      <c r="BG78" s="121" t="e">
        <f t="shared" si="10"/>
        <v>#REF!</v>
      </c>
      <c r="BH78" s="121" t="e">
        <f t="shared" si="10"/>
        <v>#REF!</v>
      </c>
      <c r="BI78" s="121" t="e">
        <f t="shared" si="10"/>
        <v>#REF!</v>
      </c>
      <c r="BJ78" s="121" t="e">
        <f t="shared" si="10"/>
        <v>#REF!</v>
      </c>
      <c r="BK78" s="121" t="e">
        <f t="shared" si="10"/>
        <v>#REF!</v>
      </c>
      <c r="BL78" s="121" t="e">
        <f t="shared" si="10"/>
        <v>#REF!</v>
      </c>
    </row>
    <row r="79" spans="2:64" s="33" customFormat="1" x14ac:dyDescent="0.15">
      <c r="B79" s="309" t="s">
        <v>469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-9337791.3666666653</v>
      </c>
      <c r="I79" s="70">
        <f>'FIN-CASHFLOW_CWS'!H35</f>
        <v>-9369667.7666666657</v>
      </c>
      <c r="J79" s="70">
        <f>'FIN-CASHFLOW_CWS'!I35</f>
        <v>-9367014.166666666</v>
      </c>
      <c r="K79" s="70">
        <f>'FIN-CASHFLOW_CWS'!J35</f>
        <v>-9407331.3666666653</v>
      </c>
      <c r="L79" s="70">
        <f>'FIN-CASHFLOW_CWS'!K35</f>
        <v>-9371227.7666666657</v>
      </c>
      <c r="M79" s="70">
        <f>'FIN-CASHFLOW_CWS'!L35</f>
        <v>-9375569.9666666668</v>
      </c>
      <c r="N79" s="70">
        <f>'FIN-CASHFLOW_CWS'!M35</f>
        <v>-9363434.9666666668</v>
      </c>
      <c r="O79" s="70">
        <f>'FIN-CASHFLOW_CWS'!N35</f>
        <v>-9349459.9666666668</v>
      </c>
      <c r="P79" s="70">
        <f>'FIN-CASHFLOW_CWS'!O35</f>
        <v>-9356849.2666666657</v>
      </c>
      <c r="Q79" s="70">
        <f>'FIN-CASHFLOW_CWS'!P35</f>
        <v>-10754935.341666667</v>
      </c>
      <c r="R79" s="70">
        <f>'FIN-CASHFLOW_CWS'!Q35</f>
        <v>-10702490.191666666</v>
      </c>
      <c r="S79" s="70">
        <f>'FIN-CASHFLOW_CWS'!R35</f>
        <v>-10682220.091666667</v>
      </c>
      <c r="T79" s="70">
        <f>'FIN-CASHFLOW_CWS'!S35</f>
        <v>-10701785.091666667</v>
      </c>
      <c r="U79" s="70">
        <f>'FIN-CASHFLOW_CWS'!T35</f>
        <v>-10674708.141666666</v>
      </c>
      <c r="V79" s="70">
        <f>'FIN-CASHFLOW_CWS'!U35</f>
        <v>-10665711.441666666</v>
      </c>
      <c r="W79" s="70">
        <f>'FIN-CASHFLOW_CWS'!V35</f>
        <v>-9692391.7583333347</v>
      </c>
      <c r="X79" s="70">
        <f>'FIN-CASHFLOW_CWS'!W35</f>
        <v>-9681634.8083333336</v>
      </c>
      <c r="Y79" s="70">
        <f>'FIN-CASHFLOW_CWS'!X35</f>
        <v>-9709596.8583333343</v>
      </c>
      <c r="Z79" s="70">
        <f>'FIN-CASHFLOW_CWS'!Y35</f>
        <v>-9728111.8583333343</v>
      </c>
      <c r="AA79" s="70">
        <f>'FIN-CASHFLOW_CWS'!Z35</f>
        <v>-9709596.8583333343</v>
      </c>
      <c r="AB79" s="70">
        <f>'FIN-CASHFLOW_CWS'!AA35</f>
        <v>-9750947.0083333347</v>
      </c>
      <c r="AC79" s="70">
        <f>'FIN-CASHFLOW_CWS'!AB35</f>
        <v>-8199817.8822916662</v>
      </c>
      <c r="AD79" s="70">
        <f>'FIN-CASHFLOW_CWS'!AC35</f>
        <v>-8147170.0384583324</v>
      </c>
      <c r="AE79" s="70">
        <f>'FIN-CASHFLOW_CWS'!AD35</f>
        <v>-8123549.4370583342</v>
      </c>
      <c r="AF79" s="70">
        <f>'FIN-CASHFLOW_CWS'!AE35</f>
        <v>-8145654.4370583342</v>
      </c>
      <c r="AG79" s="70">
        <f>'FIN-CASHFLOW_CWS'!AF35</f>
        <v>-8108113.5349583318</v>
      </c>
      <c r="AH79" s="70">
        <f>'FIN-CASHFLOW_CWS'!AG35</f>
        <v>-8096912.9335583327</v>
      </c>
      <c r="AI79" s="70">
        <f>'FIN-CASHFLOW_CWS'!AH35</f>
        <v>-8124904.4370583342</v>
      </c>
      <c r="AJ79" s="70">
        <f>'FIN-CASHFLOW_CWS'!AI35</f>
        <v>-8111913.5349583318</v>
      </c>
      <c r="AK79" s="70">
        <f>'FIN-CASHFLOW_CWS'!AJ35</f>
        <v>-8141050.0384583324</v>
      </c>
      <c r="AL79" s="70">
        <f>'FIN-CASHFLOW_CWS'!AK35</f>
        <v>-8161655.0384583324</v>
      </c>
      <c r="AM79" s="70">
        <f>'FIN-CASHFLOW_CWS'!AL35</f>
        <v>-8141050.0384583324</v>
      </c>
      <c r="AN79" s="70">
        <f>'FIN-CASHFLOW_CWS'!AM35</f>
        <v>-8196801.8426583325</v>
      </c>
      <c r="AO79" s="70" t="e">
        <f>'FIN-CASHFLOW_CWS'!AN35</f>
        <v>#REF!</v>
      </c>
      <c r="AP79" s="70" t="e">
        <f>'FIN-CASHFLOW_CWS'!AO35</f>
        <v>#REF!</v>
      </c>
      <c r="AQ79" s="70" t="e">
        <f>'FIN-CASHFLOW_CWS'!AP35</f>
        <v>#REF!</v>
      </c>
      <c r="AR79" s="70" t="e">
        <f>'FIN-CASHFLOW_CWS'!AQ35</f>
        <v>#REF!</v>
      </c>
      <c r="AS79" s="70" t="e">
        <f>'FIN-CASHFLOW_CWS'!AR35</f>
        <v>#REF!</v>
      </c>
      <c r="AT79" s="70" t="e">
        <f>'FIN-CASHFLOW_CWS'!AS35</f>
        <v>#REF!</v>
      </c>
      <c r="AU79" s="70" t="e">
        <f>'FIN-CASHFLOW_CWS'!AT35</f>
        <v>#REF!</v>
      </c>
      <c r="AV79" s="70" t="e">
        <f>'FIN-CASHFLOW_CWS'!AU35</f>
        <v>#REF!</v>
      </c>
      <c r="AW79" s="70" t="e">
        <f>'FIN-CASHFLOW_CWS'!AV35</f>
        <v>#REF!</v>
      </c>
      <c r="AX79" s="70" t="e">
        <f>'FIN-CASHFLOW_CWS'!AW35</f>
        <v>#REF!</v>
      </c>
      <c r="AY79" s="70" t="e">
        <f>'FIN-CASHFLOW_CWS'!AX35</f>
        <v>#REF!</v>
      </c>
      <c r="AZ79" s="70" t="e">
        <f>'FIN-CASHFLOW_CWS'!AY35</f>
        <v>#REF!</v>
      </c>
      <c r="BA79" s="70" t="e">
        <f>'FIN-CASHFLOW_CWS'!AZ35</f>
        <v>#REF!</v>
      </c>
      <c r="BB79" s="70" t="e">
        <f>'FIN-CASHFLOW_CWS'!BA35</f>
        <v>#REF!</v>
      </c>
      <c r="BC79" s="70" t="e">
        <f>'FIN-CASHFLOW_CWS'!BB35</f>
        <v>#REF!</v>
      </c>
      <c r="BD79" s="70" t="e">
        <f>'FIN-CASHFLOW_CWS'!BC35</f>
        <v>#REF!</v>
      </c>
      <c r="BE79" s="70" t="e">
        <f>'FIN-CASHFLOW_CWS'!BD35</f>
        <v>#REF!</v>
      </c>
      <c r="BF79" s="70" t="e">
        <f>'FIN-CASHFLOW_CWS'!BE35</f>
        <v>#REF!</v>
      </c>
      <c r="BG79" s="70" t="e">
        <f>'FIN-CASHFLOW_CWS'!BF35</f>
        <v>#REF!</v>
      </c>
      <c r="BH79" s="70" t="e">
        <f>'FIN-CASHFLOW_CWS'!BG35</f>
        <v>#REF!</v>
      </c>
      <c r="BI79" s="70" t="e">
        <f>'FIN-CASHFLOW_CWS'!BH35</f>
        <v>#REF!</v>
      </c>
      <c r="BJ79" s="70" t="e">
        <f>'FIN-CASHFLOW_CWS'!BI35</f>
        <v>#REF!</v>
      </c>
      <c r="BK79" s="70" t="e">
        <f>'FIN-CASHFLOW_CWS'!BJ35</f>
        <v>#REF!</v>
      </c>
      <c r="BL79" s="70" t="e">
        <f>'FIN-CASHFLOW_CWS'!BK35</f>
        <v>#REF!</v>
      </c>
    </row>
    <row r="80" spans="2:64" x14ac:dyDescent="0.15">
      <c r="B80" s="305" t="s">
        <v>1053</v>
      </c>
      <c r="C80" s="135"/>
      <c r="D80" s="121">
        <f>SUM(D77:D79)</f>
        <v>47167007.800000004</v>
      </c>
      <c r="E80" s="121">
        <f>SUM(E77:E79)</f>
        <v>37778067.13333334</v>
      </c>
      <c r="F80" s="121">
        <f t="shared" ref="F80:BL80" si="11">SUM(F77:F79)</f>
        <v>28416434.800000004</v>
      </c>
      <c r="G80" s="121">
        <f t="shared" si="11"/>
        <v>19051745.800000004</v>
      </c>
      <c r="H80" s="121">
        <f t="shared" si="11"/>
        <v>9713954.4333333392</v>
      </c>
      <c r="I80" s="121">
        <f t="shared" si="11"/>
        <v>56473214.866666652</v>
      </c>
      <c r="J80" s="121">
        <f t="shared" si="11"/>
        <v>47106200.699999988</v>
      </c>
      <c r="K80" s="121">
        <f t="shared" si="11"/>
        <v>37698869.333333321</v>
      </c>
      <c r="L80" s="121">
        <f t="shared" si="11"/>
        <v>28327641.566666655</v>
      </c>
      <c r="M80" s="121">
        <f t="shared" si="11"/>
        <v>18952071.599999979</v>
      </c>
      <c r="N80" s="121">
        <f t="shared" si="11"/>
        <v>9588636.6333333123</v>
      </c>
      <c r="O80" s="121">
        <f t="shared" si="11"/>
        <v>53144863.316666663</v>
      </c>
      <c r="P80" s="121">
        <f t="shared" si="11"/>
        <v>43788014.049999997</v>
      </c>
      <c r="Q80" s="121">
        <f t="shared" si="11"/>
        <v>33033078.708333328</v>
      </c>
      <c r="R80" s="121">
        <f t="shared" si="11"/>
        <v>22330588.516666662</v>
      </c>
      <c r="S80" s="121">
        <f t="shared" si="11"/>
        <v>11648368.424999999</v>
      </c>
      <c r="T80" s="121">
        <f t="shared" si="11"/>
        <v>946583.33333334513</v>
      </c>
      <c r="U80" s="121">
        <f t="shared" si="11"/>
        <v>-9728124.8083333224</v>
      </c>
      <c r="V80" s="121">
        <f t="shared" si="11"/>
        <v>-20393836.249999974</v>
      </c>
      <c r="W80" s="121">
        <f t="shared" si="11"/>
        <v>-30086228.008333303</v>
      </c>
      <c r="X80" s="121">
        <f t="shared" si="11"/>
        <v>-39767862.816666633</v>
      </c>
      <c r="Y80" s="121">
        <f t="shared" si="11"/>
        <v>-49477459.674999967</v>
      </c>
      <c r="Z80" s="121">
        <f t="shared" si="11"/>
        <v>-59205571.533333316</v>
      </c>
      <c r="AA80" s="121">
        <f t="shared" si="11"/>
        <v>-68915168.391666666</v>
      </c>
      <c r="AB80" s="121">
        <f t="shared" si="11"/>
        <v>-78666115.400000021</v>
      </c>
      <c r="AC80" s="121">
        <f t="shared" si="11"/>
        <v>-86865933.282291666</v>
      </c>
      <c r="AD80" s="121">
        <f t="shared" si="11"/>
        <v>-95013103.320750013</v>
      </c>
      <c r="AE80" s="121">
        <f t="shared" si="11"/>
        <v>-103136652.75780836</v>
      </c>
      <c r="AF80" s="121">
        <f t="shared" si="11"/>
        <v>-111282307.19486669</v>
      </c>
      <c r="AG80" s="121">
        <f t="shared" si="11"/>
        <v>-119390420.72982502</v>
      </c>
      <c r="AH80" s="121">
        <f t="shared" si="11"/>
        <v>-127487333.66338332</v>
      </c>
      <c r="AI80" s="121">
        <f t="shared" si="11"/>
        <v>-135612238.10044166</v>
      </c>
      <c r="AJ80" s="121">
        <f t="shared" si="11"/>
        <v>-143724151.6354</v>
      </c>
      <c r="AK80" s="121">
        <f t="shared" si="11"/>
        <v>-151865201.67385828</v>
      </c>
      <c r="AL80" s="121">
        <f t="shared" si="11"/>
        <v>-160026856.71231663</v>
      </c>
      <c r="AM80" s="121">
        <f t="shared" si="11"/>
        <v>-168167906.75077498</v>
      </c>
      <c r="AN80" s="121">
        <f t="shared" si="11"/>
        <v>-176364708.59343335</v>
      </c>
      <c r="AO80" s="121" t="e">
        <f t="shared" si="11"/>
        <v>#REF!</v>
      </c>
      <c r="AP80" s="121" t="e">
        <f t="shared" si="11"/>
        <v>#REF!</v>
      </c>
      <c r="AQ80" s="121" t="e">
        <f t="shared" si="11"/>
        <v>#REF!</v>
      </c>
      <c r="AR80" s="121" t="e">
        <f t="shared" si="11"/>
        <v>#REF!</v>
      </c>
      <c r="AS80" s="121" t="e">
        <f t="shared" si="11"/>
        <v>#REF!</v>
      </c>
      <c r="AT80" s="121" t="e">
        <f t="shared" si="11"/>
        <v>#REF!</v>
      </c>
      <c r="AU80" s="121" t="e">
        <f t="shared" si="11"/>
        <v>#REF!</v>
      </c>
      <c r="AV80" s="121" t="e">
        <f t="shared" si="11"/>
        <v>#REF!</v>
      </c>
      <c r="AW80" s="121" t="e">
        <f t="shared" si="11"/>
        <v>#REF!</v>
      </c>
      <c r="AX80" s="121" t="e">
        <f t="shared" si="11"/>
        <v>#REF!</v>
      </c>
      <c r="AY80" s="121" t="e">
        <f t="shared" si="11"/>
        <v>#REF!</v>
      </c>
      <c r="AZ80" s="121" t="e">
        <f t="shared" si="11"/>
        <v>#REF!</v>
      </c>
      <c r="BA80" s="121" t="e">
        <f t="shared" si="11"/>
        <v>#REF!</v>
      </c>
      <c r="BB80" s="121" t="e">
        <f t="shared" si="11"/>
        <v>#REF!</v>
      </c>
      <c r="BC80" s="121" t="e">
        <f t="shared" si="11"/>
        <v>#REF!</v>
      </c>
      <c r="BD80" s="121" t="e">
        <f t="shared" si="11"/>
        <v>#REF!</v>
      </c>
      <c r="BE80" s="121" t="e">
        <f t="shared" si="11"/>
        <v>#REF!</v>
      </c>
      <c r="BF80" s="121" t="e">
        <f t="shared" si="11"/>
        <v>#REF!</v>
      </c>
      <c r="BG80" s="121" t="e">
        <f t="shared" si="11"/>
        <v>#REF!</v>
      </c>
      <c r="BH80" s="121" t="e">
        <f t="shared" si="11"/>
        <v>#REF!</v>
      </c>
      <c r="BI80" s="121" t="e">
        <f t="shared" si="11"/>
        <v>#REF!</v>
      </c>
      <c r="BJ80" s="121" t="e">
        <f t="shared" si="11"/>
        <v>#REF!</v>
      </c>
      <c r="BK80" s="121" t="e">
        <f t="shared" si="11"/>
        <v>#REF!</v>
      </c>
      <c r="BL80" s="121" t="e">
        <f t="shared" si="11"/>
        <v>#REF!</v>
      </c>
    </row>
    <row r="81" spans="2:64" s="33" customFormat="1" x14ac:dyDescent="0.15">
      <c r="B81" s="309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5" t="s">
        <v>1054</v>
      </c>
      <c r="C82" s="135"/>
      <c r="D82" s="121">
        <f t="shared" ref="D82:AI82" si="12">D80+D74</f>
        <v>47167007.800000004</v>
      </c>
      <c r="E82" s="121">
        <f t="shared" si="12"/>
        <v>37838067.13333334</v>
      </c>
      <c r="F82" s="121">
        <f t="shared" si="12"/>
        <v>28548434.800000004</v>
      </c>
      <c r="G82" s="121">
        <f t="shared" si="12"/>
        <v>19207745.800000004</v>
      </c>
      <c r="H82" s="121">
        <f t="shared" si="12"/>
        <v>9857954.4333333392</v>
      </c>
      <c r="I82" s="121">
        <f t="shared" si="12"/>
        <v>56605214.866666652</v>
      </c>
      <c r="J82" s="121">
        <f t="shared" si="12"/>
        <v>47226200.699999988</v>
      </c>
      <c r="K82" s="121">
        <f t="shared" si="12"/>
        <v>37794869.333333321</v>
      </c>
      <c r="L82" s="121">
        <f t="shared" si="12"/>
        <v>28423641.566666655</v>
      </c>
      <c r="M82" s="121">
        <f t="shared" si="12"/>
        <v>19024071.599999979</v>
      </c>
      <c r="N82" s="121">
        <f t="shared" si="12"/>
        <v>9744636.6333333123</v>
      </c>
      <c r="O82" s="121">
        <f t="shared" si="12"/>
        <v>53480863.316666663</v>
      </c>
      <c r="P82" s="121">
        <f t="shared" si="12"/>
        <v>44232014.049999997</v>
      </c>
      <c r="Q82" s="121">
        <f t="shared" si="12"/>
        <v>33529878.708333328</v>
      </c>
      <c r="R82" s="121">
        <f t="shared" si="12"/>
        <v>22869868.516666662</v>
      </c>
      <c r="S82" s="121">
        <f t="shared" si="12"/>
        <v>12239008.424999999</v>
      </c>
      <c r="T82" s="121">
        <f t="shared" si="12"/>
        <v>1511543.3333333451</v>
      </c>
      <c r="U82" s="121">
        <f t="shared" si="12"/>
        <v>-9188844.8083333224</v>
      </c>
      <c r="V82" s="121">
        <f t="shared" si="12"/>
        <v>-19893076.249999974</v>
      </c>
      <c r="W82" s="121">
        <f t="shared" si="12"/>
        <v>-29649668.008333303</v>
      </c>
      <c r="X82" s="121">
        <f t="shared" si="12"/>
        <v>-39331302.816666633</v>
      </c>
      <c r="Y82" s="121">
        <f t="shared" si="12"/>
        <v>-49117939.674999967</v>
      </c>
      <c r="Z82" s="121">
        <f t="shared" si="12"/>
        <v>-58884571.533333316</v>
      </c>
      <c r="AA82" s="121">
        <f t="shared" si="12"/>
        <v>-68440088.391666666</v>
      </c>
      <c r="AB82" s="121">
        <f t="shared" si="12"/>
        <v>-78036955.400000021</v>
      </c>
      <c r="AC82" s="121">
        <f t="shared" si="12"/>
        <v>-86150959.282291666</v>
      </c>
      <c r="AD82" s="121">
        <f t="shared" si="12"/>
        <v>-94206858.320750013</v>
      </c>
      <c r="AE82" s="121">
        <f t="shared" si="12"/>
        <v>-102242453.75780836</v>
      </c>
      <c r="AF82" s="121">
        <f t="shared" si="12"/>
        <v>-110432085.19486669</v>
      </c>
      <c r="AG82" s="121">
        <f t="shared" si="12"/>
        <v>-118584175.72982502</v>
      </c>
      <c r="AH82" s="121">
        <f t="shared" si="12"/>
        <v>-126725065.66338332</v>
      </c>
      <c r="AI82" s="121">
        <f t="shared" si="12"/>
        <v>-134937924.10044166</v>
      </c>
      <c r="AJ82" s="121">
        <f t="shared" ref="AJ82:BL82" si="13">AJ80+AJ74</f>
        <v>-143049837.6354</v>
      </c>
      <c r="AK82" s="121">
        <f t="shared" si="13"/>
        <v>-151322818.67385828</v>
      </c>
      <c r="AL82" s="121">
        <f t="shared" si="13"/>
        <v>-159367201.71231663</v>
      </c>
      <c r="AM82" s="121">
        <f t="shared" si="13"/>
        <v>-166980527.75077498</v>
      </c>
      <c r="AN82" s="121">
        <f t="shared" si="13"/>
        <v>-174810854.59343335</v>
      </c>
      <c r="AO82" s="121" t="e">
        <f t="shared" si="13"/>
        <v>#REF!</v>
      </c>
      <c r="AP82" s="121" t="e">
        <f t="shared" si="13"/>
        <v>#REF!</v>
      </c>
      <c r="AQ82" s="121" t="e">
        <f t="shared" si="13"/>
        <v>#REF!</v>
      </c>
      <c r="AR82" s="121" t="e">
        <f t="shared" si="13"/>
        <v>#REF!</v>
      </c>
      <c r="AS82" s="121" t="e">
        <f t="shared" si="13"/>
        <v>#REF!</v>
      </c>
      <c r="AT82" s="121" t="e">
        <f t="shared" si="13"/>
        <v>#REF!</v>
      </c>
      <c r="AU82" s="121" t="e">
        <f t="shared" si="13"/>
        <v>#REF!</v>
      </c>
      <c r="AV82" s="121" t="e">
        <f t="shared" si="13"/>
        <v>#REF!</v>
      </c>
      <c r="AW82" s="121" t="e">
        <f t="shared" si="13"/>
        <v>#REF!</v>
      </c>
      <c r="AX82" s="121" t="e">
        <f t="shared" si="13"/>
        <v>#REF!</v>
      </c>
      <c r="AY82" s="121" t="e">
        <f t="shared" si="13"/>
        <v>#REF!</v>
      </c>
      <c r="AZ82" s="121" t="e">
        <f t="shared" si="13"/>
        <v>#REF!</v>
      </c>
      <c r="BA82" s="121" t="e">
        <f t="shared" si="13"/>
        <v>#REF!</v>
      </c>
      <c r="BB82" s="121" t="e">
        <f t="shared" si="13"/>
        <v>#REF!</v>
      </c>
      <c r="BC82" s="121" t="e">
        <f t="shared" si="13"/>
        <v>#REF!</v>
      </c>
      <c r="BD82" s="121" t="e">
        <f t="shared" si="13"/>
        <v>#REF!</v>
      </c>
      <c r="BE82" s="121" t="e">
        <f t="shared" si="13"/>
        <v>#REF!</v>
      </c>
      <c r="BF82" s="121" t="e">
        <f t="shared" si="13"/>
        <v>#REF!</v>
      </c>
      <c r="BG82" s="121" t="e">
        <f t="shared" si="13"/>
        <v>#REF!</v>
      </c>
      <c r="BH82" s="121" t="e">
        <f t="shared" si="13"/>
        <v>#REF!</v>
      </c>
      <c r="BI82" s="121" t="e">
        <f t="shared" si="13"/>
        <v>#REF!</v>
      </c>
      <c r="BJ82" s="121" t="e">
        <f t="shared" si="13"/>
        <v>#REF!</v>
      </c>
      <c r="BK82" s="121" t="e">
        <f t="shared" si="13"/>
        <v>#REF!</v>
      </c>
      <c r="BL82" s="121" t="e">
        <f t="shared" si="13"/>
        <v>#REF!</v>
      </c>
    </row>
    <row r="83" spans="2:64" s="33" customFormat="1" ht="14" thickBot="1" x14ac:dyDescent="0.2">
      <c r="B83" s="310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4"/>
    </row>
    <row r="2" spans="2:15" s="14" customFormat="1" x14ac:dyDescent="0.15">
      <c r="B2" s="260"/>
      <c r="C2" s="304" t="s">
        <v>934</v>
      </c>
      <c r="D2" s="74" t="s">
        <v>839</v>
      </c>
      <c r="E2" s="74" t="s">
        <v>840</v>
      </c>
      <c r="F2" s="10"/>
      <c r="G2" s="260" t="s">
        <v>908</v>
      </c>
      <c r="O2" s="10"/>
    </row>
    <row r="3" spans="2:15" x14ac:dyDescent="0.15">
      <c r="B3" s="138"/>
      <c r="C3" s="224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1">
        <f>'FIN-VALUE_CWS'!C34</f>
        <v>0.75500000000000012</v>
      </c>
      <c r="D4" s="121" t="e">
        <f>'FIN-VALUE_CWS'!D34</f>
        <v>#REF!</v>
      </c>
      <c r="E4" s="121">
        <f>'FIN-VALUE_CWS'!E34</f>
        <v>56128928.199999981</v>
      </c>
      <c r="G4" s="244" t="e">
        <f>'FIN-VALUE_CWS'!F34</f>
        <v>#REF!</v>
      </c>
    </row>
    <row r="5" spans="2:15" x14ac:dyDescent="0.15">
      <c r="B5" s="138" t="str">
        <f>'FIN-VALUE_CWS'!B35</f>
        <v>Second Round - NPV from Dec  YR 1</v>
      </c>
      <c r="C5" s="221">
        <f>'FIN-VALUE_CWS'!C35</f>
        <v>0.48000000000000009</v>
      </c>
      <c r="D5" s="121" t="e">
        <f>'FIN-VALUE_CWS'!D35</f>
        <v>#REF!</v>
      </c>
      <c r="E5" s="121">
        <f>'FIN-VALUE_CWS'!E35</f>
        <v>52905686.650000021</v>
      </c>
      <c r="G5" s="244" t="e">
        <f>'FIN-VALUE_CWS'!F35</f>
        <v>#REF!</v>
      </c>
    </row>
    <row r="6" spans="2:15" x14ac:dyDescent="0.15">
      <c r="B6" s="138" t="str">
        <f>'FIN-VALUE_CWS'!B36</f>
        <v>Exit Valuation - NPV from Jul YR 2</v>
      </c>
      <c r="C6" s="221">
        <f>'FIN-VALUE_CWS'!C36</f>
        <v>0.25000000000000006</v>
      </c>
      <c r="D6" s="121" t="e">
        <f>'FIN-VALUE_CWS'!D36</f>
        <v>#REF!</v>
      </c>
      <c r="E6" s="121">
        <f>'FIN-VALUE_CWS'!E36</f>
        <v>0</v>
      </c>
      <c r="G6" s="244" t="e">
        <f>'FIN-VALUE_CWS'!F36</f>
        <v>#REF!</v>
      </c>
    </row>
    <row r="9" spans="2:15" s="6" customFormat="1" x14ac:dyDescent="0.15">
      <c r="F9" s="33"/>
      <c r="G9" s="34"/>
    </row>
    <row r="10" spans="2:15" s="6" customFormat="1" x14ac:dyDescent="0.15">
      <c r="B10" s="260" t="s">
        <v>857</v>
      </c>
      <c r="C10" s="14" t="s">
        <v>853</v>
      </c>
      <c r="D10" s="14" t="s">
        <v>854</v>
      </c>
      <c r="E10" s="14" t="s">
        <v>907</v>
      </c>
      <c r="F10" s="10"/>
      <c r="G10" s="10" t="s">
        <v>890</v>
      </c>
    </row>
    <row r="11" spans="2:15" s="6" customFormat="1" x14ac:dyDescent="0.15">
      <c r="B11" s="138"/>
      <c r="C11" s="174"/>
    </row>
    <row r="12" spans="2:15" x14ac:dyDescent="0.15">
      <c r="B12" s="17" t="s">
        <v>858</v>
      </c>
      <c r="C12" s="228">
        <v>0.06</v>
      </c>
      <c r="D12" s="228">
        <v>0.06</v>
      </c>
      <c r="E12" s="228">
        <v>0.06</v>
      </c>
      <c r="F12" s="228"/>
      <c r="G12" s="33" t="s">
        <v>891</v>
      </c>
    </row>
    <row r="13" spans="2:15" x14ac:dyDescent="0.15">
      <c r="B13" s="124" t="s">
        <v>859</v>
      </c>
      <c r="C13" s="228">
        <v>0.1</v>
      </c>
      <c r="D13" s="228">
        <v>0.08</v>
      </c>
      <c r="E13" s="228">
        <v>0.02</v>
      </c>
      <c r="F13" s="228"/>
      <c r="G13" s="33" t="s">
        <v>906</v>
      </c>
    </row>
    <row r="14" spans="2:15" x14ac:dyDescent="0.15">
      <c r="C14" s="228"/>
      <c r="D14" s="228"/>
      <c r="E14" s="228"/>
      <c r="F14" s="228"/>
    </row>
    <row r="15" spans="2:15" x14ac:dyDescent="0.15">
      <c r="B15" s="260" t="s">
        <v>1104</v>
      </c>
      <c r="C15" s="228"/>
      <c r="D15" s="228"/>
      <c r="E15" s="228"/>
      <c r="F15" s="228"/>
    </row>
    <row r="16" spans="2:15" x14ac:dyDescent="0.15">
      <c r="B16" s="124" t="s">
        <v>878</v>
      </c>
      <c r="C16" s="228">
        <v>0.02</v>
      </c>
      <c r="D16" s="228">
        <v>0.02</v>
      </c>
      <c r="E16" s="228">
        <v>0</v>
      </c>
      <c r="F16" s="228"/>
      <c r="G16" s="33" t="s">
        <v>883</v>
      </c>
    </row>
    <row r="17" spans="2:14" x14ac:dyDescent="0.15">
      <c r="B17" s="124" t="s">
        <v>879</v>
      </c>
      <c r="C17" s="228">
        <v>0.05</v>
      </c>
      <c r="D17" s="228">
        <v>2.5000000000000001E-2</v>
      </c>
      <c r="E17" s="228">
        <v>0</v>
      </c>
      <c r="F17" s="228"/>
      <c r="G17" s="33" t="s">
        <v>884</v>
      </c>
    </row>
    <row r="18" spans="2:14" x14ac:dyDescent="0.15">
      <c r="B18" s="124" t="s">
        <v>860</v>
      </c>
      <c r="C18" s="228"/>
      <c r="D18" s="228"/>
      <c r="E18" s="228"/>
      <c r="F18" s="228"/>
    </row>
    <row r="19" spans="2:14" x14ac:dyDescent="0.15">
      <c r="B19" s="227" t="s">
        <v>861</v>
      </c>
      <c r="C19" s="228">
        <v>0.05</v>
      </c>
      <c r="D19" s="228">
        <v>0.01</v>
      </c>
      <c r="E19" s="228">
        <v>0</v>
      </c>
      <c r="F19" s="228"/>
      <c r="G19" s="33" t="s">
        <v>885</v>
      </c>
    </row>
    <row r="20" spans="2:14" x14ac:dyDescent="0.15">
      <c r="B20" s="227" t="s">
        <v>880</v>
      </c>
      <c r="C20" s="228">
        <v>0.05</v>
      </c>
      <c r="D20" s="228">
        <v>0</v>
      </c>
      <c r="E20" s="228">
        <v>0</v>
      </c>
      <c r="F20" s="228"/>
      <c r="G20" s="33" t="s">
        <v>886</v>
      </c>
    </row>
    <row r="21" spans="2:14" x14ac:dyDescent="0.15">
      <c r="B21" s="227" t="s">
        <v>881</v>
      </c>
      <c r="C21" s="228">
        <v>0.03</v>
      </c>
      <c r="D21" s="228">
        <v>0</v>
      </c>
      <c r="E21" s="228">
        <v>0</v>
      </c>
      <c r="F21" s="228"/>
      <c r="G21" s="33" t="s">
        <v>887</v>
      </c>
    </row>
    <row r="22" spans="2:14" x14ac:dyDescent="0.15">
      <c r="B22" s="227" t="s">
        <v>862</v>
      </c>
      <c r="C22" s="228">
        <v>0.05</v>
      </c>
      <c r="D22" s="228">
        <v>0</v>
      </c>
      <c r="E22" s="228">
        <v>0</v>
      </c>
      <c r="F22" s="228"/>
      <c r="G22" s="33" t="s">
        <v>888</v>
      </c>
      <c r="K22" s="25"/>
      <c r="M22" s="25"/>
      <c r="N22" s="25"/>
    </row>
    <row r="23" spans="2:14" x14ac:dyDescent="0.15">
      <c r="B23" s="227" t="s">
        <v>863</v>
      </c>
      <c r="C23" s="228">
        <v>0.02</v>
      </c>
      <c r="D23" s="228">
        <v>0.01</v>
      </c>
      <c r="E23" s="228">
        <v>0</v>
      </c>
      <c r="F23" s="228"/>
      <c r="G23" s="33" t="s">
        <v>889</v>
      </c>
      <c r="K23" s="33"/>
    </row>
    <row r="24" spans="2:14" x14ac:dyDescent="0.15">
      <c r="B24" s="227" t="s">
        <v>882</v>
      </c>
      <c r="C24" s="228">
        <v>0.05</v>
      </c>
      <c r="D24" s="228">
        <v>0.05</v>
      </c>
      <c r="E24" s="228">
        <v>0.02</v>
      </c>
      <c r="F24" s="228"/>
      <c r="G24" s="33" t="s">
        <v>909</v>
      </c>
      <c r="K24" s="33"/>
    </row>
    <row r="25" spans="2:14" x14ac:dyDescent="0.15">
      <c r="B25" s="124" t="s">
        <v>864</v>
      </c>
      <c r="C25" s="228"/>
      <c r="D25" s="228"/>
      <c r="E25" s="228"/>
      <c r="F25" s="228"/>
    </row>
    <row r="26" spans="2:14" x14ac:dyDescent="0.15">
      <c r="B26" s="227" t="s">
        <v>865</v>
      </c>
      <c r="C26" s="228">
        <v>0.05</v>
      </c>
      <c r="D26" s="228">
        <v>2.5000000000000001E-2</v>
      </c>
      <c r="E26" s="228">
        <v>0</v>
      </c>
      <c r="F26" s="228"/>
      <c r="G26" s="33" t="s">
        <v>892</v>
      </c>
    </row>
    <row r="27" spans="2:14" x14ac:dyDescent="0.15">
      <c r="B27" s="227" t="s">
        <v>520</v>
      </c>
      <c r="C27" s="228">
        <v>2.5000000000000001E-2</v>
      </c>
      <c r="D27" s="228">
        <v>2.5000000000000001E-2</v>
      </c>
      <c r="E27" s="228">
        <v>2.5000000000000001E-2</v>
      </c>
      <c r="F27" s="228"/>
      <c r="G27" s="33" t="s">
        <v>893</v>
      </c>
    </row>
    <row r="28" spans="2:14" x14ac:dyDescent="0.15">
      <c r="B28" s="227" t="s">
        <v>866</v>
      </c>
      <c r="C28" s="228">
        <v>2.5000000000000001E-2</v>
      </c>
      <c r="D28" s="228">
        <v>2.5000000000000001E-2</v>
      </c>
      <c r="E28" s="228">
        <v>2.5000000000000001E-2</v>
      </c>
      <c r="F28" s="228"/>
      <c r="G28" s="33" t="s">
        <v>894</v>
      </c>
    </row>
    <row r="29" spans="2:14" x14ac:dyDescent="0.15">
      <c r="B29" s="227" t="s">
        <v>867</v>
      </c>
      <c r="C29" s="228">
        <v>0.01</v>
      </c>
      <c r="D29" s="228">
        <v>0.01</v>
      </c>
      <c r="E29" s="228">
        <v>0.01</v>
      </c>
      <c r="F29" s="228"/>
      <c r="G29" s="33" t="s">
        <v>895</v>
      </c>
    </row>
    <row r="30" spans="2:14" x14ac:dyDescent="0.15">
      <c r="B30" s="48" t="s">
        <v>868</v>
      </c>
      <c r="C30" s="228"/>
      <c r="D30" s="228"/>
      <c r="E30" s="228"/>
      <c r="F30" s="228"/>
    </row>
    <row r="31" spans="2:14" x14ac:dyDescent="0.15">
      <c r="B31" s="227" t="s">
        <v>869</v>
      </c>
      <c r="C31" s="228">
        <v>0.01</v>
      </c>
      <c r="D31" s="228">
        <v>0.01</v>
      </c>
      <c r="E31" s="228">
        <v>4.4999999999999998E-2</v>
      </c>
      <c r="F31" s="228"/>
      <c r="G31" s="33" t="s">
        <v>896</v>
      </c>
    </row>
    <row r="32" spans="2:14" x14ac:dyDescent="0.15">
      <c r="B32" s="106" t="s">
        <v>875</v>
      </c>
      <c r="C32" s="228">
        <v>0.01</v>
      </c>
      <c r="D32" s="228">
        <v>0.01</v>
      </c>
      <c r="E32" s="228">
        <v>2.5000000000000001E-2</v>
      </c>
      <c r="F32" s="228"/>
      <c r="G32" s="33" t="s">
        <v>897</v>
      </c>
    </row>
    <row r="33" spans="2:15" x14ac:dyDescent="0.15">
      <c r="B33" s="106" t="s">
        <v>876</v>
      </c>
      <c r="C33" s="228">
        <v>0.02</v>
      </c>
      <c r="D33" s="228">
        <v>0.02</v>
      </c>
      <c r="E33" s="228">
        <v>0.01</v>
      </c>
      <c r="F33" s="228"/>
      <c r="G33" s="33" t="s">
        <v>901</v>
      </c>
    </row>
    <row r="34" spans="2:15" x14ac:dyDescent="0.15">
      <c r="B34" s="106" t="s">
        <v>877</v>
      </c>
      <c r="C34" s="228">
        <v>0.05</v>
      </c>
      <c r="D34" s="228">
        <v>0.05</v>
      </c>
      <c r="E34" s="228">
        <v>0.01</v>
      </c>
      <c r="F34" s="228"/>
      <c r="G34" s="33" t="s">
        <v>902</v>
      </c>
    </row>
    <row r="35" spans="2:15" x14ac:dyDescent="0.15">
      <c r="B35" s="106" t="s">
        <v>870</v>
      </c>
      <c r="C35" s="228">
        <v>7.4999999999999997E-2</v>
      </c>
      <c r="D35" s="228">
        <v>0.05</v>
      </c>
      <c r="E35" s="228">
        <v>2.5000000000000001E-2</v>
      </c>
      <c r="F35" s="228"/>
      <c r="G35" s="33" t="s">
        <v>903</v>
      </c>
    </row>
    <row r="36" spans="2:15" x14ac:dyDescent="0.15">
      <c r="B36" s="106" t="s">
        <v>871</v>
      </c>
      <c r="C36" s="228">
        <v>2.5000000000000001E-2</v>
      </c>
      <c r="D36" s="228">
        <v>2.5000000000000001E-2</v>
      </c>
      <c r="E36" s="228">
        <v>2.5000000000000001E-2</v>
      </c>
      <c r="F36" s="228"/>
      <c r="G36" s="33" t="s">
        <v>898</v>
      </c>
    </row>
    <row r="37" spans="2:15" x14ac:dyDescent="0.15">
      <c r="B37" s="106" t="s">
        <v>872</v>
      </c>
      <c r="C37" s="228">
        <v>0.05</v>
      </c>
      <c r="D37" s="228">
        <v>0.05</v>
      </c>
      <c r="E37" s="228">
        <v>2.5000000000000001E-2</v>
      </c>
      <c r="F37" s="228"/>
      <c r="G37" s="33" t="s">
        <v>899</v>
      </c>
    </row>
    <row r="38" spans="2:15" x14ac:dyDescent="0.15">
      <c r="B38" s="106" t="s">
        <v>873</v>
      </c>
      <c r="C38" s="229">
        <v>-0.05</v>
      </c>
      <c r="D38" s="229">
        <v>-0.05</v>
      </c>
      <c r="E38" s="229">
        <v>-0.05</v>
      </c>
      <c r="F38" s="229"/>
      <c r="G38" s="33" t="s">
        <v>900</v>
      </c>
    </row>
    <row r="39" spans="2:15" x14ac:dyDescent="0.15">
      <c r="B39" s="106" t="s">
        <v>874</v>
      </c>
      <c r="C39" s="228">
        <v>-2.5000000000000001E-2</v>
      </c>
      <c r="D39" s="228">
        <v>-2.5000000000000001E-2</v>
      </c>
      <c r="E39" s="228">
        <v>-2.5000000000000001E-2</v>
      </c>
      <c r="F39" s="228"/>
      <c r="G39" s="33" t="s">
        <v>904</v>
      </c>
    </row>
    <row r="40" spans="2:15" x14ac:dyDescent="0.15">
      <c r="C40" s="228"/>
      <c r="D40" s="228"/>
      <c r="E40" s="228"/>
      <c r="F40" s="228"/>
    </row>
    <row r="41" spans="2:15" s="14" customFormat="1" x14ac:dyDescent="0.15">
      <c r="B41" s="302" t="s">
        <v>935</v>
      </c>
      <c r="C41" s="303">
        <f>SUM(C12:C40)</f>
        <v>0.75500000000000012</v>
      </c>
      <c r="D41" s="303">
        <f>SUM(D12:D40)</f>
        <v>0.48000000000000009</v>
      </c>
      <c r="E41" s="303">
        <f>SUM(E12:E40)</f>
        <v>0.25000000000000006</v>
      </c>
      <c r="F41" s="303"/>
      <c r="G41" s="14" t="s">
        <v>905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3" t="s">
        <v>35</v>
      </c>
      <c r="E1" s="373"/>
      <c r="F1" s="373"/>
      <c r="G1" s="373"/>
      <c r="H1" s="373"/>
      <c r="I1" s="373"/>
      <c r="J1" s="373"/>
      <c r="K1" s="373"/>
      <c r="L1" s="373"/>
      <c r="M1" s="373"/>
      <c r="N1" s="373"/>
      <c r="O1" s="373"/>
      <c r="P1" s="373" t="s">
        <v>36</v>
      </c>
      <c r="Q1" s="373"/>
      <c r="R1" s="373"/>
      <c r="S1" s="373"/>
      <c r="T1" s="373"/>
      <c r="U1" s="373"/>
      <c r="V1" s="373"/>
      <c r="W1" s="373"/>
      <c r="X1" s="373"/>
      <c r="Y1" s="373"/>
      <c r="Z1" s="373"/>
      <c r="AA1" s="373"/>
      <c r="AB1" s="373" t="s">
        <v>37</v>
      </c>
      <c r="AC1" s="373"/>
      <c r="AD1" s="373"/>
      <c r="AE1" s="373"/>
      <c r="AF1" s="373"/>
      <c r="AG1" s="373"/>
      <c r="AH1" s="373"/>
      <c r="AI1" s="373"/>
      <c r="AJ1" s="373"/>
      <c r="AK1" s="373"/>
      <c r="AL1" s="373"/>
      <c r="AM1" s="373"/>
      <c r="AN1" s="373" t="s">
        <v>38</v>
      </c>
      <c r="AO1" s="373"/>
      <c r="AP1" s="373"/>
      <c r="AQ1" s="373"/>
      <c r="AR1" s="373"/>
      <c r="AS1" s="373"/>
      <c r="AT1" s="373"/>
      <c r="AU1" s="373"/>
      <c r="AV1" s="373"/>
      <c r="AW1" s="373"/>
      <c r="AX1" s="373"/>
      <c r="AY1" s="373"/>
      <c r="AZ1" s="373" t="s">
        <v>39</v>
      </c>
      <c r="BA1" s="373"/>
      <c r="BB1" s="373"/>
      <c r="BC1" s="373"/>
      <c r="BD1" s="373"/>
      <c r="BE1" s="373"/>
      <c r="BF1" s="373"/>
      <c r="BG1" s="373"/>
      <c r="BH1" s="373"/>
      <c r="BI1" s="373"/>
      <c r="BJ1" s="373"/>
      <c r="BK1" s="373"/>
    </row>
    <row r="2" spans="2:63" x14ac:dyDescent="0.15">
      <c r="B2" s="135" t="s">
        <v>928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1052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452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6" t="s">
        <v>475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-9433214</v>
      </c>
      <c r="G6" s="121">
        <f>'FIN-CASHFLOW_CWS'!G67</f>
        <v>-9510339.6999999993</v>
      </c>
      <c r="H6" s="121">
        <f>'FIN-CASHFLOW_CWS'!H67</f>
        <v>-9396406.0999999996</v>
      </c>
      <c r="I6" s="121">
        <f>'FIN-CASHFLOW_CWS'!I67</f>
        <v>-9357752.5</v>
      </c>
      <c r="J6" s="121">
        <f>'FIN-CASHFLOW_CWS'!J67</f>
        <v>-9384929.6999999993</v>
      </c>
      <c r="K6" s="121">
        <f>'FIN-CASHFLOW_CWS'!K67</f>
        <v>-9361966.0999999996</v>
      </c>
      <c r="L6" s="121">
        <f>'FIN-CASHFLOW_CWS'!L67</f>
        <v>-9338668.3000000007</v>
      </c>
      <c r="M6" s="121">
        <f>'FIN-CASHFLOW_CWS'!M67</f>
        <v>-9361793.3000000007</v>
      </c>
      <c r="N6" s="121">
        <f>'FIN-CASHFLOW_CWS'!N67</f>
        <v>-9323818.3000000007</v>
      </c>
      <c r="O6" s="121">
        <f>'FIN-CASHFLOW_CWS'!O67</f>
        <v>-9409517.5999999996</v>
      </c>
      <c r="P6" s="121">
        <f>'FIN-CASHFLOW_CWS'!P67</f>
        <v>-11084718.675000001</v>
      </c>
      <c r="Q6" s="121">
        <f>'FIN-CASHFLOW_CWS'!Q67</f>
        <v>-10944593.525</v>
      </c>
      <c r="R6" s="121">
        <f>'FIN-CASHFLOW_CWS'!R67</f>
        <v>-10741033.425000001</v>
      </c>
      <c r="S6" s="121">
        <f>'FIN-CASHFLOW_CWS'!S67</f>
        <v>-10725823.425000001</v>
      </c>
      <c r="T6" s="121">
        <f>'FIN-CASHFLOW_CWS'!T67</f>
        <v>-10761876.475</v>
      </c>
      <c r="U6" s="121">
        <f>'FIN-CASHFLOW_CWS'!U67</f>
        <v>-10678514.775</v>
      </c>
      <c r="V6" s="121">
        <f>'FIN-CASHFLOW_CWS'!V67</f>
        <v>-9594378.4250000007</v>
      </c>
      <c r="W6" s="121">
        <f>'FIN-CASHFLOW_CWS'!W67</f>
        <v>-9678806.4749999996</v>
      </c>
      <c r="X6" s="121">
        <f>'FIN-CASHFLOW_CWS'!X67</f>
        <v>-9584253.5250000004</v>
      </c>
      <c r="Y6" s="121">
        <f>'FIN-CASHFLOW_CWS'!Y67</f>
        <v>-9726353.5250000004</v>
      </c>
      <c r="Z6" s="121">
        <f>'FIN-CASHFLOW_CWS'!Z67</f>
        <v>-9630798.5250000004</v>
      </c>
      <c r="AA6" s="121">
        <f>'FIN-CASHFLOW_CWS'!AA67</f>
        <v>-9565683.6750000007</v>
      </c>
      <c r="AB6" s="121">
        <f>'FIN-CASHFLOW_CWS'!AB67</f>
        <v>-8556460.2156249993</v>
      </c>
      <c r="AC6" s="121">
        <f>'FIN-CASHFLOW_CWS'!AC67</f>
        <v>-8526099.3551249988</v>
      </c>
      <c r="AD6" s="121">
        <f>'FIN-CASHFLOW_CWS'!AD67</f>
        <v>-8249791.7237250013</v>
      </c>
      <c r="AE6" s="121">
        <f>'FIN-CASHFLOW_CWS'!AE67</f>
        <v>-8187873.1037250012</v>
      </c>
      <c r="AF6" s="121">
        <f>'FIN-CASHFLOW_CWS'!AF67</f>
        <v>-8250333.1316249985</v>
      </c>
      <c r="AG6" s="121">
        <f>'FIN-CASHFLOW_CWS'!AG67</f>
        <v>-8135201.2202249989</v>
      </c>
      <c r="AH6" s="121">
        <f>'FIN-CASHFLOW_CWS'!AH67</f>
        <v>-7939121.5537250014</v>
      </c>
      <c r="AI6" s="121">
        <f>'FIN-CASHFLOW_CWS'!AI67</f>
        <v>-8122202.1316249985</v>
      </c>
      <c r="AJ6" s="121">
        <f>'FIN-CASHFLOW_CWS'!AJ67</f>
        <v>-7911290.1551249996</v>
      </c>
      <c r="AK6" s="121">
        <f>'FIN-CASHFLOW_CWS'!AK67</f>
        <v>-8159896.7051249994</v>
      </c>
      <c r="AL6" s="121">
        <f>'FIN-CASHFLOW_CWS'!AL67</f>
        <v>-8007360.7051249994</v>
      </c>
      <c r="AM6" s="121">
        <f>'FIN-CASHFLOW_CWS'!AM67</f>
        <v>-8060244.6493249992</v>
      </c>
      <c r="AN6" s="121" t="e">
        <f>'FIN-CASHFLOW_CWS'!AN67</f>
        <v>#REF!</v>
      </c>
      <c r="AO6" s="121" t="e">
        <f>'FIN-CASHFLOW_CWS'!AO67</f>
        <v>#REF!</v>
      </c>
      <c r="AP6" s="121" t="e">
        <f>'FIN-CASHFLOW_CWS'!AP67</f>
        <v>#REF!</v>
      </c>
      <c r="AQ6" s="121" t="e">
        <f>'FIN-CASHFLOW_CWS'!AQ67</f>
        <v>#REF!</v>
      </c>
      <c r="AR6" s="121" t="e">
        <f>'FIN-CASHFLOW_CWS'!AR67</f>
        <v>#REF!</v>
      </c>
      <c r="AS6" s="121" t="e">
        <f>'FIN-CASHFLOW_CWS'!AS67</f>
        <v>#REF!</v>
      </c>
      <c r="AT6" s="121" t="e">
        <f>'FIN-CASHFLOW_CWS'!AT67</f>
        <v>#REF!</v>
      </c>
      <c r="AU6" s="121" t="e">
        <f>'FIN-CASHFLOW_CWS'!AU67</f>
        <v>#REF!</v>
      </c>
      <c r="AV6" s="121" t="e">
        <f>'FIN-CASHFLOW_CWS'!AV67</f>
        <v>#REF!</v>
      </c>
      <c r="AW6" s="121" t="e">
        <f>'FIN-CASHFLOW_CWS'!AW67</f>
        <v>#REF!</v>
      </c>
      <c r="AX6" s="121" t="e">
        <f>'FIN-CASHFLOW_CWS'!AX67</f>
        <v>#REF!</v>
      </c>
      <c r="AY6" s="121" t="e">
        <f>'FIN-CASHFLOW_CWS'!AY67</f>
        <v>#REF!</v>
      </c>
      <c r="AZ6" s="121" t="e">
        <f>'FIN-CASHFLOW_CWS'!AZ67</f>
        <v>#REF!</v>
      </c>
      <c r="BA6" s="121" t="e">
        <f>'FIN-CASHFLOW_CWS'!BA67</f>
        <v>#REF!</v>
      </c>
      <c r="BB6" s="121" t="e">
        <f>'FIN-CASHFLOW_CWS'!BB67</f>
        <v>#REF!</v>
      </c>
      <c r="BC6" s="121" t="e">
        <f>'FIN-CASHFLOW_CWS'!BC67</f>
        <v>#REF!</v>
      </c>
      <c r="BD6" s="121" t="e">
        <f>'FIN-CASHFLOW_CWS'!BD67</f>
        <v>#REF!</v>
      </c>
      <c r="BE6" s="121" t="e">
        <f>'FIN-CASHFLOW_CWS'!BE67</f>
        <v>#REF!</v>
      </c>
      <c r="BF6" s="121" t="e">
        <f>'FIN-CASHFLOW_CWS'!BF67</f>
        <v>#REF!</v>
      </c>
      <c r="BG6" s="121" t="e">
        <f>'FIN-CASHFLOW_CWS'!BG67</f>
        <v>#REF!</v>
      </c>
      <c r="BH6" s="121" t="e">
        <f>'FIN-CASHFLOW_CWS'!BH67</f>
        <v>#REF!</v>
      </c>
      <c r="BI6" s="121" t="e">
        <f>'FIN-CASHFLOW_CWS'!BI67</f>
        <v>#REF!</v>
      </c>
      <c r="BJ6" s="121" t="e">
        <f>'FIN-CASHFLOW_CWS'!BJ67</f>
        <v>#REF!</v>
      </c>
      <c r="BK6" s="121" t="e">
        <f>'FIN-CASHFLOW_CWS'!BK67</f>
        <v>#REF!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477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-28288854</v>
      </c>
      <c r="H8" s="121">
        <f>'FIN-CASHFLOW_CWS'!H69</f>
        <v>-37799193.700000003</v>
      </c>
      <c r="I8" s="121">
        <f>'FIN-CASHFLOW_CWS'!I69</f>
        <v>-47195599.800000004</v>
      </c>
      <c r="J8" s="121">
        <f>'FIN-CASHFLOW_CWS'!J69</f>
        <v>-56553352.300000004</v>
      </c>
      <c r="K8" s="121">
        <f>'FIN-CASHFLOW_CWS'!K69</f>
        <v>-65938282</v>
      </c>
      <c r="L8" s="121">
        <f>'FIN-CASHFLOW_CWS'!L69</f>
        <v>-75300248.099999994</v>
      </c>
      <c r="M8" s="121">
        <f>'FIN-CASHFLOW_CWS'!M69</f>
        <v>-84638916.399999991</v>
      </c>
      <c r="N8" s="121">
        <f>'FIN-CASHFLOW_CWS'!N69</f>
        <v>-94000709.699999988</v>
      </c>
      <c r="O8" s="121">
        <f>'FIN-CASHFLOW_CWS'!O69</f>
        <v>-103324527.99999999</v>
      </c>
      <c r="P8" s="121">
        <f>'FIN-CASHFLOW_CWS'!P69</f>
        <v>-112734045.59999998</v>
      </c>
      <c r="Q8" s="121">
        <f>'FIN-CASHFLOW_CWS'!Q69</f>
        <v>-123818764.27499998</v>
      </c>
      <c r="R8" s="121">
        <f>'FIN-CASHFLOW_CWS'!R69</f>
        <v>-134763357.79999998</v>
      </c>
      <c r="S8" s="121">
        <f>'FIN-CASHFLOW_CWS'!S69</f>
        <v>-145504391.22499999</v>
      </c>
      <c r="T8" s="121">
        <f>'FIN-CASHFLOW_CWS'!T69</f>
        <v>-156230214.65000001</v>
      </c>
      <c r="U8" s="121">
        <f>'FIN-CASHFLOW_CWS'!U69</f>
        <v>-166992091.125</v>
      </c>
      <c r="V8" s="121">
        <f>'FIN-CASHFLOW_CWS'!V69</f>
        <v>-177670605.90000001</v>
      </c>
      <c r="W8" s="121">
        <f>'FIN-CASHFLOW_CWS'!W69</f>
        <v>-187264984.32500002</v>
      </c>
      <c r="X8" s="121">
        <f>'FIN-CASHFLOW_CWS'!X69</f>
        <v>-196943790.80000001</v>
      </c>
      <c r="Y8" s="121">
        <f>'FIN-CASHFLOW_CWS'!Y69</f>
        <v>-206528044.32500002</v>
      </c>
      <c r="Z8" s="121">
        <f>'FIN-CASHFLOW_CWS'!Z69</f>
        <v>-216254397.85000002</v>
      </c>
      <c r="AA8" s="121">
        <f>'FIN-CASHFLOW_CWS'!AA69</f>
        <v>-225885196.37500003</v>
      </c>
      <c r="AB8" s="121">
        <f>'FIN-CASHFLOW_CWS'!AB69</f>
        <v>-235450880.05000004</v>
      </c>
      <c r="AC8" s="121">
        <f>'FIN-CASHFLOW_CWS'!AC69</f>
        <v>-244007340.26562503</v>
      </c>
      <c r="AD8" s="121">
        <f>'FIN-CASHFLOW_CWS'!AD69</f>
        <v>-252533439.62075004</v>
      </c>
      <c r="AE8" s="121">
        <f>'FIN-CASHFLOW_CWS'!AE69</f>
        <v>-260783231.34447503</v>
      </c>
      <c r="AF8" s="121">
        <f>'FIN-CASHFLOW_CWS'!AF69</f>
        <v>-268971104.44820005</v>
      </c>
      <c r="AG8" s="121">
        <f>'FIN-CASHFLOW_CWS'!AG69</f>
        <v>-277221437.57982504</v>
      </c>
      <c r="AH8" s="121">
        <f>'FIN-CASHFLOW_CWS'!AH69</f>
        <v>-285356638.80005002</v>
      </c>
      <c r="AI8" s="121">
        <f>'FIN-CASHFLOW_CWS'!AI69</f>
        <v>-293295760.35377502</v>
      </c>
      <c r="AJ8" s="121">
        <f>'FIN-CASHFLOW_CWS'!AJ69</f>
        <v>-301417962.48540002</v>
      </c>
      <c r="AK8" s="121">
        <f>'FIN-CASHFLOW_CWS'!AK69</f>
        <v>-309329252.64052504</v>
      </c>
      <c r="AL8" s="121">
        <f>'FIN-CASHFLOW_CWS'!AL69</f>
        <v>-317489149.34565002</v>
      </c>
      <c r="AM8" s="121">
        <f>'FIN-CASHFLOW_CWS'!AM69</f>
        <v>-325496510.05077499</v>
      </c>
      <c r="AN8" s="121">
        <f>'FIN-CASHFLOW_CWS'!AN69</f>
        <v>-333556754.7001</v>
      </c>
      <c r="AO8" s="121" t="e">
        <f>'FIN-CASHFLOW_CWS'!AO69</f>
        <v>#REF!</v>
      </c>
      <c r="AP8" s="121" t="e">
        <f>'FIN-CASHFLOW_CWS'!AP69</f>
        <v>#REF!</v>
      </c>
      <c r="AQ8" s="121" t="e">
        <f>'FIN-CASHFLOW_CWS'!AQ69</f>
        <v>#REF!</v>
      </c>
      <c r="AR8" s="121" t="e">
        <f>'FIN-CASHFLOW_CWS'!AR69</f>
        <v>#REF!</v>
      </c>
      <c r="AS8" s="121" t="e">
        <f>'FIN-CASHFLOW_CWS'!AS69</f>
        <v>#REF!</v>
      </c>
      <c r="AT8" s="121" t="e">
        <f>'FIN-CASHFLOW_CWS'!AT69</f>
        <v>#REF!</v>
      </c>
      <c r="AU8" s="121" t="e">
        <f>'FIN-CASHFLOW_CWS'!AU69</f>
        <v>#REF!</v>
      </c>
      <c r="AV8" s="121" t="e">
        <f>'FIN-CASHFLOW_CWS'!AV69</f>
        <v>#REF!</v>
      </c>
      <c r="AW8" s="121" t="e">
        <f>'FIN-CASHFLOW_CWS'!AW69</f>
        <v>#REF!</v>
      </c>
      <c r="AX8" s="121" t="e">
        <f>'FIN-CASHFLOW_CWS'!AX69</f>
        <v>#REF!</v>
      </c>
      <c r="AY8" s="121" t="e">
        <f>'FIN-CASHFLOW_CWS'!AY69</f>
        <v>#REF!</v>
      </c>
      <c r="AZ8" s="121" t="e">
        <f>'FIN-CASHFLOW_CWS'!AZ69</f>
        <v>#REF!</v>
      </c>
      <c r="BA8" s="121" t="e">
        <f>'FIN-CASHFLOW_CWS'!BA69</f>
        <v>#REF!</v>
      </c>
      <c r="BB8" s="121" t="e">
        <f>'FIN-CASHFLOW_CWS'!BB69</f>
        <v>#REF!</v>
      </c>
      <c r="BC8" s="121" t="e">
        <f>'FIN-CASHFLOW_CWS'!BC69</f>
        <v>#REF!</v>
      </c>
      <c r="BD8" s="121" t="e">
        <f>'FIN-CASHFLOW_CWS'!BD69</f>
        <v>#REF!</v>
      </c>
      <c r="BE8" s="121" t="e">
        <f>'FIN-CASHFLOW_CWS'!BE69</f>
        <v>#REF!</v>
      </c>
      <c r="BF8" s="121" t="e">
        <f>'FIN-CASHFLOW_CWS'!BF69</f>
        <v>#REF!</v>
      </c>
      <c r="BG8" s="121" t="e">
        <f>'FIN-CASHFLOW_CWS'!BG69</f>
        <v>#REF!</v>
      </c>
      <c r="BH8" s="121" t="e">
        <f>'FIN-CASHFLOW_CWS'!BH69</f>
        <v>#REF!</v>
      </c>
      <c r="BI8" s="121" t="e">
        <f>'FIN-CASHFLOW_CWS'!BI69</f>
        <v>#REF!</v>
      </c>
      <c r="BJ8" s="121" t="e">
        <f>'FIN-CASHFLOW_CWS'!BJ69</f>
        <v>#REF!</v>
      </c>
      <c r="BK8" s="121" t="e">
        <f>'FIN-CASHFLOW_CWS'!BK69</f>
        <v>#REF!</v>
      </c>
    </row>
    <row r="9" spans="2:63" x14ac:dyDescent="0.15">
      <c r="B9" s="127" t="s">
        <v>476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-28288854</v>
      </c>
      <c r="G9" s="121">
        <f>'FIN-CASHFLOW_CWS'!G70</f>
        <v>-37799193.700000003</v>
      </c>
      <c r="H9" s="121">
        <f>'FIN-CASHFLOW_CWS'!H70</f>
        <v>-47195599.800000004</v>
      </c>
      <c r="I9" s="121">
        <f>'FIN-CASHFLOW_CWS'!I70</f>
        <v>-56553352.300000004</v>
      </c>
      <c r="J9" s="121">
        <f>'FIN-CASHFLOW_CWS'!J70</f>
        <v>-65938282</v>
      </c>
      <c r="K9" s="121">
        <f>'FIN-CASHFLOW_CWS'!K70</f>
        <v>-75300248.099999994</v>
      </c>
      <c r="L9" s="121">
        <f>'FIN-CASHFLOW_CWS'!L70</f>
        <v>-84638916.399999991</v>
      </c>
      <c r="M9" s="121">
        <f>'FIN-CASHFLOW_CWS'!M70</f>
        <v>-94000709.699999988</v>
      </c>
      <c r="N9" s="121">
        <f>'FIN-CASHFLOW_CWS'!N70</f>
        <v>-103324527.99999999</v>
      </c>
      <c r="O9" s="121">
        <f>'FIN-CASHFLOW_CWS'!O70</f>
        <v>-112734045.59999998</v>
      </c>
      <c r="P9" s="121">
        <f>'FIN-CASHFLOW_CWS'!P70</f>
        <v>-123818764.27499998</v>
      </c>
      <c r="Q9" s="121">
        <f>'FIN-CASHFLOW_CWS'!Q70</f>
        <v>-134763357.79999998</v>
      </c>
      <c r="R9" s="121">
        <f>'FIN-CASHFLOW_CWS'!R70</f>
        <v>-145504391.22499999</v>
      </c>
      <c r="S9" s="121">
        <f>'FIN-CASHFLOW_CWS'!S70</f>
        <v>-156230214.65000001</v>
      </c>
      <c r="T9" s="121">
        <f>'FIN-CASHFLOW_CWS'!T70</f>
        <v>-166992091.125</v>
      </c>
      <c r="U9" s="121">
        <f>'FIN-CASHFLOW_CWS'!U70</f>
        <v>-177670605.90000001</v>
      </c>
      <c r="V9" s="121">
        <f>'FIN-CASHFLOW_CWS'!V70</f>
        <v>-187264984.32500002</v>
      </c>
      <c r="W9" s="121">
        <f>'FIN-CASHFLOW_CWS'!W70</f>
        <v>-196943790.80000001</v>
      </c>
      <c r="X9" s="121">
        <f>'FIN-CASHFLOW_CWS'!X70</f>
        <v>-206528044.32500002</v>
      </c>
      <c r="Y9" s="121">
        <f>'FIN-CASHFLOW_CWS'!Y70</f>
        <v>-216254397.85000002</v>
      </c>
      <c r="Z9" s="121">
        <f>'FIN-CASHFLOW_CWS'!Z70</f>
        <v>-225885196.37500003</v>
      </c>
      <c r="AA9" s="121">
        <f>'FIN-CASHFLOW_CWS'!AA70</f>
        <v>-235450880.05000004</v>
      </c>
      <c r="AB9" s="121">
        <f>'FIN-CASHFLOW_CWS'!AB70</f>
        <v>-244007340.26562503</v>
      </c>
      <c r="AC9" s="121">
        <f>'FIN-CASHFLOW_CWS'!AC70</f>
        <v>-252533439.62075004</v>
      </c>
      <c r="AD9" s="121">
        <f>'FIN-CASHFLOW_CWS'!AD70</f>
        <v>-260783231.34447503</v>
      </c>
      <c r="AE9" s="121">
        <f>'FIN-CASHFLOW_CWS'!AE70</f>
        <v>-268971104.44820005</v>
      </c>
      <c r="AF9" s="121">
        <f>'FIN-CASHFLOW_CWS'!AF70</f>
        <v>-277221437.57982504</v>
      </c>
      <c r="AG9" s="121">
        <f>'FIN-CASHFLOW_CWS'!AG70</f>
        <v>-285356638.80005002</v>
      </c>
      <c r="AH9" s="121">
        <f>'FIN-CASHFLOW_CWS'!AH70</f>
        <v>-293295760.35377502</v>
      </c>
      <c r="AI9" s="121">
        <f>'FIN-CASHFLOW_CWS'!AI70</f>
        <v>-301417962.48540002</v>
      </c>
      <c r="AJ9" s="121">
        <f>'FIN-CASHFLOW_CWS'!AJ70</f>
        <v>-309329252.64052504</v>
      </c>
      <c r="AK9" s="121">
        <f>'FIN-CASHFLOW_CWS'!AK70</f>
        <v>-317489149.34565002</v>
      </c>
      <c r="AL9" s="121">
        <f>'FIN-CASHFLOW_CWS'!AL70</f>
        <v>-325496510.05077499</v>
      </c>
      <c r="AM9" s="121">
        <f>'FIN-CASHFLOW_CWS'!AM70</f>
        <v>-333556754.7001</v>
      </c>
      <c r="AN9" s="121" t="e">
        <f>'FIN-CASHFLOW_CWS'!AN70</f>
        <v>#REF!</v>
      </c>
      <c r="AO9" s="121" t="e">
        <f>'FIN-CASHFLOW_CWS'!AO70</f>
        <v>#REF!</v>
      </c>
      <c r="AP9" s="121" t="e">
        <f>'FIN-CASHFLOW_CWS'!AP70</f>
        <v>#REF!</v>
      </c>
      <c r="AQ9" s="121" t="e">
        <f>'FIN-CASHFLOW_CWS'!AQ70</f>
        <v>#REF!</v>
      </c>
      <c r="AR9" s="121" t="e">
        <f>'FIN-CASHFLOW_CWS'!AR70</f>
        <v>#REF!</v>
      </c>
      <c r="AS9" s="121" t="e">
        <f>'FIN-CASHFLOW_CWS'!AS70</f>
        <v>#REF!</v>
      </c>
      <c r="AT9" s="121" t="e">
        <f>'FIN-CASHFLOW_CWS'!AT70</f>
        <v>#REF!</v>
      </c>
      <c r="AU9" s="121" t="e">
        <f>'FIN-CASHFLOW_CWS'!AU70</f>
        <v>#REF!</v>
      </c>
      <c r="AV9" s="121" t="e">
        <f>'FIN-CASHFLOW_CWS'!AV70</f>
        <v>#REF!</v>
      </c>
      <c r="AW9" s="121" t="e">
        <f>'FIN-CASHFLOW_CWS'!AW70</f>
        <v>#REF!</v>
      </c>
      <c r="AX9" s="121" t="e">
        <f>'FIN-CASHFLOW_CWS'!AX70</f>
        <v>#REF!</v>
      </c>
      <c r="AY9" s="121" t="e">
        <f>'FIN-CASHFLOW_CWS'!AY70</f>
        <v>#REF!</v>
      </c>
      <c r="AZ9" s="121" t="e">
        <f>'FIN-CASHFLOW_CWS'!AZ70</f>
        <v>#REF!</v>
      </c>
      <c r="BA9" s="121" t="e">
        <f>'FIN-CASHFLOW_CWS'!BA70</f>
        <v>#REF!</v>
      </c>
      <c r="BB9" s="121" t="e">
        <f>'FIN-CASHFLOW_CWS'!BB70</f>
        <v>#REF!</v>
      </c>
      <c r="BC9" s="121" t="e">
        <f>'FIN-CASHFLOW_CWS'!BC70</f>
        <v>#REF!</v>
      </c>
      <c r="BD9" s="121" t="e">
        <f>'FIN-CASHFLOW_CWS'!BD70</f>
        <v>#REF!</v>
      </c>
      <c r="BE9" s="121" t="e">
        <f>'FIN-CASHFLOW_CWS'!BE70</f>
        <v>#REF!</v>
      </c>
      <c r="BF9" s="121" t="e">
        <f>'FIN-CASHFLOW_CWS'!BF70</f>
        <v>#REF!</v>
      </c>
      <c r="BG9" s="121" t="e">
        <f>'FIN-CASHFLOW_CWS'!BG70</f>
        <v>#REF!</v>
      </c>
      <c r="BH9" s="121" t="e">
        <f>'FIN-CASHFLOW_CWS'!BH70</f>
        <v>#REF!</v>
      </c>
      <c r="BI9" s="121" t="e">
        <f>'FIN-CASHFLOW_CWS'!BI70</f>
        <v>#REF!</v>
      </c>
      <c r="BJ9" s="121" t="e">
        <f>'FIN-CASHFLOW_CWS'!BJ70</f>
        <v>#REF!</v>
      </c>
      <c r="BK9" s="121" t="e">
        <f>'FIN-CASHFLOW_CWS'!BK70</f>
        <v>#REF!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929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1052</v>
      </c>
      <c r="C13" s="121">
        <f>C28*-1</f>
        <v>47195599.800000004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56128928.199999981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52905686.650000021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6" t="s">
        <v>475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-9433214</v>
      </c>
      <c r="G15" s="121">
        <f t="shared" si="0"/>
        <v>-9510339.6999999993</v>
      </c>
      <c r="H15" s="121">
        <f t="shared" si="0"/>
        <v>46732522.099999979</v>
      </c>
      <c r="I15" s="121">
        <f t="shared" si="0"/>
        <v>-9357752.5</v>
      </c>
      <c r="J15" s="121">
        <f t="shared" si="0"/>
        <v>-9384929.6999999993</v>
      </c>
      <c r="K15" s="121">
        <f t="shared" si="0"/>
        <v>-9361966.0999999996</v>
      </c>
      <c r="L15" s="121">
        <f t="shared" si="0"/>
        <v>-9338668.3000000007</v>
      </c>
      <c r="M15" s="121">
        <f t="shared" si="0"/>
        <v>-9361793.3000000007</v>
      </c>
      <c r="N15" s="121">
        <f t="shared" si="0"/>
        <v>43581868.350000024</v>
      </c>
      <c r="O15" s="121">
        <f t="shared" si="0"/>
        <v>-9409517.5999999996</v>
      </c>
      <c r="P15" s="121">
        <f t="shared" si="0"/>
        <v>-11084718.675000001</v>
      </c>
      <c r="Q15" s="121">
        <f t="shared" si="0"/>
        <v>-10944593.525</v>
      </c>
      <c r="R15" s="121">
        <f t="shared" si="0"/>
        <v>-10741033.425000001</v>
      </c>
      <c r="S15" s="121">
        <f t="shared" si="0"/>
        <v>-10725823.425000001</v>
      </c>
      <c r="T15" s="121">
        <f t="shared" si="0"/>
        <v>-10761876.475</v>
      </c>
      <c r="U15" s="121">
        <f t="shared" si="0"/>
        <v>-10678514.775</v>
      </c>
      <c r="V15" s="121">
        <f t="shared" si="0"/>
        <v>-9594378.4250000007</v>
      </c>
      <c r="W15" s="121">
        <f t="shared" si="0"/>
        <v>-9678806.4749999996</v>
      </c>
      <c r="X15" s="121">
        <f t="shared" si="0"/>
        <v>-9584253.5250000004</v>
      </c>
      <c r="Y15" s="121">
        <f t="shared" si="0"/>
        <v>-9726353.5250000004</v>
      </c>
      <c r="Z15" s="121">
        <f t="shared" si="0"/>
        <v>-9630798.5250000004</v>
      </c>
      <c r="AA15" s="121">
        <f t="shared" si="0"/>
        <v>-9565683.6750000007</v>
      </c>
      <c r="AB15" s="121">
        <f t="shared" si="0"/>
        <v>-8556460.2156249993</v>
      </c>
      <c r="AC15" s="121">
        <f t="shared" si="0"/>
        <v>-8526099.3551249988</v>
      </c>
      <c r="AD15" s="121">
        <f t="shared" si="0"/>
        <v>-8249791.7237250013</v>
      </c>
      <c r="AE15" s="121">
        <f t="shared" si="0"/>
        <v>-8187873.1037250012</v>
      </c>
      <c r="AF15" s="121">
        <f t="shared" si="0"/>
        <v>-8250333.1316249985</v>
      </c>
      <c r="AG15" s="121">
        <f t="shared" si="0"/>
        <v>-8135201.2202249989</v>
      </c>
      <c r="AH15" s="121">
        <f t="shared" si="0"/>
        <v>-7939121.5537250014</v>
      </c>
      <c r="AI15" s="121">
        <f t="shared" si="0"/>
        <v>-8122202.1316249985</v>
      </c>
      <c r="AJ15" s="121">
        <f t="shared" ref="AJ15:BK15" si="1">AJ6+AJ13</f>
        <v>-7911290.1551249996</v>
      </c>
      <c r="AK15" s="121">
        <f t="shared" si="1"/>
        <v>-8159896.7051249994</v>
      </c>
      <c r="AL15" s="121">
        <f t="shared" si="1"/>
        <v>-8007360.7051249994</v>
      </c>
      <c r="AM15" s="121">
        <f t="shared" si="1"/>
        <v>-8060244.6493249992</v>
      </c>
      <c r="AN15" s="121" t="e">
        <f t="shared" si="1"/>
        <v>#REF!</v>
      </c>
      <c r="AO15" s="121" t="e">
        <f t="shared" si="1"/>
        <v>#REF!</v>
      </c>
      <c r="AP15" s="121" t="e">
        <f t="shared" si="1"/>
        <v>#REF!</v>
      </c>
      <c r="AQ15" s="121" t="e">
        <f t="shared" si="1"/>
        <v>#REF!</v>
      </c>
      <c r="AR15" s="121" t="e">
        <f t="shared" si="1"/>
        <v>#REF!</v>
      </c>
      <c r="AS15" s="121" t="e">
        <f t="shared" si="1"/>
        <v>#REF!</v>
      </c>
      <c r="AT15" s="121" t="e">
        <f t="shared" si="1"/>
        <v>#REF!</v>
      </c>
      <c r="AU15" s="121" t="e">
        <f t="shared" si="1"/>
        <v>#REF!</v>
      </c>
      <c r="AV15" s="121" t="e">
        <f t="shared" si="1"/>
        <v>#REF!</v>
      </c>
      <c r="AW15" s="121" t="e">
        <f t="shared" si="1"/>
        <v>#REF!</v>
      </c>
      <c r="AX15" s="121" t="e">
        <f t="shared" si="1"/>
        <v>#REF!</v>
      </c>
      <c r="AY15" s="121" t="e">
        <f t="shared" si="1"/>
        <v>#REF!</v>
      </c>
      <c r="AZ15" s="121" t="e">
        <f t="shared" si="1"/>
        <v>#REF!</v>
      </c>
      <c r="BA15" s="121" t="e">
        <f t="shared" si="1"/>
        <v>#REF!</v>
      </c>
      <c r="BB15" s="121" t="e">
        <f t="shared" si="1"/>
        <v>#REF!</v>
      </c>
      <c r="BC15" s="121" t="e">
        <f t="shared" si="1"/>
        <v>#REF!</v>
      </c>
      <c r="BD15" s="121" t="e">
        <f t="shared" si="1"/>
        <v>#REF!</v>
      </c>
      <c r="BE15" s="121" t="e">
        <f t="shared" si="1"/>
        <v>#REF!</v>
      </c>
      <c r="BF15" s="121" t="e">
        <f t="shared" si="1"/>
        <v>#REF!</v>
      </c>
      <c r="BG15" s="121" t="e">
        <f t="shared" si="1"/>
        <v>#REF!</v>
      </c>
      <c r="BH15" s="121" t="e">
        <f t="shared" si="1"/>
        <v>#REF!</v>
      </c>
      <c r="BI15" s="121" t="e">
        <f t="shared" si="1"/>
        <v>#REF!</v>
      </c>
      <c r="BJ15" s="121" t="e">
        <f t="shared" si="1"/>
        <v>#REF!</v>
      </c>
      <c r="BK15" s="121" t="e">
        <f t="shared" si="1"/>
        <v>#REF!</v>
      </c>
    </row>
    <row r="16" spans="2:63" x14ac:dyDescent="0.15">
      <c r="B16" s="226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477</v>
      </c>
      <c r="C17" s="121">
        <f>C13</f>
        <v>47195599.800000004</v>
      </c>
      <c r="D17" s="121">
        <f t="shared" ref="D17:AI17" si="2">C18</f>
        <v>47167007.800000004</v>
      </c>
      <c r="E17" s="121">
        <f t="shared" si="2"/>
        <v>37735783.800000004</v>
      </c>
      <c r="F17" s="121">
        <f t="shared" si="2"/>
        <v>28339959.800000004</v>
      </c>
      <c r="G17" s="121">
        <f t="shared" si="2"/>
        <v>18906745.800000004</v>
      </c>
      <c r="H17" s="121">
        <f t="shared" si="2"/>
        <v>9396406.1000000052</v>
      </c>
      <c r="I17" s="121">
        <f t="shared" si="2"/>
        <v>56128928.199999988</v>
      </c>
      <c r="J17" s="121">
        <f t="shared" si="2"/>
        <v>46771175.699999988</v>
      </c>
      <c r="K17" s="121">
        <f t="shared" si="2"/>
        <v>37386245.999999985</v>
      </c>
      <c r="L17" s="121">
        <f t="shared" si="2"/>
        <v>28024279.899999984</v>
      </c>
      <c r="M17" s="121">
        <f t="shared" si="2"/>
        <v>18685611.599999983</v>
      </c>
      <c r="N17" s="121">
        <f t="shared" si="2"/>
        <v>9323818.2999999821</v>
      </c>
      <c r="O17" s="121">
        <f t="shared" si="2"/>
        <v>52905686.650000006</v>
      </c>
      <c r="P17" s="121">
        <f t="shared" si="2"/>
        <v>43496169.050000004</v>
      </c>
      <c r="Q17" s="121">
        <f t="shared" si="2"/>
        <v>32411450.375000004</v>
      </c>
      <c r="R17" s="121">
        <f t="shared" si="2"/>
        <v>21466856.850000001</v>
      </c>
      <c r="S17" s="121">
        <f t="shared" si="2"/>
        <v>10725823.425000001</v>
      </c>
      <c r="T17" s="121">
        <f t="shared" si="2"/>
        <v>0</v>
      </c>
      <c r="U17" s="121">
        <f t="shared" si="2"/>
        <v>-10761876.475</v>
      </c>
      <c r="V17" s="121">
        <f t="shared" si="2"/>
        <v>-21440391.25</v>
      </c>
      <c r="W17" s="121">
        <f t="shared" si="2"/>
        <v>-31034769.675000001</v>
      </c>
      <c r="X17" s="121">
        <f t="shared" si="2"/>
        <v>-40713576.149999999</v>
      </c>
      <c r="Y17" s="121">
        <f t="shared" si="2"/>
        <v>-50297829.674999997</v>
      </c>
      <c r="Z17" s="121">
        <f t="shared" si="2"/>
        <v>-60024183.199999996</v>
      </c>
      <c r="AA17" s="121">
        <f t="shared" si="2"/>
        <v>-69654981.724999994</v>
      </c>
      <c r="AB17" s="121">
        <f t="shared" si="2"/>
        <v>-79220665.399999991</v>
      </c>
      <c r="AC17" s="121">
        <f t="shared" si="2"/>
        <v>-87777125.615624994</v>
      </c>
      <c r="AD17" s="121">
        <f t="shared" si="2"/>
        <v>-96303224.970749989</v>
      </c>
      <c r="AE17" s="121">
        <f t="shared" si="2"/>
        <v>-104553016.694475</v>
      </c>
      <c r="AF17" s="121">
        <f t="shared" si="2"/>
        <v>-112740889.7982</v>
      </c>
      <c r="AG17" s="121">
        <f t="shared" si="2"/>
        <v>-120991222.92982499</v>
      </c>
      <c r="AH17" s="121">
        <f t="shared" si="2"/>
        <v>-129126424.15004998</v>
      </c>
      <c r="AI17" s="121">
        <f t="shared" si="2"/>
        <v>-137065545.70377499</v>
      </c>
      <c r="AJ17" s="121">
        <f t="shared" ref="AJ17:BK17" si="3">AI18</f>
        <v>-145187747.83539999</v>
      </c>
      <c r="AK17" s="121">
        <f t="shared" si="3"/>
        <v>-153099037.99052498</v>
      </c>
      <c r="AL17" s="121">
        <f t="shared" si="3"/>
        <v>-161258934.69564998</v>
      </c>
      <c r="AM17" s="121">
        <f t="shared" si="3"/>
        <v>-169266295.40077499</v>
      </c>
      <c r="AN17" s="121">
        <f t="shared" si="3"/>
        <v>-177326540.0501</v>
      </c>
      <c r="AO17" s="121" t="e">
        <f t="shared" si="3"/>
        <v>#REF!</v>
      </c>
      <c r="AP17" s="121" t="e">
        <f t="shared" si="3"/>
        <v>#REF!</v>
      </c>
      <c r="AQ17" s="121" t="e">
        <f t="shared" si="3"/>
        <v>#REF!</v>
      </c>
      <c r="AR17" s="121" t="e">
        <f t="shared" si="3"/>
        <v>#REF!</v>
      </c>
      <c r="AS17" s="121" t="e">
        <f t="shared" si="3"/>
        <v>#REF!</v>
      </c>
      <c r="AT17" s="121" t="e">
        <f t="shared" si="3"/>
        <v>#REF!</v>
      </c>
      <c r="AU17" s="121" t="e">
        <f t="shared" si="3"/>
        <v>#REF!</v>
      </c>
      <c r="AV17" s="121" t="e">
        <f t="shared" si="3"/>
        <v>#REF!</v>
      </c>
      <c r="AW17" s="121" t="e">
        <f t="shared" si="3"/>
        <v>#REF!</v>
      </c>
      <c r="AX17" s="121" t="e">
        <f t="shared" si="3"/>
        <v>#REF!</v>
      </c>
      <c r="AY17" s="121" t="e">
        <f t="shared" si="3"/>
        <v>#REF!</v>
      </c>
      <c r="AZ17" s="121" t="e">
        <f t="shared" si="3"/>
        <v>#REF!</v>
      </c>
      <c r="BA17" s="121" t="e">
        <f t="shared" si="3"/>
        <v>#REF!</v>
      </c>
      <c r="BB17" s="121" t="e">
        <f t="shared" si="3"/>
        <v>#REF!</v>
      </c>
      <c r="BC17" s="121" t="e">
        <f t="shared" si="3"/>
        <v>#REF!</v>
      </c>
      <c r="BD17" s="121" t="e">
        <f t="shared" si="3"/>
        <v>#REF!</v>
      </c>
      <c r="BE17" s="121" t="e">
        <f t="shared" si="3"/>
        <v>#REF!</v>
      </c>
      <c r="BF17" s="121" t="e">
        <f t="shared" si="3"/>
        <v>#REF!</v>
      </c>
      <c r="BG17" s="121" t="e">
        <f t="shared" si="3"/>
        <v>#REF!</v>
      </c>
      <c r="BH17" s="121" t="e">
        <f t="shared" si="3"/>
        <v>#REF!</v>
      </c>
      <c r="BI17" s="121" t="e">
        <f t="shared" si="3"/>
        <v>#REF!</v>
      </c>
      <c r="BJ17" s="121" t="e">
        <f t="shared" si="3"/>
        <v>#REF!</v>
      </c>
      <c r="BK17" s="121" t="e">
        <f t="shared" si="3"/>
        <v>#REF!</v>
      </c>
    </row>
    <row r="18" spans="2:64" x14ac:dyDescent="0.15">
      <c r="B18" s="127" t="s">
        <v>476</v>
      </c>
      <c r="C18" s="121">
        <f>C13+C15</f>
        <v>47167007.800000004</v>
      </c>
      <c r="D18" s="121">
        <f t="shared" ref="D18:AI18" si="4">D15+D17</f>
        <v>37735783.800000004</v>
      </c>
      <c r="E18" s="121">
        <f t="shared" si="4"/>
        <v>28339959.800000004</v>
      </c>
      <c r="F18" s="121">
        <f t="shared" si="4"/>
        <v>18906745.800000004</v>
      </c>
      <c r="G18" s="121">
        <f t="shared" si="4"/>
        <v>9396406.1000000052</v>
      </c>
      <c r="H18" s="121">
        <f t="shared" si="4"/>
        <v>56128928.199999988</v>
      </c>
      <c r="I18" s="121">
        <f t="shared" si="4"/>
        <v>46771175.699999988</v>
      </c>
      <c r="J18" s="121">
        <f t="shared" si="4"/>
        <v>37386245.999999985</v>
      </c>
      <c r="K18" s="121">
        <f t="shared" si="4"/>
        <v>28024279.899999984</v>
      </c>
      <c r="L18" s="121">
        <f t="shared" si="4"/>
        <v>18685611.599999983</v>
      </c>
      <c r="M18" s="121">
        <f t="shared" si="4"/>
        <v>9323818.2999999821</v>
      </c>
      <c r="N18" s="121">
        <f t="shared" si="4"/>
        <v>52905686.650000006</v>
      </c>
      <c r="O18" s="121">
        <f t="shared" si="4"/>
        <v>43496169.050000004</v>
      </c>
      <c r="P18" s="121">
        <f t="shared" si="4"/>
        <v>32411450.375000004</v>
      </c>
      <c r="Q18" s="121">
        <f t="shared" si="4"/>
        <v>21466856.850000001</v>
      </c>
      <c r="R18" s="121">
        <f t="shared" si="4"/>
        <v>10725823.425000001</v>
      </c>
      <c r="S18" s="121">
        <f t="shared" si="4"/>
        <v>0</v>
      </c>
      <c r="T18" s="121">
        <f t="shared" si="4"/>
        <v>-10761876.475</v>
      </c>
      <c r="U18" s="121">
        <f t="shared" si="4"/>
        <v>-21440391.25</v>
      </c>
      <c r="V18" s="121">
        <f t="shared" si="4"/>
        <v>-31034769.675000001</v>
      </c>
      <c r="W18" s="121">
        <f t="shared" si="4"/>
        <v>-40713576.149999999</v>
      </c>
      <c r="X18" s="121">
        <f t="shared" si="4"/>
        <v>-50297829.674999997</v>
      </c>
      <c r="Y18" s="121">
        <f t="shared" si="4"/>
        <v>-60024183.199999996</v>
      </c>
      <c r="Z18" s="121">
        <f t="shared" si="4"/>
        <v>-69654981.724999994</v>
      </c>
      <c r="AA18" s="121">
        <f t="shared" si="4"/>
        <v>-79220665.399999991</v>
      </c>
      <c r="AB18" s="121">
        <f t="shared" si="4"/>
        <v>-87777125.615624994</v>
      </c>
      <c r="AC18" s="121">
        <f t="shared" si="4"/>
        <v>-96303224.970749989</v>
      </c>
      <c r="AD18" s="121">
        <f t="shared" si="4"/>
        <v>-104553016.694475</v>
      </c>
      <c r="AE18" s="121">
        <f t="shared" si="4"/>
        <v>-112740889.7982</v>
      </c>
      <c r="AF18" s="121">
        <f t="shared" si="4"/>
        <v>-120991222.92982499</v>
      </c>
      <c r="AG18" s="121">
        <f t="shared" si="4"/>
        <v>-129126424.15004998</v>
      </c>
      <c r="AH18" s="121">
        <f t="shared" si="4"/>
        <v>-137065545.70377499</v>
      </c>
      <c r="AI18" s="121">
        <f t="shared" si="4"/>
        <v>-145187747.83539999</v>
      </c>
      <c r="AJ18" s="121">
        <f t="shared" ref="AJ18:BK18" si="5">AJ15+AJ17</f>
        <v>-153099037.99052498</v>
      </c>
      <c r="AK18" s="121">
        <f t="shared" si="5"/>
        <v>-161258934.69564998</v>
      </c>
      <c r="AL18" s="121">
        <f t="shared" si="5"/>
        <v>-169266295.40077499</v>
      </c>
      <c r="AM18" s="121">
        <f t="shared" si="5"/>
        <v>-177326540.0501</v>
      </c>
      <c r="AN18" s="121" t="e">
        <f t="shared" si="5"/>
        <v>#REF!</v>
      </c>
      <c r="AO18" s="121" t="e">
        <f t="shared" si="5"/>
        <v>#REF!</v>
      </c>
      <c r="AP18" s="121" t="e">
        <f t="shared" si="5"/>
        <v>#REF!</v>
      </c>
      <c r="AQ18" s="121" t="e">
        <f t="shared" si="5"/>
        <v>#REF!</v>
      </c>
      <c r="AR18" s="121" t="e">
        <f t="shared" si="5"/>
        <v>#REF!</v>
      </c>
      <c r="AS18" s="121" t="e">
        <f t="shared" si="5"/>
        <v>#REF!</v>
      </c>
      <c r="AT18" s="121" t="e">
        <f t="shared" si="5"/>
        <v>#REF!</v>
      </c>
      <c r="AU18" s="121" t="e">
        <f t="shared" si="5"/>
        <v>#REF!</v>
      </c>
      <c r="AV18" s="121" t="e">
        <f t="shared" si="5"/>
        <v>#REF!</v>
      </c>
      <c r="AW18" s="121" t="e">
        <f t="shared" si="5"/>
        <v>#REF!</v>
      </c>
      <c r="AX18" s="121" t="e">
        <f t="shared" si="5"/>
        <v>#REF!</v>
      </c>
      <c r="AY18" s="121" t="e">
        <f t="shared" si="5"/>
        <v>#REF!</v>
      </c>
      <c r="AZ18" s="121" t="e">
        <f t="shared" si="5"/>
        <v>#REF!</v>
      </c>
      <c r="BA18" s="121" t="e">
        <f t="shared" si="5"/>
        <v>#REF!</v>
      </c>
      <c r="BB18" s="121" t="e">
        <f t="shared" si="5"/>
        <v>#REF!</v>
      </c>
      <c r="BC18" s="121" t="e">
        <f t="shared" si="5"/>
        <v>#REF!</v>
      </c>
      <c r="BD18" s="121" t="e">
        <f t="shared" si="5"/>
        <v>#REF!</v>
      </c>
      <c r="BE18" s="121" t="e">
        <f t="shared" si="5"/>
        <v>#REF!</v>
      </c>
      <c r="BF18" s="121" t="e">
        <f t="shared" si="5"/>
        <v>#REF!</v>
      </c>
      <c r="BG18" s="121" t="e">
        <f t="shared" si="5"/>
        <v>#REF!</v>
      </c>
      <c r="BH18" s="121" t="e">
        <f t="shared" si="5"/>
        <v>#REF!</v>
      </c>
      <c r="BI18" s="121" t="e">
        <f t="shared" si="5"/>
        <v>#REF!</v>
      </c>
      <c r="BJ18" s="121" t="e">
        <f t="shared" si="5"/>
        <v>#REF!</v>
      </c>
      <c r="BK18" s="121" t="e">
        <f t="shared" si="5"/>
        <v>#REF!</v>
      </c>
      <c r="BL18" s="130" t="e">
        <f>BK18-BK9</f>
        <v>#REF!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963</v>
      </c>
      <c r="C21" s="75" t="s">
        <v>855</v>
      </c>
      <c r="D21" s="75" t="s">
        <v>853</v>
      </c>
      <c r="E21" s="75" t="s">
        <v>854</v>
      </c>
      <c r="F21" s="75" t="s">
        <v>851</v>
      </c>
      <c r="G21" s="75" t="s">
        <v>852</v>
      </c>
      <c r="L21" s="130"/>
      <c r="U21" s="130"/>
    </row>
    <row r="22" spans="2:64" x14ac:dyDescent="0.15">
      <c r="B22" s="136" t="s">
        <v>966</v>
      </c>
      <c r="C22" s="75" t="s">
        <v>147</v>
      </c>
      <c r="D22" s="75" t="s">
        <v>932</v>
      </c>
      <c r="E22" s="75" t="s">
        <v>848</v>
      </c>
      <c r="L22" s="130"/>
    </row>
    <row r="23" spans="2:64" x14ac:dyDescent="0.15">
      <c r="B23" s="136" t="s">
        <v>930</v>
      </c>
      <c r="C23" s="75" t="s">
        <v>147</v>
      </c>
      <c r="D23" s="225" t="s">
        <v>956</v>
      </c>
      <c r="E23" s="75" t="s">
        <v>957</v>
      </c>
      <c r="L23" s="130"/>
    </row>
    <row r="24" spans="2:64" x14ac:dyDescent="0.15">
      <c r="B24" s="138" t="s">
        <v>931</v>
      </c>
      <c r="C24" s="75" t="s">
        <v>932</v>
      </c>
      <c r="D24" s="225" t="s">
        <v>848</v>
      </c>
      <c r="E24" s="75" t="s">
        <v>849</v>
      </c>
      <c r="L24" s="130"/>
    </row>
    <row r="25" spans="2:64" x14ac:dyDescent="0.15">
      <c r="B25" s="138" t="s">
        <v>967</v>
      </c>
      <c r="C25" s="75" t="s">
        <v>959</v>
      </c>
      <c r="D25" s="225" t="s">
        <v>933</v>
      </c>
      <c r="E25" s="75" t="s">
        <v>962</v>
      </c>
      <c r="F25" s="75" t="s">
        <v>960</v>
      </c>
      <c r="L25" s="130"/>
    </row>
    <row r="26" spans="2:64" x14ac:dyDescent="0.15">
      <c r="C26" s="75"/>
      <c r="D26" s="225"/>
      <c r="E26" s="75"/>
      <c r="L26" s="130"/>
    </row>
    <row r="27" spans="2:64" x14ac:dyDescent="0.15">
      <c r="B27" s="138" t="s">
        <v>841</v>
      </c>
      <c r="C27" s="121">
        <f>C4</f>
        <v>0</v>
      </c>
      <c r="D27" s="130">
        <f>C29</f>
        <v>-47195599.800000004</v>
      </c>
      <c r="E27" s="130">
        <f>D29</f>
        <v>-103324527.99999999</v>
      </c>
      <c r="F27" s="224">
        <f>C27</f>
        <v>0</v>
      </c>
      <c r="G27" s="224">
        <f>F29</f>
        <v>-156230214.65000001</v>
      </c>
      <c r="L27" s="130"/>
    </row>
    <row r="28" spans="2:64" x14ac:dyDescent="0.15">
      <c r="B28" s="138" t="s">
        <v>842</v>
      </c>
      <c r="C28" s="121">
        <f>C29-C27</f>
        <v>-47195599.800000004</v>
      </c>
      <c r="D28" s="121">
        <f>D29-D27</f>
        <v>-56128928.199999981</v>
      </c>
      <c r="E28" s="121">
        <f>E29-E27</f>
        <v>-52905686.650000021</v>
      </c>
      <c r="F28" s="224">
        <f>SUM(C28:E28)</f>
        <v>-156230214.65000001</v>
      </c>
      <c r="G28" s="145" t="e">
        <f>G29-G27</f>
        <v>#REF!</v>
      </c>
      <c r="L28" s="130"/>
    </row>
    <row r="29" spans="2:64" x14ac:dyDescent="0.15">
      <c r="B29" s="138" t="s">
        <v>843</v>
      </c>
      <c r="C29" s="121">
        <f>H9</f>
        <v>-47195599.800000004</v>
      </c>
      <c r="D29" s="130">
        <f>N9</f>
        <v>-103324527.99999999</v>
      </c>
      <c r="E29" s="130">
        <f>S9</f>
        <v>-156230214.65000001</v>
      </c>
      <c r="F29" s="224">
        <f>E29</f>
        <v>-156230214.65000001</v>
      </c>
      <c r="G29" s="224" t="e">
        <f>'FIN-CASHFLOW_CWS'!BK58</f>
        <v>#REF!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4"/>
      <c r="G31" s="224"/>
      <c r="L31" s="130"/>
    </row>
    <row r="32" spans="2:64" x14ac:dyDescent="0.15">
      <c r="C32" s="224" t="s">
        <v>961</v>
      </c>
      <c r="D32" s="75" t="s">
        <v>839</v>
      </c>
      <c r="E32" s="75" t="s">
        <v>840</v>
      </c>
      <c r="F32" s="75" t="s">
        <v>908</v>
      </c>
    </row>
    <row r="33" spans="1:15" x14ac:dyDescent="0.15">
      <c r="C33" s="224"/>
      <c r="D33" s="75"/>
      <c r="E33" s="75"/>
    </row>
    <row r="34" spans="1:15" x14ac:dyDescent="0.15">
      <c r="B34" s="138" t="s">
        <v>1110</v>
      </c>
      <c r="C34" s="221">
        <f>'FIN-VALUE_DB'!C41</f>
        <v>0.75500000000000012</v>
      </c>
      <c r="D34" s="121" t="e">
        <f>NPV(+C34/12,I6:BK6)</f>
        <v>#REF!</v>
      </c>
      <c r="E34" s="130">
        <f>D28*-1</f>
        <v>56128928.199999981</v>
      </c>
      <c r="F34" s="237" t="e">
        <f>E34/D34</f>
        <v>#REF!</v>
      </c>
    </row>
    <row r="35" spans="1:15" x14ac:dyDescent="0.15">
      <c r="B35" s="138" t="s">
        <v>958</v>
      </c>
      <c r="C35" s="221">
        <f>'FIN-VALUE_DB'!D41</f>
        <v>0.48000000000000009</v>
      </c>
      <c r="D35" s="121" t="e">
        <f>NPV(+C35/12,N6:BK6)</f>
        <v>#REF!</v>
      </c>
      <c r="E35" s="130">
        <f>E28*-1</f>
        <v>52905686.650000021</v>
      </c>
      <c r="F35" s="237" t="e">
        <f>E35/D35</f>
        <v>#REF!</v>
      </c>
    </row>
    <row r="36" spans="1:15" x14ac:dyDescent="0.15">
      <c r="B36" s="138" t="s">
        <v>856</v>
      </c>
      <c r="C36" s="221">
        <f>'FIN-VALUE_DB'!E41</f>
        <v>0.25000000000000006</v>
      </c>
      <c r="D36" s="121" t="e">
        <f>NPV(+C36/12,V6:BK6)</f>
        <v>#REF!</v>
      </c>
      <c r="E36" s="130"/>
      <c r="F36" s="237" t="e">
        <f>E36/D36</f>
        <v>#REF!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2"/>
      <c r="N38"/>
      <c r="O38" s="9"/>
    </row>
    <row r="39" spans="1:15" ht="13.5" customHeight="1" x14ac:dyDescent="0.15">
      <c r="A39" s="34" t="s">
        <v>846</v>
      </c>
      <c r="B39" s="48" t="s">
        <v>954</v>
      </c>
      <c r="C39" s="34" t="s">
        <v>925</v>
      </c>
      <c r="D39" s="34" t="s">
        <v>927</v>
      </c>
      <c r="E39" s="34" t="s">
        <v>953</v>
      </c>
      <c r="F39" s="374" t="s">
        <v>846</v>
      </c>
      <c r="G39" s="374"/>
      <c r="H39" s="374"/>
    </row>
    <row r="40" spans="1:15" ht="13.5" customHeight="1" x14ac:dyDescent="0.15">
      <c r="A40" s="34"/>
      <c r="B40" s="48"/>
      <c r="C40" s="34"/>
      <c r="D40" s="34"/>
      <c r="E40" s="34"/>
      <c r="F40" s="75" t="s">
        <v>926</v>
      </c>
      <c r="G40" s="75" t="s">
        <v>853</v>
      </c>
      <c r="H40" s="75" t="s">
        <v>854</v>
      </c>
    </row>
    <row r="41" spans="1:15" x14ac:dyDescent="0.15">
      <c r="B41" s="33" t="s">
        <v>910</v>
      </c>
    </row>
    <row r="42" spans="1:15" x14ac:dyDescent="0.15">
      <c r="B42" s="106" t="s">
        <v>845</v>
      </c>
      <c r="C42" s="33" t="s">
        <v>147</v>
      </c>
      <c r="D42" s="121">
        <f>C13/2</f>
        <v>23597799.900000002</v>
      </c>
      <c r="F42" s="238">
        <f>D42/E44</f>
        <v>0.5</v>
      </c>
      <c r="G42" s="239" t="e">
        <f>F42*(1-G52)</f>
        <v>#REF!</v>
      </c>
      <c r="H42" s="240" t="e">
        <f>G42*(1-H60)</f>
        <v>#REF!</v>
      </c>
      <c r="L42" s="223"/>
    </row>
    <row r="43" spans="1:15" x14ac:dyDescent="0.15">
      <c r="B43" s="106" t="s">
        <v>911</v>
      </c>
      <c r="C43" s="33" t="s">
        <v>147</v>
      </c>
      <c r="D43" s="121">
        <f>C13/2</f>
        <v>23597799.900000002</v>
      </c>
      <c r="F43" s="238">
        <f>D43/E44</f>
        <v>0.5</v>
      </c>
      <c r="G43" s="239" t="e">
        <f>F43*(1-G52)</f>
        <v>#REF!</v>
      </c>
      <c r="H43" s="240" t="e">
        <f>G43*(1-H60)</f>
        <v>#REF!</v>
      </c>
    </row>
    <row r="44" spans="1:15" x14ac:dyDescent="0.15">
      <c r="B44" s="47" t="s">
        <v>844</v>
      </c>
      <c r="E44" s="121">
        <f>D43+D42</f>
        <v>47195599.800000004</v>
      </c>
    </row>
    <row r="45" spans="1:15" x14ac:dyDescent="0.15">
      <c r="B45" s="106" t="s">
        <v>921</v>
      </c>
      <c r="D45" s="234">
        <v>50000</v>
      </c>
      <c r="L45" s="223"/>
    </row>
    <row r="46" spans="1:15" x14ac:dyDescent="0.15">
      <c r="B46" s="106" t="s">
        <v>922</v>
      </c>
      <c r="D46" s="234">
        <v>50000</v>
      </c>
    </row>
    <row r="47" spans="1:15" x14ac:dyDescent="0.15">
      <c r="B47" s="47" t="s">
        <v>912</v>
      </c>
      <c r="D47" s="235">
        <f>SUM(D45:D46)</f>
        <v>100000</v>
      </c>
    </row>
    <row r="48" spans="1:15" x14ac:dyDescent="0.15">
      <c r="B48" s="47" t="s">
        <v>913</v>
      </c>
      <c r="D48" s="131">
        <f>E44/D47</f>
        <v>471.95599800000002</v>
      </c>
    </row>
    <row r="49" spans="2:12" x14ac:dyDescent="0.15">
      <c r="B49" s="47" t="s">
        <v>916</v>
      </c>
      <c r="D49" s="131"/>
      <c r="F49" s="293">
        <f>SUM(F42:F48)</f>
        <v>1</v>
      </c>
    </row>
    <row r="50" spans="2:12" x14ac:dyDescent="0.15">
      <c r="B50" s="44"/>
      <c r="D50" s="235"/>
    </row>
    <row r="51" spans="2:12" x14ac:dyDescent="0.15">
      <c r="B51" s="33" t="s">
        <v>847</v>
      </c>
    </row>
    <row r="52" spans="2:12" x14ac:dyDescent="0.15">
      <c r="B52" s="106" t="s">
        <v>914</v>
      </c>
      <c r="C52" s="33" t="s">
        <v>932</v>
      </c>
      <c r="D52" s="121">
        <f>E34</f>
        <v>56128928.199999981</v>
      </c>
      <c r="F52" s="238"/>
      <c r="G52" s="242" t="e">
        <f>D52/E53</f>
        <v>#REF!</v>
      </c>
      <c r="H52" s="242" t="e">
        <f>G52*(1-H60)</f>
        <v>#REF!</v>
      </c>
      <c r="L52" s="223"/>
    </row>
    <row r="53" spans="2:12" x14ac:dyDescent="0.15">
      <c r="B53" s="47" t="s">
        <v>844</v>
      </c>
      <c r="E53" s="121" t="e">
        <f>D34</f>
        <v>#REF!</v>
      </c>
    </row>
    <row r="54" spans="2:12" x14ac:dyDescent="0.15">
      <c r="B54" s="106" t="s">
        <v>923</v>
      </c>
      <c r="D54" s="234" t="e">
        <f>D47/(1-G52)-D47</f>
        <v>#REF!</v>
      </c>
      <c r="L54" s="223"/>
    </row>
    <row r="55" spans="2:12" x14ac:dyDescent="0.15">
      <c r="B55" s="47" t="s">
        <v>912</v>
      </c>
      <c r="D55" s="235" t="e">
        <f>D47+D54</f>
        <v>#REF!</v>
      </c>
    </row>
    <row r="56" spans="2:12" x14ac:dyDescent="0.15">
      <c r="B56" s="47" t="s">
        <v>913</v>
      </c>
      <c r="D56" s="131" t="e">
        <f>E53/D55</f>
        <v>#REF!</v>
      </c>
    </row>
    <row r="57" spans="2:12" x14ac:dyDescent="0.15">
      <c r="B57" s="47" t="s">
        <v>916</v>
      </c>
      <c r="D57" s="131"/>
      <c r="F57" s="241"/>
      <c r="G57" s="294" t="e">
        <f>SUM(G42:G56)</f>
        <v>#REF!</v>
      </c>
    </row>
    <row r="58" spans="2:12" x14ac:dyDescent="0.15">
      <c r="B58" s="33"/>
    </row>
    <row r="59" spans="2:12" x14ac:dyDescent="0.15">
      <c r="B59" s="33" t="s">
        <v>847</v>
      </c>
    </row>
    <row r="60" spans="2:12" x14ac:dyDescent="0.15">
      <c r="B60" s="106" t="s">
        <v>915</v>
      </c>
      <c r="C60" s="33" t="s">
        <v>848</v>
      </c>
      <c r="D60" s="121">
        <f>E35</f>
        <v>52905686.650000021</v>
      </c>
      <c r="F60" s="238"/>
      <c r="H60" s="242" t="e">
        <f>D60/E61</f>
        <v>#REF!</v>
      </c>
      <c r="L60" s="223"/>
    </row>
    <row r="61" spans="2:12" x14ac:dyDescent="0.15">
      <c r="B61" s="47" t="s">
        <v>844</v>
      </c>
      <c r="E61" s="121" t="e">
        <f>D35</f>
        <v>#REF!</v>
      </c>
    </row>
    <row r="62" spans="2:12" x14ac:dyDescent="0.15">
      <c r="B62" s="106" t="s">
        <v>924</v>
      </c>
      <c r="D62" s="234" t="e">
        <f>D55/(1-H60)-D55</f>
        <v>#REF!</v>
      </c>
      <c r="L62" s="223"/>
    </row>
    <row r="63" spans="2:12" x14ac:dyDescent="0.15">
      <c r="B63" s="47" t="s">
        <v>912</v>
      </c>
      <c r="D63" s="235" t="e">
        <f>D55+D62</f>
        <v>#REF!</v>
      </c>
    </row>
    <row r="64" spans="2:12" x14ac:dyDescent="0.15">
      <c r="B64" s="47" t="s">
        <v>913</v>
      </c>
      <c r="D64" s="131" t="e">
        <f>E61/D63</f>
        <v>#REF!</v>
      </c>
    </row>
    <row r="65" spans="2:8" x14ac:dyDescent="0.15">
      <c r="B65" s="33" t="s">
        <v>916</v>
      </c>
      <c r="F65" s="241"/>
      <c r="G65" s="242"/>
      <c r="H65" s="294" t="e">
        <f>H60+H52+H43+H42</f>
        <v>#REF!</v>
      </c>
    </row>
    <row r="66" spans="2:8" x14ac:dyDescent="0.15">
      <c r="B66" s="48"/>
    </row>
    <row r="67" spans="2:8" x14ac:dyDescent="0.15">
      <c r="B67" s="138" t="s">
        <v>955</v>
      </c>
      <c r="C67" s="75" t="s">
        <v>917</v>
      </c>
      <c r="D67" s="75" t="s">
        <v>908</v>
      </c>
      <c r="E67" s="75" t="s">
        <v>918</v>
      </c>
      <c r="F67" s="75" t="s">
        <v>920</v>
      </c>
    </row>
    <row r="68" spans="2:8" x14ac:dyDescent="0.15">
      <c r="C68" s="75"/>
      <c r="D68" s="75"/>
      <c r="E68" s="75"/>
    </row>
    <row r="69" spans="2:8" x14ac:dyDescent="0.15">
      <c r="B69" s="33" t="s">
        <v>965</v>
      </c>
      <c r="C69" s="130" t="e">
        <f>D36</f>
        <v>#REF!</v>
      </c>
    </row>
    <row r="70" spans="2:8" x14ac:dyDescent="0.15">
      <c r="B70" s="138" t="s">
        <v>845</v>
      </c>
      <c r="C70" s="130">
        <f>D42</f>
        <v>23597799.900000002</v>
      </c>
      <c r="D70" s="236" t="e">
        <f>H42</f>
        <v>#REF!</v>
      </c>
      <c r="E70" s="130" t="e">
        <f>$C$69*D70</f>
        <v>#REF!</v>
      </c>
      <c r="F70" s="243" t="e">
        <f>E70/C70</f>
        <v>#REF!</v>
      </c>
    </row>
    <row r="71" spans="2:8" x14ac:dyDescent="0.15">
      <c r="B71" s="138" t="s">
        <v>911</v>
      </c>
      <c r="C71" s="130">
        <f>D43</f>
        <v>23597799.900000002</v>
      </c>
      <c r="D71" s="236" t="e">
        <f>H43</f>
        <v>#REF!</v>
      </c>
      <c r="E71" s="130" t="e">
        <f>$C$69*D71</f>
        <v>#REF!</v>
      </c>
      <c r="F71" s="243" t="e">
        <f>E71/C71</f>
        <v>#REF!</v>
      </c>
    </row>
    <row r="72" spans="2:8" x14ac:dyDescent="0.15">
      <c r="B72" s="138" t="s">
        <v>914</v>
      </c>
      <c r="C72" s="130">
        <f>D52</f>
        <v>56128928.199999981</v>
      </c>
      <c r="D72" s="236" t="e">
        <f>H52</f>
        <v>#REF!</v>
      </c>
      <c r="E72" s="130" t="e">
        <f>$C$69*D72</f>
        <v>#REF!</v>
      </c>
      <c r="F72" s="243" t="e">
        <f>E72/C72</f>
        <v>#REF!</v>
      </c>
    </row>
    <row r="73" spans="2:8" x14ac:dyDescent="0.15">
      <c r="B73" s="138" t="s">
        <v>915</v>
      </c>
      <c r="C73" s="130">
        <f>D60</f>
        <v>52905686.650000021</v>
      </c>
      <c r="D73" s="236" t="e">
        <f>H60</f>
        <v>#REF!</v>
      </c>
      <c r="E73" s="130" t="e">
        <f>$C$69*D73</f>
        <v>#REF!</v>
      </c>
      <c r="F73" s="243" t="e">
        <f>E73/C73</f>
        <v>#REF!</v>
      </c>
    </row>
    <row r="74" spans="2:8" x14ac:dyDescent="0.15">
      <c r="C74" s="130"/>
      <c r="D74" s="236"/>
      <c r="E74" s="130"/>
      <c r="F74" s="243"/>
    </row>
    <row r="75" spans="2:8" x14ac:dyDescent="0.15">
      <c r="B75" s="138" t="s">
        <v>919</v>
      </c>
      <c r="C75" s="130">
        <f>SUM(C70:C73)</f>
        <v>156230214.65000001</v>
      </c>
      <c r="D75" s="236" t="e">
        <f>SUM(D70:D73)</f>
        <v>#REF!</v>
      </c>
      <c r="E75" s="130" t="e">
        <f>SUM(E70:E73)</f>
        <v>#REF!</v>
      </c>
      <c r="F75" s="243" t="e">
        <f>E75/C75</f>
        <v>#REF!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.5" style="249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7" customFormat="1" x14ac:dyDescent="0.15">
      <c r="A1" s="245" t="s">
        <v>150</v>
      </c>
      <c r="B1" s="246"/>
    </row>
    <row r="2" spans="1:62" x14ac:dyDescent="0.15">
      <c r="A2" s="248"/>
      <c r="B2" s="10"/>
    </row>
    <row r="3" spans="1:62" x14ac:dyDescent="0.15">
      <c r="A3" s="375" t="s">
        <v>151</v>
      </c>
      <c r="B3" s="372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0">
        <f>STAFF_CWS!H570</f>
        <v>9342424</v>
      </c>
      <c r="D7" s="250">
        <f>STAFF_CWS!I570</f>
        <v>9342424</v>
      </c>
      <c r="E7" s="250">
        <f>STAFF_CWS!J570</f>
        <v>9342424</v>
      </c>
      <c r="F7" s="250">
        <f>STAFF_CWS!K570</f>
        <v>9343899.6999999993</v>
      </c>
      <c r="G7" s="250">
        <f>STAFF_CWS!L570</f>
        <v>9344016.0999999996</v>
      </c>
      <c r="H7" s="250">
        <f>STAFF_CWS!M570</f>
        <v>9344132.5</v>
      </c>
      <c r="I7" s="250">
        <f>STAFF_CWS!N570</f>
        <v>9343899.6999999993</v>
      </c>
      <c r="J7" s="250">
        <f>STAFF_CWS!O570</f>
        <v>9344016.0999999996</v>
      </c>
      <c r="K7" s="250">
        <f>STAFF_CWS!P570</f>
        <v>9343708.3000000007</v>
      </c>
      <c r="L7" s="250">
        <f>STAFF_CWS!Q570</f>
        <v>9343708.3000000007</v>
      </c>
      <c r="M7" s="250">
        <f>STAFF_CWS!R570</f>
        <v>9343708.3000000007</v>
      </c>
      <c r="N7" s="250">
        <f>STAFF_CWS!S570</f>
        <v>9343252.5999999996</v>
      </c>
      <c r="O7" s="250">
        <f>STAFF_CWS!T570</f>
        <v>10786292.050000001</v>
      </c>
      <c r="P7" s="250">
        <f>STAFF_CWS!U570</f>
        <v>10788811.9</v>
      </c>
      <c r="Q7" s="250">
        <f>STAFF_CWS!V570</f>
        <v>10789421.800000001</v>
      </c>
      <c r="R7" s="250">
        <f>STAFF_CWS!W570</f>
        <v>10789421.800000001</v>
      </c>
      <c r="S7" s="250">
        <f>STAFF_CWS!X570</f>
        <v>10790079.85</v>
      </c>
      <c r="T7" s="250">
        <f>STAFF_CWS!Y570</f>
        <v>10790818.15</v>
      </c>
      <c r="U7" s="250">
        <f>STAFF_CWS!Z570</f>
        <v>9789421.8000000007</v>
      </c>
      <c r="V7" s="250">
        <f>STAFF_CWS!AA570</f>
        <v>9790079.8499999996</v>
      </c>
      <c r="W7" s="250">
        <f>STAFF_CWS!AB570</f>
        <v>9788811.9000000004</v>
      </c>
      <c r="X7" s="250">
        <f>STAFF_CWS!AC570</f>
        <v>9788811.9000000004</v>
      </c>
      <c r="Y7" s="250">
        <f>STAFF_CWS!AD570</f>
        <v>9788811.9000000004</v>
      </c>
      <c r="Z7" s="250">
        <f>STAFF_CWS!AE570</f>
        <v>9786292.0500000007</v>
      </c>
      <c r="AA7" s="250">
        <f>STAFF_CWS!AF570</f>
        <v>8249759</v>
      </c>
      <c r="AB7" s="250">
        <f>STAFF_CWS!AG570</f>
        <v>8254259.1394999996</v>
      </c>
      <c r="AC7" s="250">
        <f>STAFF_CWS!AH570</f>
        <v>8255759.1581000006</v>
      </c>
      <c r="AD7" s="250">
        <f>STAFF_CWS!AI570</f>
        <v>8255759.1581000006</v>
      </c>
      <c r="AE7" s="250">
        <f>STAFF_CWS!AJ570</f>
        <v>8256824.1859999998</v>
      </c>
      <c r="AF7" s="250">
        <f>STAFF_CWS!AK570</f>
        <v>8258324.2045999998</v>
      </c>
      <c r="AG7" s="250">
        <f>STAFF_CWS!AL570</f>
        <v>8255759.1581000006</v>
      </c>
      <c r="AH7" s="250">
        <f>STAFF_CWS!AM570</f>
        <v>8256824.1859999998</v>
      </c>
      <c r="AI7" s="250">
        <f>STAFF_CWS!AN570</f>
        <v>8254259.1394999996</v>
      </c>
      <c r="AJ7" s="250">
        <f>STAFF_CWS!AO570</f>
        <v>8254259.1394999996</v>
      </c>
      <c r="AK7" s="250">
        <f>STAFF_CWS!AP570</f>
        <v>8254259.1394999996</v>
      </c>
      <c r="AL7" s="250">
        <f>STAFF_CWS!AQ570</f>
        <v>8249759.0836999994</v>
      </c>
      <c r="AM7" s="250" t="e">
        <f>STAFF_CWS!AR570</f>
        <v>#VALUE!</v>
      </c>
      <c r="AN7" s="250" t="e">
        <f>STAFF_CWS!AS570</f>
        <v>#VALUE!</v>
      </c>
      <c r="AO7" s="250" t="e">
        <f>STAFF_CWS!AT570</f>
        <v>#VALUE!</v>
      </c>
      <c r="AP7" s="250" t="e">
        <f>STAFF_CWS!AU570</f>
        <v>#VALUE!</v>
      </c>
      <c r="AQ7" s="250" t="e">
        <f>STAFF_CWS!AV570</f>
        <v>#VALUE!</v>
      </c>
      <c r="AR7" s="250" t="e">
        <f>STAFF_CWS!AW570</f>
        <v>#VALUE!</v>
      </c>
      <c r="AS7" s="250" t="e">
        <f>STAFF_CWS!AX570</f>
        <v>#VALUE!</v>
      </c>
      <c r="AT7" s="250" t="e">
        <f>STAFF_CWS!AY570</f>
        <v>#VALUE!</v>
      </c>
      <c r="AU7" s="250" t="e">
        <f>STAFF_CWS!AZ570</f>
        <v>#VALUE!</v>
      </c>
      <c r="AV7" s="250" t="e">
        <f>STAFF_CWS!BA570</f>
        <v>#VALUE!</v>
      </c>
      <c r="AW7" s="250" t="e">
        <f>STAFF_CWS!BB570</f>
        <v>#VALUE!</v>
      </c>
      <c r="AX7" s="250" t="e">
        <f>STAFF_CWS!BC570</f>
        <v>#VALUE!</v>
      </c>
      <c r="AY7" s="250" t="e">
        <f>STAFF_CWS!BD570</f>
        <v>#VALUE!</v>
      </c>
      <c r="AZ7" s="250" t="e">
        <f>STAFF_CWS!BE570</f>
        <v>#VALUE!</v>
      </c>
      <c r="BA7" s="250" t="e">
        <f>STAFF_CWS!BF570</f>
        <v>#VALUE!</v>
      </c>
      <c r="BB7" s="250" t="e">
        <f>STAFF_CWS!BG570</f>
        <v>#VALUE!</v>
      </c>
      <c r="BC7" s="250" t="e">
        <f>STAFF_CWS!BH570</f>
        <v>#VALUE!</v>
      </c>
      <c r="BD7" s="250" t="e">
        <f>STAFF_CWS!BI570</f>
        <v>#VALUE!</v>
      </c>
      <c r="BE7" s="250" t="e">
        <f>STAFF_CWS!BJ570</f>
        <v>#VALUE!</v>
      </c>
      <c r="BF7" s="250" t="e">
        <f>STAFF_CWS!BK570</f>
        <v>#VALUE!</v>
      </c>
      <c r="BG7" s="250" t="e">
        <f>STAFF_CWS!BL570</f>
        <v>#VALUE!</v>
      </c>
      <c r="BH7" s="250" t="e">
        <f>STAFF_CWS!BM570</f>
        <v>#VALUE!</v>
      </c>
      <c r="BI7" s="250" t="e">
        <f>STAFF_CWS!BN570</f>
        <v>#VALUE!</v>
      </c>
      <c r="BJ7" s="250" t="e">
        <f>STAFF_CWS!BO570</f>
        <v>#REF!</v>
      </c>
    </row>
    <row r="8" spans="1:62" x14ac:dyDescent="0.15">
      <c r="B8" s="33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  <c r="S8" s="250"/>
      <c r="T8" s="250"/>
      <c r="U8" s="250"/>
      <c r="V8" s="250"/>
      <c r="W8" s="250"/>
      <c r="X8" s="250"/>
      <c r="Y8" s="250"/>
      <c r="Z8" s="250"/>
      <c r="AA8" s="250"/>
      <c r="AB8" s="250"/>
      <c r="AC8" s="250"/>
      <c r="AD8" s="250"/>
      <c r="AE8" s="250"/>
      <c r="AF8" s="250"/>
      <c r="AG8" s="250"/>
      <c r="AH8" s="250"/>
      <c r="AI8" s="250"/>
      <c r="AJ8" s="250"/>
      <c r="AK8" s="250"/>
      <c r="AL8" s="250"/>
      <c r="AM8" s="250"/>
      <c r="AN8" s="250"/>
      <c r="AO8" s="250"/>
      <c r="AP8" s="250"/>
      <c r="AQ8" s="250"/>
      <c r="AR8" s="250"/>
      <c r="AS8" s="250"/>
      <c r="AT8" s="250"/>
      <c r="AU8" s="250"/>
      <c r="AV8" s="250"/>
      <c r="AW8" s="250"/>
      <c r="AX8" s="250"/>
      <c r="AY8" s="250"/>
      <c r="AZ8" s="250"/>
      <c r="BA8" s="250"/>
      <c r="BB8" s="250"/>
      <c r="BC8" s="250"/>
      <c r="BD8" s="250"/>
      <c r="BE8" s="250"/>
      <c r="BF8" s="250"/>
      <c r="BG8" s="250"/>
      <c r="BH8" s="250"/>
      <c r="BI8" s="250"/>
      <c r="BJ8" s="250"/>
    </row>
    <row r="9" spans="1:62" x14ac:dyDescent="0.15">
      <c r="A9" s="375" t="s">
        <v>154</v>
      </c>
      <c r="B9" s="372"/>
    </row>
    <row r="10" spans="1:62" x14ac:dyDescent="0.15">
      <c r="C10" s="372" t="s">
        <v>35</v>
      </c>
      <c r="D10" s="372"/>
      <c r="E10" s="372"/>
      <c r="F10" s="372"/>
      <c r="G10" s="372"/>
      <c r="H10" s="372"/>
      <c r="I10" s="372"/>
      <c r="J10" s="372"/>
      <c r="K10" s="372"/>
      <c r="L10" s="372"/>
      <c r="M10" s="372"/>
      <c r="N10" s="372"/>
      <c r="O10" s="372" t="s">
        <v>36</v>
      </c>
      <c r="P10" s="372"/>
      <c r="Q10" s="372"/>
      <c r="R10" s="372"/>
      <c r="S10" s="372"/>
      <c r="T10" s="372"/>
      <c r="U10" s="372"/>
      <c r="V10" s="372"/>
      <c r="W10" s="372"/>
      <c r="X10" s="372"/>
      <c r="Y10" s="372"/>
      <c r="Z10" s="372"/>
      <c r="AA10" s="372" t="s">
        <v>37</v>
      </c>
      <c r="AB10" s="372"/>
      <c r="AC10" s="372"/>
      <c r="AD10" s="372"/>
      <c r="AE10" s="372"/>
      <c r="AF10" s="372"/>
      <c r="AG10" s="372"/>
      <c r="AH10" s="372"/>
      <c r="AI10" s="372"/>
      <c r="AJ10" s="372"/>
      <c r="AK10" s="372"/>
      <c r="AL10" s="372"/>
      <c r="AM10" s="372" t="s">
        <v>38</v>
      </c>
      <c r="AN10" s="372"/>
      <c r="AO10" s="372"/>
      <c r="AP10" s="372"/>
      <c r="AQ10" s="372"/>
      <c r="AR10" s="372"/>
      <c r="AS10" s="372"/>
      <c r="AT10" s="372"/>
      <c r="AU10" s="372"/>
      <c r="AV10" s="372"/>
      <c r="AW10" s="372"/>
      <c r="AX10" s="372"/>
      <c r="AY10" s="372" t="s">
        <v>39</v>
      </c>
      <c r="AZ10" s="372"/>
      <c r="BA10" s="372"/>
      <c r="BB10" s="372"/>
      <c r="BC10" s="372"/>
      <c r="BD10" s="372"/>
      <c r="BE10" s="372"/>
      <c r="BF10" s="372"/>
      <c r="BG10" s="372"/>
      <c r="BH10" s="372"/>
      <c r="BI10" s="372"/>
      <c r="BJ10" s="372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1" t="s">
        <v>581</v>
      </c>
    </row>
    <row r="19" spans="1:62" x14ac:dyDescent="0.15">
      <c r="C19" s="372" t="s">
        <v>35</v>
      </c>
      <c r="D19" s="372"/>
      <c r="E19" s="372"/>
      <c r="F19" s="372"/>
      <c r="G19" s="372"/>
      <c r="H19" s="372"/>
      <c r="I19" s="372"/>
      <c r="J19" s="372"/>
      <c r="K19" s="372"/>
      <c r="L19" s="372"/>
      <c r="M19" s="372"/>
      <c r="N19" s="372"/>
      <c r="O19" s="372" t="s">
        <v>36</v>
      </c>
      <c r="P19" s="372"/>
      <c r="Q19" s="372"/>
      <c r="R19" s="372"/>
      <c r="S19" s="372"/>
      <c r="T19" s="372"/>
      <c r="U19" s="372"/>
      <c r="V19" s="372"/>
      <c r="W19" s="372"/>
      <c r="X19" s="372"/>
      <c r="Y19" s="372"/>
      <c r="Z19" s="372"/>
      <c r="AA19" s="372" t="s">
        <v>37</v>
      </c>
      <c r="AB19" s="372"/>
      <c r="AC19" s="372"/>
      <c r="AD19" s="372"/>
      <c r="AE19" s="372"/>
      <c r="AF19" s="372"/>
      <c r="AG19" s="372"/>
      <c r="AH19" s="372"/>
      <c r="AI19" s="372"/>
      <c r="AJ19" s="372"/>
      <c r="AK19" s="372"/>
      <c r="AL19" s="372"/>
      <c r="AM19" s="372" t="s">
        <v>38</v>
      </c>
      <c r="AN19" s="372"/>
      <c r="AO19" s="372"/>
      <c r="AP19" s="372"/>
      <c r="AQ19" s="372"/>
      <c r="AR19" s="372"/>
      <c r="AS19" s="372"/>
      <c r="AT19" s="372"/>
      <c r="AU19" s="372"/>
      <c r="AV19" s="372"/>
      <c r="AW19" s="372"/>
      <c r="AX19" s="372"/>
      <c r="AY19" s="372" t="s">
        <v>39</v>
      </c>
      <c r="AZ19" s="372"/>
      <c r="BA19" s="372"/>
      <c r="BB19" s="372"/>
      <c r="BC19" s="372"/>
      <c r="BD19" s="372"/>
      <c r="BE19" s="372"/>
      <c r="BF19" s="372"/>
      <c r="BG19" s="372"/>
      <c r="BH19" s="372"/>
      <c r="BI19" s="372"/>
      <c r="BJ19" s="372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'REV-REVCALC_CWS'!C13</f>
        <v>0</v>
      </c>
      <c r="D21">
        <f>'REV-REVCALC_CWS'!D13</f>
        <v>0</v>
      </c>
      <c r="E21">
        <f>'REV-REVCALC_CWS'!E13</f>
        <v>0</v>
      </c>
      <c r="F21">
        <f>'REV-REVCALC_CWS'!F13</f>
        <v>5</v>
      </c>
      <c r="G21">
        <f>'REV-REVCALC_CWS'!G13</f>
        <v>6</v>
      </c>
      <c r="H21">
        <f>'REV-REVCALC_CWS'!H13</f>
        <v>7</v>
      </c>
      <c r="I21">
        <f>'REV-REVCALC_CWS'!I13</f>
        <v>5</v>
      </c>
      <c r="J21">
        <f>'REV-REVCALC_CWS'!J13</f>
        <v>6</v>
      </c>
      <c r="K21">
        <f>'REV-REVCALC_CWS'!K13</f>
        <v>4</v>
      </c>
      <c r="L21">
        <f>'REV-REVCALC_CWS'!L13</f>
        <v>4</v>
      </c>
      <c r="M21">
        <f>'REV-REVCALC_CWS'!M13</f>
        <v>4</v>
      </c>
      <c r="N21">
        <f>'REV-REVCALC_CWS'!N13</f>
        <v>2</v>
      </c>
      <c r="O21">
        <f>'REV-REVCALC_CWS'!O13</f>
        <v>11</v>
      </c>
      <c r="P21">
        <f>'REV-REVCALC_CWS'!P13</f>
        <v>17</v>
      </c>
      <c r="Q21">
        <f>'REV-REVCALC_CWS'!Q13</f>
        <v>20</v>
      </c>
      <c r="R21">
        <f>'REV-REVCALC_CWS'!R13</f>
        <v>20</v>
      </c>
      <c r="S21">
        <f>'REV-REVCALC_CWS'!S13</f>
        <v>22</v>
      </c>
      <c r="T21">
        <f>'REV-REVCALC_CWS'!T13</f>
        <v>24</v>
      </c>
      <c r="U21">
        <f>'REV-REVCALC_CWS'!U13</f>
        <v>20</v>
      </c>
      <c r="V21">
        <f>'REV-REVCALC_CWS'!V13</f>
        <v>22</v>
      </c>
      <c r="W21">
        <f>'REV-REVCALC_CWS'!W13</f>
        <v>17</v>
      </c>
      <c r="X21">
        <f>'REV-REVCALC_CWS'!X13</f>
        <v>17</v>
      </c>
      <c r="Y21">
        <f>'REV-REVCALC_CWS'!Y13</f>
        <v>17</v>
      </c>
      <c r="Z21">
        <f>'REV-REVCALC_CWS'!Z13</f>
        <v>11</v>
      </c>
      <c r="AA21">
        <f>'REV-REVCALC_CWS'!AA13</f>
        <v>14</v>
      </c>
      <c r="AB21">
        <f>'REV-REVCALC_CWS'!AB13</f>
        <v>23</v>
      </c>
      <c r="AC21">
        <f>'REV-REVCALC_CWS'!AC13</f>
        <v>26</v>
      </c>
      <c r="AD21">
        <f>'REV-REVCALC_CWS'!AD13</f>
        <v>26</v>
      </c>
      <c r="AE21">
        <f>'REV-REVCALC_CWS'!AE13</f>
        <v>29</v>
      </c>
      <c r="AF21">
        <f>'REV-REVCALC_CWS'!AF13</f>
        <v>32</v>
      </c>
      <c r="AG21">
        <f>'REV-REVCALC_CWS'!AG13</f>
        <v>26</v>
      </c>
      <c r="AH21">
        <f>'REV-REVCALC_CWS'!AH13</f>
        <v>29</v>
      </c>
      <c r="AI21">
        <f>'REV-REVCALC_CWS'!AI13</f>
        <v>23</v>
      </c>
      <c r="AJ21">
        <f>'REV-REVCALC_CWS'!AJ13</f>
        <v>23</v>
      </c>
      <c r="AK21">
        <f>'REV-REVCALC_CWS'!AK13</f>
        <v>23</v>
      </c>
      <c r="AL21">
        <f>'REV-REVCALC_CWS'!AL13</f>
        <v>14</v>
      </c>
      <c r="AM21">
        <f>'REV-REVCALC_CWS'!AM13</f>
        <v>31</v>
      </c>
      <c r="AN21">
        <f>'REV-REVCALC_CWS'!AN13</f>
        <v>50</v>
      </c>
      <c r="AO21">
        <f>'REV-REVCALC_CWS'!AO13</f>
        <v>56</v>
      </c>
      <c r="AP21">
        <f>'REV-REVCALC_CWS'!AP13</f>
        <v>56</v>
      </c>
      <c r="AQ21">
        <f>'REV-REVCALC_CWS'!AQ13</f>
        <v>62</v>
      </c>
      <c r="AR21">
        <f>'REV-REVCALC_CWS'!AR13</f>
        <v>68</v>
      </c>
      <c r="AS21">
        <f>'REV-REVCALC_CWS'!AS13</f>
        <v>56</v>
      </c>
      <c r="AT21">
        <f>'REV-REVCALC_CWS'!AT13</f>
        <v>62</v>
      </c>
      <c r="AU21">
        <f>'REV-REVCALC_CWS'!AU13</f>
        <v>50</v>
      </c>
      <c r="AV21">
        <f>'REV-REVCALC_CWS'!AV13</f>
        <v>50</v>
      </c>
      <c r="AW21">
        <f>'REV-REVCALC_CWS'!AW13</f>
        <v>50</v>
      </c>
      <c r="AX21">
        <f>'REV-REVCALC_CWS'!AX13</f>
        <v>31</v>
      </c>
      <c r="AY21">
        <f>'REV-REVCALC_CWS'!AY13</f>
        <v>33</v>
      </c>
      <c r="AZ21">
        <f>'REV-REVCALC_CWS'!AZ13</f>
        <v>53</v>
      </c>
      <c r="BA21">
        <f>'REV-REVCALC_CWS'!BA13</f>
        <v>59</v>
      </c>
      <c r="BB21">
        <f>'REV-REVCALC_CWS'!BB13</f>
        <v>59</v>
      </c>
      <c r="BC21">
        <f>'REV-REVCALC_CWS'!BC13</f>
        <v>66</v>
      </c>
      <c r="BD21">
        <f>'REV-REVCALC_CWS'!BD13</f>
        <v>72</v>
      </c>
      <c r="BE21">
        <f>'REV-REVCALC_CWS'!BE13</f>
        <v>59</v>
      </c>
      <c r="BF21">
        <f>'REV-REVCALC_CWS'!BF13</f>
        <v>66</v>
      </c>
      <c r="BG21">
        <f>'REV-REVCALC_CWS'!BG13</f>
        <v>53</v>
      </c>
      <c r="BH21">
        <f>'REV-REVCALC_CWS'!BH13</f>
        <v>53</v>
      </c>
      <c r="BI21">
        <f>'REV-REVCALC_CWS'!BI13</f>
        <v>53</v>
      </c>
      <c r="BJ21">
        <f>'REV-REVCALC_CWS'!BJ13</f>
        <v>33</v>
      </c>
    </row>
    <row r="22" spans="1:62" x14ac:dyDescent="0.15">
      <c r="B22" s="33" t="s">
        <v>319</v>
      </c>
      <c r="C22" s="250">
        <f>'REV-REVCALC_CWS'!C90</f>
        <v>0</v>
      </c>
      <c r="D22" s="250">
        <f>'REV-REVCALC_CWS'!D90</f>
        <v>0</v>
      </c>
      <c r="E22" s="250">
        <f>'REV-REVCALC_CWS'!E90</f>
        <v>0</v>
      </c>
      <c r="F22" s="250">
        <f>'REV-REVCALC_CWS'!F90</f>
        <v>152190</v>
      </c>
      <c r="G22" s="250">
        <f>'REV-REVCALC_CWS'!G90</f>
        <v>168570</v>
      </c>
      <c r="H22" s="250">
        <f>'REV-REVCALC_CWS'!H90</f>
        <v>184950</v>
      </c>
      <c r="I22" s="250">
        <f>'REV-REVCALC_CWS'!I90</f>
        <v>152190</v>
      </c>
      <c r="J22" s="250">
        <f>'REV-REVCALC_CWS'!J90</f>
        <v>168570</v>
      </c>
      <c r="K22" s="250">
        <f>'REV-REVCALC_CWS'!K90</f>
        <v>133310</v>
      </c>
      <c r="L22" s="250">
        <f>'REV-REVCALC_CWS'!L90</f>
        <v>133310</v>
      </c>
      <c r="M22" s="250">
        <f>'REV-REVCALC_CWS'!M90</f>
        <v>133310</v>
      </c>
      <c r="N22" s="250">
        <f>'REV-REVCALC_CWS'!N90</f>
        <v>79620</v>
      </c>
      <c r="O22" s="250">
        <f>'REV-REVCALC_CWS'!O90</f>
        <v>348285</v>
      </c>
      <c r="P22" s="250">
        <f>'REV-REVCALC_CWS'!P90</f>
        <v>570310</v>
      </c>
      <c r="Q22" s="250">
        <f>'REV-REVCALC_CWS'!Q90</f>
        <v>630765</v>
      </c>
      <c r="R22" s="250">
        <f>'REV-REVCALC_CWS'!R90</f>
        <v>630765</v>
      </c>
      <c r="S22" s="250">
        <f>'REV-REVCALC_CWS'!S90</f>
        <v>693895</v>
      </c>
      <c r="T22" s="250">
        <f>'REV-REVCALC_CWS'!T90</f>
        <v>759700</v>
      </c>
      <c r="U22" s="250">
        <f>'REV-REVCALC_CWS'!U90</f>
        <v>630765</v>
      </c>
      <c r="V22" s="250">
        <f>'REV-REVCALC_CWS'!V90</f>
        <v>693895</v>
      </c>
      <c r="W22" s="250">
        <f>'REV-REVCALC_CWS'!W90</f>
        <v>570310</v>
      </c>
      <c r="X22" s="250">
        <f>'REV-REVCALC_CWS'!X90</f>
        <v>570310</v>
      </c>
      <c r="Y22" s="250">
        <f>'REV-REVCALC_CWS'!Y90</f>
        <v>570310</v>
      </c>
      <c r="Z22" s="250">
        <f>'REV-REVCALC_CWS'!Z90</f>
        <v>348285</v>
      </c>
      <c r="AA22" s="250">
        <f>'REV-REVCALC_CWS'!AA90</f>
        <v>622000</v>
      </c>
      <c r="AB22" s="250">
        <f>'REV-REVCALC_CWS'!AB90</f>
        <v>1006004.65</v>
      </c>
      <c r="AC22" s="250">
        <f>'REV-REVCALC_CWS'!AC90</f>
        <v>1134005.27</v>
      </c>
      <c r="AD22" s="250">
        <f>'REV-REVCALC_CWS'!AD90</f>
        <v>1134005.27</v>
      </c>
      <c r="AE22" s="250">
        <f>'REV-REVCALC_CWS'!AE90</f>
        <v>1234006.2</v>
      </c>
      <c r="AF22" s="250">
        <f>'REV-REVCALC_CWS'!AF90</f>
        <v>1362006.8199999998</v>
      </c>
      <c r="AG22" s="250">
        <f>'REV-REVCALC_CWS'!AG90</f>
        <v>1134005.27</v>
      </c>
      <c r="AH22" s="250">
        <f>'REV-REVCALC_CWS'!AH90</f>
        <v>1234006.2</v>
      </c>
      <c r="AI22" s="250">
        <f>'REV-REVCALC_CWS'!AI90</f>
        <v>1006004.65</v>
      </c>
      <c r="AJ22" s="250">
        <f>'REV-REVCALC_CWS'!AJ90</f>
        <v>1006004.65</v>
      </c>
      <c r="AK22" s="250">
        <f>'REV-REVCALC_CWS'!AK90</f>
        <v>1006004.65</v>
      </c>
      <c r="AL22" s="250">
        <f>'REV-REVCALC_CWS'!AL90</f>
        <v>622002.79</v>
      </c>
      <c r="AM22" s="250" t="e">
        <f>'REV-REVCALC_CWS'!AM90</f>
        <v>#REF!</v>
      </c>
      <c r="AN22" s="250" t="e">
        <f>'REV-REVCALC_CWS'!AN90</f>
        <v>#REF!</v>
      </c>
      <c r="AO22" s="250" t="e">
        <f>'REV-REVCALC_CWS'!AO90</f>
        <v>#REF!</v>
      </c>
      <c r="AP22" s="250" t="e">
        <f>'REV-REVCALC_CWS'!AP90</f>
        <v>#REF!</v>
      </c>
      <c r="AQ22" s="250" t="e">
        <f>'REV-REVCALC_CWS'!AQ90</f>
        <v>#REF!</v>
      </c>
      <c r="AR22" s="250" t="e">
        <f>'REV-REVCALC_CWS'!AR90</f>
        <v>#REF!</v>
      </c>
      <c r="AS22" s="250" t="e">
        <f>'REV-REVCALC_CWS'!AS90</f>
        <v>#REF!</v>
      </c>
      <c r="AT22" s="250" t="e">
        <f>'REV-REVCALC_CWS'!AT90</f>
        <v>#REF!</v>
      </c>
      <c r="AU22" s="250" t="e">
        <f>'REV-REVCALC_CWS'!AU90</f>
        <v>#REF!</v>
      </c>
      <c r="AV22" s="250" t="e">
        <f>'REV-REVCALC_CWS'!AV90</f>
        <v>#REF!</v>
      </c>
      <c r="AW22" s="250" t="e">
        <f>'REV-REVCALC_CWS'!AW90</f>
        <v>#REF!</v>
      </c>
      <c r="AX22" s="250" t="e">
        <f>'REV-REVCALC_CWS'!AX90</f>
        <v>#REF!</v>
      </c>
      <c r="AY22" s="250" t="e">
        <f>'REV-REVCALC_CWS'!AY90</f>
        <v>#REF!</v>
      </c>
      <c r="AZ22" s="250" t="e">
        <f>'REV-REVCALC_CWS'!AZ90</f>
        <v>#REF!</v>
      </c>
      <c r="BA22" s="250" t="e">
        <f>'REV-REVCALC_CWS'!BA90</f>
        <v>#REF!</v>
      </c>
      <c r="BB22" s="250" t="e">
        <f>'REV-REVCALC_CWS'!BB90</f>
        <v>#REF!</v>
      </c>
      <c r="BC22" s="250" t="e">
        <f>'REV-REVCALC_CWS'!BC90</f>
        <v>#REF!</v>
      </c>
      <c r="BD22" s="250" t="e">
        <f>'REV-REVCALC_CWS'!BD90</f>
        <v>#REF!</v>
      </c>
      <c r="BE22" s="250" t="e">
        <f>'REV-REVCALC_CWS'!BE90</f>
        <v>#REF!</v>
      </c>
      <c r="BF22" s="250" t="e">
        <f>'REV-REVCALC_CWS'!BF90</f>
        <v>#REF!</v>
      </c>
      <c r="BG22" s="250" t="e">
        <f>'REV-REVCALC_CWS'!BG90</f>
        <v>#REF!</v>
      </c>
      <c r="BH22" s="250" t="e">
        <f>'REV-REVCALC_CWS'!BH90</f>
        <v>#REF!</v>
      </c>
      <c r="BI22" s="250" t="e">
        <f>'REV-REVCALC_CWS'!BI90</f>
        <v>#REF!</v>
      </c>
      <c r="BJ22" s="250" t="e">
        <f>'REV-REVCALC_CWS'!BJ90</f>
        <v>#REF!</v>
      </c>
    </row>
    <row r="23" spans="1:62" x14ac:dyDescent="0.15">
      <c r="B23" s="33" t="s">
        <v>585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0"/>
      <c r="D24" s="250"/>
      <c r="E24" s="250"/>
      <c r="F24" s="250"/>
      <c r="G24" s="250"/>
      <c r="H24" s="250"/>
      <c r="I24" s="250"/>
      <c r="J24" s="250"/>
      <c r="K24" s="250"/>
      <c r="L24" s="250"/>
      <c r="M24" s="250"/>
      <c r="N24" s="250"/>
      <c r="O24" s="250"/>
      <c r="P24" s="250"/>
      <c r="Q24" s="250"/>
      <c r="R24" s="250"/>
      <c r="S24" s="250"/>
      <c r="T24" s="250"/>
      <c r="U24" s="250"/>
      <c r="V24" s="250"/>
      <c r="W24" s="250"/>
      <c r="X24" s="250"/>
      <c r="Y24" s="250"/>
      <c r="Z24" s="250"/>
      <c r="AA24" s="250"/>
      <c r="AB24" s="250"/>
      <c r="AC24" s="250"/>
      <c r="AD24" s="250"/>
      <c r="AE24" s="250"/>
      <c r="AF24" s="250"/>
      <c r="AG24" s="250"/>
      <c r="AH24" s="250"/>
      <c r="AI24" s="250"/>
      <c r="AJ24" s="250"/>
      <c r="AK24" s="250"/>
      <c r="AL24" s="250"/>
      <c r="AM24" s="250"/>
      <c r="AN24" s="250"/>
      <c r="AO24" s="250"/>
      <c r="AP24" s="250"/>
      <c r="AQ24" s="250"/>
      <c r="AR24" s="250"/>
      <c r="AS24" s="250"/>
      <c r="AT24" s="250"/>
      <c r="AU24" s="250"/>
      <c r="AV24" s="250"/>
      <c r="AW24" s="250"/>
      <c r="AX24" s="250"/>
      <c r="AY24" s="250"/>
      <c r="AZ24" s="250"/>
      <c r="BA24" s="250"/>
      <c r="BB24" s="250"/>
      <c r="BC24" s="250"/>
      <c r="BD24" s="250"/>
      <c r="BE24" s="250"/>
      <c r="BF24" s="250"/>
      <c r="BG24" s="250"/>
      <c r="BH24" s="250"/>
      <c r="BI24" s="250"/>
      <c r="BJ24" s="250"/>
    </row>
    <row r="26" spans="1:62" x14ac:dyDescent="0.15">
      <c r="A26" s="251" t="s">
        <v>582</v>
      </c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583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584</v>
      </c>
      <c r="C30" s="250">
        <f>DEV_CWS!E75</f>
        <v>17890</v>
      </c>
      <c r="D30" s="250">
        <f>DEV_CWS!F75</f>
        <v>11300</v>
      </c>
      <c r="E30" s="250">
        <f>DEV_CWS!G75</f>
        <v>11140</v>
      </c>
      <c r="F30" s="250">
        <f>DEV_CWS!H75</f>
        <v>8300</v>
      </c>
      <c r="G30" s="250">
        <f>DEV_CWS!I75</f>
        <v>47140</v>
      </c>
      <c r="H30" s="250">
        <f>DEV_CWS!J75</f>
        <v>46300</v>
      </c>
      <c r="I30" s="250">
        <f>DEV_CWS!K75</f>
        <v>81040</v>
      </c>
      <c r="J30" s="250">
        <f>DEV_CWS!L75</f>
        <v>47200</v>
      </c>
      <c r="K30" s="250">
        <f>DEV_CWS!M75</f>
        <v>41040</v>
      </c>
      <c r="L30" s="250">
        <f>DEV_CWS!N75</f>
        <v>14405</v>
      </c>
      <c r="M30" s="250">
        <f>DEV_CWS!O75</f>
        <v>13930</v>
      </c>
      <c r="N30" s="250">
        <f>DEV_CWS!P75</f>
        <v>13465</v>
      </c>
      <c r="O30" s="250">
        <f>DEV_CWS!Q75</f>
        <v>14820</v>
      </c>
      <c r="P30" s="250">
        <f>DEV_CWS!R75</f>
        <v>13465</v>
      </c>
      <c r="Q30" s="250">
        <f>DEV_CWS!S75</f>
        <v>13465</v>
      </c>
      <c r="R30" s="250">
        <f>DEV_CWS!T75</f>
        <v>14820</v>
      </c>
      <c r="S30" s="250">
        <f>DEV_CWS!U75</f>
        <v>13465</v>
      </c>
      <c r="T30" s="250">
        <f>DEV_CWS!V75</f>
        <v>13965</v>
      </c>
      <c r="U30" s="250">
        <f>DEV_CWS!W75</f>
        <v>15320</v>
      </c>
      <c r="V30" s="250">
        <f>DEV_CWS!X75</f>
        <v>13965</v>
      </c>
      <c r="W30" s="250">
        <f>DEV_CWS!Y75</f>
        <v>12805</v>
      </c>
      <c r="X30" s="250">
        <f>DEV_CWS!Z75</f>
        <v>14160</v>
      </c>
      <c r="Y30" s="250">
        <f>DEV_CWS!AA75</f>
        <v>12805</v>
      </c>
      <c r="Z30" s="250">
        <f>DEV_CWS!AB75</f>
        <v>13805</v>
      </c>
      <c r="AA30" s="250">
        <f>DEV_CWS!AC75</f>
        <v>10750</v>
      </c>
      <c r="AB30" s="250">
        <f>DEV_CWS!AD75</f>
        <v>13805</v>
      </c>
      <c r="AC30" s="250">
        <f>DEV_CWS!AE75</f>
        <v>9395</v>
      </c>
      <c r="AD30" s="250">
        <f>DEV_CWS!AF75</f>
        <v>12840</v>
      </c>
      <c r="AE30" s="250">
        <f>DEV_CWS!AG75</f>
        <v>9395</v>
      </c>
      <c r="AF30" s="250">
        <f>DEV_CWS!AH75</f>
        <v>11485</v>
      </c>
      <c r="AG30" s="250">
        <f>DEV_CWS!AI75</f>
        <v>10750</v>
      </c>
      <c r="AH30" s="250">
        <f>DEV_CWS!AJ75</f>
        <v>11485</v>
      </c>
      <c r="AI30" s="250">
        <f>DEV_CWS!AK75</f>
        <v>9395</v>
      </c>
      <c r="AJ30" s="250">
        <f>DEV_CWS!AL75</f>
        <v>12840</v>
      </c>
      <c r="AK30" s="250">
        <f>DEV_CWS!AM75</f>
        <v>9395</v>
      </c>
      <c r="AL30" s="250">
        <f>DEV_CWS!AN75</f>
        <v>11485</v>
      </c>
      <c r="AM30" s="250">
        <f>DEV_CWS!AO75</f>
        <v>11250</v>
      </c>
      <c r="AN30" s="250">
        <f>DEV_CWS!AP75</f>
        <v>11985</v>
      </c>
      <c r="AO30" s="250">
        <f>DEV_CWS!AQ75</f>
        <v>9895</v>
      </c>
      <c r="AP30" s="250">
        <f>DEV_CWS!AR75</f>
        <v>13340</v>
      </c>
      <c r="AQ30" s="250">
        <f>DEV_CWS!AS75</f>
        <v>9895</v>
      </c>
      <c r="AR30" s="250">
        <f>DEV_CWS!AT75</f>
        <v>11985</v>
      </c>
      <c r="AS30" s="250">
        <f>DEV_CWS!AU75</f>
        <v>11250</v>
      </c>
      <c r="AT30" s="250">
        <f>DEV_CWS!AV75</f>
        <v>11985</v>
      </c>
      <c r="AU30" s="250">
        <f>DEV_CWS!AW75</f>
        <v>9895</v>
      </c>
      <c r="AV30" s="250">
        <f>DEV_CWS!AX75</f>
        <v>13340</v>
      </c>
      <c r="AW30" s="250">
        <f>DEV_CWS!AY75</f>
        <v>9895</v>
      </c>
      <c r="AX30" s="250">
        <f>DEV_CWS!AZ75</f>
        <v>11985</v>
      </c>
      <c r="AY30" s="250">
        <f>DEV_CWS!BA75</f>
        <v>11250</v>
      </c>
      <c r="AZ30" s="250">
        <f>DEV_CWS!BB75</f>
        <v>11985</v>
      </c>
      <c r="BA30" s="250">
        <f>DEV_CWS!BC75</f>
        <v>9895</v>
      </c>
      <c r="BB30" s="250">
        <f>DEV_CWS!BD75</f>
        <v>13340</v>
      </c>
      <c r="BC30" s="250">
        <f>DEV_CWS!BE75</f>
        <v>9895</v>
      </c>
      <c r="BD30" s="250">
        <f>DEV_CWS!BF75</f>
        <v>11985</v>
      </c>
      <c r="BE30" s="250">
        <f>DEV_CWS!BG75</f>
        <v>11250</v>
      </c>
      <c r="BF30" s="250">
        <f>DEV_CWS!BH75</f>
        <v>11985</v>
      </c>
      <c r="BG30" s="250">
        <f>DEV_CWS!BI75</f>
        <v>9895</v>
      </c>
      <c r="BH30" s="250">
        <f>DEV_CWS!BJ75</f>
        <v>13340</v>
      </c>
      <c r="BI30" s="250">
        <f>DEV_CWS!BK75</f>
        <v>9895</v>
      </c>
      <c r="BJ30" s="250">
        <f>DEV_CWS!BL75</f>
        <v>7575</v>
      </c>
    </row>
    <row r="31" spans="1:62" x14ac:dyDescent="0.15">
      <c r="C31" s="372" t="s">
        <v>35</v>
      </c>
      <c r="D31" s="372"/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 t="s">
        <v>36</v>
      </c>
      <c r="P31" s="372"/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 t="s">
        <v>37</v>
      </c>
      <c r="AB31" s="372"/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 t="s">
        <v>38</v>
      </c>
      <c r="AN31" s="372"/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 t="s">
        <v>39</v>
      </c>
      <c r="AZ31" s="372"/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0">
        <f>DEV_CWS!E15</f>
        <v>500</v>
      </c>
      <c r="D34" s="250">
        <f>DEV_CWS!F15</f>
        <v>750</v>
      </c>
      <c r="E34" s="250">
        <f>DEV_CWS!G15</f>
        <v>750</v>
      </c>
      <c r="F34" s="250">
        <f>DEV_CWS!H15</f>
        <v>750</v>
      </c>
      <c r="G34" s="250">
        <f>DEV_CWS!I15</f>
        <v>750</v>
      </c>
      <c r="H34" s="250">
        <f>DEV_CWS!J15</f>
        <v>750</v>
      </c>
      <c r="I34" s="250">
        <f>DEV_CWS!K15</f>
        <v>750</v>
      </c>
      <c r="J34" s="250">
        <f>DEV_CWS!L15</f>
        <v>750</v>
      </c>
      <c r="K34" s="250">
        <f>DEV_CWS!M15</f>
        <v>750</v>
      </c>
      <c r="L34" s="250">
        <f>DEV_CWS!N15</f>
        <v>750</v>
      </c>
      <c r="M34" s="250">
        <f>DEV_CWS!O15</f>
        <v>750</v>
      </c>
      <c r="N34" s="250">
        <f>DEV_CWS!P15</f>
        <v>285</v>
      </c>
      <c r="O34" s="250">
        <f>DEV_CWS!Q15</f>
        <v>285</v>
      </c>
      <c r="P34" s="250">
        <f>DEV_CWS!R15</f>
        <v>285</v>
      </c>
      <c r="Q34" s="250">
        <f>DEV_CWS!S15</f>
        <v>285</v>
      </c>
      <c r="R34" s="250">
        <f>DEV_CWS!T15</f>
        <v>285</v>
      </c>
      <c r="S34" s="250">
        <f>DEV_CWS!U15</f>
        <v>285</v>
      </c>
      <c r="T34" s="250">
        <f>DEV_CWS!V15</f>
        <v>285</v>
      </c>
      <c r="U34" s="250">
        <f>DEV_CWS!W15</f>
        <v>285</v>
      </c>
      <c r="V34" s="250">
        <f>DEV_CWS!X15</f>
        <v>285</v>
      </c>
      <c r="W34" s="250">
        <f>DEV_CWS!Y15</f>
        <v>285</v>
      </c>
      <c r="X34" s="250">
        <f>DEV_CWS!Z15</f>
        <v>285</v>
      </c>
      <c r="Y34" s="250">
        <f>DEV_CWS!AA15</f>
        <v>285</v>
      </c>
      <c r="Z34" s="250">
        <f>DEV_CWS!AB15</f>
        <v>285</v>
      </c>
      <c r="AA34" s="250">
        <f>DEV_CWS!AC15</f>
        <v>285</v>
      </c>
      <c r="AB34" s="250">
        <f>DEV_CWS!AD15</f>
        <v>285</v>
      </c>
      <c r="AC34" s="250">
        <f>DEV_CWS!AE15</f>
        <v>285</v>
      </c>
      <c r="AD34" s="250">
        <f>DEV_CWS!AF15</f>
        <v>285</v>
      </c>
      <c r="AE34" s="250">
        <f>DEV_CWS!AG15</f>
        <v>285</v>
      </c>
      <c r="AF34" s="250">
        <f>DEV_CWS!AH15</f>
        <v>285</v>
      </c>
      <c r="AG34" s="250">
        <f>DEV_CWS!AI15</f>
        <v>285</v>
      </c>
      <c r="AH34" s="250">
        <f>DEV_CWS!AJ15</f>
        <v>285</v>
      </c>
      <c r="AI34" s="250">
        <f>DEV_CWS!AK15</f>
        <v>285</v>
      </c>
      <c r="AJ34" s="250">
        <f>DEV_CWS!AL15</f>
        <v>285</v>
      </c>
      <c r="AK34" s="250">
        <f>DEV_CWS!AM15</f>
        <v>285</v>
      </c>
      <c r="AL34" s="250">
        <f>DEV_CWS!AN15</f>
        <v>285</v>
      </c>
      <c r="AM34" s="250">
        <f>DEV_CWS!AO15</f>
        <v>285</v>
      </c>
      <c r="AN34" s="250">
        <f>DEV_CWS!AP15</f>
        <v>285</v>
      </c>
      <c r="AO34" s="250">
        <f>DEV_CWS!AQ15</f>
        <v>285</v>
      </c>
      <c r="AP34" s="250">
        <f>DEV_CWS!AR15</f>
        <v>285</v>
      </c>
      <c r="AQ34" s="250">
        <f>DEV_CWS!AS15</f>
        <v>285</v>
      </c>
      <c r="AR34" s="250">
        <f>DEV_CWS!AT15</f>
        <v>285</v>
      </c>
      <c r="AS34" s="250">
        <f>DEV_CWS!AU15</f>
        <v>285</v>
      </c>
      <c r="AT34" s="250">
        <f>DEV_CWS!AV15</f>
        <v>285</v>
      </c>
      <c r="AU34" s="250">
        <f>DEV_CWS!AW15</f>
        <v>285</v>
      </c>
      <c r="AV34" s="250">
        <f>DEV_CWS!AX15</f>
        <v>285</v>
      </c>
      <c r="AW34" s="250">
        <f>DEV_CWS!AY15</f>
        <v>285</v>
      </c>
      <c r="AX34" s="250">
        <f>DEV_CWS!AZ15</f>
        <v>285</v>
      </c>
      <c r="AY34" s="250">
        <f>DEV_CWS!BA15</f>
        <v>285</v>
      </c>
      <c r="AZ34" s="250">
        <f>DEV_CWS!BB15</f>
        <v>285</v>
      </c>
      <c r="BA34" s="250">
        <f>DEV_CWS!BC15</f>
        <v>285</v>
      </c>
      <c r="BB34" s="250">
        <f>DEV_CWS!BD15</f>
        <v>285</v>
      </c>
      <c r="BC34" s="250">
        <f>DEV_CWS!BE15</f>
        <v>285</v>
      </c>
      <c r="BD34" s="250">
        <f>DEV_CWS!BF15</f>
        <v>285</v>
      </c>
      <c r="BE34" s="250">
        <f>DEV_CWS!BG15</f>
        <v>285</v>
      </c>
      <c r="BF34" s="250">
        <f>DEV_CWS!BH15</f>
        <v>285</v>
      </c>
      <c r="BG34" s="250">
        <f>DEV_CWS!BI15</f>
        <v>285</v>
      </c>
      <c r="BH34" s="250">
        <f>DEV_CWS!BJ15</f>
        <v>285</v>
      </c>
      <c r="BI34" s="250">
        <f>DEV_CWS!BK15</f>
        <v>285</v>
      </c>
      <c r="BJ34" s="250">
        <f>DEV_CWS!BL15</f>
        <v>285</v>
      </c>
    </row>
    <row r="35" spans="1:64" x14ac:dyDescent="0.15">
      <c r="B35" t="str">
        <f>DEV_CWS!B30</f>
        <v>Total Systems Integration</v>
      </c>
      <c r="C35" s="250">
        <f>DEV_CWS!E30</f>
        <v>3690</v>
      </c>
      <c r="D35" s="250">
        <f>DEV_CWS!F30</f>
        <v>3690</v>
      </c>
      <c r="E35" s="250">
        <f>DEV_CWS!G30</f>
        <v>3690</v>
      </c>
      <c r="F35" s="250">
        <f>DEV_CWS!H30</f>
        <v>2690</v>
      </c>
      <c r="G35" s="250">
        <f>DEV_CWS!I30</f>
        <v>2690</v>
      </c>
      <c r="H35" s="250">
        <f>DEV_CWS!J30</f>
        <v>2690</v>
      </c>
      <c r="I35" s="250">
        <f>DEV_CWS!K30</f>
        <v>3590</v>
      </c>
      <c r="J35" s="250">
        <f>DEV_CWS!L30</f>
        <v>3590</v>
      </c>
      <c r="K35" s="250">
        <f>DEV_CWS!M30</f>
        <v>3590</v>
      </c>
      <c r="L35" s="250">
        <f>DEV_CWS!N30</f>
        <v>3590</v>
      </c>
      <c r="M35" s="250">
        <f>DEV_CWS!O30</f>
        <v>3590</v>
      </c>
      <c r="N35" s="250">
        <f>DEV_CWS!P30</f>
        <v>3590</v>
      </c>
      <c r="O35" s="250">
        <f>DEV_CWS!Q30</f>
        <v>3590</v>
      </c>
      <c r="P35" s="250">
        <f>DEV_CWS!R30</f>
        <v>3590</v>
      </c>
      <c r="Q35" s="250">
        <f>DEV_CWS!S30</f>
        <v>3590</v>
      </c>
      <c r="R35" s="250">
        <f>DEV_CWS!T30</f>
        <v>3590</v>
      </c>
      <c r="S35" s="250">
        <f>DEV_CWS!U30</f>
        <v>3590</v>
      </c>
      <c r="T35" s="250">
        <f>DEV_CWS!V30</f>
        <v>4090</v>
      </c>
      <c r="U35" s="250">
        <f>DEV_CWS!W30</f>
        <v>4090</v>
      </c>
      <c r="V35" s="250">
        <f>DEV_CWS!X30</f>
        <v>4090</v>
      </c>
      <c r="W35" s="250">
        <f>DEV_CWS!Y30</f>
        <v>4090</v>
      </c>
      <c r="X35" s="250">
        <f>DEV_CWS!Z30</f>
        <v>4090</v>
      </c>
      <c r="Y35" s="250">
        <f>DEV_CWS!AA30</f>
        <v>4090</v>
      </c>
      <c r="Z35" s="250">
        <f>DEV_CWS!AB30</f>
        <v>5090</v>
      </c>
      <c r="AA35" s="250">
        <f>DEV_CWS!AC30</f>
        <v>5090</v>
      </c>
      <c r="AB35" s="250">
        <f>DEV_CWS!AD30</f>
        <v>5090</v>
      </c>
      <c r="AC35" s="250">
        <f>DEV_CWS!AE30</f>
        <v>5090</v>
      </c>
      <c r="AD35" s="250">
        <f>DEV_CWS!AF30</f>
        <v>5090</v>
      </c>
      <c r="AE35" s="250">
        <f>DEV_CWS!AG30</f>
        <v>5090</v>
      </c>
      <c r="AF35" s="250">
        <f>DEV_CWS!AH30</f>
        <v>5090</v>
      </c>
      <c r="AG35" s="250">
        <f>DEV_CWS!AI30</f>
        <v>5090</v>
      </c>
      <c r="AH35" s="250">
        <f>DEV_CWS!AJ30</f>
        <v>5090</v>
      </c>
      <c r="AI35" s="250">
        <f>DEV_CWS!AK30</f>
        <v>5090</v>
      </c>
      <c r="AJ35" s="250">
        <f>DEV_CWS!AL30</f>
        <v>5090</v>
      </c>
      <c r="AK35" s="250">
        <f>DEV_CWS!AM30</f>
        <v>5090</v>
      </c>
      <c r="AL35" s="250">
        <f>DEV_CWS!AN30</f>
        <v>5090</v>
      </c>
      <c r="AM35" s="250">
        <f>DEV_CWS!AO30</f>
        <v>5590</v>
      </c>
      <c r="AN35" s="250">
        <f>DEV_CWS!AP30</f>
        <v>5590</v>
      </c>
      <c r="AO35" s="250">
        <f>DEV_CWS!AQ30</f>
        <v>5590</v>
      </c>
      <c r="AP35" s="250">
        <f>DEV_CWS!AR30</f>
        <v>5590</v>
      </c>
      <c r="AQ35" s="250">
        <f>DEV_CWS!AS30</f>
        <v>5590</v>
      </c>
      <c r="AR35" s="250">
        <f>DEV_CWS!AT30</f>
        <v>5590</v>
      </c>
      <c r="AS35" s="250">
        <f>DEV_CWS!AU30</f>
        <v>5590</v>
      </c>
      <c r="AT35" s="250">
        <f>DEV_CWS!AV30</f>
        <v>5590</v>
      </c>
      <c r="AU35" s="250">
        <f>DEV_CWS!AW30</f>
        <v>5590</v>
      </c>
      <c r="AV35" s="250">
        <f>DEV_CWS!AX30</f>
        <v>5590</v>
      </c>
      <c r="AW35" s="250">
        <f>DEV_CWS!AY30</f>
        <v>5590</v>
      </c>
      <c r="AX35" s="250">
        <f>DEV_CWS!AZ30</f>
        <v>5590</v>
      </c>
      <c r="AY35" s="250">
        <f>DEV_CWS!BA30</f>
        <v>5590</v>
      </c>
      <c r="AZ35" s="250">
        <f>DEV_CWS!BB30</f>
        <v>5590</v>
      </c>
      <c r="BA35" s="250">
        <f>DEV_CWS!BC30</f>
        <v>5590</v>
      </c>
      <c r="BB35" s="250">
        <f>DEV_CWS!BD30</f>
        <v>5590</v>
      </c>
      <c r="BC35" s="250">
        <f>DEV_CWS!BE30</f>
        <v>5590</v>
      </c>
      <c r="BD35" s="250">
        <f>DEV_CWS!BF30</f>
        <v>5590</v>
      </c>
      <c r="BE35" s="250">
        <f>DEV_CWS!BG30</f>
        <v>5590</v>
      </c>
      <c r="BF35" s="250">
        <f>DEV_CWS!BH30</f>
        <v>5590</v>
      </c>
      <c r="BG35" s="250">
        <f>DEV_CWS!BI30</f>
        <v>5590</v>
      </c>
      <c r="BH35" s="250">
        <f>DEV_CWS!BJ30</f>
        <v>5590</v>
      </c>
      <c r="BI35" s="250">
        <f>DEV_CWS!BK30</f>
        <v>5590</v>
      </c>
      <c r="BJ35" s="250">
        <f>DEV_CWS!BL30</f>
        <v>5590</v>
      </c>
    </row>
    <row r="36" spans="1:64" x14ac:dyDescent="0.15">
      <c r="B36" t="str">
        <f>DEV_CWS!B43</f>
        <v>Total Software Development</v>
      </c>
      <c r="C36" s="250">
        <f>DEV_CWS!E43</f>
        <v>7050</v>
      </c>
      <c r="D36" s="250">
        <f>DEV_CWS!F43</f>
        <v>1550</v>
      </c>
      <c r="E36" s="250">
        <f>DEV_CWS!G43</f>
        <v>1550</v>
      </c>
      <c r="F36" s="250">
        <f>DEV_CWS!H43</f>
        <v>1050</v>
      </c>
      <c r="G36" s="250">
        <f>DEV_CWS!I43</f>
        <v>1050</v>
      </c>
      <c r="H36" s="250">
        <f>DEV_CWS!J43</f>
        <v>1050</v>
      </c>
      <c r="I36" s="250">
        <f>DEV_CWS!K43</f>
        <v>1050</v>
      </c>
      <c r="J36" s="250">
        <f>DEV_CWS!L43</f>
        <v>1050</v>
      </c>
      <c r="K36" s="250">
        <f>DEV_CWS!M43</f>
        <v>1050</v>
      </c>
      <c r="L36" s="250">
        <f>DEV_CWS!N43</f>
        <v>1050</v>
      </c>
      <c r="M36" s="250">
        <f>DEV_CWS!O43</f>
        <v>1050</v>
      </c>
      <c r="N36" s="250">
        <f>DEV_CWS!P43</f>
        <v>1050</v>
      </c>
      <c r="O36" s="250">
        <f>DEV_CWS!Q43</f>
        <v>1050</v>
      </c>
      <c r="P36" s="250">
        <f>DEV_CWS!R43</f>
        <v>1050</v>
      </c>
      <c r="Q36" s="250">
        <f>DEV_CWS!S43</f>
        <v>1050</v>
      </c>
      <c r="R36" s="250">
        <f>DEV_CWS!T43</f>
        <v>1050</v>
      </c>
      <c r="S36" s="250">
        <f>DEV_CWS!U43</f>
        <v>1050</v>
      </c>
      <c r="T36" s="250">
        <f>DEV_CWS!V43</f>
        <v>1050</v>
      </c>
      <c r="U36" s="250">
        <f>DEV_CWS!W43</f>
        <v>1050</v>
      </c>
      <c r="V36" s="250">
        <f>DEV_CWS!X43</f>
        <v>1050</v>
      </c>
      <c r="W36" s="250">
        <f>DEV_CWS!Y43</f>
        <v>1050</v>
      </c>
      <c r="X36" s="250">
        <f>DEV_CWS!Z43</f>
        <v>1050</v>
      </c>
      <c r="Y36" s="250">
        <f>DEV_CWS!AA43</f>
        <v>1050</v>
      </c>
      <c r="Z36" s="250">
        <f>DEV_CWS!AB43</f>
        <v>1050</v>
      </c>
      <c r="AA36" s="250">
        <f>DEV_CWS!AC43</f>
        <v>1050</v>
      </c>
      <c r="AB36" s="250">
        <f>DEV_CWS!AD43</f>
        <v>1050</v>
      </c>
      <c r="AC36" s="250">
        <f>DEV_CWS!AE43</f>
        <v>1050</v>
      </c>
      <c r="AD36" s="250">
        <f>DEV_CWS!AF43</f>
        <v>1050</v>
      </c>
      <c r="AE36" s="250">
        <f>DEV_CWS!AG43</f>
        <v>1050</v>
      </c>
      <c r="AF36" s="250">
        <f>DEV_CWS!AH43</f>
        <v>1050</v>
      </c>
      <c r="AG36" s="250">
        <f>DEV_CWS!AI43</f>
        <v>1050</v>
      </c>
      <c r="AH36" s="250">
        <f>DEV_CWS!AJ43</f>
        <v>1050</v>
      </c>
      <c r="AI36" s="250">
        <f>DEV_CWS!AK43</f>
        <v>1050</v>
      </c>
      <c r="AJ36" s="250">
        <f>DEV_CWS!AL43</f>
        <v>1050</v>
      </c>
      <c r="AK36" s="250">
        <f>DEV_CWS!AM43</f>
        <v>1050</v>
      </c>
      <c r="AL36" s="250">
        <f>DEV_CWS!AN43</f>
        <v>1050</v>
      </c>
      <c r="AM36" s="250">
        <f>DEV_CWS!AO43</f>
        <v>1050</v>
      </c>
      <c r="AN36" s="250">
        <f>DEV_CWS!AP43</f>
        <v>1050</v>
      </c>
      <c r="AO36" s="250">
        <f>DEV_CWS!AQ43</f>
        <v>1050</v>
      </c>
      <c r="AP36" s="250">
        <f>DEV_CWS!AR43</f>
        <v>1050</v>
      </c>
      <c r="AQ36" s="250">
        <f>DEV_CWS!AS43</f>
        <v>1050</v>
      </c>
      <c r="AR36" s="250">
        <f>DEV_CWS!AT43</f>
        <v>1050</v>
      </c>
      <c r="AS36" s="250">
        <f>DEV_CWS!AU43</f>
        <v>1050</v>
      </c>
      <c r="AT36" s="250">
        <f>DEV_CWS!AV43</f>
        <v>1050</v>
      </c>
      <c r="AU36" s="250">
        <f>DEV_CWS!AW43</f>
        <v>1050</v>
      </c>
      <c r="AV36" s="250">
        <f>DEV_CWS!AX43</f>
        <v>1050</v>
      </c>
      <c r="AW36" s="250">
        <f>DEV_CWS!AY43</f>
        <v>1050</v>
      </c>
      <c r="AX36" s="250">
        <f>DEV_CWS!AZ43</f>
        <v>1050</v>
      </c>
      <c r="AY36" s="250">
        <f>DEV_CWS!BA43</f>
        <v>1050</v>
      </c>
      <c r="AZ36" s="250">
        <f>DEV_CWS!BB43</f>
        <v>1050</v>
      </c>
      <c r="BA36" s="250">
        <f>DEV_CWS!BC43</f>
        <v>1050</v>
      </c>
      <c r="BB36" s="250">
        <f>DEV_CWS!BD43</f>
        <v>1050</v>
      </c>
      <c r="BC36" s="250">
        <f>DEV_CWS!BE43</f>
        <v>1050</v>
      </c>
      <c r="BD36" s="250">
        <f>DEV_CWS!BF43</f>
        <v>1050</v>
      </c>
      <c r="BE36" s="250">
        <f>DEV_CWS!BG43</f>
        <v>1050</v>
      </c>
      <c r="BF36" s="250">
        <f>DEV_CWS!BH43</f>
        <v>1050</v>
      </c>
      <c r="BG36" s="250">
        <f>DEV_CWS!BI43</f>
        <v>1050</v>
      </c>
      <c r="BH36" s="250">
        <f>DEV_CWS!BJ43</f>
        <v>1050</v>
      </c>
      <c r="BI36" s="250">
        <f>DEV_CWS!BK43</f>
        <v>1050</v>
      </c>
      <c r="BJ36" s="250">
        <f>DEV_CWS!BL43</f>
        <v>1050</v>
      </c>
    </row>
    <row r="37" spans="1:64" x14ac:dyDescent="0.15">
      <c r="B37" t="str">
        <f>DEV_CWS!B57</f>
        <v>Total Hardware &amp; Manufacturing</v>
      </c>
      <c r="C37" s="250">
        <f>DEV_CWS!E57</f>
        <v>5600</v>
      </c>
      <c r="D37" s="250">
        <f>DEV_CWS!F57</f>
        <v>3100</v>
      </c>
      <c r="E37" s="250">
        <f>DEV_CWS!G57</f>
        <v>3100</v>
      </c>
      <c r="F37" s="250">
        <f>DEV_CWS!H57</f>
        <v>600</v>
      </c>
      <c r="G37" s="250">
        <f>DEV_CWS!I57</f>
        <v>40600</v>
      </c>
      <c r="H37" s="250">
        <f>DEV_CWS!J57</f>
        <v>40600</v>
      </c>
      <c r="I37" s="250">
        <f>DEV_CWS!K57</f>
        <v>75600</v>
      </c>
      <c r="J37" s="250">
        <f>DEV_CWS!L57</f>
        <v>40600</v>
      </c>
      <c r="K37" s="250">
        <f>DEV_CWS!M57</f>
        <v>35600</v>
      </c>
      <c r="L37" s="250">
        <f>DEV_CWS!N57</f>
        <v>5600</v>
      </c>
      <c r="M37" s="250">
        <f>DEV_CWS!O57</f>
        <v>600</v>
      </c>
      <c r="N37" s="250">
        <f>DEV_CWS!P57</f>
        <v>600</v>
      </c>
      <c r="O37" s="250">
        <f>DEV_CWS!Q57</f>
        <v>600</v>
      </c>
      <c r="P37" s="250">
        <f>DEV_CWS!R57</f>
        <v>600</v>
      </c>
      <c r="Q37" s="250">
        <f>DEV_CWS!S57</f>
        <v>600</v>
      </c>
      <c r="R37" s="250">
        <f>DEV_CWS!T57</f>
        <v>600</v>
      </c>
      <c r="S37" s="250">
        <f>DEV_CWS!U57</f>
        <v>600</v>
      </c>
      <c r="T37" s="250">
        <f>DEV_CWS!V57</f>
        <v>600</v>
      </c>
      <c r="U37" s="250">
        <f>DEV_CWS!W57</f>
        <v>600</v>
      </c>
      <c r="V37" s="250">
        <f>DEV_CWS!X57</f>
        <v>600</v>
      </c>
      <c r="W37" s="250">
        <f>DEV_CWS!Y57</f>
        <v>600</v>
      </c>
      <c r="X37" s="250">
        <f>DEV_CWS!Z57</f>
        <v>600</v>
      </c>
      <c r="Y37" s="250">
        <f>DEV_CWS!AA57</f>
        <v>600</v>
      </c>
      <c r="Z37" s="250">
        <f>DEV_CWS!AB57</f>
        <v>600</v>
      </c>
      <c r="AA37" s="250">
        <f>DEV_CWS!AC57</f>
        <v>600</v>
      </c>
      <c r="AB37" s="250">
        <f>DEV_CWS!AD57</f>
        <v>600</v>
      </c>
      <c r="AC37" s="250">
        <f>DEV_CWS!AE57</f>
        <v>600</v>
      </c>
      <c r="AD37" s="250">
        <f>DEV_CWS!AF57</f>
        <v>600</v>
      </c>
      <c r="AE37" s="250">
        <f>DEV_CWS!AG57</f>
        <v>600</v>
      </c>
      <c r="AF37" s="250">
        <f>DEV_CWS!AH57</f>
        <v>600</v>
      </c>
      <c r="AG37" s="250">
        <f>DEV_CWS!AI57</f>
        <v>600</v>
      </c>
      <c r="AH37" s="250">
        <f>DEV_CWS!AJ57</f>
        <v>600</v>
      </c>
      <c r="AI37" s="250">
        <f>DEV_CWS!AK57</f>
        <v>600</v>
      </c>
      <c r="AJ37" s="250">
        <f>DEV_CWS!AL57</f>
        <v>600</v>
      </c>
      <c r="AK37" s="250">
        <f>DEV_CWS!AM57</f>
        <v>600</v>
      </c>
      <c r="AL37" s="250">
        <f>DEV_CWS!AN57</f>
        <v>600</v>
      </c>
      <c r="AM37" s="250">
        <f>DEV_CWS!AO57</f>
        <v>600</v>
      </c>
      <c r="AN37" s="250">
        <f>DEV_CWS!AP57</f>
        <v>600</v>
      </c>
      <c r="AO37" s="250">
        <f>DEV_CWS!AQ57</f>
        <v>600</v>
      </c>
      <c r="AP37" s="250">
        <f>DEV_CWS!AR57</f>
        <v>600</v>
      </c>
      <c r="AQ37" s="250">
        <f>DEV_CWS!AS57</f>
        <v>600</v>
      </c>
      <c r="AR37" s="250">
        <f>DEV_CWS!AT57</f>
        <v>600</v>
      </c>
      <c r="AS37" s="250">
        <f>DEV_CWS!AU57</f>
        <v>600</v>
      </c>
      <c r="AT37" s="250">
        <f>DEV_CWS!AV57</f>
        <v>600</v>
      </c>
      <c r="AU37" s="250">
        <f>DEV_CWS!AW57</f>
        <v>600</v>
      </c>
      <c r="AV37" s="250">
        <f>DEV_CWS!AX57</f>
        <v>600</v>
      </c>
      <c r="AW37" s="250">
        <f>DEV_CWS!AY57</f>
        <v>600</v>
      </c>
      <c r="AX37" s="250">
        <f>DEV_CWS!AZ57</f>
        <v>600</v>
      </c>
      <c r="AY37" s="250">
        <f>DEV_CWS!BA57</f>
        <v>600</v>
      </c>
      <c r="AZ37" s="250">
        <f>DEV_CWS!BB57</f>
        <v>600</v>
      </c>
      <c r="BA37" s="250">
        <f>DEV_CWS!BC57</f>
        <v>600</v>
      </c>
      <c r="BB37" s="250">
        <f>DEV_CWS!BD57</f>
        <v>600</v>
      </c>
      <c r="BC37" s="250">
        <f>DEV_CWS!BE57</f>
        <v>600</v>
      </c>
      <c r="BD37" s="250">
        <f>DEV_CWS!BF57</f>
        <v>600</v>
      </c>
      <c r="BE37" s="250">
        <f>DEV_CWS!BG57</f>
        <v>600</v>
      </c>
      <c r="BF37" s="250">
        <f>DEV_CWS!BH57</f>
        <v>600</v>
      </c>
      <c r="BG37" s="250">
        <f>DEV_CWS!BI57</f>
        <v>600</v>
      </c>
      <c r="BH37" s="250">
        <f>DEV_CWS!BJ57</f>
        <v>600</v>
      </c>
      <c r="BI37" s="250">
        <f>DEV_CWS!BK57</f>
        <v>600</v>
      </c>
      <c r="BJ37" s="250">
        <f>DEV_CWS!BL57</f>
        <v>600</v>
      </c>
    </row>
    <row r="38" spans="1:64" x14ac:dyDescent="0.15">
      <c r="B38" t="str">
        <f>DEV_CWS!B71</f>
        <v>Total Test Engineering</v>
      </c>
      <c r="C38" s="250">
        <f>DEV_CWS!E71</f>
        <v>1050</v>
      </c>
      <c r="D38" s="250">
        <f>DEV_CWS!F71</f>
        <v>1050</v>
      </c>
      <c r="E38" s="250">
        <f>DEV_CWS!G71</f>
        <v>2050</v>
      </c>
      <c r="F38" s="250">
        <f>DEV_CWS!H71</f>
        <v>2050</v>
      </c>
      <c r="G38" s="250">
        <f>DEV_CWS!I71</f>
        <v>2050</v>
      </c>
      <c r="H38" s="250">
        <f>DEV_CWS!J71</f>
        <v>50</v>
      </c>
      <c r="I38" s="250">
        <f>DEV_CWS!K71</f>
        <v>50</v>
      </c>
      <c r="J38" s="250">
        <f>DEV_CWS!L71</f>
        <v>50</v>
      </c>
      <c r="K38" s="250">
        <f>DEV_CWS!M71</f>
        <v>50</v>
      </c>
      <c r="L38" s="250">
        <f>DEV_CWS!N71</f>
        <v>50</v>
      </c>
      <c r="M38" s="250">
        <f>DEV_CWS!O71</f>
        <v>50</v>
      </c>
      <c r="N38" s="250">
        <f>DEV_CWS!P71</f>
        <v>50</v>
      </c>
      <c r="O38" s="250">
        <f>DEV_CWS!Q71</f>
        <v>50</v>
      </c>
      <c r="P38" s="250">
        <f>DEV_CWS!R71</f>
        <v>50</v>
      </c>
      <c r="Q38" s="250">
        <f>DEV_CWS!S71</f>
        <v>50</v>
      </c>
      <c r="R38" s="250">
        <f>DEV_CWS!T71</f>
        <v>50</v>
      </c>
      <c r="S38" s="250">
        <f>DEV_CWS!U71</f>
        <v>50</v>
      </c>
      <c r="T38" s="250">
        <f>DEV_CWS!V71</f>
        <v>50</v>
      </c>
      <c r="U38" s="250">
        <f>DEV_CWS!W71</f>
        <v>50</v>
      </c>
      <c r="V38" s="250">
        <f>DEV_CWS!X71</f>
        <v>50</v>
      </c>
      <c r="W38" s="250">
        <f>DEV_CWS!Y71</f>
        <v>50</v>
      </c>
      <c r="X38" s="250">
        <f>DEV_CWS!Z71</f>
        <v>50</v>
      </c>
      <c r="Y38" s="250">
        <f>DEV_CWS!AA71</f>
        <v>50</v>
      </c>
      <c r="Z38" s="250">
        <f>DEV_CWS!AB71</f>
        <v>50</v>
      </c>
      <c r="AA38" s="250">
        <f>DEV_CWS!AC71</f>
        <v>50</v>
      </c>
      <c r="AB38" s="250">
        <f>DEV_CWS!AD71</f>
        <v>50</v>
      </c>
      <c r="AC38" s="250">
        <f>DEV_CWS!AE71</f>
        <v>50</v>
      </c>
      <c r="AD38" s="250">
        <f>DEV_CWS!AF71</f>
        <v>50</v>
      </c>
      <c r="AE38" s="250">
        <f>DEV_CWS!AG71</f>
        <v>50</v>
      </c>
      <c r="AF38" s="250">
        <f>DEV_CWS!AH71</f>
        <v>50</v>
      </c>
      <c r="AG38" s="250">
        <f>DEV_CWS!AI71</f>
        <v>50</v>
      </c>
      <c r="AH38" s="250">
        <f>DEV_CWS!AJ71</f>
        <v>50</v>
      </c>
      <c r="AI38" s="250">
        <f>DEV_CWS!AK71</f>
        <v>50</v>
      </c>
      <c r="AJ38" s="250">
        <f>DEV_CWS!AL71</f>
        <v>50</v>
      </c>
      <c r="AK38" s="250">
        <f>DEV_CWS!AM71</f>
        <v>50</v>
      </c>
      <c r="AL38" s="250">
        <f>DEV_CWS!AN71</f>
        <v>50</v>
      </c>
      <c r="AM38" s="250">
        <f>DEV_CWS!AO71</f>
        <v>50</v>
      </c>
      <c r="AN38" s="250">
        <f>DEV_CWS!AP71</f>
        <v>50</v>
      </c>
      <c r="AO38" s="250">
        <f>DEV_CWS!AQ71</f>
        <v>50</v>
      </c>
      <c r="AP38" s="250">
        <f>DEV_CWS!AR71</f>
        <v>50</v>
      </c>
      <c r="AQ38" s="250">
        <f>DEV_CWS!AS71</f>
        <v>50</v>
      </c>
      <c r="AR38" s="250">
        <f>DEV_CWS!AT71</f>
        <v>50</v>
      </c>
      <c r="AS38" s="250">
        <f>DEV_CWS!AU71</f>
        <v>50</v>
      </c>
      <c r="AT38" s="250">
        <f>DEV_CWS!AV71</f>
        <v>50</v>
      </c>
      <c r="AU38" s="250">
        <f>DEV_CWS!AW71</f>
        <v>50</v>
      </c>
      <c r="AV38" s="250">
        <f>DEV_CWS!AX71</f>
        <v>50</v>
      </c>
      <c r="AW38" s="250">
        <f>DEV_CWS!AY71</f>
        <v>50</v>
      </c>
      <c r="AX38" s="250">
        <f>DEV_CWS!AZ71</f>
        <v>50</v>
      </c>
      <c r="AY38" s="250">
        <f>DEV_CWS!BA71</f>
        <v>50</v>
      </c>
      <c r="AZ38" s="250">
        <f>DEV_CWS!BB71</f>
        <v>50</v>
      </c>
      <c r="BA38" s="250">
        <f>DEV_CWS!BC71</f>
        <v>50</v>
      </c>
      <c r="BB38" s="250">
        <f>DEV_CWS!BD71</f>
        <v>50</v>
      </c>
      <c r="BC38" s="250">
        <f>DEV_CWS!BE71</f>
        <v>50</v>
      </c>
      <c r="BD38" s="250">
        <f>DEV_CWS!BF71</f>
        <v>50</v>
      </c>
      <c r="BE38" s="250">
        <f>DEV_CWS!BG71</f>
        <v>50</v>
      </c>
      <c r="BF38" s="250">
        <f>DEV_CWS!BH71</f>
        <v>50</v>
      </c>
      <c r="BG38" s="250">
        <f>DEV_CWS!BI71</f>
        <v>50</v>
      </c>
      <c r="BH38" s="250">
        <f>DEV_CWS!BJ71</f>
        <v>50</v>
      </c>
      <c r="BI38" s="250">
        <f>DEV_CWS!BK71</f>
        <v>50</v>
      </c>
      <c r="BJ38" s="250">
        <f>DEV_CWS!BL71</f>
        <v>50</v>
      </c>
    </row>
    <row r="40" spans="1:64" x14ac:dyDescent="0.15">
      <c r="A40" s="251" t="s">
        <v>1012</v>
      </c>
      <c r="C40" s="74" t="s">
        <v>147</v>
      </c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781</v>
      </c>
      <c r="C42" s="250">
        <f>+'FIN-P&amp;L_CWS'!D207</f>
        <v>-28592</v>
      </c>
      <c r="D42" s="250">
        <f>+'FIN-P&amp;L_CWS'!E207</f>
        <v>-9388940.666666666</v>
      </c>
      <c r="E42" s="250">
        <f>+'FIN-P&amp;L_CWS'!F207</f>
        <v>-9361632.333333334</v>
      </c>
      <c r="F42" s="250">
        <f>+'FIN-P&amp;L_CWS'!G207</f>
        <v>-9364689</v>
      </c>
      <c r="G42" s="250">
        <f>+'FIN-P&amp;L_CWS'!H207</f>
        <v>-9337791.3666666653</v>
      </c>
      <c r="H42" s="250">
        <f>+'FIN-P&amp;L_CWS'!I207</f>
        <v>-9369667.7666666657</v>
      </c>
      <c r="I42" s="250">
        <f>+'FIN-P&amp;L_CWS'!J207</f>
        <v>-9367014.166666666</v>
      </c>
      <c r="J42" s="250">
        <f>+'FIN-P&amp;L_CWS'!K207</f>
        <v>-9407331.3666666653</v>
      </c>
      <c r="K42" s="250">
        <f>+'FIN-P&amp;L_CWS'!L207</f>
        <v>-9371227.7666666657</v>
      </c>
      <c r="L42" s="250">
        <f>+'FIN-P&amp;L_CWS'!M207</f>
        <v>-9375569.9666666668</v>
      </c>
      <c r="M42" s="250">
        <f>+'FIN-P&amp;L_CWS'!N207</f>
        <v>-9363434.9666666668</v>
      </c>
      <c r="N42" s="250">
        <f>+'FIN-P&amp;L_CWS'!O207</f>
        <v>-9349459.9666666668</v>
      </c>
      <c r="O42" s="250">
        <f>+'FIN-P&amp;L_CWS'!P207</f>
        <v>-9356849.2666666657</v>
      </c>
      <c r="P42" s="250">
        <f>+'FIN-P&amp;L_CWS'!Q207</f>
        <v>-10754935.341666667</v>
      </c>
      <c r="Q42" s="250">
        <f>+'FIN-P&amp;L_CWS'!R207</f>
        <v>-10702490.191666666</v>
      </c>
      <c r="R42" s="250">
        <f>+'FIN-P&amp;L_CWS'!S207</f>
        <v>-10682220.091666667</v>
      </c>
      <c r="S42" s="250">
        <f>+'FIN-P&amp;L_CWS'!T207</f>
        <v>-10701785.091666667</v>
      </c>
      <c r="T42" s="250">
        <f>+'FIN-P&amp;L_CWS'!U207</f>
        <v>-10674708.141666666</v>
      </c>
      <c r="U42" s="250">
        <f>+'FIN-P&amp;L_CWS'!V207</f>
        <v>-10665711.441666666</v>
      </c>
      <c r="V42" s="250">
        <f>+'FIN-P&amp;L_CWS'!W207</f>
        <v>-9692391.7583333347</v>
      </c>
      <c r="W42" s="250">
        <f>+'FIN-P&amp;L_CWS'!X207</f>
        <v>-9681634.8083333336</v>
      </c>
      <c r="X42" s="250">
        <f>+'FIN-P&amp;L_CWS'!Y207</f>
        <v>-9709596.8583333343</v>
      </c>
      <c r="Y42" s="250">
        <f>+'FIN-P&amp;L_CWS'!Z207</f>
        <v>-9728111.8583333343</v>
      </c>
      <c r="Z42" s="250">
        <f>+'FIN-P&amp;L_CWS'!AA207</f>
        <v>-9709596.8583333343</v>
      </c>
      <c r="AA42" s="250">
        <f>+'FIN-P&amp;L_CWS'!AB207</f>
        <v>-9750947.0083333347</v>
      </c>
      <c r="AB42" s="250">
        <f>+'FIN-P&amp;L_CWS'!AC207</f>
        <v>-8199817.8822916662</v>
      </c>
      <c r="AC42" s="250">
        <f>+'FIN-P&amp;L_CWS'!AD207</f>
        <v>-8147170.0384583324</v>
      </c>
      <c r="AD42" s="250">
        <f>+'FIN-P&amp;L_CWS'!AE207</f>
        <v>-8123549.4370583342</v>
      </c>
      <c r="AE42" s="250">
        <f>+'FIN-P&amp;L_CWS'!AF207</f>
        <v>-8145654.4370583342</v>
      </c>
      <c r="AF42" s="250">
        <f>+'FIN-P&amp;L_CWS'!AG207</f>
        <v>-8108113.5349583318</v>
      </c>
      <c r="AG42" s="250">
        <f>+'FIN-P&amp;L_CWS'!AH207</f>
        <v>-8096912.9335583327</v>
      </c>
      <c r="AH42" s="250">
        <f>+'FIN-P&amp;L_CWS'!AI207</f>
        <v>-8124904.4370583342</v>
      </c>
      <c r="AI42" s="250">
        <f>+'FIN-P&amp;L_CWS'!AJ207</f>
        <v>-8111913.5349583318</v>
      </c>
      <c r="AJ42" s="250">
        <f>+'FIN-P&amp;L_CWS'!AK207</f>
        <v>-8141050.0384583324</v>
      </c>
      <c r="AK42" s="250">
        <f>+'FIN-P&amp;L_CWS'!AL207</f>
        <v>-8161655.0384583324</v>
      </c>
      <c r="AL42" s="250">
        <f>+'FIN-P&amp;L_CWS'!AM207</f>
        <v>-8141050.0384583324</v>
      </c>
      <c r="AM42" s="250">
        <f>+'FIN-P&amp;L_CWS'!AN207</f>
        <v>-8196801.8426583325</v>
      </c>
      <c r="AN42" s="250" t="e">
        <f>+'FIN-P&amp;L_CWS'!AO207</f>
        <v>#REF!</v>
      </c>
      <c r="AO42" s="250" t="e">
        <f>+'FIN-P&amp;L_CWS'!AP207</f>
        <v>#REF!</v>
      </c>
      <c r="AP42" s="250" t="e">
        <f>+'FIN-P&amp;L_CWS'!AQ207</f>
        <v>#REF!</v>
      </c>
      <c r="AQ42" s="250" t="e">
        <f>+'FIN-P&amp;L_CWS'!AR207</f>
        <v>#REF!</v>
      </c>
      <c r="AR42" s="250" t="e">
        <f>+'FIN-P&amp;L_CWS'!AS207</f>
        <v>#REF!</v>
      </c>
      <c r="AS42" s="250" t="e">
        <f>+'FIN-P&amp;L_CWS'!AT207</f>
        <v>#REF!</v>
      </c>
      <c r="AT42" s="250" t="e">
        <f>+'FIN-P&amp;L_CWS'!AU207</f>
        <v>#REF!</v>
      </c>
      <c r="AU42" s="250" t="e">
        <f>+'FIN-P&amp;L_CWS'!AV207</f>
        <v>#REF!</v>
      </c>
      <c r="AV42" s="250" t="e">
        <f>+'FIN-P&amp;L_CWS'!AW207</f>
        <v>#REF!</v>
      </c>
      <c r="AW42" s="250" t="e">
        <f>+'FIN-P&amp;L_CWS'!AX207</f>
        <v>#REF!</v>
      </c>
      <c r="AX42" s="250" t="e">
        <f>+'FIN-P&amp;L_CWS'!AY207</f>
        <v>#REF!</v>
      </c>
      <c r="AY42" s="250" t="e">
        <f>+'FIN-P&amp;L_CWS'!AZ207</f>
        <v>#REF!</v>
      </c>
      <c r="AZ42" s="250" t="e">
        <f>+'FIN-P&amp;L_CWS'!BA207</f>
        <v>#REF!</v>
      </c>
      <c r="BA42" s="250" t="e">
        <f>+'FIN-P&amp;L_CWS'!BB207</f>
        <v>#REF!</v>
      </c>
      <c r="BB42" s="250" t="e">
        <f>+'FIN-P&amp;L_CWS'!BC207</f>
        <v>#REF!</v>
      </c>
      <c r="BC42" s="250" t="e">
        <f>+'FIN-P&amp;L_CWS'!BD207</f>
        <v>#REF!</v>
      </c>
      <c r="BD42" s="250" t="e">
        <f>+'FIN-P&amp;L_CWS'!BE207</f>
        <v>#REF!</v>
      </c>
      <c r="BE42" s="250" t="e">
        <f>+'FIN-P&amp;L_CWS'!BF207</f>
        <v>#REF!</v>
      </c>
      <c r="BF42" s="250" t="e">
        <f>+'FIN-P&amp;L_CWS'!BG207</f>
        <v>#REF!</v>
      </c>
      <c r="BG42" s="250" t="e">
        <f>+'FIN-P&amp;L_CWS'!BH207</f>
        <v>#REF!</v>
      </c>
      <c r="BH42" s="250" t="e">
        <f>+'FIN-P&amp;L_CWS'!BI207</f>
        <v>#REF!</v>
      </c>
      <c r="BI42" s="250" t="e">
        <f>+'FIN-P&amp;L_CWS'!BJ207</f>
        <v>#REF!</v>
      </c>
      <c r="BJ42" s="250" t="e">
        <f>+'FIN-P&amp;L_CWS'!BK207</f>
        <v>#REF!</v>
      </c>
      <c r="BK42" s="250" t="e">
        <f>+'FIN-P&amp;L_CWS'!BL207</f>
        <v>#REF!</v>
      </c>
    </row>
    <row r="43" spans="1:64" x14ac:dyDescent="0.15">
      <c r="B43" s="33" t="s">
        <v>1099</v>
      </c>
      <c r="C43" s="250">
        <f>+'FIN-P&amp;L_CWS'!D208</f>
        <v>-28592</v>
      </c>
      <c r="D43" s="250">
        <f>+'FIN-P&amp;L_CWS'!E208</f>
        <v>-9417532.666666666</v>
      </c>
      <c r="E43" s="250">
        <f>+'FIN-P&amp;L_CWS'!F208</f>
        <v>-18779165</v>
      </c>
      <c r="F43" s="250">
        <f>+'FIN-P&amp;L_CWS'!G208</f>
        <v>-28143854</v>
      </c>
      <c r="G43" s="250">
        <f>+'FIN-P&amp;L_CWS'!H208</f>
        <v>-37481645.366666667</v>
      </c>
      <c r="H43" s="250">
        <f>+'FIN-P&amp;L_CWS'!I208</f>
        <v>-46851313.133333333</v>
      </c>
      <c r="I43" s="250">
        <f>+'FIN-P&amp;L_CWS'!J208</f>
        <v>-56218327.299999997</v>
      </c>
      <c r="J43" s="250">
        <f>+'FIN-P&amp;L_CWS'!K208</f>
        <v>-65625658.666666664</v>
      </c>
      <c r="K43" s="250">
        <f>+'FIN-P&amp;L_CWS'!L208</f>
        <v>-74996886.433333337</v>
      </c>
      <c r="L43" s="250">
        <f>+'FIN-P&amp;L_CWS'!M208</f>
        <v>-84372456.400000006</v>
      </c>
      <c r="M43" s="250">
        <f>+'FIN-P&amp;L_CWS'!N208</f>
        <v>-93735891.366666675</v>
      </c>
      <c r="N43" s="250">
        <f>+'FIN-P&amp;L_CWS'!O208</f>
        <v>-103085351.33333334</v>
      </c>
      <c r="O43" s="250">
        <f>+'FIN-P&amp;L_CWS'!P208</f>
        <v>-112442200.60000001</v>
      </c>
      <c r="P43" s="250">
        <f>+'FIN-P&amp;L_CWS'!Q208</f>
        <v>-123197135.94166668</v>
      </c>
      <c r="Q43" s="250">
        <f>+'FIN-P&amp;L_CWS'!R208</f>
        <v>-133899626.13333334</v>
      </c>
      <c r="R43" s="250">
        <f>+'FIN-P&amp;L_CWS'!S208</f>
        <v>-144581846.22499999</v>
      </c>
      <c r="S43" s="250">
        <f>+'FIN-P&amp;L_CWS'!T208</f>
        <v>-155283631.31666666</v>
      </c>
      <c r="T43" s="250">
        <f>+'FIN-P&amp;L_CWS'!U208</f>
        <v>-165958339.45833331</v>
      </c>
      <c r="U43" s="250">
        <f>+'FIN-P&amp;L_CWS'!V208</f>
        <v>-176624050.89999998</v>
      </c>
      <c r="V43" s="250">
        <f>+'FIN-P&amp;L_CWS'!W208</f>
        <v>-186316442.6583333</v>
      </c>
      <c r="W43" s="250">
        <f>+'FIN-P&amp;L_CWS'!X208</f>
        <v>-195998077.46666664</v>
      </c>
      <c r="X43" s="250">
        <f>+'FIN-P&amp;L_CWS'!Y208</f>
        <v>-205707674.32499999</v>
      </c>
      <c r="Y43" s="250">
        <f>+'FIN-P&amp;L_CWS'!Z208</f>
        <v>-215435786.18333334</v>
      </c>
      <c r="Z43" s="250">
        <f>+'FIN-P&amp;L_CWS'!AA208</f>
        <v>-225145383.04166669</v>
      </c>
      <c r="AA43" s="250">
        <f>+'FIN-P&amp;L_CWS'!AB208</f>
        <v>-234896330.05000001</v>
      </c>
      <c r="AB43" s="250">
        <f>+'FIN-P&amp;L_CWS'!AC208</f>
        <v>-243096147.93229169</v>
      </c>
      <c r="AC43" s="250">
        <f>+'FIN-P&amp;L_CWS'!AD208</f>
        <v>-251243317.97075003</v>
      </c>
      <c r="AD43" s="250">
        <f>+'FIN-P&amp;L_CWS'!AE208</f>
        <v>-259366867.40780836</v>
      </c>
      <c r="AE43" s="250">
        <f>+'FIN-P&amp;L_CWS'!AF208</f>
        <v>-267512521.84486669</v>
      </c>
      <c r="AF43" s="250">
        <f>+'FIN-P&amp;L_CWS'!AG208</f>
        <v>-275620635.379825</v>
      </c>
      <c r="AG43" s="250">
        <f>+'FIN-P&amp;L_CWS'!AH208</f>
        <v>-283717548.31338334</v>
      </c>
      <c r="AH43" s="250">
        <f>+'FIN-P&amp;L_CWS'!AI208</f>
        <v>-291842452.75044167</v>
      </c>
      <c r="AI43" s="250">
        <f>+'FIN-P&amp;L_CWS'!AJ208</f>
        <v>-299954366.28539997</v>
      </c>
      <c r="AJ43" s="250">
        <f>+'FIN-P&amp;L_CWS'!AK208</f>
        <v>-308095416.32385832</v>
      </c>
      <c r="AK43" s="250">
        <f>+'FIN-P&amp;L_CWS'!AL208</f>
        <v>-316257071.36231667</v>
      </c>
      <c r="AL43" s="250">
        <f>+'FIN-P&amp;L_CWS'!AM208</f>
        <v>-324398121.40077502</v>
      </c>
      <c r="AM43" s="250">
        <f>+'FIN-P&amp;L_CWS'!AN208</f>
        <v>-332594923.24343336</v>
      </c>
      <c r="AN43" s="250" t="e">
        <f>+'FIN-P&amp;L_CWS'!AO208</f>
        <v>#REF!</v>
      </c>
      <c r="AO43" s="250" t="e">
        <f>+'FIN-P&amp;L_CWS'!AP208</f>
        <v>#REF!</v>
      </c>
      <c r="AP43" s="250" t="e">
        <f>+'FIN-P&amp;L_CWS'!AQ208</f>
        <v>#REF!</v>
      </c>
      <c r="AQ43" s="250" t="e">
        <f>+'FIN-P&amp;L_CWS'!AR208</f>
        <v>#REF!</v>
      </c>
      <c r="AR43" s="250" t="e">
        <f>+'FIN-P&amp;L_CWS'!AS208</f>
        <v>#REF!</v>
      </c>
      <c r="AS43" s="250" t="e">
        <f>+'FIN-P&amp;L_CWS'!AT208</f>
        <v>#REF!</v>
      </c>
      <c r="AT43" s="250" t="e">
        <f>+'FIN-P&amp;L_CWS'!AU208</f>
        <v>#REF!</v>
      </c>
      <c r="AU43" s="250" t="e">
        <f>+'FIN-P&amp;L_CWS'!AV208</f>
        <v>#REF!</v>
      </c>
      <c r="AV43" s="250" t="e">
        <f>+'FIN-P&amp;L_CWS'!AW208</f>
        <v>#REF!</v>
      </c>
      <c r="AW43" s="250" t="e">
        <f>+'FIN-P&amp;L_CWS'!AX208</f>
        <v>#REF!</v>
      </c>
      <c r="AX43" s="250" t="e">
        <f>+'FIN-P&amp;L_CWS'!AY208</f>
        <v>#REF!</v>
      </c>
      <c r="AY43" s="250" t="e">
        <f>+'FIN-P&amp;L_CWS'!AZ208</f>
        <v>#REF!</v>
      </c>
      <c r="AZ43" s="250" t="e">
        <f>+'FIN-P&amp;L_CWS'!BA208</f>
        <v>#REF!</v>
      </c>
      <c r="BA43" s="250" t="e">
        <f>+'FIN-P&amp;L_CWS'!BB208</f>
        <v>#REF!</v>
      </c>
      <c r="BB43" s="250" t="e">
        <f>+'FIN-P&amp;L_CWS'!BC208</f>
        <v>#REF!</v>
      </c>
      <c r="BC43" s="250" t="e">
        <f>+'FIN-P&amp;L_CWS'!BD208</f>
        <v>#REF!</v>
      </c>
      <c r="BD43" s="250" t="e">
        <f>+'FIN-P&amp;L_CWS'!BE208</f>
        <v>#REF!</v>
      </c>
      <c r="BE43" s="250" t="e">
        <f>+'FIN-P&amp;L_CWS'!BF208</f>
        <v>#REF!</v>
      </c>
      <c r="BF43" s="250" t="e">
        <f>+'FIN-P&amp;L_CWS'!BG208</f>
        <v>#REF!</v>
      </c>
      <c r="BG43" s="250" t="e">
        <f>+'FIN-P&amp;L_CWS'!BH208</f>
        <v>#REF!</v>
      </c>
      <c r="BH43" s="250" t="e">
        <f>+'FIN-P&amp;L_CWS'!BI208</f>
        <v>#REF!</v>
      </c>
      <c r="BI43" s="250" t="e">
        <f>+'FIN-P&amp;L_CWS'!BJ208</f>
        <v>#REF!</v>
      </c>
      <c r="BJ43" s="250" t="e">
        <f>+'FIN-P&amp;L_CWS'!BK208</f>
        <v>#REF!</v>
      </c>
      <c r="BK43" s="250" t="e">
        <f>+'FIN-P&amp;L_CWS'!BL208</f>
        <v>#REF!</v>
      </c>
    </row>
    <row r="44" spans="1:64" x14ac:dyDescent="0.15">
      <c r="B44" s="33" t="s">
        <v>1101</v>
      </c>
      <c r="C44" s="250">
        <f>+'FIN-CASHFLOW_CWS'!C67</f>
        <v>-28592</v>
      </c>
      <c r="D44" s="250">
        <f>+'FIN-CASHFLOW_CWS'!D67</f>
        <v>-9431224</v>
      </c>
      <c r="E44" s="250">
        <f>+'FIN-CASHFLOW_CWS'!E67</f>
        <v>-9395824</v>
      </c>
      <c r="F44" s="250">
        <f>+'FIN-CASHFLOW_CWS'!F67</f>
        <v>-9433214</v>
      </c>
      <c r="G44" s="250">
        <f>+'FIN-CASHFLOW_CWS'!G67</f>
        <v>-9510339.6999999993</v>
      </c>
      <c r="H44" s="250">
        <f>+'FIN-CASHFLOW_CWS'!H67</f>
        <v>-9396406.0999999996</v>
      </c>
      <c r="I44" s="250">
        <f>+'FIN-CASHFLOW_CWS'!I67</f>
        <v>-9357752.5</v>
      </c>
      <c r="J44" s="250">
        <f>+'FIN-CASHFLOW_CWS'!J67</f>
        <v>-9384929.6999999993</v>
      </c>
      <c r="K44" s="250">
        <f>+'FIN-CASHFLOW_CWS'!K67</f>
        <v>-9361966.0999999996</v>
      </c>
      <c r="L44" s="250">
        <f>+'FIN-CASHFLOW_CWS'!L67</f>
        <v>-9338668.3000000007</v>
      </c>
      <c r="M44" s="250">
        <f>+'FIN-CASHFLOW_CWS'!M67</f>
        <v>-9361793.3000000007</v>
      </c>
      <c r="N44" s="250">
        <f>+'FIN-CASHFLOW_CWS'!N67</f>
        <v>-9323818.3000000007</v>
      </c>
      <c r="O44" s="250">
        <f>+'FIN-CASHFLOW_CWS'!O67</f>
        <v>-9409517.5999999996</v>
      </c>
      <c r="P44" s="250">
        <f>+'FIN-CASHFLOW_CWS'!P67</f>
        <v>-11084718.675000001</v>
      </c>
      <c r="Q44" s="250">
        <f>+'FIN-CASHFLOW_CWS'!Q67</f>
        <v>-10944593.525</v>
      </c>
      <c r="R44" s="250">
        <f>+'FIN-CASHFLOW_CWS'!R67</f>
        <v>-10741033.425000001</v>
      </c>
      <c r="S44" s="250">
        <f>+'FIN-CASHFLOW_CWS'!S67</f>
        <v>-10725823.425000001</v>
      </c>
      <c r="T44" s="250">
        <f>+'FIN-CASHFLOW_CWS'!T67</f>
        <v>-10761876.475</v>
      </c>
      <c r="U44" s="250">
        <f>+'FIN-CASHFLOW_CWS'!U67</f>
        <v>-10678514.775</v>
      </c>
      <c r="V44" s="250">
        <f>+'FIN-CASHFLOW_CWS'!V67</f>
        <v>-9594378.4250000007</v>
      </c>
      <c r="W44" s="250">
        <f>+'FIN-CASHFLOW_CWS'!W67</f>
        <v>-9678806.4749999996</v>
      </c>
      <c r="X44" s="250">
        <f>+'FIN-CASHFLOW_CWS'!X67</f>
        <v>-9584253.5250000004</v>
      </c>
      <c r="Y44" s="250">
        <f>+'FIN-CASHFLOW_CWS'!Y67</f>
        <v>-9726353.5250000004</v>
      </c>
      <c r="Z44" s="250">
        <f>+'FIN-CASHFLOW_CWS'!Z67</f>
        <v>-9630798.5250000004</v>
      </c>
      <c r="AA44" s="250">
        <f>+'FIN-CASHFLOW_CWS'!AA67</f>
        <v>-9565683.6750000007</v>
      </c>
      <c r="AB44" s="250">
        <f>+'FIN-CASHFLOW_CWS'!AB67</f>
        <v>-8556460.2156249993</v>
      </c>
      <c r="AC44" s="250">
        <f>+'FIN-CASHFLOW_CWS'!AC67</f>
        <v>-8526099.3551249988</v>
      </c>
      <c r="AD44" s="250">
        <f>+'FIN-CASHFLOW_CWS'!AD67</f>
        <v>-8249791.7237250013</v>
      </c>
      <c r="AE44" s="250">
        <f>+'FIN-CASHFLOW_CWS'!AE67</f>
        <v>-8187873.1037250012</v>
      </c>
      <c r="AF44" s="250">
        <f>+'FIN-CASHFLOW_CWS'!AF67</f>
        <v>-8250333.1316249985</v>
      </c>
      <c r="AG44" s="250">
        <f>+'FIN-CASHFLOW_CWS'!AG67</f>
        <v>-8135201.2202249989</v>
      </c>
      <c r="AH44" s="250">
        <f>+'FIN-CASHFLOW_CWS'!AH67</f>
        <v>-7939121.5537250014</v>
      </c>
      <c r="AI44" s="250">
        <f>+'FIN-CASHFLOW_CWS'!AI67</f>
        <v>-8122202.1316249985</v>
      </c>
      <c r="AJ44" s="250">
        <f>+'FIN-CASHFLOW_CWS'!AJ67</f>
        <v>-7911290.1551249996</v>
      </c>
      <c r="AK44" s="250">
        <f>+'FIN-CASHFLOW_CWS'!AK67</f>
        <v>-8159896.7051249994</v>
      </c>
      <c r="AL44" s="250">
        <f>+'FIN-CASHFLOW_CWS'!AL67</f>
        <v>-8007360.7051249994</v>
      </c>
      <c r="AM44" s="250">
        <f>+'FIN-CASHFLOW_CWS'!AM67</f>
        <v>-8060244.6493249992</v>
      </c>
      <c r="AN44" s="250" t="e">
        <f>+'FIN-CASHFLOW_CWS'!AN67</f>
        <v>#REF!</v>
      </c>
      <c r="AO44" s="250" t="e">
        <f>+'FIN-CASHFLOW_CWS'!AO67</f>
        <v>#REF!</v>
      </c>
      <c r="AP44" s="250" t="e">
        <f>+'FIN-CASHFLOW_CWS'!AP67</f>
        <v>#REF!</v>
      </c>
      <c r="AQ44" s="250" t="e">
        <f>+'FIN-CASHFLOW_CWS'!AQ67</f>
        <v>#REF!</v>
      </c>
      <c r="AR44" s="250" t="e">
        <f>+'FIN-CASHFLOW_CWS'!AR67</f>
        <v>#REF!</v>
      </c>
      <c r="AS44" s="250" t="e">
        <f>+'FIN-CASHFLOW_CWS'!AS67</f>
        <v>#REF!</v>
      </c>
      <c r="AT44" s="250" t="e">
        <f>+'FIN-CASHFLOW_CWS'!AT67</f>
        <v>#REF!</v>
      </c>
      <c r="AU44" s="250" t="e">
        <f>+'FIN-CASHFLOW_CWS'!AU67</f>
        <v>#REF!</v>
      </c>
      <c r="AV44" s="250" t="e">
        <f>+'FIN-CASHFLOW_CWS'!AV67</f>
        <v>#REF!</v>
      </c>
      <c r="AW44" s="250" t="e">
        <f>+'FIN-CASHFLOW_CWS'!AW67</f>
        <v>#REF!</v>
      </c>
      <c r="AX44" s="250" t="e">
        <f>+'FIN-CASHFLOW_CWS'!AX67</f>
        <v>#REF!</v>
      </c>
      <c r="AY44" s="250" t="e">
        <f>+'FIN-CASHFLOW_CWS'!AY67</f>
        <v>#REF!</v>
      </c>
      <c r="AZ44" s="250" t="e">
        <f>+'FIN-CASHFLOW_CWS'!AZ67</f>
        <v>#REF!</v>
      </c>
      <c r="BA44" s="250" t="e">
        <f>+'FIN-CASHFLOW_CWS'!BA67</f>
        <v>#REF!</v>
      </c>
      <c r="BB44" s="250" t="e">
        <f>+'FIN-CASHFLOW_CWS'!BB67</f>
        <v>#REF!</v>
      </c>
      <c r="BC44" s="250" t="e">
        <f>+'FIN-CASHFLOW_CWS'!BC67</f>
        <v>#REF!</v>
      </c>
      <c r="BD44" s="250" t="e">
        <f>+'FIN-CASHFLOW_CWS'!BD67</f>
        <v>#REF!</v>
      </c>
      <c r="BE44" s="250" t="e">
        <f>+'FIN-CASHFLOW_CWS'!BE67</f>
        <v>#REF!</v>
      </c>
      <c r="BF44" s="250" t="e">
        <f>+'FIN-CASHFLOW_CWS'!BF67</f>
        <v>#REF!</v>
      </c>
      <c r="BG44" s="250" t="e">
        <f>+'FIN-CASHFLOW_CWS'!BG67</f>
        <v>#REF!</v>
      </c>
      <c r="BH44" s="250" t="e">
        <f>+'FIN-CASHFLOW_CWS'!BH67</f>
        <v>#REF!</v>
      </c>
      <c r="BI44" s="250" t="e">
        <f>+'FIN-CASHFLOW_CWS'!BI67</f>
        <v>#REF!</v>
      </c>
      <c r="BJ44" s="250" t="e">
        <f>+'FIN-CASHFLOW_CWS'!BJ67</f>
        <v>#REF!</v>
      </c>
      <c r="BK44" s="250" t="e">
        <f>+'FIN-CASHFLOW_CWS'!BK67</f>
        <v>#REF!</v>
      </c>
      <c r="BL44" s="66"/>
    </row>
    <row r="45" spans="1:64" x14ac:dyDescent="0.15">
      <c r="B45" s="33" t="s">
        <v>1100</v>
      </c>
      <c r="C45" s="250">
        <f>+'FIN-CASHFLOW_CWS'!C70</f>
        <v>-28592</v>
      </c>
      <c r="D45" s="250">
        <f>+'FIN-CASHFLOW_CWS'!D70</f>
        <v>-9459816</v>
      </c>
      <c r="E45" s="250">
        <f>+'FIN-CASHFLOW_CWS'!E70</f>
        <v>-18855640</v>
      </c>
      <c r="F45" s="250">
        <f>+'FIN-CASHFLOW_CWS'!F70</f>
        <v>-28288854</v>
      </c>
      <c r="G45" s="250">
        <f>+'FIN-CASHFLOW_CWS'!G70</f>
        <v>-37799193.700000003</v>
      </c>
      <c r="H45" s="250">
        <f>+'FIN-CASHFLOW_CWS'!H70</f>
        <v>-47195599.800000004</v>
      </c>
      <c r="I45" s="250">
        <f>+'FIN-CASHFLOW_CWS'!I70</f>
        <v>-56553352.300000004</v>
      </c>
      <c r="J45" s="250">
        <f>+'FIN-CASHFLOW_CWS'!J70</f>
        <v>-65938282</v>
      </c>
      <c r="K45" s="250">
        <f>+'FIN-CASHFLOW_CWS'!K70</f>
        <v>-75300248.099999994</v>
      </c>
      <c r="L45" s="250">
        <f>+'FIN-CASHFLOW_CWS'!L70</f>
        <v>-84638916.399999991</v>
      </c>
      <c r="M45" s="250">
        <f>+'FIN-CASHFLOW_CWS'!M70</f>
        <v>-94000709.699999988</v>
      </c>
      <c r="N45" s="250">
        <f>+'FIN-CASHFLOW_CWS'!N70</f>
        <v>-103324527.99999999</v>
      </c>
      <c r="O45" s="250">
        <f>+'FIN-CASHFLOW_CWS'!O70</f>
        <v>-112734045.59999998</v>
      </c>
      <c r="P45" s="250">
        <f>+'FIN-CASHFLOW_CWS'!P70</f>
        <v>-123818764.27499998</v>
      </c>
      <c r="Q45" s="250">
        <f>+'FIN-CASHFLOW_CWS'!Q70</f>
        <v>-134763357.79999998</v>
      </c>
      <c r="R45" s="250">
        <f>+'FIN-CASHFLOW_CWS'!R70</f>
        <v>-145504391.22499999</v>
      </c>
      <c r="S45" s="250">
        <f>+'FIN-CASHFLOW_CWS'!S70</f>
        <v>-156230214.65000001</v>
      </c>
      <c r="T45" s="250">
        <f>+'FIN-CASHFLOW_CWS'!T70</f>
        <v>-166992091.125</v>
      </c>
      <c r="U45" s="250">
        <f>+'FIN-CASHFLOW_CWS'!U70</f>
        <v>-177670605.90000001</v>
      </c>
      <c r="V45" s="250">
        <f>+'FIN-CASHFLOW_CWS'!V70</f>
        <v>-187264984.32500002</v>
      </c>
      <c r="W45" s="250">
        <f>+'FIN-CASHFLOW_CWS'!W70</f>
        <v>-196943790.80000001</v>
      </c>
      <c r="X45" s="250">
        <f>+'FIN-CASHFLOW_CWS'!X70</f>
        <v>-206528044.32500002</v>
      </c>
      <c r="Y45" s="250">
        <f>+'FIN-CASHFLOW_CWS'!Y70</f>
        <v>-216254397.85000002</v>
      </c>
      <c r="Z45" s="250">
        <f>+'FIN-CASHFLOW_CWS'!Z70</f>
        <v>-225885196.37500003</v>
      </c>
      <c r="AA45" s="250">
        <f>+'FIN-CASHFLOW_CWS'!AA70</f>
        <v>-235450880.05000004</v>
      </c>
      <c r="AB45" s="250">
        <f>+'FIN-CASHFLOW_CWS'!AB70</f>
        <v>-244007340.26562503</v>
      </c>
      <c r="AC45" s="250">
        <f>+'FIN-CASHFLOW_CWS'!AC70</f>
        <v>-252533439.62075004</v>
      </c>
      <c r="AD45" s="250">
        <f>+'FIN-CASHFLOW_CWS'!AD70</f>
        <v>-260783231.34447503</v>
      </c>
      <c r="AE45" s="250">
        <f>+'FIN-CASHFLOW_CWS'!AE70</f>
        <v>-268971104.44820005</v>
      </c>
      <c r="AF45" s="250">
        <f>+'FIN-CASHFLOW_CWS'!AF70</f>
        <v>-277221437.57982504</v>
      </c>
      <c r="AG45" s="250">
        <f>+'FIN-CASHFLOW_CWS'!AG70</f>
        <v>-285356638.80005002</v>
      </c>
      <c r="AH45" s="250">
        <f>+'FIN-CASHFLOW_CWS'!AH70</f>
        <v>-293295760.35377502</v>
      </c>
      <c r="AI45" s="250">
        <f>+'FIN-CASHFLOW_CWS'!AI70</f>
        <v>-301417962.48540002</v>
      </c>
      <c r="AJ45" s="250">
        <f>+'FIN-CASHFLOW_CWS'!AJ70</f>
        <v>-309329252.64052504</v>
      </c>
      <c r="AK45" s="250">
        <f>+'FIN-CASHFLOW_CWS'!AK70</f>
        <v>-317489149.34565002</v>
      </c>
      <c r="AL45" s="250">
        <f>+'FIN-CASHFLOW_CWS'!AL70</f>
        <v>-325496510.05077499</v>
      </c>
      <c r="AM45" s="250">
        <f>+'FIN-CASHFLOW_CWS'!AM70</f>
        <v>-333556754.7001</v>
      </c>
      <c r="AN45" s="250" t="e">
        <f>+'FIN-CASHFLOW_CWS'!AN70</f>
        <v>#REF!</v>
      </c>
      <c r="AO45" s="250" t="e">
        <f>+'FIN-CASHFLOW_CWS'!AO70</f>
        <v>#REF!</v>
      </c>
      <c r="AP45" s="250" t="e">
        <f>+'FIN-CASHFLOW_CWS'!AP70</f>
        <v>#REF!</v>
      </c>
      <c r="AQ45" s="250" t="e">
        <f>+'FIN-CASHFLOW_CWS'!AQ70</f>
        <v>#REF!</v>
      </c>
      <c r="AR45" s="250" t="e">
        <f>+'FIN-CASHFLOW_CWS'!AR70</f>
        <v>#REF!</v>
      </c>
      <c r="AS45" s="250" t="e">
        <f>+'FIN-CASHFLOW_CWS'!AS70</f>
        <v>#REF!</v>
      </c>
      <c r="AT45" s="250" t="e">
        <f>+'FIN-CASHFLOW_CWS'!AT70</f>
        <v>#REF!</v>
      </c>
      <c r="AU45" s="250" t="e">
        <f>+'FIN-CASHFLOW_CWS'!AU70</f>
        <v>#REF!</v>
      </c>
      <c r="AV45" s="250" t="e">
        <f>+'FIN-CASHFLOW_CWS'!AV70</f>
        <v>#REF!</v>
      </c>
      <c r="AW45" s="250" t="e">
        <f>+'FIN-CASHFLOW_CWS'!AW70</f>
        <v>#REF!</v>
      </c>
      <c r="AX45" s="250" t="e">
        <f>+'FIN-CASHFLOW_CWS'!AX70</f>
        <v>#REF!</v>
      </c>
      <c r="AY45" s="250" t="e">
        <f>+'FIN-CASHFLOW_CWS'!AY70</f>
        <v>#REF!</v>
      </c>
      <c r="AZ45" s="250" t="e">
        <f>+'FIN-CASHFLOW_CWS'!AZ70</f>
        <v>#REF!</v>
      </c>
      <c r="BA45" s="250" t="e">
        <f>+'FIN-CASHFLOW_CWS'!BA70</f>
        <v>#REF!</v>
      </c>
      <c r="BB45" s="250" t="e">
        <f>+'FIN-CASHFLOW_CWS'!BB70</f>
        <v>#REF!</v>
      </c>
      <c r="BC45" s="250" t="e">
        <f>+'FIN-CASHFLOW_CWS'!BC70</f>
        <v>#REF!</v>
      </c>
      <c r="BD45" s="250" t="e">
        <f>+'FIN-CASHFLOW_CWS'!BD70</f>
        <v>#REF!</v>
      </c>
      <c r="BE45" s="250" t="e">
        <f>+'FIN-CASHFLOW_CWS'!BE70</f>
        <v>#REF!</v>
      </c>
      <c r="BF45" s="250" t="e">
        <f>+'FIN-CASHFLOW_CWS'!BF70</f>
        <v>#REF!</v>
      </c>
      <c r="BG45" s="250" t="e">
        <f>+'FIN-CASHFLOW_CWS'!BG70</f>
        <v>#REF!</v>
      </c>
      <c r="BH45" s="250" t="e">
        <f>+'FIN-CASHFLOW_CWS'!BH70</f>
        <v>#REF!</v>
      </c>
      <c r="BI45" s="250" t="e">
        <f>+'FIN-CASHFLOW_CWS'!BI70</f>
        <v>#REF!</v>
      </c>
      <c r="BJ45" s="250" t="e">
        <f>+'FIN-CASHFLOW_CWS'!BJ70</f>
        <v>#REF!</v>
      </c>
      <c r="BK45" s="250" t="e">
        <f>+'FIN-CASHFLOW_CWS'!BK70</f>
        <v>#REF!</v>
      </c>
    </row>
    <row r="47" spans="1:64" x14ac:dyDescent="0.15">
      <c r="A47" s="251" t="s">
        <v>941</v>
      </c>
      <c r="C47" s="74" t="s">
        <v>147</v>
      </c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781</v>
      </c>
      <c r="C49" s="250">
        <f>+C42</f>
        <v>-28592</v>
      </c>
      <c r="D49" s="250">
        <f t="shared" ref="D49:BK49" si="3">+D42</f>
        <v>-9388940.666666666</v>
      </c>
      <c r="E49" s="250">
        <f t="shared" si="3"/>
        <v>-9361632.333333334</v>
      </c>
      <c r="F49" s="250">
        <f t="shared" si="3"/>
        <v>-9364689</v>
      </c>
      <c r="G49" s="250">
        <f t="shared" si="3"/>
        <v>-9337791.3666666653</v>
      </c>
      <c r="H49" s="250">
        <f t="shared" si="3"/>
        <v>-9369667.7666666657</v>
      </c>
      <c r="I49" s="250">
        <f t="shared" si="3"/>
        <v>-9367014.166666666</v>
      </c>
      <c r="J49" s="250">
        <f t="shared" si="3"/>
        <v>-9407331.3666666653</v>
      </c>
      <c r="K49" s="250">
        <f t="shared" si="3"/>
        <v>-9371227.7666666657</v>
      </c>
      <c r="L49" s="250">
        <f t="shared" si="3"/>
        <v>-9375569.9666666668</v>
      </c>
      <c r="M49" s="250">
        <f t="shared" si="3"/>
        <v>-9363434.9666666668</v>
      </c>
      <c r="N49" s="250">
        <f t="shared" si="3"/>
        <v>-9349459.9666666668</v>
      </c>
      <c r="O49" s="250">
        <f t="shared" si="3"/>
        <v>-9356849.2666666657</v>
      </c>
      <c r="P49" s="250">
        <f t="shared" si="3"/>
        <v>-10754935.341666667</v>
      </c>
      <c r="Q49" s="250">
        <f t="shared" si="3"/>
        <v>-10702490.191666666</v>
      </c>
      <c r="R49" s="250">
        <f t="shared" si="3"/>
        <v>-10682220.091666667</v>
      </c>
      <c r="S49" s="250">
        <f t="shared" si="3"/>
        <v>-10701785.091666667</v>
      </c>
      <c r="T49" s="250">
        <f t="shared" si="3"/>
        <v>-10674708.141666666</v>
      </c>
      <c r="U49" s="250">
        <f t="shared" si="3"/>
        <v>-10665711.441666666</v>
      </c>
      <c r="V49" s="250">
        <f t="shared" si="3"/>
        <v>-9692391.7583333347</v>
      </c>
      <c r="W49" s="250">
        <f t="shared" si="3"/>
        <v>-9681634.8083333336</v>
      </c>
      <c r="X49" s="250">
        <f t="shared" si="3"/>
        <v>-9709596.8583333343</v>
      </c>
      <c r="Y49" s="250">
        <f t="shared" si="3"/>
        <v>-9728111.8583333343</v>
      </c>
      <c r="Z49" s="250">
        <f t="shared" si="3"/>
        <v>-9709596.8583333343</v>
      </c>
      <c r="AA49" s="250">
        <f t="shared" si="3"/>
        <v>-9750947.0083333347</v>
      </c>
      <c r="AB49" s="250">
        <f t="shared" si="3"/>
        <v>-8199817.8822916662</v>
      </c>
      <c r="AC49" s="250">
        <f t="shared" si="3"/>
        <v>-8147170.0384583324</v>
      </c>
      <c r="AD49" s="250">
        <f t="shared" si="3"/>
        <v>-8123549.4370583342</v>
      </c>
      <c r="AE49" s="250">
        <f t="shared" si="3"/>
        <v>-8145654.4370583342</v>
      </c>
      <c r="AF49" s="250">
        <f t="shared" si="3"/>
        <v>-8108113.5349583318</v>
      </c>
      <c r="AG49" s="250">
        <f t="shared" si="3"/>
        <v>-8096912.9335583327</v>
      </c>
      <c r="AH49" s="250">
        <f t="shared" si="3"/>
        <v>-8124904.4370583342</v>
      </c>
      <c r="AI49" s="250">
        <f t="shared" si="3"/>
        <v>-8111913.5349583318</v>
      </c>
      <c r="AJ49" s="250">
        <f t="shared" si="3"/>
        <v>-8141050.0384583324</v>
      </c>
      <c r="AK49" s="250">
        <f t="shared" si="3"/>
        <v>-8161655.0384583324</v>
      </c>
      <c r="AL49" s="250">
        <f t="shared" si="3"/>
        <v>-8141050.0384583324</v>
      </c>
      <c r="AM49" s="250">
        <f t="shared" si="3"/>
        <v>-8196801.8426583325</v>
      </c>
      <c r="AN49" s="250" t="e">
        <f t="shared" si="3"/>
        <v>#REF!</v>
      </c>
      <c r="AO49" s="250" t="e">
        <f t="shared" si="3"/>
        <v>#REF!</v>
      </c>
      <c r="AP49" s="250" t="e">
        <f t="shared" si="3"/>
        <v>#REF!</v>
      </c>
      <c r="AQ49" s="250" t="e">
        <f t="shared" si="3"/>
        <v>#REF!</v>
      </c>
      <c r="AR49" s="250" t="e">
        <f t="shared" si="3"/>
        <v>#REF!</v>
      </c>
      <c r="AS49" s="250" t="e">
        <f t="shared" si="3"/>
        <v>#REF!</v>
      </c>
      <c r="AT49" s="250" t="e">
        <f t="shared" si="3"/>
        <v>#REF!</v>
      </c>
      <c r="AU49" s="250" t="e">
        <f t="shared" si="3"/>
        <v>#REF!</v>
      </c>
      <c r="AV49" s="250" t="e">
        <f t="shared" si="3"/>
        <v>#REF!</v>
      </c>
      <c r="AW49" s="250" t="e">
        <f t="shared" si="3"/>
        <v>#REF!</v>
      </c>
      <c r="AX49" s="250" t="e">
        <f t="shared" si="3"/>
        <v>#REF!</v>
      </c>
      <c r="AY49" s="250" t="e">
        <f t="shared" si="3"/>
        <v>#REF!</v>
      </c>
      <c r="AZ49" s="250" t="e">
        <f t="shared" si="3"/>
        <v>#REF!</v>
      </c>
      <c r="BA49" s="250" t="e">
        <f t="shared" si="3"/>
        <v>#REF!</v>
      </c>
      <c r="BB49" s="250" t="e">
        <f t="shared" si="3"/>
        <v>#REF!</v>
      </c>
      <c r="BC49" s="250" t="e">
        <f t="shared" si="3"/>
        <v>#REF!</v>
      </c>
      <c r="BD49" s="250" t="e">
        <f t="shared" si="3"/>
        <v>#REF!</v>
      </c>
      <c r="BE49" s="250" t="e">
        <f t="shared" si="3"/>
        <v>#REF!</v>
      </c>
      <c r="BF49" s="250" t="e">
        <f t="shared" si="3"/>
        <v>#REF!</v>
      </c>
      <c r="BG49" s="250" t="e">
        <f t="shared" si="3"/>
        <v>#REF!</v>
      </c>
      <c r="BH49" s="250" t="e">
        <f t="shared" si="3"/>
        <v>#REF!</v>
      </c>
      <c r="BI49" s="250" t="e">
        <f t="shared" si="3"/>
        <v>#REF!</v>
      </c>
      <c r="BJ49" s="250" t="e">
        <f t="shared" si="3"/>
        <v>#REF!</v>
      </c>
      <c r="BK49" s="250" t="e">
        <f t="shared" si="3"/>
        <v>#REF!</v>
      </c>
    </row>
    <row r="50" spans="1:64" x14ac:dyDescent="0.15">
      <c r="B50" s="33" t="s">
        <v>940</v>
      </c>
      <c r="C50" s="250">
        <f>+C44</f>
        <v>-28592</v>
      </c>
      <c r="D50" s="250">
        <f t="shared" ref="D50:BK50" si="4">+D44</f>
        <v>-9431224</v>
      </c>
      <c r="E50" s="250">
        <f t="shared" si="4"/>
        <v>-9395824</v>
      </c>
      <c r="F50" s="250">
        <f t="shared" si="4"/>
        <v>-9433214</v>
      </c>
      <c r="G50" s="250">
        <f t="shared" si="4"/>
        <v>-9510339.6999999993</v>
      </c>
      <c r="H50" s="250">
        <f t="shared" si="4"/>
        <v>-9396406.0999999996</v>
      </c>
      <c r="I50" s="250">
        <f t="shared" si="4"/>
        <v>-9357752.5</v>
      </c>
      <c r="J50" s="250">
        <f t="shared" si="4"/>
        <v>-9384929.6999999993</v>
      </c>
      <c r="K50" s="250">
        <f t="shared" si="4"/>
        <v>-9361966.0999999996</v>
      </c>
      <c r="L50" s="250">
        <f t="shared" si="4"/>
        <v>-9338668.3000000007</v>
      </c>
      <c r="M50" s="250">
        <f t="shared" si="4"/>
        <v>-9361793.3000000007</v>
      </c>
      <c r="N50" s="250">
        <f t="shared" si="4"/>
        <v>-9323818.3000000007</v>
      </c>
      <c r="O50" s="250">
        <f t="shared" si="4"/>
        <v>-9409517.5999999996</v>
      </c>
      <c r="P50" s="250">
        <f t="shared" si="4"/>
        <v>-11084718.675000001</v>
      </c>
      <c r="Q50" s="250">
        <f t="shared" si="4"/>
        <v>-10944593.525</v>
      </c>
      <c r="R50" s="250">
        <f t="shared" si="4"/>
        <v>-10741033.425000001</v>
      </c>
      <c r="S50" s="250">
        <f t="shared" si="4"/>
        <v>-10725823.425000001</v>
      </c>
      <c r="T50" s="250">
        <f t="shared" si="4"/>
        <v>-10761876.475</v>
      </c>
      <c r="U50" s="250">
        <f t="shared" si="4"/>
        <v>-10678514.775</v>
      </c>
      <c r="V50" s="250">
        <f t="shared" si="4"/>
        <v>-9594378.4250000007</v>
      </c>
      <c r="W50" s="250">
        <f t="shared" si="4"/>
        <v>-9678806.4749999996</v>
      </c>
      <c r="X50" s="250">
        <f t="shared" si="4"/>
        <v>-9584253.5250000004</v>
      </c>
      <c r="Y50" s="250">
        <f t="shared" si="4"/>
        <v>-9726353.5250000004</v>
      </c>
      <c r="Z50" s="250">
        <f t="shared" si="4"/>
        <v>-9630798.5250000004</v>
      </c>
      <c r="AA50" s="250">
        <f t="shared" si="4"/>
        <v>-9565683.6750000007</v>
      </c>
      <c r="AB50" s="250">
        <f t="shared" si="4"/>
        <v>-8556460.2156249993</v>
      </c>
      <c r="AC50" s="250">
        <f t="shared" si="4"/>
        <v>-8526099.3551249988</v>
      </c>
      <c r="AD50" s="250">
        <f t="shared" si="4"/>
        <v>-8249791.7237250013</v>
      </c>
      <c r="AE50" s="250">
        <f t="shared" si="4"/>
        <v>-8187873.1037250012</v>
      </c>
      <c r="AF50" s="250">
        <f t="shared" si="4"/>
        <v>-8250333.1316249985</v>
      </c>
      <c r="AG50" s="250">
        <f t="shared" si="4"/>
        <v>-8135201.2202249989</v>
      </c>
      <c r="AH50" s="250">
        <f t="shared" si="4"/>
        <v>-7939121.5537250014</v>
      </c>
      <c r="AI50" s="250">
        <f t="shared" si="4"/>
        <v>-8122202.1316249985</v>
      </c>
      <c r="AJ50" s="250">
        <f t="shared" si="4"/>
        <v>-7911290.1551249996</v>
      </c>
      <c r="AK50" s="250">
        <f t="shared" si="4"/>
        <v>-8159896.7051249994</v>
      </c>
      <c r="AL50" s="250">
        <f t="shared" si="4"/>
        <v>-8007360.7051249994</v>
      </c>
      <c r="AM50" s="250">
        <f t="shared" si="4"/>
        <v>-8060244.6493249992</v>
      </c>
      <c r="AN50" s="250" t="e">
        <f t="shared" si="4"/>
        <v>#REF!</v>
      </c>
      <c r="AO50" s="250" t="e">
        <f t="shared" si="4"/>
        <v>#REF!</v>
      </c>
      <c r="AP50" s="250" t="e">
        <f t="shared" si="4"/>
        <v>#REF!</v>
      </c>
      <c r="AQ50" s="250" t="e">
        <f t="shared" si="4"/>
        <v>#REF!</v>
      </c>
      <c r="AR50" s="250" t="e">
        <f t="shared" si="4"/>
        <v>#REF!</v>
      </c>
      <c r="AS50" s="250" t="e">
        <f t="shared" si="4"/>
        <v>#REF!</v>
      </c>
      <c r="AT50" s="250" t="e">
        <f t="shared" si="4"/>
        <v>#REF!</v>
      </c>
      <c r="AU50" s="250" t="e">
        <f t="shared" si="4"/>
        <v>#REF!</v>
      </c>
      <c r="AV50" s="250" t="e">
        <f t="shared" si="4"/>
        <v>#REF!</v>
      </c>
      <c r="AW50" s="250" t="e">
        <f t="shared" si="4"/>
        <v>#REF!</v>
      </c>
      <c r="AX50" s="250" t="e">
        <f t="shared" si="4"/>
        <v>#REF!</v>
      </c>
      <c r="AY50" s="250" t="e">
        <f t="shared" si="4"/>
        <v>#REF!</v>
      </c>
      <c r="AZ50" s="250" t="e">
        <f t="shared" si="4"/>
        <v>#REF!</v>
      </c>
      <c r="BA50" s="250" t="e">
        <f t="shared" si="4"/>
        <v>#REF!</v>
      </c>
      <c r="BB50" s="250" t="e">
        <f t="shared" si="4"/>
        <v>#REF!</v>
      </c>
      <c r="BC50" s="250" t="e">
        <f t="shared" si="4"/>
        <v>#REF!</v>
      </c>
      <c r="BD50" s="250" t="e">
        <f t="shared" si="4"/>
        <v>#REF!</v>
      </c>
      <c r="BE50" s="250" t="e">
        <f t="shared" si="4"/>
        <v>#REF!</v>
      </c>
      <c r="BF50" s="250" t="e">
        <f t="shared" si="4"/>
        <v>#REF!</v>
      </c>
      <c r="BG50" s="250" t="e">
        <f t="shared" si="4"/>
        <v>#REF!</v>
      </c>
      <c r="BH50" s="250" t="e">
        <f t="shared" si="4"/>
        <v>#REF!</v>
      </c>
      <c r="BI50" s="250" t="e">
        <f t="shared" si="4"/>
        <v>#REF!</v>
      </c>
      <c r="BJ50" s="250" t="e">
        <f t="shared" si="4"/>
        <v>#REF!</v>
      </c>
      <c r="BK50" s="250" t="e">
        <f t="shared" si="4"/>
        <v>#REF!</v>
      </c>
      <c r="BL50" s="66"/>
    </row>
    <row r="51" spans="1:64" x14ac:dyDescent="0.15">
      <c r="B51" s="33"/>
      <c r="C51" s="250"/>
      <c r="D51" s="250"/>
      <c r="E51" s="250"/>
      <c r="F51" s="250"/>
      <c r="G51" s="250"/>
      <c r="H51" s="250"/>
      <c r="I51" s="250"/>
      <c r="J51" s="250"/>
      <c r="K51" s="250"/>
      <c r="L51" s="250"/>
      <c r="M51" s="250"/>
      <c r="N51" s="250"/>
      <c r="O51" s="250"/>
      <c r="P51" s="250"/>
      <c r="Q51" s="250"/>
      <c r="R51" s="250"/>
      <c r="S51" s="250"/>
      <c r="T51" s="250"/>
      <c r="U51" s="250"/>
      <c r="V51" s="250"/>
      <c r="W51" s="250"/>
      <c r="X51" s="250"/>
      <c r="Y51" s="250"/>
      <c r="Z51" s="250"/>
      <c r="AA51" s="250"/>
      <c r="AB51" s="250"/>
      <c r="AC51" s="250"/>
      <c r="AD51" s="250"/>
      <c r="AE51" s="250"/>
      <c r="AF51" s="250"/>
      <c r="AG51" s="250"/>
      <c r="AH51" s="250"/>
      <c r="AI51" s="250"/>
      <c r="AJ51" s="250"/>
      <c r="AK51" s="250"/>
      <c r="AL51" s="250"/>
      <c r="AM51" s="250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0"/>
      <c r="BF51" s="250"/>
      <c r="BG51" s="250"/>
      <c r="BH51" s="250"/>
      <c r="BI51" s="250"/>
      <c r="BJ51" s="250"/>
      <c r="BK51" s="250"/>
      <c r="BL51" s="66"/>
    </row>
    <row r="52" spans="1:64" x14ac:dyDescent="0.15">
      <c r="A52" s="251" t="s">
        <v>1013</v>
      </c>
    </row>
    <row r="53" spans="1:64" x14ac:dyDescent="0.15">
      <c r="A53"/>
      <c r="C53" s="74" t="s">
        <v>147</v>
      </c>
      <c r="D53" s="372" t="s">
        <v>35</v>
      </c>
      <c r="E53" s="372"/>
      <c r="F53" s="372"/>
      <c r="G53" s="372"/>
      <c r="H53" s="372"/>
      <c r="I53" s="372"/>
      <c r="J53" s="372"/>
      <c r="K53" s="372"/>
      <c r="L53" s="372"/>
      <c r="M53" s="372"/>
      <c r="N53" s="372"/>
      <c r="O53" s="372"/>
      <c r="P53" s="372" t="s">
        <v>36</v>
      </c>
      <c r="Q53" s="372"/>
      <c r="R53" s="372"/>
      <c r="S53" s="372"/>
      <c r="T53" s="372"/>
      <c r="U53" s="372"/>
      <c r="V53" s="372"/>
      <c r="W53" s="372"/>
      <c r="X53" s="372"/>
      <c r="Y53" s="372"/>
      <c r="Z53" s="372"/>
      <c r="AA53" s="372"/>
      <c r="AB53" s="372" t="s">
        <v>37</v>
      </c>
      <c r="AC53" s="372"/>
      <c r="AD53" s="372"/>
      <c r="AE53" s="372"/>
      <c r="AF53" s="372"/>
      <c r="AG53" s="372"/>
      <c r="AH53" s="372"/>
      <c r="AI53" s="372"/>
      <c r="AJ53" s="372"/>
      <c r="AK53" s="372"/>
      <c r="AL53" s="372"/>
      <c r="AM53" s="372"/>
      <c r="AN53" s="372" t="s">
        <v>38</v>
      </c>
      <c r="AO53" s="372"/>
      <c r="AP53" s="372"/>
      <c r="AQ53" s="372"/>
      <c r="AR53" s="372"/>
      <c r="AS53" s="372"/>
      <c r="AT53" s="372"/>
      <c r="AU53" s="372"/>
      <c r="AV53" s="372"/>
      <c r="AW53" s="372"/>
      <c r="AX53" s="372"/>
      <c r="AY53" s="372"/>
      <c r="AZ53" s="372" t="s">
        <v>39</v>
      </c>
      <c r="BA53" s="372"/>
      <c r="BB53" s="372"/>
      <c r="BC53" s="372"/>
      <c r="BD53" s="372"/>
      <c r="BE53" s="372"/>
      <c r="BF53" s="372"/>
      <c r="BG53" s="372"/>
      <c r="BH53" s="372"/>
      <c r="BI53" s="372"/>
      <c r="BJ53" s="372"/>
      <c r="BK53" s="372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781</v>
      </c>
      <c r="C55" s="250">
        <f>+C42</f>
        <v>-28592</v>
      </c>
      <c r="D55" s="250">
        <f t="shared" ref="D55:BK58" si="5">+D42</f>
        <v>-9388940.666666666</v>
      </c>
      <c r="E55" s="250">
        <f t="shared" si="5"/>
        <v>-9361632.333333334</v>
      </c>
      <c r="F55" s="250">
        <f t="shared" si="5"/>
        <v>-9364689</v>
      </c>
      <c r="G55" s="250">
        <f t="shared" si="5"/>
        <v>-9337791.3666666653</v>
      </c>
      <c r="H55" s="250">
        <f t="shared" si="5"/>
        <v>-9369667.7666666657</v>
      </c>
      <c r="I55" s="250">
        <f t="shared" si="5"/>
        <v>-9367014.166666666</v>
      </c>
      <c r="J55" s="250">
        <f t="shared" si="5"/>
        <v>-9407331.3666666653</v>
      </c>
      <c r="K55" s="250">
        <f t="shared" si="5"/>
        <v>-9371227.7666666657</v>
      </c>
      <c r="L55" s="250">
        <f t="shared" si="5"/>
        <v>-9375569.9666666668</v>
      </c>
      <c r="M55" s="250">
        <f t="shared" si="5"/>
        <v>-9363434.9666666668</v>
      </c>
      <c r="N55" s="250">
        <f t="shared" si="5"/>
        <v>-9349459.9666666668</v>
      </c>
      <c r="O55" s="250">
        <f t="shared" si="5"/>
        <v>-9356849.2666666657</v>
      </c>
      <c r="P55" s="250">
        <f t="shared" si="5"/>
        <v>-10754935.341666667</v>
      </c>
      <c r="Q55" s="250">
        <f t="shared" si="5"/>
        <v>-10702490.191666666</v>
      </c>
      <c r="R55" s="250">
        <f t="shared" si="5"/>
        <v>-10682220.091666667</v>
      </c>
      <c r="S55" s="250">
        <f t="shared" si="5"/>
        <v>-10701785.091666667</v>
      </c>
      <c r="T55" s="250">
        <f t="shared" si="5"/>
        <v>-10674708.141666666</v>
      </c>
      <c r="U55" s="250">
        <f t="shared" si="5"/>
        <v>-10665711.441666666</v>
      </c>
      <c r="V55" s="250">
        <f t="shared" si="5"/>
        <v>-9692391.7583333347</v>
      </c>
      <c r="W55" s="250">
        <f t="shared" si="5"/>
        <v>-9681634.8083333336</v>
      </c>
      <c r="X55" s="250">
        <f t="shared" si="5"/>
        <v>-9709596.8583333343</v>
      </c>
      <c r="Y55" s="250">
        <f t="shared" si="5"/>
        <v>-9728111.8583333343</v>
      </c>
      <c r="Z55" s="250">
        <f t="shared" si="5"/>
        <v>-9709596.8583333343</v>
      </c>
      <c r="AA55" s="250">
        <f t="shared" si="5"/>
        <v>-9750947.0083333347</v>
      </c>
      <c r="AB55" s="250">
        <f t="shared" si="5"/>
        <v>-8199817.8822916662</v>
      </c>
      <c r="AC55" s="250">
        <f t="shared" si="5"/>
        <v>-8147170.0384583324</v>
      </c>
      <c r="AD55" s="250">
        <f t="shared" si="5"/>
        <v>-8123549.4370583342</v>
      </c>
      <c r="AE55" s="250">
        <f t="shared" si="5"/>
        <v>-8145654.4370583342</v>
      </c>
      <c r="AF55" s="250">
        <f t="shared" si="5"/>
        <v>-8108113.5349583318</v>
      </c>
      <c r="AG55" s="250">
        <f t="shared" si="5"/>
        <v>-8096912.9335583327</v>
      </c>
      <c r="AH55" s="250">
        <f t="shared" si="5"/>
        <v>-8124904.4370583342</v>
      </c>
      <c r="AI55" s="250">
        <f t="shared" si="5"/>
        <v>-8111913.5349583318</v>
      </c>
      <c r="AJ55" s="250">
        <f t="shared" si="5"/>
        <v>-8141050.0384583324</v>
      </c>
      <c r="AK55" s="250">
        <f t="shared" si="5"/>
        <v>-8161655.0384583324</v>
      </c>
      <c r="AL55" s="250">
        <f t="shared" si="5"/>
        <v>-8141050.0384583324</v>
      </c>
      <c r="AM55" s="250">
        <f t="shared" si="5"/>
        <v>-8196801.8426583325</v>
      </c>
      <c r="AN55" s="250" t="e">
        <f t="shared" si="5"/>
        <v>#REF!</v>
      </c>
      <c r="AO55" s="250" t="e">
        <f t="shared" si="5"/>
        <v>#REF!</v>
      </c>
      <c r="AP55" s="250" t="e">
        <f t="shared" si="5"/>
        <v>#REF!</v>
      </c>
      <c r="AQ55" s="250" t="e">
        <f t="shared" si="5"/>
        <v>#REF!</v>
      </c>
      <c r="AR55" s="250" t="e">
        <f t="shared" si="5"/>
        <v>#REF!</v>
      </c>
      <c r="AS55" s="250" t="e">
        <f t="shared" si="5"/>
        <v>#REF!</v>
      </c>
      <c r="AT55" s="250" t="e">
        <f t="shared" si="5"/>
        <v>#REF!</v>
      </c>
      <c r="AU55" s="250" t="e">
        <f t="shared" si="5"/>
        <v>#REF!</v>
      </c>
      <c r="AV55" s="250" t="e">
        <f t="shared" si="5"/>
        <v>#REF!</v>
      </c>
      <c r="AW55" s="250" t="e">
        <f t="shared" si="5"/>
        <v>#REF!</v>
      </c>
      <c r="AX55" s="250" t="e">
        <f t="shared" si="5"/>
        <v>#REF!</v>
      </c>
      <c r="AY55" s="250" t="e">
        <f t="shared" si="5"/>
        <v>#REF!</v>
      </c>
      <c r="AZ55" s="250" t="e">
        <f t="shared" si="5"/>
        <v>#REF!</v>
      </c>
      <c r="BA55" s="250" t="e">
        <f t="shared" si="5"/>
        <v>#REF!</v>
      </c>
      <c r="BB55" s="250" t="e">
        <f t="shared" si="5"/>
        <v>#REF!</v>
      </c>
      <c r="BC55" s="250" t="e">
        <f t="shared" si="5"/>
        <v>#REF!</v>
      </c>
      <c r="BD55" s="250" t="e">
        <f t="shared" si="5"/>
        <v>#REF!</v>
      </c>
      <c r="BE55" s="250" t="e">
        <f t="shared" si="5"/>
        <v>#REF!</v>
      </c>
      <c r="BF55" s="250" t="e">
        <f t="shared" si="5"/>
        <v>#REF!</v>
      </c>
      <c r="BG55" s="250" t="e">
        <f t="shared" si="5"/>
        <v>#REF!</v>
      </c>
      <c r="BH55" s="250" t="e">
        <f t="shared" si="5"/>
        <v>#REF!</v>
      </c>
      <c r="BI55" s="250" t="e">
        <f t="shared" si="5"/>
        <v>#REF!</v>
      </c>
      <c r="BJ55" s="250" t="e">
        <f t="shared" si="5"/>
        <v>#REF!</v>
      </c>
      <c r="BK55" s="250" t="e">
        <f t="shared" si="5"/>
        <v>#REF!</v>
      </c>
    </row>
    <row r="56" spans="1:64" x14ac:dyDescent="0.15">
      <c r="B56" s="33" t="s">
        <v>1099</v>
      </c>
      <c r="C56" s="250">
        <f>+C43</f>
        <v>-28592</v>
      </c>
      <c r="D56" s="250">
        <f t="shared" ref="D56:R56" si="6">+D43</f>
        <v>-9417532.666666666</v>
      </c>
      <c r="E56" s="250">
        <f t="shared" si="6"/>
        <v>-18779165</v>
      </c>
      <c r="F56" s="250">
        <f t="shared" si="6"/>
        <v>-28143854</v>
      </c>
      <c r="G56" s="250">
        <f t="shared" si="6"/>
        <v>-37481645.366666667</v>
      </c>
      <c r="H56" s="250">
        <f t="shared" si="6"/>
        <v>-46851313.133333333</v>
      </c>
      <c r="I56" s="250">
        <f t="shared" si="6"/>
        <v>-56218327.299999997</v>
      </c>
      <c r="J56" s="250">
        <f t="shared" si="6"/>
        <v>-65625658.666666664</v>
      </c>
      <c r="K56" s="250">
        <f t="shared" si="6"/>
        <v>-74996886.433333337</v>
      </c>
      <c r="L56" s="250">
        <f t="shared" si="6"/>
        <v>-84372456.400000006</v>
      </c>
      <c r="M56" s="250">
        <f t="shared" si="6"/>
        <v>-93735891.366666675</v>
      </c>
      <c r="N56" s="250">
        <f t="shared" si="6"/>
        <v>-103085351.33333334</v>
      </c>
      <c r="O56" s="250">
        <f t="shared" si="6"/>
        <v>-112442200.60000001</v>
      </c>
      <c r="P56" s="250">
        <f t="shared" si="6"/>
        <v>-123197135.94166668</v>
      </c>
      <c r="Q56" s="250">
        <f t="shared" si="6"/>
        <v>-133899626.13333334</v>
      </c>
      <c r="R56" s="250">
        <f t="shared" si="6"/>
        <v>-144581846.22499999</v>
      </c>
      <c r="S56" s="250">
        <f t="shared" si="5"/>
        <v>-155283631.31666666</v>
      </c>
      <c r="T56" s="250">
        <f t="shared" si="5"/>
        <v>-165958339.45833331</v>
      </c>
      <c r="U56" s="250">
        <f t="shared" si="5"/>
        <v>-176624050.89999998</v>
      </c>
      <c r="V56" s="250">
        <f t="shared" si="5"/>
        <v>-186316442.6583333</v>
      </c>
      <c r="W56" s="250">
        <f t="shared" si="5"/>
        <v>-195998077.46666664</v>
      </c>
      <c r="X56" s="250">
        <f t="shared" si="5"/>
        <v>-205707674.32499999</v>
      </c>
      <c r="Y56" s="250">
        <f t="shared" si="5"/>
        <v>-215435786.18333334</v>
      </c>
      <c r="Z56" s="250">
        <f t="shared" si="5"/>
        <v>-225145383.04166669</v>
      </c>
      <c r="AA56" s="250">
        <f t="shared" si="5"/>
        <v>-234896330.05000001</v>
      </c>
      <c r="AB56" s="250">
        <f t="shared" si="5"/>
        <v>-243096147.93229169</v>
      </c>
      <c r="AC56" s="250">
        <f t="shared" si="5"/>
        <v>-251243317.97075003</v>
      </c>
      <c r="AD56" s="250">
        <f t="shared" si="5"/>
        <v>-259366867.40780836</v>
      </c>
      <c r="AE56" s="250">
        <f t="shared" si="5"/>
        <v>-267512521.84486669</v>
      </c>
      <c r="AF56" s="250">
        <f t="shared" si="5"/>
        <v>-275620635.379825</v>
      </c>
      <c r="AG56" s="250">
        <f t="shared" si="5"/>
        <v>-283717548.31338334</v>
      </c>
      <c r="AH56" s="250">
        <f t="shared" si="5"/>
        <v>-291842452.75044167</v>
      </c>
      <c r="AI56" s="250">
        <f t="shared" si="5"/>
        <v>-299954366.28539997</v>
      </c>
      <c r="AJ56" s="250">
        <f t="shared" si="5"/>
        <v>-308095416.32385832</v>
      </c>
      <c r="AK56" s="250">
        <f t="shared" si="5"/>
        <v>-316257071.36231667</v>
      </c>
      <c r="AL56" s="250">
        <f t="shared" si="5"/>
        <v>-324398121.40077502</v>
      </c>
      <c r="AM56" s="250">
        <f t="shared" si="5"/>
        <v>-332594923.24343336</v>
      </c>
      <c r="AN56" s="250" t="e">
        <f t="shared" si="5"/>
        <v>#REF!</v>
      </c>
      <c r="AO56" s="250" t="e">
        <f t="shared" si="5"/>
        <v>#REF!</v>
      </c>
      <c r="AP56" s="250" t="e">
        <f t="shared" si="5"/>
        <v>#REF!</v>
      </c>
      <c r="AQ56" s="250" t="e">
        <f t="shared" si="5"/>
        <v>#REF!</v>
      </c>
      <c r="AR56" s="250" t="e">
        <f t="shared" si="5"/>
        <v>#REF!</v>
      </c>
      <c r="AS56" s="250" t="e">
        <f t="shared" si="5"/>
        <v>#REF!</v>
      </c>
      <c r="AT56" s="250" t="e">
        <f t="shared" si="5"/>
        <v>#REF!</v>
      </c>
      <c r="AU56" s="250" t="e">
        <f t="shared" si="5"/>
        <v>#REF!</v>
      </c>
      <c r="AV56" s="250" t="e">
        <f t="shared" si="5"/>
        <v>#REF!</v>
      </c>
      <c r="AW56" s="250" t="e">
        <f t="shared" si="5"/>
        <v>#REF!</v>
      </c>
      <c r="AX56" s="250" t="e">
        <f t="shared" si="5"/>
        <v>#REF!</v>
      </c>
      <c r="AY56" s="250" t="e">
        <f t="shared" si="5"/>
        <v>#REF!</v>
      </c>
      <c r="AZ56" s="250" t="e">
        <f t="shared" si="5"/>
        <v>#REF!</v>
      </c>
      <c r="BA56" s="250" t="e">
        <f t="shared" si="5"/>
        <v>#REF!</v>
      </c>
      <c r="BB56" s="250" t="e">
        <f t="shared" si="5"/>
        <v>#REF!</v>
      </c>
      <c r="BC56" s="250" t="e">
        <f t="shared" si="5"/>
        <v>#REF!</v>
      </c>
      <c r="BD56" s="250" t="e">
        <f t="shared" si="5"/>
        <v>#REF!</v>
      </c>
      <c r="BE56" s="250" t="e">
        <f t="shared" si="5"/>
        <v>#REF!</v>
      </c>
      <c r="BF56" s="250" t="e">
        <f t="shared" si="5"/>
        <v>#REF!</v>
      </c>
      <c r="BG56" s="250" t="e">
        <f t="shared" si="5"/>
        <v>#REF!</v>
      </c>
      <c r="BH56" s="250" t="e">
        <f t="shared" si="5"/>
        <v>#REF!</v>
      </c>
      <c r="BI56" s="250" t="e">
        <f t="shared" si="5"/>
        <v>#REF!</v>
      </c>
      <c r="BJ56" s="250" t="e">
        <f t="shared" si="5"/>
        <v>#REF!</v>
      </c>
      <c r="BK56" s="250" t="e">
        <f t="shared" si="5"/>
        <v>#REF!</v>
      </c>
    </row>
    <row r="57" spans="1:64" x14ac:dyDescent="0.15">
      <c r="B57" s="33" t="s">
        <v>940</v>
      </c>
      <c r="C57" s="250">
        <f>+C44</f>
        <v>-28592</v>
      </c>
      <c r="D57" s="250">
        <f t="shared" si="5"/>
        <v>-9431224</v>
      </c>
      <c r="E57" s="250">
        <f t="shared" si="5"/>
        <v>-9395824</v>
      </c>
      <c r="F57" s="250">
        <f t="shared" si="5"/>
        <v>-9433214</v>
      </c>
      <c r="G57" s="250">
        <f t="shared" si="5"/>
        <v>-9510339.6999999993</v>
      </c>
      <c r="H57" s="250">
        <f t="shared" si="5"/>
        <v>-9396406.0999999996</v>
      </c>
      <c r="I57" s="250">
        <f t="shared" si="5"/>
        <v>-9357752.5</v>
      </c>
      <c r="J57" s="250">
        <f t="shared" si="5"/>
        <v>-9384929.6999999993</v>
      </c>
      <c r="K57" s="250">
        <f t="shared" si="5"/>
        <v>-9361966.0999999996</v>
      </c>
      <c r="L57" s="250">
        <f t="shared" si="5"/>
        <v>-9338668.3000000007</v>
      </c>
      <c r="M57" s="250">
        <f t="shared" si="5"/>
        <v>-9361793.3000000007</v>
      </c>
      <c r="N57" s="250">
        <f t="shared" si="5"/>
        <v>-9323818.3000000007</v>
      </c>
      <c r="O57" s="250">
        <f t="shared" si="5"/>
        <v>-9409517.5999999996</v>
      </c>
      <c r="P57" s="250">
        <f t="shared" si="5"/>
        <v>-11084718.675000001</v>
      </c>
      <c r="Q57" s="250">
        <f t="shared" si="5"/>
        <v>-10944593.525</v>
      </c>
      <c r="R57" s="250">
        <f t="shared" si="5"/>
        <v>-10741033.425000001</v>
      </c>
      <c r="S57" s="250">
        <f t="shared" si="5"/>
        <v>-10725823.425000001</v>
      </c>
      <c r="T57" s="250">
        <f t="shared" si="5"/>
        <v>-10761876.475</v>
      </c>
      <c r="U57" s="250">
        <f t="shared" si="5"/>
        <v>-10678514.775</v>
      </c>
      <c r="V57" s="250">
        <f t="shared" si="5"/>
        <v>-9594378.4250000007</v>
      </c>
      <c r="W57" s="250">
        <f t="shared" si="5"/>
        <v>-9678806.4749999996</v>
      </c>
      <c r="X57" s="250">
        <f t="shared" si="5"/>
        <v>-9584253.5250000004</v>
      </c>
      <c r="Y57" s="250">
        <f t="shared" si="5"/>
        <v>-9726353.5250000004</v>
      </c>
      <c r="Z57" s="250">
        <f t="shared" si="5"/>
        <v>-9630798.5250000004</v>
      </c>
      <c r="AA57" s="250">
        <f t="shared" si="5"/>
        <v>-9565683.6750000007</v>
      </c>
      <c r="AB57" s="250">
        <f t="shared" si="5"/>
        <v>-8556460.2156249993</v>
      </c>
      <c r="AC57" s="250">
        <f t="shared" si="5"/>
        <v>-8526099.3551249988</v>
      </c>
      <c r="AD57" s="250">
        <f t="shared" si="5"/>
        <v>-8249791.7237250013</v>
      </c>
      <c r="AE57" s="250">
        <f t="shared" si="5"/>
        <v>-8187873.1037250012</v>
      </c>
      <c r="AF57" s="250">
        <f t="shared" si="5"/>
        <v>-8250333.1316249985</v>
      </c>
      <c r="AG57" s="250">
        <f t="shared" si="5"/>
        <v>-8135201.2202249989</v>
      </c>
      <c r="AH57" s="250">
        <f t="shared" si="5"/>
        <v>-7939121.5537250014</v>
      </c>
      <c r="AI57" s="250">
        <f t="shared" si="5"/>
        <v>-8122202.1316249985</v>
      </c>
      <c r="AJ57" s="250">
        <f t="shared" si="5"/>
        <v>-7911290.1551249996</v>
      </c>
      <c r="AK57" s="250">
        <f t="shared" si="5"/>
        <v>-8159896.7051249994</v>
      </c>
      <c r="AL57" s="250">
        <f t="shared" si="5"/>
        <v>-8007360.7051249994</v>
      </c>
      <c r="AM57" s="250">
        <f t="shared" si="5"/>
        <v>-8060244.6493249992</v>
      </c>
      <c r="AN57" s="250" t="e">
        <f t="shared" si="5"/>
        <v>#REF!</v>
      </c>
      <c r="AO57" s="250" t="e">
        <f t="shared" si="5"/>
        <v>#REF!</v>
      </c>
      <c r="AP57" s="250" t="e">
        <f t="shared" si="5"/>
        <v>#REF!</v>
      </c>
      <c r="AQ57" s="250" t="e">
        <f t="shared" si="5"/>
        <v>#REF!</v>
      </c>
      <c r="AR57" s="250" t="e">
        <f t="shared" si="5"/>
        <v>#REF!</v>
      </c>
      <c r="AS57" s="250" t="e">
        <f t="shared" si="5"/>
        <v>#REF!</v>
      </c>
      <c r="AT57" s="250" t="e">
        <f t="shared" si="5"/>
        <v>#REF!</v>
      </c>
      <c r="AU57" s="250" t="e">
        <f t="shared" si="5"/>
        <v>#REF!</v>
      </c>
      <c r="AV57" s="250" t="e">
        <f t="shared" si="5"/>
        <v>#REF!</v>
      </c>
      <c r="AW57" s="250" t="e">
        <f t="shared" si="5"/>
        <v>#REF!</v>
      </c>
      <c r="AX57" s="250" t="e">
        <f t="shared" si="5"/>
        <v>#REF!</v>
      </c>
      <c r="AY57" s="250" t="e">
        <f t="shared" si="5"/>
        <v>#REF!</v>
      </c>
      <c r="AZ57" s="250" t="e">
        <f t="shared" si="5"/>
        <v>#REF!</v>
      </c>
      <c r="BA57" s="250" t="e">
        <f t="shared" si="5"/>
        <v>#REF!</v>
      </c>
      <c r="BB57" s="250" t="e">
        <f t="shared" si="5"/>
        <v>#REF!</v>
      </c>
      <c r="BC57" s="250" t="e">
        <f t="shared" si="5"/>
        <v>#REF!</v>
      </c>
      <c r="BD57" s="250" t="e">
        <f t="shared" si="5"/>
        <v>#REF!</v>
      </c>
      <c r="BE57" s="250" t="e">
        <f t="shared" si="5"/>
        <v>#REF!</v>
      </c>
      <c r="BF57" s="250" t="e">
        <f t="shared" si="5"/>
        <v>#REF!</v>
      </c>
      <c r="BG57" s="250" t="e">
        <f t="shared" si="5"/>
        <v>#REF!</v>
      </c>
      <c r="BH57" s="250" t="e">
        <f t="shared" si="5"/>
        <v>#REF!</v>
      </c>
      <c r="BI57" s="250" t="e">
        <f t="shared" si="5"/>
        <v>#REF!</v>
      </c>
      <c r="BJ57" s="250" t="e">
        <f t="shared" si="5"/>
        <v>#REF!</v>
      </c>
      <c r="BK57" s="250" t="e">
        <f t="shared" si="5"/>
        <v>#REF!</v>
      </c>
      <c r="BL57" s="66"/>
    </row>
    <row r="58" spans="1:64" x14ac:dyDescent="0.15">
      <c r="B58" s="33" t="s">
        <v>1100</v>
      </c>
      <c r="C58" s="250">
        <f>+C45</f>
        <v>-28592</v>
      </c>
      <c r="D58" s="250">
        <f t="shared" si="5"/>
        <v>-9459816</v>
      </c>
      <c r="E58" s="250">
        <f t="shared" si="5"/>
        <v>-18855640</v>
      </c>
      <c r="F58" s="250">
        <f t="shared" si="5"/>
        <v>-28288854</v>
      </c>
      <c r="G58" s="250">
        <f t="shared" si="5"/>
        <v>-37799193.700000003</v>
      </c>
      <c r="H58" s="250">
        <f t="shared" si="5"/>
        <v>-47195599.800000004</v>
      </c>
      <c r="I58" s="250">
        <f t="shared" si="5"/>
        <v>-56553352.300000004</v>
      </c>
      <c r="J58" s="250">
        <f t="shared" si="5"/>
        <v>-65938282</v>
      </c>
      <c r="K58" s="250">
        <f t="shared" si="5"/>
        <v>-75300248.099999994</v>
      </c>
      <c r="L58" s="250">
        <f t="shared" si="5"/>
        <v>-84638916.399999991</v>
      </c>
      <c r="M58" s="250">
        <f t="shared" si="5"/>
        <v>-94000709.699999988</v>
      </c>
      <c r="N58" s="250">
        <f t="shared" si="5"/>
        <v>-103324527.99999999</v>
      </c>
      <c r="O58" s="250">
        <f t="shared" si="5"/>
        <v>-112734045.59999998</v>
      </c>
      <c r="P58" s="250">
        <f t="shared" si="5"/>
        <v>-123818764.27499998</v>
      </c>
      <c r="Q58" s="250">
        <f t="shared" si="5"/>
        <v>-134763357.79999998</v>
      </c>
      <c r="R58" s="250">
        <f t="shared" si="5"/>
        <v>-145504391.22499999</v>
      </c>
      <c r="S58" s="250">
        <f t="shared" si="5"/>
        <v>-156230214.65000001</v>
      </c>
      <c r="T58" s="250">
        <f t="shared" si="5"/>
        <v>-166992091.125</v>
      </c>
      <c r="U58" s="250">
        <f t="shared" si="5"/>
        <v>-177670605.90000001</v>
      </c>
      <c r="V58" s="250">
        <f t="shared" si="5"/>
        <v>-187264984.32500002</v>
      </c>
      <c r="W58" s="250">
        <f t="shared" si="5"/>
        <v>-196943790.80000001</v>
      </c>
      <c r="X58" s="250">
        <f t="shared" si="5"/>
        <v>-206528044.32500002</v>
      </c>
      <c r="Y58" s="250">
        <f t="shared" si="5"/>
        <v>-216254397.85000002</v>
      </c>
      <c r="Z58" s="250">
        <f t="shared" si="5"/>
        <v>-225885196.37500003</v>
      </c>
      <c r="AA58" s="250">
        <f t="shared" si="5"/>
        <v>-235450880.05000004</v>
      </c>
      <c r="AB58" s="250">
        <f t="shared" si="5"/>
        <v>-244007340.26562503</v>
      </c>
      <c r="AC58" s="250">
        <f t="shared" si="5"/>
        <v>-252533439.62075004</v>
      </c>
      <c r="AD58" s="250">
        <f t="shared" si="5"/>
        <v>-260783231.34447503</v>
      </c>
      <c r="AE58" s="250">
        <f t="shared" si="5"/>
        <v>-268971104.44820005</v>
      </c>
      <c r="AF58" s="250">
        <f t="shared" si="5"/>
        <v>-277221437.57982504</v>
      </c>
      <c r="AG58" s="250">
        <f t="shared" si="5"/>
        <v>-285356638.80005002</v>
      </c>
      <c r="AH58" s="250">
        <f t="shared" si="5"/>
        <v>-293295760.35377502</v>
      </c>
      <c r="AI58" s="250">
        <f t="shared" si="5"/>
        <v>-301417962.48540002</v>
      </c>
      <c r="AJ58" s="250">
        <f t="shared" si="5"/>
        <v>-309329252.64052504</v>
      </c>
      <c r="AK58" s="250">
        <f t="shared" si="5"/>
        <v>-317489149.34565002</v>
      </c>
      <c r="AL58" s="250">
        <f t="shared" si="5"/>
        <v>-325496510.05077499</v>
      </c>
      <c r="AM58" s="250">
        <f t="shared" si="5"/>
        <v>-333556754.7001</v>
      </c>
      <c r="AN58" s="250" t="e">
        <f t="shared" si="5"/>
        <v>#REF!</v>
      </c>
      <c r="AO58" s="250" t="e">
        <f t="shared" si="5"/>
        <v>#REF!</v>
      </c>
      <c r="AP58" s="250" t="e">
        <f t="shared" si="5"/>
        <v>#REF!</v>
      </c>
      <c r="AQ58" s="250" t="e">
        <f t="shared" si="5"/>
        <v>#REF!</v>
      </c>
      <c r="AR58" s="250" t="e">
        <f t="shared" si="5"/>
        <v>#REF!</v>
      </c>
      <c r="AS58" s="250" t="e">
        <f t="shared" si="5"/>
        <v>#REF!</v>
      </c>
      <c r="AT58" s="250" t="e">
        <f t="shared" si="5"/>
        <v>#REF!</v>
      </c>
      <c r="AU58" s="250" t="e">
        <f t="shared" si="5"/>
        <v>#REF!</v>
      </c>
      <c r="AV58" s="250" t="e">
        <f t="shared" si="5"/>
        <v>#REF!</v>
      </c>
      <c r="AW58" s="250" t="e">
        <f t="shared" si="5"/>
        <v>#REF!</v>
      </c>
      <c r="AX58" s="250" t="e">
        <f t="shared" si="5"/>
        <v>#REF!</v>
      </c>
      <c r="AY58" s="250" t="e">
        <f t="shared" si="5"/>
        <v>#REF!</v>
      </c>
      <c r="AZ58" s="250" t="e">
        <f t="shared" si="5"/>
        <v>#REF!</v>
      </c>
      <c r="BA58" s="250" t="e">
        <f t="shared" si="5"/>
        <v>#REF!</v>
      </c>
      <c r="BB58" s="250" t="e">
        <f t="shared" si="5"/>
        <v>#REF!</v>
      </c>
      <c r="BC58" s="250" t="e">
        <f t="shared" si="5"/>
        <v>#REF!</v>
      </c>
      <c r="BD58" s="250" t="e">
        <f t="shared" si="5"/>
        <v>#REF!</v>
      </c>
      <c r="BE58" s="250" t="e">
        <f t="shared" si="5"/>
        <v>#REF!</v>
      </c>
      <c r="BF58" s="250" t="e">
        <f t="shared" si="5"/>
        <v>#REF!</v>
      </c>
      <c r="BG58" s="250" t="e">
        <f t="shared" si="5"/>
        <v>#REF!</v>
      </c>
      <c r="BH58" s="250" t="e">
        <f t="shared" si="5"/>
        <v>#REF!</v>
      </c>
      <c r="BI58" s="250" t="e">
        <f t="shared" si="5"/>
        <v>#REF!</v>
      </c>
      <c r="BJ58" s="250" t="e">
        <f t="shared" si="5"/>
        <v>#REF!</v>
      </c>
      <c r="BK58" s="250" t="e">
        <f t="shared" si="5"/>
        <v>#REF!</v>
      </c>
    </row>
    <row r="59" spans="1:64" x14ac:dyDescent="0.15">
      <c r="B59" s="33" t="s">
        <v>1102</v>
      </c>
      <c r="C59" s="259">
        <f>+'FIN-CASHFLOW_CWS'!C58</f>
        <v>47167007.800000004</v>
      </c>
      <c r="D59" s="259">
        <f>+'FIN-CASHFLOW_CWS'!D58</f>
        <v>37735783.800000004</v>
      </c>
      <c r="E59" s="259">
        <f>+'FIN-CASHFLOW_CWS'!E58</f>
        <v>28339959.800000004</v>
      </c>
      <c r="F59" s="259">
        <f>+'FIN-CASHFLOW_CWS'!F58</f>
        <v>18906745.800000004</v>
      </c>
      <c r="G59" s="259">
        <f>+'FIN-CASHFLOW_CWS'!G58</f>
        <v>9396406.1000000052</v>
      </c>
      <c r="H59" s="259">
        <f>+'FIN-CASHFLOW_CWS'!H58</f>
        <v>56128928.199999988</v>
      </c>
      <c r="I59" s="259">
        <f>+'FIN-CASHFLOW_CWS'!I58</f>
        <v>46771175.699999988</v>
      </c>
      <c r="J59" s="259">
        <f>+'FIN-CASHFLOW_CWS'!J58</f>
        <v>37386245.999999985</v>
      </c>
      <c r="K59" s="259">
        <f>+'FIN-CASHFLOW_CWS'!K58</f>
        <v>28024279.899999984</v>
      </c>
      <c r="L59" s="259">
        <f>+'FIN-CASHFLOW_CWS'!L58</f>
        <v>18685611.599999983</v>
      </c>
      <c r="M59" s="259">
        <f>+'FIN-CASHFLOW_CWS'!M58</f>
        <v>9323818.2999999821</v>
      </c>
      <c r="N59" s="259">
        <f>+'FIN-CASHFLOW_CWS'!N58</f>
        <v>52905686.650000006</v>
      </c>
      <c r="O59" s="259">
        <f>+'FIN-CASHFLOW_CWS'!O58</f>
        <v>43496169.050000004</v>
      </c>
      <c r="P59" s="259">
        <f>+'FIN-CASHFLOW_CWS'!P58</f>
        <v>32411450.375000004</v>
      </c>
      <c r="Q59" s="259">
        <f>+'FIN-CASHFLOW_CWS'!Q58</f>
        <v>21466856.850000001</v>
      </c>
      <c r="R59" s="259">
        <f>+'FIN-CASHFLOW_CWS'!R58</f>
        <v>10725823.425000001</v>
      </c>
      <c r="S59" s="259">
        <f>+'FIN-CASHFLOW_CWS'!S58</f>
        <v>0</v>
      </c>
      <c r="T59" s="259">
        <f>+'FIN-CASHFLOW_CWS'!T58</f>
        <v>-10761876.475</v>
      </c>
      <c r="U59" s="259">
        <f>+'FIN-CASHFLOW_CWS'!U58</f>
        <v>-21440391.25</v>
      </c>
      <c r="V59" s="259">
        <f>+'FIN-CASHFLOW_CWS'!V58</f>
        <v>-31034769.675000001</v>
      </c>
      <c r="W59" s="259">
        <f>+'FIN-CASHFLOW_CWS'!W58</f>
        <v>-40713576.149999999</v>
      </c>
      <c r="X59" s="259">
        <f>+'FIN-CASHFLOW_CWS'!X58</f>
        <v>-50297829.674999997</v>
      </c>
      <c r="Y59" s="259">
        <f>+'FIN-CASHFLOW_CWS'!Y58</f>
        <v>-60024183.199999996</v>
      </c>
      <c r="Z59" s="259">
        <f>+'FIN-CASHFLOW_CWS'!Z58</f>
        <v>-69654981.724999994</v>
      </c>
      <c r="AA59" s="259">
        <f>+'FIN-CASHFLOW_CWS'!AA58</f>
        <v>-79220665.399999991</v>
      </c>
      <c r="AB59" s="259">
        <f>+'FIN-CASHFLOW_CWS'!AB58</f>
        <v>-87777125.615624994</v>
      </c>
      <c r="AC59" s="259">
        <f>+'FIN-CASHFLOW_CWS'!AC58</f>
        <v>-96303224.970749989</v>
      </c>
      <c r="AD59" s="259">
        <f>+'FIN-CASHFLOW_CWS'!AD58</f>
        <v>-104553016.694475</v>
      </c>
      <c r="AE59" s="259">
        <f>+'FIN-CASHFLOW_CWS'!AE58</f>
        <v>-112740889.7982</v>
      </c>
      <c r="AF59" s="259">
        <f>+'FIN-CASHFLOW_CWS'!AF58</f>
        <v>-120991222.92982499</v>
      </c>
      <c r="AG59" s="259">
        <f>+'FIN-CASHFLOW_CWS'!AG58</f>
        <v>-129126424.15004998</v>
      </c>
      <c r="AH59" s="259">
        <f>+'FIN-CASHFLOW_CWS'!AH58</f>
        <v>-137065545.70377499</v>
      </c>
      <c r="AI59" s="259">
        <f>+'FIN-CASHFLOW_CWS'!AI58</f>
        <v>-145187747.83539999</v>
      </c>
      <c r="AJ59" s="259">
        <f>+'FIN-CASHFLOW_CWS'!AJ58</f>
        <v>-153099037.99052498</v>
      </c>
      <c r="AK59" s="259">
        <f>+'FIN-CASHFLOW_CWS'!AK58</f>
        <v>-161258934.69564998</v>
      </c>
      <c r="AL59" s="259">
        <f>+'FIN-CASHFLOW_CWS'!AL58</f>
        <v>-169266295.40077499</v>
      </c>
      <c r="AM59" s="259">
        <f>+'FIN-CASHFLOW_CWS'!AM58</f>
        <v>-177326540.0501</v>
      </c>
      <c r="AN59" s="259" t="e">
        <f>+'FIN-CASHFLOW_CWS'!AN58</f>
        <v>#REF!</v>
      </c>
      <c r="AO59" s="259" t="e">
        <f>+'FIN-CASHFLOW_CWS'!AO58</f>
        <v>#REF!</v>
      </c>
      <c r="AP59" s="259" t="e">
        <f>+'FIN-CASHFLOW_CWS'!AP58</f>
        <v>#REF!</v>
      </c>
      <c r="AQ59" s="259" t="e">
        <f>+'FIN-CASHFLOW_CWS'!AQ58</f>
        <v>#REF!</v>
      </c>
      <c r="AR59" s="259" t="e">
        <f>+'FIN-CASHFLOW_CWS'!AR58</f>
        <v>#REF!</v>
      </c>
      <c r="AS59" s="259" t="e">
        <f>+'FIN-CASHFLOW_CWS'!AS58</f>
        <v>#REF!</v>
      </c>
      <c r="AT59" s="259" t="e">
        <f>+'FIN-CASHFLOW_CWS'!AT58</f>
        <v>#REF!</v>
      </c>
      <c r="AU59" s="259" t="e">
        <f>+'FIN-CASHFLOW_CWS'!AU58</f>
        <v>#REF!</v>
      </c>
      <c r="AV59" s="259" t="e">
        <f>+'FIN-CASHFLOW_CWS'!AV58</f>
        <v>#REF!</v>
      </c>
      <c r="AW59" s="259" t="e">
        <f>+'FIN-CASHFLOW_CWS'!AW58</f>
        <v>#REF!</v>
      </c>
      <c r="AX59" s="259" t="e">
        <f>+'FIN-CASHFLOW_CWS'!AX58</f>
        <v>#REF!</v>
      </c>
      <c r="AY59" s="259" t="e">
        <f>+'FIN-CASHFLOW_CWS'!AY58</f>
        <v>#REF!</v>
      </c>
      <c r="AZ59" s="259" t="e">
        <f>+'FIN-CASHFLOW_CWS'!AZ58</f>
        <v>#REF!</v>
      </c>
      <c r="BA59" s="259" t="e">
        <f>+'FIN-CASHFLOW_CWS'!BA58</f>
        <v>#REF!</v>
      </c>
      <c r="BB59" s="259" t="e">
        <f>+'FIN-CASHFLOW_CWS'!BB58</f>
        <v>#REF!</v>
      </c>
      <c r="BC59" s="259" t="e">
        <f>+'FIN-CASHFLOW_CWS'!BC58</f>
        <v>#REF!</v>
      </c>
      <c r="BD59" s="259" t="e">
        <f>+'FIN-CASHFLOW_CWS'!BD58</f>
        <v>#REF!</v>
      </c>
      <c r="BE59" s="259" t="e">
        <f>+'FIN-CASHFLOW_CWS'!BE58</f>
        <v>#REF!</v>
      </c>
      <c r="BF59" s="259" t="e">
        <f>+'FIN-CASHFLOW_CWS'!BF58</f>
        <v>#REF!</v>
      </c>
      <c r="BG59" s="259" t="e">
        <f>+'FIN-CASHFLOW_CWS'!BG58</f>
        <v>#REF!</v>
      </c>
      <c r="BH59" s="259" t="e">
        <f>+'FIN-CASHFLOW_CWS'!BH58</f>
        <v>#REF!</v>
      </c>
      <c r="BI59" s="259" t="e">
        <f>+'FIN-CASHFLOW_CWS'!BI58</f>
        <v>#REF!</v>
      </c>
      <c r="BJ59" s="259" t="e">
        <f>+'FIN-CASHFLOW_CWS'!BJ58</f>
        <v>#REF!</v>
      </c>
      <c r="BK59" s="259" t="e">
        <f>+'FIN-CASHFLOW_CWS'!BK58</f>
        <v>#REF!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72" t="s">
        <v>318</v>
      </c>
      <c r="B2" s="372"/>
      <c r="C2" s="197"/>
    </row>
    <row r="3" spans="1:62" x14ac:dyDescent="0.15">
      <c r="A3" s="10"/>
      <c r="B3" s="10" t="s">
        <v>733</v>
      </c>
      <c r="C3" s="197"/>
    </row>
    <row r="4" spans="1:62" x14ac:dyDescent="0.15">
      <c r="C4" s="372" t="s">
        <v>35</v>
      </c>
      <c r="D4" s="372"/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 t="s">
        <v>36</v>
      </c>
      <c r="P4" s="372"/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 t="s">
        <v>37</v>
      </c>
      <c r="AB4" s="372"/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 t="s">
        <v>38</v>
      </c>
      <c r="AN4" s="372"/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 t="s">
        <v>39</v>
      </c>
      <c r="AZ4" s="372"/>
      <c r="BA4" s="372"/>
      <c r="BB4" s="372"/>
      <c r="BC4" s="372"/>
      <c r="BD4" s="372"/>
      <c r="BE4" s="372"/>
      <c r="BF4" s="372"/>
      <c r="BG4" s="372"/>
      <c r="BH4" s="372"/>
      <c r="BI4" s="372"/>
      <c r="BJ4" s="372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405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408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406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724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409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725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734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732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1107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673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684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682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 t="e">
        <f>SUM(AN353:AY353)</f>
        <v>#VALUE!</v>
      </c>
      <c r="H27" s="67" t="e">
        <f>SUM(AZ353:BK353)</f>
        <v>#REF!</v>
      </c>
      <c r="I27" s="181" t="e">
        <f t="shared" ref="I27:I32" si="1">SUM(C27:H27)</f>
        <v>#VALUE!</v>
      </c>
      <c r="J27" s="181" t="e">
        <f>BM353</f>
        <v>#VALUE!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685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 t="e">
        <f>SUM(AN368:AY368)</f>
        <v>#VALUE!</v>
      </c>
      <c r="H28" s="67" t="e">
        <f>SUM(AZ368:BK368)</f>
        <v>#REF!</v>
      </c>
      <c r="I28" s="181" t="e">
        <f t="shared" si="1"/>
        <v>#VALUE!</v>
      </c>
      <c r="J28" s="181" t="e">
        <f>BL368</f>
        <v>#VALUE!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686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 t="e">
        <f>SUM(AN372:AY372)</f>
        <v>#VALUE!</v>
      </c>
      <c r="H30" s="67" t="e">
        <f>SUM(AZ372:BK372)</f>
        <v>#VALUE!</v>
      </c>
      <c r="I30" s="181" t="e">
        <f t="shared" si="1"/>
        <v>#VALUE!</v>
      </c>
      <c r="J30" s="181" t="e">
        <f>BM372</f>
        <v>#VALUE!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730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687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 t="e">
        <f>SUM(AN376:AY376)</f>
        <v>#VALUE!</v>
      </c>
      <c r="H32" s="192" t="e">
        <f>SUM(AZ376:BK376)</f>
        <v>#VALUE!</v>
      </c>
      <c r="I32" s="181" t="e">
        <f t="shared" si="1"/>
        <v>#VALUE!</v>
      </c>
      <c r="J32" s="181" t="e">
        <f>BM376</f>
        <v>#VALUE!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712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405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408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406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724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409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725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728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726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 t="e">
        <f t="shared" si="3"/>
        <v>#VALUE!</v>
      </c>
      <c r="H41" s="192" t="e">
        <f t="shared" si="3"/>
        <v>#VALUE!</v>
      </c>
      <c r="I41" s="213" t="e">
        <f t="shared" si="3"/>
        <v>#VALUE!</v>
      </c>
      <c r="J41" s="213" t="e">
        <f t="shared" si="3"/>
        <v>#VALUE!</v>
      </c>
      <c r="K41" s="10"/>
      <c r="L41" s="10"/>
      <c r="M41" s="10"/>
      <c r="N41" s="10"/>
      <c r="O41" s="10"/>
      <c r="P41" s="372" t="s">
        <v>36</v>
      </c>
      <c r="Q41" s="372"/>
      <c r="R41" s="372"/>
      <c r="S41" s="372"/>
      <c r="T41" s="372"/>
      <c r="U41" s="372"/>
      <c r="V41" s="372"/>
      <c r="W41" s="372"/>
      <c r="X41" s="372"/>
      <c r="Y41" s="372"/>
      <c r="Z41" s="372"/>
      <c r="AA41" s="372"/>
      <c r="AB41" s="372" t="s">
        <v>37</v>
      </c>
      <c r="AC41" s="372"/>
      <c r="AD41" s="372"/>
      <c r="AE41" s="372"/>
      <c r="AF41" s="372"/>
      <c r="AG41" s="372"/>
      <c r="AH41" s="372"/>
      <c r="AI41" s="372"/>
      <c r="AJ41" s="372"/>
      <c r="AK41" s="372"/>
      <c r="AL41" s="372"/>
      <c r="AM41" s="372"/>
      <c r="AN41" s="372" t="s">
        <v>38</v>
      </c>
      <c r="AO41" s="372"/>
      <c r="AP41" s="372"/>
      <c r="AQ41" s="372"/>
      <c r="AR41" s="372"/>
      <c r="AS41" s="372"/>
      <c r="AT41" s="372"/>
      <c r="AU41" s="372"/>
      <c r="AV41" s="372"/>
      <c r="AW41" s="372"/>
      <c r="AX41" s="372"/>
      <c r="AY41" s="372"/>
      <c r="AZ41" s="372" t="s">
        <v>39</v>
      </c>
      <c r="BA41" s="372"/>
      <c r="BB41" s="372"/>
      <c r="BC41" s="372"/>
      <c r="BD41" s="372"/>
      <c r="BE41" s="372"/>
      <c r="BF41" s="372"/>
      <c r="BG41" s="372"/>
      <c r="BH41" s="372"/>
      <c r="BI41" s="372"/>
      <c r="BJ41" s="372"/>
      <c r="BK41" s="372"/>
      <c r="BL41" s="35"/>
      <c r="BM41" s="212"/>
    </row>
    <row r="42" spans="2:75" s="14" customFormat="1" x14ac:dyDescent="0.15">
      <c r="B42" s="73" t="s">
        <v>689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72" t="s">
        <v>35</v>
      </c>
      <c r="F44" s="372"/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 t="s">
        <v>36</v>
      </c>
      <c r="R44" s="372"/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 t="s">
        <v>37</v>
      </c>
      <c r="AD44" s="372"/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 t="s">
        <v>38</v>
      </c>
      <c r="AP44" s="372"/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 t="s">
        <v>39</v>
      </c>
      <c r="BB44" s="372"/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65"/>
    </row>
    <row r="45" spans="2:75" customFormat="1" x14ac:dyDescent="0.15">
      <c r="B45" s="14" t="s">
        <v>723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405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412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415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416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414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381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382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411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413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417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408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412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534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579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580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416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414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381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382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411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413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418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406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412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415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416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414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381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382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411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413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419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420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412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738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739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416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414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381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382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411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413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421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409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412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415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416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414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381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382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411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413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422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450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383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404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405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408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406</v>
      </c>
    </row>
    <row r="132" spans="1:75" x14ac:dyDescent="0.15">
      <c r="A132" s="75"/>
      <c r="B132" s="47" t="s">
        <v>423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424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407</v>
      </c>
    </row>
    <row r="136" spans="1:75" x14ac:dyDescent="0.15">
      <c r="A136" s="75"/>
      <c r="B136" s="47" t="s">
        <v>425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409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426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6" t="s">
        <v>35</v>
      </c>
      <c r="E143" s="376"/>
      <c r="F143" s="376"/>
      <c r="G143" s="376"/>
      <c r="H143" s="376"/>
      <c r="I143" s="376"/>
      <c r="J143" s="376"/>
      <c r="K143" s="376"/>
      <c r="L143" s="376"/>
      <c r="M143" s="376"/>
      <c r="N143" s="376"/>
      <c r="O143" s="376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678</v>
      </c>
      <c r="BM144" s="181" t="s">
        <v>608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 t="e">
        <f>STAFF_CWS!AR406</f>
        <v>#VALUE!</v>
      </c>
      <c r="AO229" s="26" t="e">
        <f>STAFF_CWS!AS406</f>
        <v>#VALUE!</v>
      </c>
      <c r="AP229" s="26" t="e">
        <f>STAFF_CWS!AT406</f>
        <v>#VALUE!</v>
      </c>
      <c r="AQ229" s="26" t="e">
        <f>STAFF_CWS!AU406</f>
        <v>#VALUE!</v>
      </c>
      <c r="AR229" s="26" t="e">
        <f>STAFF_CWS!AV406</f>
        <v>#VALUE!</v>
      </c>
      <c r="AS229" s="26" t="e">
        <f>STAFF_CWS!AW406</f>
        <v>#VALUE!</v>
      </c>
      <c r="AT229" s="26" t="e">
        <f>STAFF_CWS!AX406</f>
        <v>#VALUE!</v>
      </c>
      <c r="AU229" s="26" t="e">
        <f>STAFF_CWS!AY406</f>
        <v>#VALUE!</v>
      </c>
      <c r="AV229" s="26" t="e">
        <f>STAFF_CWS!AZ406</f>
        <v>#VALUE!</v>
      </c>
      <c r="AW229" s="26" t="e">
        <f>STAFF_CWS!BA406</f>
        <v>#VALUE!</v>
      </c>
      <c r="AX229" s="26" t="e">
        <f>STAFF_CWS!BB406</f>
        <v>#VALUE!</v>
      </c>
      <c r="AY229" s="26" t="e">
        <f>STAFF_CWS!BC406</f>
        <v>#VALUE!</v>
      </c>
      <c r="AZ229" s="26" t="e">
        <f>STAFF_CWS!BD406</f>
        <v>#REF!</v>
      </c>
      <c r="BA229" s="26" t="e">
        <f>STAFF_CWS!BE406</f>
        <v>#REF!</v>
      </c>
      <c r="BB229" s="26" t="e">
        <f>STAFF_CWS!BF406</f>
        <v>#REF!</v>
      </c>
      <c r="BC229" s="26" t="e">
        <f>STAFF_CWS!BG406</f>
        <v>#REF!</v>
      </c>
      <c r="BD229" s="26" t="e">
        <f>STAFF_CWS!BH406</f>
        <v>#REF!</v>
      </c>
      <c r="BE229" s="26" t="e">
        <f>STAFF_CWS!BI406</f>
        <v>#REF!</v>
      </c>
      <c r="BF229" s="26" t="e">
        <f>STAFF_CWS!BJ406</f>
        <v>#REF!</v>
      </c>
      <c r="BG229" s="26" t="e">
        <f>STAFF_CWS!BK406</f>
        <v>#REF!</v>
      </c>
      <c r="BH229" s="26" t="e">
        <f>STAFF_CWS!BL406</f>
        <v>#REF!</v>
      </c>
      <c r="BI229" s="26" t="e">
        <f>STAFF_CWS!BM406</f>
        <v>#REF!</v>
      </c>
      <c r="BJ229" s="26" t="e">
        <f>STAFF_CWS!BN406</f>
        <v>#REF!</v>
      </c>
      <c r="BK229" s="26" t="e">
        <f>STAFF_CWS!BO406</f>
        <v>#REF!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 t="e">
        <f>STAFF_CWS!AR407</f>
        <v>#VALUE!</v>
      </c>
      <c r="AO230" s="26" t="e">
        <f>STAFF_CWS!AS407</f>
        <v>#VALUE!</v>
      </c>
      <c r="AP230" s="26" t="e">
        <f>STAFF_CWS!AT407</f>
        <v>#VALUE!</v>
      </c>
      <c r="AQ230" s="26" t="e">
        <f>STAFF_CWS!AU407</f>
        <v>#VALUE!</v>
      </c>
      <c r="AR230" s="26" t="e">
        <f>STAFF_CWS!AV407</f>
        <v>#VALUE!</v>
      </c>
      <c r="AS230" s="26" t="e">
        <f>STAFF_CWS!AW407</f>
        <v>#VALUE!</v>
      </c>
      <c r="AT230" s="26" t="e">
        <f>STAFF_CWS!AX407</f>
        <v>#VALUE!</v>
      </c>
      <c r="AU230" s="26" t="e">
        <f>STAFF_CWS!AY407</f>
        <v>#VALUE!</v>
      </c>
      <c r="AV230" s="26" t="e">
        <f>STAFF_CWS!AZ407</f>
        <v>#VALUE!</v>
      </c>
      <c r="AW230" s="26" t="e">
        <f>STAFF_CWS!BA407</f>
        <v>#VALUE!</v>
      </c>
      <c r="AX230" s="26" t="e">
        <f>STAFF_CWS!BB407</f>
        <v>#VALUE!</v>
      </c>
      <c r="AY230" s="26" t="e">
        <f>STAFF_CWS!BC407</f>
        <v>#VALUE!</v>
      </c>
      <c r="AZ230" s="26" t="e">
        <f>STAFF_CWS!BD407</f>
        <v>#REF!</v>
      </c>
      <c r="BA230" s="26" t="e">
        <f>STAFF_CWS!BE407</f>
        <v>#REF!</v>
      </c>
      <c r="BB230" s="26" t="e">
        <f>STAFF_CWS!BF407</f>
        <v>#REF!</v>
      </c>
      <c r="BC230" s="26" t="e">
        <f>STAFF_CWS!BG407</f>
        <v>#REF!</v>
      </c>
      <c r="BD230" s="26" t="e">
        <f>STAFF_CWS!BH407</f>
        <v>#REF!</v>
      </c>
      <c r="BE230" s="26" t="e">
        <f>STAFF_CWS!BI407</f>
        <v>#REF!</v>
      </c>
      <c r="BF230" s="26" t="e">
        <f>STAFF_CWS!BJ407</f>
        <v>#REF!</v>
      </c>
      <c r="BG230" s="26" t="e">
        <f>STAFF_CWS!BK407</f>
        <v>#REF!</v>
      </c>
      <c r="BH230" s="26" t="e">
        <f>STAFF_CWS!BL407</f>
        <v>#REF!</v>
      </c>
      <c r="BI230" s="26" t="e">
        <f>STAFF_CWS!BM407</f>
        <v>#REF!</v>
      </c>
      <c r="BJ230" s="26" t="e">
        <f>STAFF_CWS!BN407</f>
        <v>#REF!</v>
      </c>
      <c r="BK230" s="26" t="e">
        <f>STAFF_CWS!BO407</f>
        <v>#REF!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 t="e">
        <f>STAFF_CWS!AR442</f>
        <v>#VALUE!</v>
      </c>
      <c r="AO265" s="26" t="e">
        <f>STAFF_CWS!AS442</f>
        <v>#VALUE!</v>
      </c>
      <c r="AP265" s="26" t="e">
        <f>STAFF_CWS!AT442</f>
        <v>#VALUE!</v>
      </c>
      <c r="AQ265" s="26" t="e">
        <f>STAFF_CWS!AU442</f>
        <v>#VALUE!</v>
      </c>
      <c r="AR265" s="26" t="e">
        <f>STAFF_CWS!AV442</f>
        <v>#VALUE!</v>
      </c>
      <c r="AS265" s="26" t="e">
        <f>STAFF_CWS!AW442</f>
        <v>#VALUE!</v>
      </c>
      <c r="AT265" s="26" t="e">
        <f>STAFF_CWS!AX442</f>
        <v>#VALUE!</v>
      </c>
      <c r="AU265" s="26" t="e">
        <f>STAFF_CWS!AY442</f>
        <v>#VALUE!</v>
      </c>
      <c r="AV265" s="26" t="e">
        <f>STAFF_CWS!AZ442</f>
        <v>#VALUE!</v>
      </c>
      <c r="AW265" s="26" t="e">
        <f>STAFF_CWS!BA442</f>
        <v>#VALUE!</v>
      </c>
      <c r="AX265" s="26" t="e">
        <f>STAFF_CWS!BB442</f>
        <v>#VALUE!</v>
      </c>
      <c r="AY265" s="26" t="e">
        <f>STAFF_CWS!BC442</f>
        <v>#VALUE!</v>
      </c>
      <c r="AZ265" s="26" t="e">
        <f>STAFF_CWS!BD442</f>
        <v>#REF!</v>
      </c>
      <c r="BA265" s="26" t="e">
        <f>STAFF_CWS!BE442</f>
        <v>#REF!</v>
      </c>
      <c r="BB265" s="26" t="e">
        <f>STAFF_CWS!BF442</f>
        <v>#REF!</v>
      </c>
      <c r="BC265" s="26" t="e">
        <f>STAFF_CWS!BG442</f>
        <v>#REF!</v>
      </c>
      <c r="BD265" s="26" t="e">
        <f>STAFF_CWS!BH442</f>
        <v>#REF!</v>
      </c>
      <c r="BE265" s="26" t="e">
        <f>STAFF_CWS!BI442</f>
        <v>#REF!</v>
      </c>
      <c r="BF265" s="26" t="e">
        <f>STAFF_CWS!BJ442</f>
        <v>#REF!</v>
      </c>
      <c r="BG265" s="26" t="e">
        <f>STAFF_CWS!BK442</f>
        <v>#REF!</v>
      </c>
      <c r="BH265" s="26" t="e">
        <f>STAFF_CWS!BL442</f>
        <v>#REF!</v>
      </c>
      <c r="BI265" s="26" t="e">
        <f>STAFF_CWS!BM442</f>
        <v>#REF!</v>
      </c>
      <c r="BJ265" s="26" t="e">
        <f>STAFF_CWS!BN442</f>
        <v>#REF!</v>
      </c>
      <c r="BK265" s="26" t="e">
        <f>STAFF_CWS!BO442</f>
        <v>#REF!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 t="e">
        <f>STAFF_CWS!AR443</f>
        <v>#VALUE!</v>
      </c>
      <c r="AO266" s="26" t="e">
        <f>STAFF_CWS!AS443</f>
        <v>#VALUE!</v>
      </c>
      <c r="AP266" s="26" t="e">
        <f>STAFF_CWS!AT443</f>
        <v>#VALUE!</v>
      </c>
      <c r="AQ266" s="26" t="e">
        <f>STAFF_CWS!AU443</f>
        <v>#VALUE!</v>
      </c>
      <c r="AR266" s="26" t="e">
        <f>STAFF_CWS!AV443</f>
        <v>#VALUE!</v>
      </c>
      <c r="AS266" s="26" t="e">
        <f>STAFF_CWS!AW443</f>
        <v>#VALUE!</v>
      </c>
      <c r="AT266" s="26" t="e">
        <f>STAFF_CWS!AX443</f>
        <v>#VALUE!</v>
      </c>
      <c r="AU266" s="26" t="e">
        <f>STAFF_CWS!AY443</f>
        <v>#VALUE!</v>
      </c>
      <c r="AV266" s="26" t="e">
        <f>STAFF_CWS!AZ443</f>
        <v>#VALUE!</v>
      </c>
      <c r="AW266" s="26" t="e">
        <f>STAFF_CWS!BA443</f>
        <v>#VALUE!</v>
      </c>
      <c r="AX266" s="26" t="e">
        <f>STAFF_CWS!BB443</f>
        <v>#VALUE!</v>
      </c>
      <c r="AY266" s="26" t="e">
        <f>STAFF_CWS!BC443</f>
        <v>#VALUE!</v>
      </c>
      <c r="AZ266" s="26" t="e">
        <f>STAFF_CWS!BD443</f>
        <v>#REF!</v>
      </c>
      <c r="BA266" s="26" t="e">
        <f>STAFF_CWS!BE443</f>
        <v>#REF!</v>
      </c>
      <c r="BB266" s="26" t="e">
        <f>STAFF_CWS!BF443</f>
        <v>#REF!</v>
      </c>
      <c r="BC266" s="26" t="e">
        <f>STAFF_CWS!BG443</f>
        <v>#REF!</v>
      </c>
      <c r="BD266" s="26" t="e">
        <f>STAFF_CWS!BH443</f>
        <v>#REF!</v>
      </c>
      <c r="BE266" s="26" t="e">
        <f>STAFF_CWS!BI443</f>
        <v>#REF!</v>
      </c>
      <c r="BF266" s="26" t="e">
        <f>STAFF_CWS!BJ443</f>
        <v>#REF!</v>
      </c>
      <c r="BG266" s="26" t="e">
        <f>STAFF_CWS!BK443</f>
        <v>#REF!</v>
      </c>
      <c r="BH266" s="26" t="e">
        <f>STAFF_CWS!BL443</f>
        <v>#REF!</v>
      </c>
      <c r="BI266" s="26" t="e">
        <f>STAFF_CWS!BM443</f>
        <v>#REF!</v>
      </c>
      <c r="BJ266" s="26" t="e">
        <f>STAFF_CWS!BN443</f>
        <v>#REF!</v>
      </c>
      <c r="BK266" s="26" t="e">
        <f>STAFF_CWS!BO443</f>
        <v>#REF!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 t="e">
        <f>STAFF_CWS!AR469</f>
        <v>#VALUE!</v>
      </c>
      <c r="AO292" s="26" t="e">
        <f>STAFF_CWS!AS469</f>
        <v>#VALUE!</v>
      </c>
      <c r="AP292" s="26" t="e">
        <f>STAFF_CWS!AT469</f>
        <v>#VALUE!</v>
      </c>
      <c r="AQ292" s="26" t="e">
        <f>STAFF_CWS!AU469</f>
        <v>#VALUE!</v>
      </c>
      <c r="AR292" s="26" t="e">
        <f>STAFF_CWS!AV469</f>
        <v>#VALUE!</v>
      </c>
      <c r="AS292" s="26" t="e">
        <f>STAFF_CWS!AW469</f>
        <v>#VALUE!</v>
      </c>
      <c r="AT292" s="26" t="e">
        <f>STAFF_CWS!AX469</f>
        <v>#VALUE!</v>
      </c>
      <c r="AU292" s="26" t="e">
        <f>STAFF_CWS!AY469</f>
        <v>#VALUE!</v>
      </c>
      <c r="AV292" s="26" t="e">
        <f>STAFF_CWS!AZ469</f>
        <v>#VALUE!</v>
      </c>
      <c r="AW292" s="26" t="e">
        <f>STAFF_CWS!BA469</f>
        <v>#VALUE!</v>
      </c>
      <c r="AX292" s="26" t="e">
        <f>STAFF_CWS!BB469</f>
        <v>#VALUE!</v>
      </c>
      <c r="AY292" s="26" t="e">
        <f>STAFF_CWS!BC469</f>
        <v>#VALUE!</v>
      </c>
      <c r="AZ292" s="26" t="e">
        <f>STAFF_CWS!BD469</f>
        <v>#REF!</v>
      </c>
      <c r="BA292" s="26" t="e">
        <f>STAFF_CWS!BE469</f>
        <v>#REF!</v>
      </c>
      <c r="BB292" s="26" t="e">
        <f>STAFF_CWS!BF469</f>
        <v>#REF!</v>
      </c>
      <c r="BC292" s="26" t="e">
        <f>STAFF_CWS!BG469</f>
        <v>#REF!</v>
      </c>
      <c r="BD292" s="26" t="e">
        <f>STAFF_CWS!BH469</f>
        <v>#REF!</v>
      </c>
      <c r="BE292" s="26" t="e">
        <f>STAFF_CWS!BI469</f>
        <v>#REF!</v>
      </c>
      <c r="BF292" s="26" t="e">
        <f>STAFF_CWS!BJ469</f>
        <v>#REF!</v>
      </c>
      <c r="BG292" s="26" t="e">
        <f>STAFF_CWS!BK469</f>
        <v>#REF!</v>
      </c>
      <c r="BH292" s="26" t="e">
        <f>STAFF_CWS!BL469</f>
        <v>#REF!</v>
      </c>
      <c r="BI292" s="26" t="e">
        <f>STAFF_CWS!BM469</f>
        <v>#REF!</v>
      </c>
      <c r="BJ292" s="26" t="e">
        <f>STAFF_CWS!BN469</f>
        <v>#REF!</v>
      </c>
      <c r="BK292" s="26" t="e">
        <f>STAFF_CWS!BO469</f>
        <v>#REF!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 t="e">
        <f>STAFF_CWS!AR470</f>
        <v>#VALUE!</v>
      </c>
      <c r="AO293" s="26" t="e">
        <f>STAFF_CWS!AS470</f>
        <v>#VALUE!</v>
      </c>
      <c r="AP293" s="26" t="e">
        <f>STAFF_CWS!AT470</f>
        <v>#VALUE!</v>
      </c>
      <c r="AQ293" s="26" t="e">
        <f>STAFF_CWS!AU470</f>
        <v>#VALUE!</v>
      </c>
      <c r="AR293" s="26" t="e">
        <f>STAFF_CWS!AV470</f>
        <v>#VALUE!</v>
      </c>
      <c r="AS293" s="26" t="e">
        <f>STAFF_CWS!AW470</f>
        <v>#VALUE!</v>
      </c>
      <c r="AT293" s="26" t="e">
        <f>STAFF_CWS!AX470</f>
        <v>#VALUE!</v>
      </c>
      <c r="AU293" s="26" t="e">
        <f>STAFF_CWS!AY470</f>
        <v>#VALUE!</v>
      </c>
      <c r="AV293" s="26" t="e">
        <f>STAFF_CWS!AZ470</f>
        <v>#VALUE!</v>
      </c>
      <c r="AW293" s="26" t="e">
        <f>STAFF_CWS!BA470</f>
        <v>#VALUE!</v>
      </c>
      <c r="AX293" s="26" t="e">
        <f>STAFF_CWS!BB470</f>
        <v>#VALUE!</v>
      </c>
      <c r="AY293" s="26" t="e">
        <f>STAFF_CWS!BC470</f>
        <v>#VALUE!</v>
      </c>
      <c r="AZ293" s="26" t="e">
        <f>STAFF_CWS!BD470</f>
        <v>#REF!</v>
      </c>
      <c r="BA293" s="26" t="e">
        <f>STAFF_CWS!BE470</f>
        <v>#REF!</v>
      </c>
      <c r="BB293" s="26" t="e">
        <f>STAFF_CWS!BF470</f>
        <v>#REF!</v>
      </c>
      <c r="BC293" s="26" t="e">
        <f>STAFF_CWS!BG470</f>
        <v>#REF!</v>
      </c>
      <c r="BD293" s="26" t="e">
        <f>STAFF_CWS!BH470</f>
        <v>#REF!</v>
      </c>
      <c r="BE293" s="26" t="e">
        <f>STAFF_CWS!BI470</f>
        <v>#REF!</v>
      </c>
      <c r="BF293" s="26" t="e">
        <f>STAFF_CWS!BJ470</f>
        <v>#REF!</v>
      </c>
      <c r="BG293" s="26" t="e">
        <f>STAFF_CWS!BK470</f>
        <v>#REF!</v>
      </c>
      <c r="BH293" s="26" t="e">
        <f>STAFF_CWS!BL470</f>
        <v>#REF!</v>
      </c>
      <c r="BI293" s="26" t="e">
        <f>STAFF_CWS!BM470</f>
        <v>#REF!</v>
      </c>
      <c r="BJ293" s="26" t="e">
        <f>STAFF_CWS!BN470</f>
        <v>#REF!</v>
      </c>
      <c r="BK293" s="26" t="e">
        <f>STAFF_CWS!BO470</f>
        <v>#REF!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 t="e">
        <f>STAFF_CWS!AR496</f>
        <v>#VALUE!</v>
      </c>
      <c r="AO319" s="26" t="e">
        <f>STAFF_CWS!AS496</f>
        <v>#VALUE!</v>
      </c>
      <c r="AP319" s="26" t="e">
        <f>STAFF_CWS!AT496</f>
        <v>#VALUE!</v>
      </c>
      <c r="AQ319" s="26" t="e">
        <f>STAFF_CWS!AU496</f>
        <v>#VALUE!</v>
      </c>
      <c r="AR319" s="26" t="e">
        <f>STAFF_CWS!AV496</f>
        <v>#VALUE!</v>
      </c>
      <c r="AS319" s="26" t="e">
        <f>STAFF_CWS!AW496</f>
        <v>#VALUE!</v>
      </c>
      <c r="AT319" s="26" t="e">
        <f>STAFF_CWS!AX496</f>
        <v>#VALUE!</v>
      </c>
      <c r="AU319" s="26" t="e">
        <f>STAFF_CWS!AY496</f>
        <v>#VALUE!</v>
      </c>
      <c r="AV319" s="26" t="e">
        <f>STAFF_CWS!AZ496</f>
        <v>#VALUE!</v>
      </c>
      <c r="AW319" s="26" t="e">
        <f>STAFF_CWS!BA496</f>
        <v>#VALUE!</v>
      </c>
      <c r="AX319" s="26" t="e">
        <f>STAFF_CWS!BB496</f>
        <v>#VALUE!</v>
      </c>
      <c r="AY319" s="26" t="e">
        <f>STAFF_CWS!BC496</f>
        <v>#VALUE!</v>
      </c>
      <c r="AZ319" s="26" t="e">
        <f>STAFF_CWS!BD496</f>
        <v>#REF!</v>
      </c>
      <c r="BA319" s="26" t="e">
        <f>STAFF_CWS!BE496</f>
        <v>#REF!</v>
      </c>
      <c r="BB319" s="26" t="e">
        <f>STAFF_CWS!BF496</f>
        <v>#REF!</v>
      </c>
      <c r="BC319" s="26" t="e">
        <f>STAFF_CWS!BG496</f>
        <v>#REF!</v>
      </c>
      <c r="BD319" s="26" t="e">
        <f>STAFF_CWS!BH496</f>
        <v>#REF!</v>
      </c>
      <c r="BE319" s="26" t="e">
        <f>STAFF_CWS!BI496</f>
        <v>#REF!</v>
      </c>
      <c r="BF319" s="26" t="e">
        <f>STAFF_CWS!BJ496</f>
        <v>#REF!</v>
      </c>
      <c r="BG319" s="26" t="e">
        <f>STAFF_CWS!BK496</f>
        <v>#REF!</v>
      </c>
      <c r="BH319" s="26" t="e">
        <f>STAFF_CWS!BL496</f>
        <v>#REF!</v>
      </c>
      <c r="BI319" s="26" t="e">
        <f>STAFF_CWS!BM496</f>
        <v>#REF!</v>
      </c>
      <c r="BJ319" s="26" t="e">
        <f>STAFF_CWS!BN496</f>
        <v>#REF!</v>
      </c>
      <c r="BK319" s="26" t="e">
        <f>STAFF_CWS!BO496</f>
        <v>#REF!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 t="e">
        <f>STAFF_CWS!AR530</f>
        <v>#VALUE!</v>
      </c>
      <c r="AO353" s="26" t="e">
        <f>STAFF_CWS!AS530</f>
        <v>#VALUE!</v>
      </c>
      <c r="AP353" s="26" t="e">
        <f>STAFF_CWS!AT530</f>
        <v>#VALUE!</v>
      </c>
      <c r="AQ353" s="26" t="e">
        <f>STAFF_CWS!AU530</f>
        <v>#VALUE!</v>
      </c>
      <c r="AR353" s="26" t="e">
        <f>STAFF_CWS!AV530</f>
        <v>#VALUE!</v>
      </c>
      <c r="AS353" s="26" t="e">
        <f>STAFF_CWS!AW530</f>
        <v>#VALUE!</v>
      </c>
      <c r="AT353" s="26" t="e">
        <f>STAFF_CWS!AX530</f>
        <v>#VALUE!</v>
      </c>
      <c r="AU353" s="26" t="e">
        <f>STAFF_CWS!AY530</f>
        <v>#VALUE!</v>
      </c>
      <c r="AV353" s="26" t="e">
        <f>STAFF_CWS!AZ530</f>
        <v>#VALUE!</v>
      </c>
      <c r="AW353" s="26" t="e">
        <f>STAFF_CWS!BA530</f>
        <v>#VALUE!</v>
      </c>
      <c r="AX353" s="26" t="e">
        <f>STAFF_CWS!BB530</f>
        <v>#VALUE!</v>
      </c>
      <c r="AY353" s="26" t="e">
        <f>STAFF_CWS!BC530</f>
        <v>#VALUE!</v>
      </c>
      <c r="AZ353" s="26" t="e">
        <f>STAFF_CWS!BD530</f>
        <v>#REF!</v>
      </c>
      <c r="BA353" s="26" t="e">
        <f>STAFF_CWS!BE530</f>
        <v>#REF!</v>
      </c>
      <c r="BB353" s="26" t="e">
        <f>STAFF_CWS!BF530</f>
        <v>#REF!</v>
      </c>
      <c r="BC353" s="26" t="e">
        <f>STAFF_CWS!BG530</f>
        <v>#REF!</v>
      </c>
      <c r="BD353" s="26" t="e">
        <f>STAFF_CWS!BH530</f>
        <v>#REF!</v>
      </c>
      <c r="BE353" s="26" t="e">
        <f>STAFF_CWS!BI530</f>
        <v>#REF!</v>
      </c>
      <c r="BF353" s="26" t="e">
        <f>STAFF_CWS!BJ530</f>
        <v>#REF!</v>
      </c>
      <c r="BG353" s="26" t="e">
        <f>STAFF_CWS!BK530</f>
        <v>#REF!</v>
      </c>
      <c r="BH353" s="26" t="e">
        <f>STAFF_CWS!BL530</f>
        <v>#REF!</v>
      </c>
      <c r="BI353" s="26" t="e">
        <f>STAFF_CWS!BM530</f>
        <v>#REF!</v>
      </c>
      <c r="BJ353" s="26" t="e">
        <f>STAFF_CWS!BN530</f>
        <v>#REF!</v>
      </c>
      <c r="BK353" s="26" t="e">
        <f>STAFF_CWS!BO530</f>
        <v>#REF!</v>
      </c>
      <c r="BL353" s="38" t="e">
        <f>SUM(C353:BK353)</f>
        <v>#VALUE!</v>
      </c>
      <c r="BM353" s="65" t="e">
        <f>STAFF_CWS!BP530</f>
        <v>#VALUE!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 t="e">
        <f>STAFF_CWS!AR531</f>
        <v>#VALUE!</v>
      </c>
      <c r="AO354" s="26" t="e">
        <f>STAFF_CWS!AS531</f>
        <v>#VALUE!</v>
      </c>
      <c r="AP354" s="26" t="e">
        <f>STAFF_CWS!AT531</f>
        <v>#VALUE!</v>
      </c>
      <c r="AQ354" s="26" t="e">
        <f>STAFF_CWS!AU531</f>
        <v>#VALUE!</v>
      </c>
      <c r="AR354" s="26" t="e">
        <f>STAFF_CWS!AV531</f>
        <v>#VALUE!</v>
      </c>
      <c r="AS354" s="26" t="e">
        <f>STAFF_CWS!AW531</f>
        <v>#VALUE!</v>
      </c>
      <c r="AT354" s="26" t="e">
        <f>STAFF_CWS!AX531</f>
        <v>#VALUE!</v>
      </c>
      <c r="AU354" s="26" t="e">
        <f>STAFF_CWS!AY531</f>
        <v>#VALUE!</v>
      </c>
      <c r="AV354" s="26" t="e">
        <f>STAFF_CWS!AZ531</f>
        <v>#VALUE!</v>
      </c>
      <c r="AW354" s="26" t="e">
        <f>STAFF_CWS!BA531</f>
        <v>#VALUE!</v>
      </c>
      <c r="AX354" s="26" t="e">
        <f>STAFF_CWS!BB531</f>
        <v>#VALUE!</v>
      </c>
      <c r="AY354" s="26" t="e">
        <f>STAFF_CWS!BC531</f>
        <v>#VALUE!</v>
      </c>
      <c r="AZ354" s="26" t="e">
        <f>STAFF_CWS!BD531</f>
        <v>#REF!</v>
      </c>
      <c r="BA354" s="26" t="e">
        <f>STAFF_CWS!BE531</f>
        <v>#REF!</v>
      </c>
      <c r="BB354" s="26" t="e">
        <f>STAFF_CWS!BF531</f>
        <v>#REF!</v>
      </c>
      <c r="BC354" s="26" t="e">
        <f>STAFF_CWS!BG531</f>
        <v>#REF!</v>
      </c>
      <c r="BD354" s="26" t="e">
        <f>STAFF_CWS!BH531</f>
        <v>#REF!</v>
      </c>
      <c r="BE354" s="26" t="e">
        <f>STAFF_CWS!BI531</f>
        <v>#REF!</v>
      </c>
      <c r="BF354" s="26" t="e">
        <f>STAFF_CWS!BJ531</f>
        <v>#REF!</v>
      </c>
      <c r="BG354" s="26" t="e">
        <f>STAFF_CWS!BK531</f>
        <v>#REF!</v>
      </c>
      <c r="BH354" s="26" t="e">
        <f>STAFF_CWS!BL531</f>
        <v>#REF!</v>
      </c>
      <c r="BI354" s="26" t="e">
        <f>STAFF_CWS!BM531</f>
        <v>#REF!</v>
      </c>
      <c r="BJ354" s="26" t="e">
        <f>STAFF_CWS!BN531</f>
        <v>#REF!</v>
      </c>
      <c r="BK354" s="26" t="e">
        <f>STAFF_CWS!BO531</f>
        <v>#REF!</v>
      </c>
      <c r="BL354" s="38" t="e">
        <f>SUM(C354:BK354)</f>
        <v>#VALUE!</v>
      </c>
      <c r="BM354" s="65" t="e">
        <f>STAFF_CWS!BP531</f>
        <v>#VALUE!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 t="e">
        <f>STAFF_CWS!AR535</f>
        <v>#VALUE!</v>
      </c>
      <c r="AO358" s="26" t="e">
        <f>STAFF_CWS!AS535</f>
        <v>#VALUE!</v>
      </c>
      <c r="AP358" s="26" t="e">
        <f>STAFF_CWS!AT535</f>
        <v>#VALUE!</v>
      </c>
      <c r="AQ358" s="26" t="e">
        <f>STAFF_CWS!AU535</f>
        <v>#VALUE!</v>
      </c>
      <c r="AR358" s="26" t="e">
        <f>STAFF_CWS!AV535</f>
        <v>#VALUE!</v>
      </c>
      <c r="AS358" s="26" t="e">
        <f>STAFF_CWS!AW535</f>
        <v>#VALUE!</v>
      </c>
      <c r="AT358" s="26" t="e">
        <f>STAFF_CWS!AX535</f>
        <v>#VALUE!</v>
      </c>
      <c r="AU358" s="26" t="e">
        <f>STAFF_CWS!AY535</f>
        <v>#VALUE!</v>
      </c>
      <c r="AV358" s="26" t="e">
        <f>STAFF_CWS!AZ535</f>
        <v>#VALUE!</v>
      </c>
      <c r="AW358" s="26" t="e">
        <f>STAFF_CWS!BA535</f>
        <v>#VALUE!</v>
      </c>
      <c r="AX358" s="26" t="e">
        <f>STAFF_CWS!BB535</f>
        <v>#VALUE!</v>
      </c>
      <c r="AY358" s="26" t="e">
        <f>STAFF_CWS!BC535</f>
        <v>#VALUE!</v>
      </c>
      <c r="AZ358" s="26" t="e">
        <f>STAFF_CWS!BD535</f>
        <v>#REF!</v>
      </c>
      <c r="BA358" s="26" t="e">
        <f>STAFF_CWS!BE535</f>
        <v>#REF!</v>
      </c>
      <c r="BB358" s="26" t="e">
        <f>STAFF_CWS!BF535</f>
        <v>#REF!</v>
      </c>
      <c r="BC358" s="26" t="e">
        <f>STAFF_CWS!BG535</f>
        <v>#REF!</v>
      </c>
      <c r="BD358" s="26" t="e">
        <f>STAFF_CWS!BH535</f>
        <v>#REF!</v>
      </c>
      <c r="BE358" s="26" t="e">
        <f>STAFF_CWS!BI535</f>
        <v>#REF!</v>
      </c>
      <c r="BF358" s="26" t="e">
        <f>STAFF_CWS!BJ535</f>
        <v>#REF!</v>
      </c>
      <c r="BG358" s="26" t="e">
        <f>STAFF_CWS!BK535</f>
        <v>#REF!</v>
      </c>
      <c r="BH358" s="26" t="e">
        <f>STAFF_CWS!BL535</f>
        <v>#REF!</v>
      </c>
      <c r="BI358" s="26" t="e">
        <f>STAFF_CWS!BM535</f>
        <v>#REF!</v>
      </c>
      <c r="BJ358" s="26" t="e">
        <f>STAFF_CWS!BN535</f>
        <v>#REF!</v>
      </c>
      <c r="BK358" s="26" t="e">
        <f>STAFF_CWS!BO535</f>
        <v>#REF!</v>
      </c>
      <c r="BL358" s="38" t="e">
        <f>SUM(C358:BK358)</f>
        <v>#VALUE!</v>
      </c>
      <c r="BM358" s="65" t="e">
        <f>STAFF_CWS!BP535</f>
        <v>#VALUE!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 t="e">
        <f>STAFF_CWS!AR540</f>
        <v>#VALUE!</v>
      </c>
      <c r="AO363" s="26" t="e">
        <f>STAFF_CWS!AS540</f>
        <v>#VALUE!</v>
      </c>
      <c r="AP363" s="26" t="e">
        <f>STAFF_CWS!AT540</f>
        <v>#VALUE!</v>
      </c>
      <c r="AQ363" s="26" t="e">
        <f>STAFF_CWS!AU540</f>
        <v>#VALUE!</v>
      </c>
      <c r="AR363" s="26" t="e">
        <f>STAFF_CWS!AV540</f>
        <v>#VALUE!</v>
      </c>
      <c r="AS363" s="26" t="e">
        <f>STAFF_CWS!AW540</f>
        <v>#VALUE!</v>
      </c>
      <c r="AT363" s="26" t="e">
        <f>STAFF_CWS!AX540</f>
        <v>#VALUE!</v>
      </c>
      <c r="AU363" s="26" t="e">
        <f>STAFF_CWS!AY540</f>
        <v>#VALUE!</v>
      </c>
      <c r="AV363" s="26" t="e">
        <f>STAFF_CWS!AZ540</f>
        <v>#VALUE!</v>
      </c>
      <c r="AW363" s="26" t="e">
        <f>STAFF_CWS!BA540</f>
        <v>#VALUE!</v>
      </c>
      <c r="AX363" s="26" t="e">
        <f>STAFF_CWS!BB540</f>
        <v>#VALUE!</v>
      </c>
      <c r="AY363" s="26" t="e">
        <f>STAFF_CWS!BC540</f>
        <v>#VALUE!</v>
      </c>
      <c r="AZ363" s="26" t="e">
        <f>STAFF_CWS!BD540</f>
        <v>#REF!</v>
      </c>
      <c r="BA363" s="26" t="e">
        <f>STAFF_CWS!BE540</f>
        <v>#REF!</v>
      </c>
      <c r="BB363" s="26" t="e">
        <f>STAFF_CWS!BF540</f>
        <v>#REF!</v>
      </c>
      <c r="BC363" s="26" t="e">
        <f>STAFF_CWS!BG540</f>
        <v>#REF!</v>
      </c>
      <c r="BD363" s="26" t="e">
        <f>STAFF_CWS!BH540</f>
        <v>#REF!</v>
      </c>
      <c r="BE363" s="26" t="e">
        <f>STAFF_CWS!BI540</f>
        <v>#REF!</v>
      </c>
      <c r="BF363" s="26" t="e">
        <f>STAFF_CWS!BJ540</f>
        <v>#REF!</v>
      </c>
      <c r="BG363" s="26" t="e">
        <f>STAFF_CWS!BK540</f>
        <v>#REF!</v>
      </c>
      <c r="BH363" s="26" t="e">
        <f>STAFF_CWS!BL540</f>
        <v>#REF!</v>
      </c>
      <c r="BI363" s="26" t="e">
        <f>STAFF_CWS!BM540</f>
        <v>#REF!</v>
      </c>
      <c r="BJ363" s="26" t="e">
        <f>STAFF_CWS!BN540</f>
        <v>#REF!</v>
      </c>
      <c r="BK363" s="26" t="e">
        <f>STAFF_CWS!BO540</f>
        <v>#REF!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 t="e">
        <f>STAFF_CWS!AR541</f>
        <v>#VALUE!</v>
      </c>
      <c r="AO364" s="26" t="e">
        <f>STAFF_CWS!AS541</f>
        <v>#VALUE!</v>
      </c>
      <c r="AP364" s="26" t="e">
        <f>STAFF_CWS!AT541</f>
        <v>#VALUE!</v>
      </c>
      <c r="AQ364" s="26" t="e">
        <f>STAFF_CWS!AU541</f>
        <v>#VALUE!</v>
      </c>
      <c r="AR364" s="26" t="e">
        <f>STAFF_CWS!AV541</f>
        <v>#VALUE!</v>
      </c>
      <c r="AS364" s="26" t="e">
        <f>STAFF_CWS!AW541</f>
        <v>#VALUE!</v>
      </c>
      <c r="AT364" s="26" t="e">
        <f>STAFF_CWS!AX541</f>
        <v>#VALUE!</v>
      </c>
      <c r="AU364" s="26" t="e">
        <f>STAFF_CWS!AY541</f>
        <v>#VALUE!</v>
      </c>
      <c r="AV364" s="26" t="e">
        <f>STAFF_CWS!AZ541</f>
        <v>#VALUE!</v>
      </c>
      <c r="AW364" s="26" t="e">
        <f>STAFF_CWS!BA541</f>
        <v>#VALUE!</v>
      </c>
      <c r="AX364" s="26" t="e">
        <f>STAFF_CWS!BB541</f>
        <v>#VALUE!</v>
      </c>
      <c r="AY364" s="26" t="e">
        <f>STAFF_CWS!BC541</f>
        <v>#VALUE!</v>
      </c>
      <c r="AZ364" s="26" t="e">
        <f>STAFF_CWS!BD541</f>
        <v>#REF!</v>
      </c>
      <c r="BA364" s="26" t="e">
        <f>STAFF_CWS!BE541</f>
        <v>#REF!</v>
      </c>
      <c r="BB364" s="26" t="e">
        <f>STAFF_CWS!BF541</f>
        <v>#REF!</v>
      </c>
      <c r="BC364" s="26" t="e">
        <f>STAFF_CWS!BG541</f>
        <v>#REF!</v>
      </c>
      <c r="BD364" s="26" t="e">
        <f>STAFF_CWS!BH541</f>
        <v>#REF!</v>
      </c>
      <c r="BE364" s="26" t="e">
        <f>STAFF_CWS!BI541</f>
        <v>#REF!</v>
      </c>
      <c r="BF364" s="26" t="e">
        <f>STAFF_CWS!BJ541</f>
        <v>#REF!</v>
      </c>
      <c r="BG364" s="26" t="e">
        <f>STAFF_CWS!BK541</f>
        <v>#REF!</v>
      </c>
      <c r="BH364" s="26" t="e">
        <f>STAFF_CWS!BL541</f>
        <v>#REF!</v>
      </c>
      <c r="BI364" s="26" t="e">
        <f>STAFF_CWS!BM541</f>
        <v>#REF!</v>
      </c>
      <c r="BJ364" s="26" t="e">
        <f>STAFF_CWS!BN541</f>
        <v>#REF!</v>
      </c>
      <c r="BK364" s="26" t="e">
        <f>STAFF_CWS!BO541</f>
        <v>#REF!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 t="e">
        <f>STAFF_CWS!AR542</f>
        <v>#VALUE!</v>
      </c>
      <c r="AO365" s="26" t="e">
        <f>STAFF_CWS!AS542</f>
        <v>#VALUE!</v>
      </c>
      <c r="AP365" s="26" t="e">
        <f>STAFF_CWS!AT542</f>
        <v>#VALUE!</v>
      </c>
      <c r="AQ365" s="26" t="e">
        <f>STAFF_CWS!AU542</f>
        <v>#VALUE!</v>
      </c>
      <c r="AR365" s="26" t="e">
        <f>STAFF_CWS!AV542</f>
        <v>#VALUE!</v>
      </c>
      <c r="AS365" s="26" t="e">
        <f>STAFF_CWS!AW542</f>
        <v>#VALUE!</v>
      </c>
      <c r="AT365" s="26" t="e">
        <f>STAFF_CWS!AX542</f>
        <v>#VALUE!</v>
      </c>
      <c r="AU365" s="26" t="e">
        <f>STAFF_CWS!AY542</f>
        <v>#VALUE!</v>
      </c>
      <c r="AV365" s="26" t="e">
        <f>STAFF_CWS!AZ542</f>
        <v>#VALUE!</v>
      </c>
      <c r="AW365" s="26" t="e">
        <f>STAFF_CWS!BA542</f>
        <v>#VALUE!</v>
      </c>
      <c r="AX365" s="26" t="e">
        <f>STAFF_CWS!BB542</f>
        <v>#VALUE!</v>
      </c>
      <c r="AY365" s="26" t="e">
        <f>STAFF_CWS!BC542</f>
        <v>#VALUE!</v>
      </c>
      <c r="AZ365" s="26" t="e">
        <f>STAFF_CWS!BD542</f>
        <v>#REF!</v>
      </c>
      <c r="BA365" s="26" t="e">
        <f>STAFF_CWS!BE542</f>
        <v>#REF!</v>
      </c>
      <c r="BB365" s="26" t="e">
        <f>STAFF_CWS!BF542</f>
        <v>#REF!</v>
      </c>
      <c r="BC365" s="26" t="e">
        <f>STAFF_CWS!BG542</f>
        <v>#REF!</v>
      </c>
      <c r="BD365" s="26" t="e">
        <f>STAFF_CWS!BH542</f>
        <v>#REF!</v>
      </c>
      <c r="BE365" s="26" t="e">
        <f>STAFF_CWS!BI542</f>
        <v>#REF!</v>
      </c>
      <c r="BF365" s="26" t="e">
        <f>STAFF_CWS!BJ542</f>
        <v>#REF!</v>
      </c>
      <c r="BG365" s="26" t="e">
        <f>STAFF_CWS!BK542</f>
        <v>#REF!</v>
      </c>
      <c r="BH365" s="26" t="e">
        <f>STAFF_CWS!BL542</f>
        <v>#REF!</v>
      </c>
      <c r="BI365" s="26" t="e">
        <f>STAFF_CWS!BM542</f>
        <v>#REF!</v>
      </c>
      <c r="BJ365" s="26" t="e">
        <f>STAFF_CWS!BN542</f>
        <v>#REF!</v>
      </c>
      <c r="BK365" s="26" t="e">
        <f>STAFF_CWS!BO542</f>
        <v>#REF!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 t="e">
        <f>STAFF_CWS!AR544</f>
        <v>#VALUE!</v>
      </c>
      <c r="AO367" s="26" t="e">
        <f>STAFF_CWS!AS544</f>
        <v>#VALUE!</v>
      </c>
      <c r="AP367" s="26" t="e">
        <f>STAFF_CWS!AT544</f>
        <v>#VALUE!</v>
      </c>
      <c r="AQ367" s="26" t="e">
        <f>STAFF_CWS!AU544</f>
        <v>#VALUE!</v>
      </c>
      <c r="AR367" s="26" t="e">
        <f>STAFF_CWS!AV544</f>
        <v>#VALUE!</v>
      </c>
      <c r="AS367" s="26" t="e">
        <f>STAFF_CWS!AW544</f>
        <v>#VALUE!</v>
      </c>
      <c r="AT367" s="26" t="e">
        <f>STAFF_CWS!AX544</f>
        <v>#VALUE!</v>
      </c>
      <c r="AU367" s="26" t="e">
        <f>STAFF_CWS!AY544</f>
        <v>#VALUE!</v>
      </c>
      <c r="AV367" s="26" t="e">
        <f>STAFF_CWS!AZ544</f>
        <v>#VALUE!</v>
      </c>
      <c r="AW367" s="26" t="e">
        <f>STAFF_CWS!BA544</f>
        <v>#VALUE!</v>
      </c>
      <c r="AX367" s="26" t="e">
        <f>STAFF_CWS!BB544</f>
        <v>#VALUE!</v>
      </c>
      <c r="AY367" s="26" t="e">
        <f>STAFF_CWS!BC544</f>
        <v>#VALUE!</v>
      </c>
      <c r="AZ367" s="26" t="e">
        <f>STAFF_CWS!BD544</f>
        <v>#REF!</v>
      </c>
      <c r="BA367" s="26" t="e">
        <f>STAFF_CWS!BE544</f>
        <v>#REF!</v>
      </c>
      <c r="BB367" s="26" t="e">
        <f>STAFF_CWS!BF544</f>
        <v>#REF!</v>
      </c>
      <c r="BC367" s="26" t="e">
        <f>STAFF_CWS!BG544</f>
        <v>#REF!</v>
      </c>
      <c r="BD367" s="26" t="e">
        <f>STAFF_CWS!BH544</f>
        <v>#REF!</v>
      </c>
      <c r="BE367" s="26" t="e">
        <f>STAFF_CWS!BI544</f>
        <v>#REF!</v>
      </c>
      <c r="BF367" s="26" t="e">
        <f>STAFF_CWS!BJ544</f>
        <v>#REF!</v>
      </c>
      <c r="BG367" s="26" t="e">
        <f>STAFF_CWS!BK544</f>
        <v>#REF!</v>
      </c>
      <c r="BH367" s="26" t="e">
        <f>STAFF_CWS!BL544</f>
        <v>#REF!</v>
      </c>
      <c r="BI367" s="26" t="e">
        <f>STAFF_CWS!BM544</f>
        <v>#REF!</v>
      </c>
      <c r="BJ367" s="26" t="e">
        <f>STAFF_CWS!BN544</f>
        <v>#REF!</v>
      </c>
      <c r="BK367" s="26" t="e">
        <f>STAFF_CWS!BO544</f>
        <v>#REF!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 t="e">
        <f>STAFF_CWS!AR545</f>
        <v>#VALUE!</v>
      </c>
      <c r="AO368" s="26" t="e">
        <f>STAFF_CWS!AS545</f>
        <v>#VALUE!</v>
      </c>
      <c r="AP368" s="26" t="e">
        <f>STAFF_CWS!AT545</f>
        <v>#VALUE!</v>
      </c>
      <c r="AQ368" s="26" t="e">
        <f>STAFF_CWS!AU545</f>
        <v>#VALUE!</v>
      </c>
      <c r="AR368" s="26" t="e">
        <f>STAFF_CWS!AV545</f>
        <v>#VALUE!</v>
      </c>
      <c r="AS368" s="26" t="e">
        <f>STAFF_CWS!AW545</f>
        <v>#VALUE!</v>
      </c>
      <c r="AT368" s="26" t="e">
        <f>STAFF_CWS!AX545</f>
        <v>#VALUE!</v>
      </c>
      <c r="AU368" s="26" t="e">
        <f>STAFF_CWS!AY545</f>
        <v>#VALUE!</v>
      </c>
      <c r="AV368" s="26" t="e">
        <f>STAFF_CWS!AZ545</f>
        <v>#VALUE!</v>
      </c>
      <c r="AW368" s="26" t="e">
        <f>STAFF_CWS!BA545</f>
        <v>#VALUE!</v>
      </c>
      <c r="AX368" s="26" t="e">
        <f>STAFF_CWS!BB545</f>
        <v>#VALUE!</v>
      </c>
      <c r="AY368" s="26" t="e">
        <f>STAFF_CWS!BC545</f>
        <v>#VALUE!</v>
      </c>
      <c r="AZ368" s="26" t="e">
        <f>STAFF_CWS!BD545</f>
        <v>#REF!</v>
      </c>
      <c r="BA368" s="26" t="e">
        <f>STAFF_CWS!BE545</f>
        <v>#REF!</v>
      </c>
      <c r="BB368" s="26" t="e">
        <f>STAFF_CWS!BF545</f>
        <v>#REF!</v>
      </c>
      <c r="BC368" s="26" t="e">
        <f>STAFF_CWS!BG545</f>
        <v>#REF!</v>
      </c>
      <c r="BD368" s="26" t="e">
        <f>STAFF_CWS!BH545</f>
        <v>#REF!</v>
      </c>
      <c r="BE368" s="26" t="e">
        <f>STAFF_CWS!BI545</f>
        <v>#REF!</v>
      </c>
      <c r="BF368" s="26" t="e">
        <f>STAFF_CWS!BJ545</f>
        <v>#REF!</v>
      </c>
      <c r="BG368" s="26" t="e">
        <f>STAFF_CWS!BK545</f>
        <v>#REF!</v>
      </c>
      <c r="BH368" s="26" t="e">
        <f>STAFF_CWS!BL545</f>
        <v>#REF!</v>
      </c>
      <c r="BI368" s="26" t="e">
        <f>STAFF_CWS!BM545</f>
        <v>#REF!</v>
      </c>
      <c r="BJ368" s="26" t="e">
        <f>STAFF_CWS!BN545</f>
        <v>#REF!</v>
      </c>
      <c r="BK368" s="26" t="e">
        <f>STAFF_CWS!BO545</f>
        <v>#REF!</v>
      </c>
      <c r="BL368" s="38" t="e">
        <f>SUM(C368:BK368)</f>
        <v>#VALUE!</v>
      </c>
      <c r="BM368" s="65" t="e">
        <f>STAFF_CWS!BP545</f>
        <v>#VALUE!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 t="e">
        <f>STAFF_CWS!BC549</f>
        <v>#VALUE!</v>
      </c>
      <c r="AZ372" s="26" t="e">
        <f>STAFF_CWS!BD549</f>
        <v>#VALUE!</v>
      </c>
      <c r="BA372" s="26" t="e">
        <f>STAFF_CWS!BE549</f>
        <v>#VALUE!</v>
      </c>
      <c r="BB372" s="26" t="e">
        <f>STAFF_CWS!BF549</f>
        <v>#VALUE!</v>
      </c>
      <c r="BC372" s="26" t="e">
        <f>STAFF_CWS!BG549</f>
        <v>#VALUE!</v>
      </c>
      <c r="BD372" s="26" t="e">
        <f>STAFF_CWS!BH549</f>
        <v>#VALUE!</v>
      </c>
      <c r="BE372" s="26" t="e">
        <f>STAFF_CWS!BI549</f>
        <v>#VALUE!</v>
      </c>
      <c r="BF372" s="26" t="e">
        <f>STAFF_CWS!BJ549</f>
        <v>#VALUE!</v>
      </c>
      <c r="BG372" s="26" t="e">
        <f>STAFF_CWS!BK549</f>
        <v>#VALUE!</v>
      </c>
      <c r="BH372" s="26" t="e">
        <f>STAFF_CWS!BL549</f>
        <v>#VALUE!</v>
      </c>
      <c r="BI372" s="26" t="e">
        <f>STAFF_CWS!BM549</f>
        <v>#VALUE!</v>
      </c>
      <c r="BJ372" s="26" t="e">
        <f>STAFF_CWS!BN549</f>
        <v>#VALUE!</v>
      </c>
      <c r="BK372" s="26" t="e">
        <f>STAFF_CWS!BO549</f>
        <v>#REF!</v>
      </c>
      <c r="BL372" s="38" t="e">
        <f>SUM(C372:BK372)</f>
        <v>#VALUE!</v>
      </c>
      <c r="BM372" s="65" t="e">
        <f>STAFF_CWS!BP549</f>
        <v>#VALUE!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 t="e">
        <f>STAFF_CWS!BC551</f>
        <v>#VALUE!</v>
      </c>
      <c r="AZ374" s="26" t="e">
        <f>STAFF_CWS!BD551</f>
        <v>#VALUE!</v>
      </c>
      <c r="BA374" s="26" t="e">
        <f>STAFF_CWS!BE551</f>
        <v>#VALUE!</v>
      </c>
      <c r="BB374" s="26" t="e">
        <f>STAFF_CWS!BF551</f>
        <v>#VALUE!</v>
      </c>
      <c r="BC374" s="26" t="e">
        <f>STAFF_CWS!BG551</f>
        <v>#VALUE!</v>
      </c>
      <c r="BD374" s="26" t="e">
        <f>STAFF_CWS!BH551</f>
        <v>#VALUE!</v>
      </c>
      <c r="BE374" s="26" t="e">
        <f>STAFF_CWS!BI551</f>
        <v>#VALUE!</v>
      </c>
      <c r="BF374" s="26" t="e">
        <f>STAFF_CWS!BJ551</f>
        <v>#VALUE!</v>
      </c>
      <c r="BG374" s="26" t="e">
        <f>STAFF_CWS!BK551</f>
        <v>#VALUE!</v>
      </c>
      <c r="BH374" s="26" t="e">
        <f>STAFF_CWS!BL551</f>
        <v>#VALUE!</v>
      </c>
      <c r="BI374" s="26" t="e">
        <f>STAFF_CWS!BM551</f>
        <v>#VALUE!</v>
      </c>
      <c r="BJ374" s="26" t="e">
        <f>STAFF_CWS!BN551</f>
        <v>#VALUE!</v>
      </c>
      <c r="BK374" s="26" t="e">
        <f>STAFF_CWS!BO551</f>
        <v>#REF!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 t="e">
        <f>STAFF_CWS!AR553</f>
        <v>#VALUE!</v>
      </c>
      <c r="AO376" s="26" t="e">
        <f>STAFF_CWS!AS553</f>
        <v>#VALUE!</v>
      </c>
      <c r="AP376" s="26" t="e">
        <f>STAFF_CWS!AT553</f>
        <v>#VALUE!</v>
      </c>
      <c r="AQ376" s="26" t="e">
        <f>STAFF_CWS!AU553</f>
        <v>#VALUE!</v>
      </c>
      <c r="AR376" s="26" t="e">
        <f>STAFF_CWS!AV553</f>
        <v>#VALUE!</v>
      </c>
      <c r="AS376" s="26" t="e">
        <f>STAFF_CWS!AW553</f>
        <v>#VALUE!</v>
      </c>
      <c r="AT376" s="26" t="e">
        <f>STAFF_CWS!AX553</f>
        <v>#VALUE!</v>
      </c>
      <c r="AU376" s="26" t="e">
        <f>STAFF_CWS!AY553</f>
        <v>#VALUE!</v>
      </c>
      <c r="AV376" s="26" t="e">
        <f>STAFF_CWS!AZ553</f>
        <v>#VALUE!</v>
      </c>
      <c r="AW376" s="26" t="e">
        <f>STAFF_CWS!BA553</f>
        <v>#VALUE!</v>
      </c>
      <c r="AX376" s="26" t="e">
        <f>STAFF_CWS!BB553</f>
        <v>#VALUE!</v>
      </c>
      <c r="AY376" s="26" t="e">
        <f>STAFF_CWS!BC553</f>
        <v>#VALUE!</v>
      </c>
      <c r="AZ376" s="26" t="e">
        <f>STAFF_CWS!BD553</f>
        <v>#VALUE!</v>
      </c>
      <c r="BA376" s="26" t="e">
        <f>STAFF_CWS!BE553</f>
        <v>#VALUE!</v>
      </c>
      <c r="BB376" s="26" t="e">
        <f>STAFF_CWS!BF553</f>
        <v>#VALUE!</v>
      </c>
      <c r="BC376" s="26" t="e">
        <f>STAFF_CWS!BG553</f>
        <v>#VALUE!</v>
      </c>
      <c r="BD376" s="26" t="e">
        <f>STAFF_CWS!BH553</f>
        <v>#VALUE!</v>
      </c>
      <c r="BE376" s="26" t="e">
        <f>STAFF_CWS!BI553</f>
        <v>#VALUE!</v>
      </c>
      <c r="BF376" s="26" t="e">
        <f>STAFF_CWS!BJ553</f>
        <v>#VALUE!</v>
      </c>
      <c r="BG376" s="26" t="e">
        <f>STAFF_CWS!BK553</f>
        <v>#VALUE!</v>
      </c>
      <c r="BH376" s="26" t="e">
        <f>STAFF_CWS!BL553</f>
        <v>#VALUE!</v>
      </c>
      <c r="BI376" s="26" t="e">
        <f>STAFF_CWS!BM553</f>
        <v>#VALUE!</v>
      </c>
      <c r="BJ376" s="26" t="e">
        <f>STAFF_CWS!BN553</f>
        <v>#VALUE!</v>
      </c>
      <c r="BK376" s="26" t="e">
        <f>STAFF_CWS!BO553</f>
        <v>#REF!</v>
      </c>
      <c r="BL376" s="38" t="e">
        <f>SUM(C376:BK376)</f>
        <v>#VALUE!</v>
      </c>
      <c r="BM376" s="65" t="e">
        <f>STAFF_CWS!BP553</f>
        <v>#VALUE!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405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412</v>
      </c>
      <c r="D6" s="285">
        <v>0</v>
      </c>
      <c r="E6" s="285"/>
      <c r="F6" s="267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285"/>
      <c r="AM6" s="285"/>
      <c r="AN6" s="285"/>
      <c r="AO6" s="285"/>
      <c r="AP6" s="285"/>
      <c r="AQ6" s="285"/>
      <c r="AR6" s="285"/>
      <c r="AS6" s="285"/>
      <c r="AT6" s="285"/>
      <c r="AU6" s="285"/>
      <c r="AV6" s="285"/>
      <c r="AW6" s="285"/>
      <c r="AX6" s="285"/>
      <c r="AY6" s="285"/>
      <c r="AZ6" s="285"/>
      <c r="BA6" s="285"/>
      <c r="BB6" s="285"/>
      <c r="BC6" s="285"/>
      <c r="BD6" s="285"/>
      <c r="BE6" s="285"/>
      <c r="BF6" s="285"/>
      <c r="BG6" s="285"/>
      <c r="BH6" s="285"/>
      <c r="BI6" s="285"/>
      <c r="BJ6" s="285"/>
      <c r="BK6" s="285"/>
      <c r="BL6" s="285"/>
    </row>
    <row r="7" spans="1:64" customFormat="1" x14ac:dyDescent="0.15">
      <c r="B7" s="47" t="s">
        <v>415</v>
      </c>
      <c r="D7" s="285"/>
      <c r="E7" s="285"/>
      <c r="F7" s="285"/>
      <c r="G7" s="285"/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285"/>
      <c r="AM7" s="285"/>
      <c r="AN7" s="285"/>
      <c r="AO7" s="285"/>
      <c r="AP7" s="285"/>
      <c r="AQ7" s="285"/>
      <c r="AR7" s="285"/>
      <c r="AS7" s="285"/>
      <c r="AT7" s="285"/>
      <c r="AU7" s="285"/>
      <c r="AV7" s="285"/>
      <c r="AW7" s="285"/>
      <c r="AX7" s="285"/>
      <c r="AY7" s="285"/>
      <c r="AZ7" s="285"/>
      <c r="BA7" s="285"/>
      <c r="BB7" s="285"/>
      <c r="BC7" s="285"/>
      <c r="BD7" s="285"/>
      <c r="BE7" s="285"/>
      <c r="BF7" s="285"/>
      <c r="BG7" s="285"/>
      <c r="BH7" s="285"/>
      <c r="BI7" s="285"/>
      <c r="BJ7" s="285"/>
      <c r="BK7" s="285"/>
      <c r="BL7" s="285"/>
    </row>
    <row r="8" spans="1:64" customFormat="1" x14ac:dyDescent="0.15">
      <c r="B8" s="47" t="s">
        <v>416</v>
      </c>
      <c r="D8" s="285"/>
      <c r="E8" s="285">
        <v>500</v>
      </c>
      <c r="F8" s="285">
        <v>500</v>
      </c>
      <c r="G8" s="285">
        <v>500</v>
      </c>
      <c r="H8" s="285">
        <v>500</v>
      </c>
      <c r="I8" s="285">
        <v>500</v>
      </c>
      <c r="J8" s="285">
        <v>500</v>
      </c>
      <c r="K8" s="285">
        <v>500</v>
      </c>
      <c r="L8" s="285">
        <v>500</v>
      </c>
      <c r="M8" s="285">
        <v>500</v>
      </c>
      <c r="N8" s="285">
        <v>500</v>
      </c>
      <c r="O8" s="285">
        <v>500</v>
      </c>
      <c r="P8" s="285">
        <v>35</v>
      </c>
      <c r="Q8" s="285">
        <v>35</v>
      </c>
      <c r="R8" s="285">
        <v>35</v>
      </c>
      <c r="S8" s="285">
        <v>35</v>
      </c>
      <c r="T8" s="285">
        <v>35</v>
      </c>
      <c r="U8" s="285">
        <v>35</v>
      </c>
      <c r="V8" s="285">
        <v>35</v>
      </c>
      <c r="W8" s="285">
        <v>35</v>
      </c>
      <c r="X8" s="285">
        <v>35</v>
      </c>
      <c r="Y8" s="285">
        <v>35</v>
      </c>
      <c r="Z8" s="285">
        <v>35</v>
      </c>
      <c r="AA8" s="285">
        <v>35</v>
      </c>
      <c r="AB8" s="285">
        <v>35</v>
      </c>
      <c r="AC8" s="285">
        <v>35</v>
      </c>
      <c r="AD8" s="285">
        <v>35</v>
      </c>
      <c r="AE8" s="285">
        <v>35</v>
      </c>
      <c r="AF8" s="285">
        <v>35</v>
      </c>
      <c r="AG8" s="285">
        <v>35</v>
      </c>
      <c r="AH8" s="285">
        <v>35</v>
      </c>
      <c r="AI8" s="285">
        <v>35</v>
      </c>
      <c r="AJ8" s="285">
        <v>35</v>
      </c>
      <c r="AK8" s="285">
        <v>35</v>
      </c>
      <c r="AL8" s="285">
        <v>35</v>
      </c>
      <c r="AM8" s="285">
        <v>35</v>
      </c>
      <c r="AN8" s="285">
        <v>35</v>
      </c>
      <c r="AO8" s="285">
        <v>35</v>
      </c>
      <c r="AP8" s="285">
        <v>35</v>
      </c>
      <c r="AQ8" s="285">
        <v>35</v>
      </c>
      <c r="AR8" s="285">
        <v>35</v>
      </c>
      <c r="AS8" s="285">
        <v>35</v>
      </c>
      <c r="AT8" s="285">
        <v>35</v>
      </c>
      <c r="AU8" s="285">
        <v>35</v>
      </c>
      <c r="AV8" s="285">
        <v>35</v>
      </c>
      <c r="AW8" s="285">
        <v>35</v>
      </c>
      <c r="AX8" s="285">
        <v>35</v>
      </c>
      <c r="AY8" s="285">
        <v>35</v>
      </c>
      <c r="AZ8" s="285">
        <v>35</v>
      </c>
      <c r="BA8" s="285">
        <v>35</v>
      </c>
      <c r="BB8" s="285">
        <v>35</v>
      </c>
      <c r="BC8" s="285">
        <v>35</v>
      </c>
      <c r="BD8" s="285">
        <v>35</v>
      </c>
      <c r="BE8" s="285">
        <v>35</v>
      </c>
      <c r="BF8" s="285">
        <v>35</v>
      </c>
      <c r="BG8" s="285">
        <v>35</v>
      </c>
      <c r="BH8" s="285">
        <v>35</v>
      </c>
      <c r="BI8" s="285">
        <v>35</v>
      </c>
      <c r="BJ8" s="285">
        <v>35</v>
      </c>
      <c r="BK8" s="285">
        <v>35</v>
      </c>
      <c r="BL8" s="285">
        <v>35</v>
      </c>
    </row>
    <row r="9" spans="1:64" customFormat="1" x14ac:dyDescent="0.15">
      <c r="B9" s="47" t="s">
        <v>414</v>
      </c>
      <c r="D9" s="285"/>
      <c r="E9" s="285"/>
      <c r="F9" s="285"/>
      <c r="G9" s="285"/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285"/>
      <c r="AM9" s="285"/>
      <c r="AN9" s="285"/>
      <c r="AO9" s="285"/>
      <c r="AP9" s="285"/>
      <c r="AQ9" s="285"/>
      <c r="AR9" s="285"/>
      <c r="AS9" s="285"/>
      <c r="AT9" s="285"/>
      <c r="AU9" s="285"/>
      <c r="AV9" s="285"/>
      <c r="AW9" s="285"/>
      <c r="AX9" s="285"/>
      <c r="AY9" s="285"/>
      <c r="AZ9" s="285"/>
      <c r="BA9" s="285"/>
      <c r="BB9" s="285"/>
      <c r="BC9" s="285"/>
      <c r="BD9" s="285"/>
      <c r="BE9" s="285"/>
      <c r="BF9" s="285"/>
      <c r="BG9" s="285"/>
      <c r="BH9" s="285"/>
      <c r="BI9" s="285"/>
      <c r="BJ9" s="285"/>
      <c r="BK9" s="285"/>
      <c r="BL9" s="285"/>
    </row>
    <row r="10" spans="1:64" x14ac:dyDescent="0.15">
      <c r="B10" s="47" t="s">
        <v>381</v>
      </c>
      <c r="C10" s="33"/>
      <c r="D10" s="286"/>
      <c r="E10" s="286"/>
      <c r="F10" s="286"/>
      <c r="G10" s="286"/>
      <c r="H10" s="286"/>
      <c r="I10" s="286"/>
      <c r="J10" s="286"/>
      <c r="K10" s="286"/>
      <c r="L10" s="286"/>
      <c r="M10" s="286"/>
      <c r="N10" s="286"/>
      <c r="O10" s="286"/>
      <c r="P10" s="286"/>
      <c r="Q10" s="286"/>
      <c r="R10" s="286"/>
      <c r="S10" s="286"/>
      <c r="T10" s="286"/>
      <c r="U10" s="286"/>
      <c r="V10" s="286"/>
      <c r="W10" s="286"/>
      <c r="X10" s="286"/>
      <c r="Y10" s="286"/>
      <c r="Z10" s="286"/>
      <c r="AA10" s="286"/>
      <c r="AB10" s="286"/>
      <c r="AC10" s="286"/>
      <c r="AD10" s="286"/>
      <c r="AE10" s="286"/>
      <c r="AF10" s="286"/>
      <c r="AG10" s="286"/>
      <c r="AH10" s="286"/>
      <c r="AI10" s="286"/>
      <c r="AJ10" s="286"/>
      <c r="AK10" s="286"/>
      <c r="AL10" s="286"/>
      <c r="AM10" s="286"/>
      <c r="AN10" s="286"/>
      <c r="AO10" s="286"/>
      <c r="AP10" s="286"/>
      <c r="AQ10" s="286"/>
      <c r="AR10" s="286"/>
      <c r="AS10" s="286"/>
      <c r="AT10" s="286"/>
      <c r="AU10" s="286"/>
      <c r="AV10" s="286"/>
      <c r="AW10" s="286"/>
      <c r="AX10" s="286"/>
      <c r="AY10" s="286"/>
      <c r="AZ10" s="286"/>
      <c r="BA10" s="286"/>
      <c r="BB10" s="286"/>
      <c r="BC10" s="286"/>
      <c r="BD10" s="286"/>
      <c r="BE10" s="286"/>
      <c r="BF10" s="286"/>
      <c r="BG10" s="286"/>
      <c r="BH10" s="286"/>
      <c r="BI10" s="286"/>
      <c r="BJ10" s="286"/>
      <c r="BK10" s="286"/>
      <c r="BL10" s="286"/>
    </row>
    <row r="11" spans="1:64" x14ac:dyDescent="0.15">
      <c r="B11" s="47" t="s">
        <v>382</v>
      </c>
      <c r="C11" s="33"/>
      <c r="D11" s="317"/>
      <c r="E11" s="317"/>
      <c r="F11" s="317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Z11" s="317"/>
      <c r="AA11" s="317"/>
      <c r="AB11" s="317"/>
      <c r="AC11" s="317"/>
      <c r="AD11" s="317"/>
      <c r="AE11" s="317"/>
      <c r="AF11" s="317"/>
      <c r="AG11" s="317"/>
      <c r="AH11" s="317"/>
      <c r="AI11" s="317"/>
      <c r="AJ11" s="317"/>
      <c r="AK11" s="317"/>
      <c r="AL11" s="317"/>
      <c r="AM11" s="317"/>
      <c r="AN11" s="317"/>
      <c r="AO11" s="317"/>
      <c r="AP11" s="317"/>
      <c r="AQ11" s="317"/>
      <c r="AR11" s="317"/>
      <c r="AS11" s="317"/>
      <c r="AT11" s="317"/>
      <c r="AU11" s="317"/>
      <c r="AV11" s="317"/>
      <c r="AW11" s="317"/>
      <c r="AX11" s="317"/>
      <c r="AY11" s="317"/>
      <c r="AZ11" s="317"/>
      <c r="BA11" s="317"/>
      <c r="BB11" s="317"/>
      <c r="BC11" s="317"/>
      <c r="BD11" s="317"/>
      <c r="BE11" s="317"/>
      <c r="BF11" s="317"/>
      <c r="BG11" s="317"/>
      <c r="BH11" s="317"/>
      <c r="BI11" s="317"/>
      <c r="BJ11" s="317"/>
      <c r="BK11" s="317"/>
      <c r="BL11" s="317"/>
    </row>
    <row r="12" spans="1:64" customFormat="1" x14ac:dyDescent="0.15">
      <c r="B12" s="47" t="s">
        <v>411</v>
      </c>
      <c r="D12" s="285"/>
      <c r="E12" s="285"/>
      <c r="F12" s="285">
        <v>250</v>
      </c>
      <c r="G12" s="285">
        <v>250</v>
      </c>
      <c r="H12" s="285">
        <v>250</v>
      </c>
      <c r="I12" s="285">
        <v>250</v>
      </c>
      <c r="J12" s="285">
        <v>250</v>
      </c>
      <c r="K12" s="285">
        <v>250</v>
      </c>
      <c r="L12" s="285">
        <v>250</v>
      </c>
      <c r="M12" s="285">
        <v>250</v>
      </c>
      <c r="N12" s="285">
        <v>250</v>
      </c>
      <c r="O12" s="285">
        <v>250</v>
      </c>
      <c r="P12" s="285">
        <v>250</v>
      </c>
      <c r="Q12" s="285">
        <v>250</v>
      </c>
      <c r="R12" s="285">
        <v>250</v>
      </c>
      <c r="S12" s="285">
        <v>250</v>
      </c>
      <c r="T12" s="285">
        <v>250</v>
      </c>
      <c r="U12" s="285">
        <v>250</v>
      </c>
      <c r="V12" s="285">
        <v>250</v>
      </c>
      <c r="W12" s="285">
        <v>250</v>
      </c>
      <c r="X12" s="285">
        <v>250</v>
      </c>
      <c r="Y12" s="285">
        <v>250</v>
      </c>
      <c r="Z12" s="285">
        <v>250</v>
      </c>
      <c r="AA12" s="285">
        <v>250</v>
      </c>
      <c r="AB12" s="285">
        <v>250</v>
      </c>
      <c r="AC12" s="285">
        <v>250</v>
      </c>
      <c r="AD12" s="285">
        <v>250</v>
      </c>
      <c r="AE12" s="285">
        <v>250</v>
      </c>
      <c r="AF12" s="285">
        <v>250</v>
      </c>
      <c r="AG12" s="285">
        <v>250</v>
      </c>
      <c r="AH12" s="285">
        <v>250</v>
      </c>
      <c r="AI12" s="285">
        <v>250</v>
      </c>
      <c r="AJ12" s="285">
        <v>250</v>
      </c>
      <c r="AK12" s="285">
        <v>250</v>
      </c>
      <c r="AL12" s="285">
        <v>250</v>
      </c>
      <c r="AM12" s="285">
        <v>250</v>
      </c>
      <c r="AN12" s="285">
        <v>250</v>
      </c>
      <c r="AO12" s="285">
        <v>250</v>
      </c>
      <c r="AP12" s="285">
        <v>250</v>
      </c>
      <c r="AQ12" s="285">
        <v>250</v>
      </c>
      <c r="AR12" s="285">
        <v>250</v>
      </c>
      <c r="AS12" s="285">
        <v>250</v>
      </c>
      <c r="AT12" s="285">
        <v>250</v>
      </c>
      <c r="AU12" s="285">
        <v>250</v>
      </c>
      <c r="AV12" s="285">
        <v>250</v>
      </c>
      <c r="AW12" s="285">
        <v>250</v>
      </c>
      <c r="AX12" s="285">
        <v>250</v>
      </c>
      <c r="AY12" s="285">
        <v>250</v>
      </c>
      <c r="AZ12" s="285">
        <v>250</v>
      </c>
      <c r="BA12" s="285">
        <v>250</v>
      </c>
      <c r="BB12" s="285">
        <v>250</v>
      </c>
      <c r="BC12" s="285">
        <v>250</v>
      </c>
      <c r="BD12" s="285">
        <v>250</v>
      </c>
      <c r="BE12" s="285">
        <v>250</v>
      </c>
      <c r="BF12" s="285">
        <v>250</v>
      </c>
      <c r="BG12" s="285">
        <v>250</v>
      </c>
      <c r="BH12" s="285">
        <v>250</v>
      </c>
      <c r="BI12" s="285">
        <v>250</v>
      </c>
      <c r="BJ12" s="285">
        <v>250</v>
      </c>
      <c r="BK12" s="285">
        <v>250</v>
      </c>
      <c r="BL12" s="285">
        <v>250</v>
      </c>
    </row>
    <row r="13" spans="1:64" x14ac:dyDescent="0.15">
      <c r="B13" s="47" t="s">
        <v>413</v>
      </c>
      <c r="C13" s="33"/>
      <c r="D13" s="317"/>
      <c r="E13" s="317"/>
      <c r="F13" s="317"/>
      <c r="G13" s="317"/>
      <c r="H13" s="317"/>
      <c r="I13" s="317"/>
      <c r="J13" s="317"/>
      <c r="K13" s="317"/>
      <c r="L13" s="317"/>
      <c r="M13" s="317"/>
      <c r="N13" s="317"/>
      <c r="O13" s="317"/>
      <c r="P13" s="317"/>
      <c r="Q13" s="317"/>
      <c r="R13" s="317"/>
      <c r="S13" s="317"/>
      <c r="T13" s="317"/>
      <c r="U13" s="317"/>
      <c r="V13" s="317"/>
      <c r="W13" s="317"/>
      <c r="X13" s="317"/>
      <c r="Y13" s="317"/>
      <c r="Z13" s="317"/>
      <c r="AA13" s="317"/>
      <c r="AB13" s="317"/>
      <c r="AC13" s="317"/>
      <c r="AD13" s="317"/>
      <c r="AE13" s="317"/>
      <c r="AF13" s="317"/>
      <c r="AG13" s="317"/>
      <c r="AH13" s="317"/>
      <c r="AI13" s="317"/>
      <c r="AJ13" s="317"/>
      <c r="AK13" s="317"/>
      <c r="AL13" s="317"/>
      <c r="AM13" s="317"/>
      <c r="AN13" s="317"/>
      <c r="AO13" s="317"/>
      <c r="AP13" s="317"/>
      <c r="AQ13" s="317"/>
      <c r="AR13" s="317"/>
      <c r="AS13" s="317"/>
      <c r="AT13" s="317"/>
      <c r="AU13" s="317"/>
      <c r="AV13" s="317"/>
      <c r="AW13" s="317"/>
      <c r="AX13" s="317"/>
      <c r="AY13" s="317"/>
      <c r="AZ13" s="317"/>
      <c r="BA13" s="317"/>
      <c r="BB13" s="317"/>
      <c r="BC13" s="317"/>
      <c r="BD13" s="317"/>
      <c r="BE13" s="317"/>
      <c r="BF13" s="317"/>
      <c r="BG13" s="317"/>
      <c r="BH13" s="317"/>
      <c r="BI13" s="317"/>
      <c r="BJ13" s="317"/>
      <c r="BK13" s="317"/>
      <c r="BL13" s="317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417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408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412</v>
      </c>
      <c r="D19" s="285"/>
      <c r="E19" s="285"/>
      <c r="F19" s="285"/>
      <c r="G19" s="285"/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285"/>
      <c r="AM19" s="285"/>
      <c r="AN19" s="285"/>
      <c r="AO19" s="285"/>
      <c r="AP19" s="285"/>
      <c r="AQ19" s="285"/>
      <c r="AR19" s="285"/>
      <c r="AS19" s="285"/>
      <c r="AT19" s="285"/>
      <c r="AU19" s="285"/>
      <c r="AV19" s="285"/>
      <c r="AW19" s="285"/>
      <c r="AX19" s="285"/>
      <c r="AY19" s="285"/>
      <c r="AZ19" s="285"/>
      <c r="BA19" s="285"/>
      <c r="BB19" s="285"/>
      <c r="BC19" s="285"/>
      <c r="BD19" s="285"/>
      <c r="BE19" s="285"/>
      <c r="BF19" s="285"/>
      <c r="BG19" s="285"/>
      <c r="BH19" s="285"/>
      <c r="BI19" s="285"/>
      <c r="BJ19" s="285"/>
      <c r="BK19" s="285"/>
      <c r="BL19" s="285"/>
    </row>
    <row r="20" spans="1:64" customFormat="1" x14ac:dyDescent="0.15">
      <c r="B20" s="47" t="s">
        <v>534</v>
      </c>
      <c r="D20" s="285"/>
      <c r="E20" s="285">
        <v>2500</v>
      </c>
      <c r="F20" s="285">
        <v>2500</v>
      </c>
      <c r="G20" s="285">
        <v>2500</v>
      </c>
      <c r="H20" s="285">
        <v>2500</v>
      </c>
      <c r="I20" s="285">
        <v>2500</v>
      </c>
      <c r="J20" s="285">
        <v>2500</v>
      </c>
      <c r="K20" s="285">
        <v>2500</v>
      </c>
      <c r="L20" s="285">
        <v>2500</v>
      </c>
      <c r="M20" s="285">
        <v>2500</v>
      </c>
      <c r="N20" s="285">
        <v>2500</v>
      </c>
      <c r="O20" s="285">
        <v>2500</v>
      </c>
      <c r="P20" s="285">
        <v>2500</v>
      </c>
      <c r="Q20" s="285">
        <v>2500</v>
      </c>
      <c r="R20" s="285">
        <v>2500</v>
      </c>
      <c r="S20" s="285">
        <v>2500</v>
      </c>
      <c r="T20" s="285">
        <v>2500</v>
      </c>
      <c r="U20" s="285">
        <v>2500</v>
      </c>
      <c r="V20" s="285">
        <v>2500</v>
      </c>
      <c r="W20" s="285">
        <v>2500</v>
      </c>
      <c r="X20" s="285">
        <v>2500</v>
      </c>
      <c r="Y20" s="285">
        <v>2500</v>
      </c>
      <c r="Z20" s="285">
        <v>2500</v>
      </c>
      <c r="AA20" s="285">
        <v>2500</v>
      </c>
      <c r="AB20" s="285">
        <v>3500</v>
      </c>
      <c r="AC20" s="285">
        <v>3500</v>
      </c>
      <c r="AD20" s="285">
        <v>3500</v>
      </c>
      <c r="AE20" s="285">
        <v>3500</v>
      </c>
      <c r="AF20" s="285">
        <v>3500</v>
      </c>
      <c r="AG20" s="285">
        <v>3500</v>
      </c>
      <c r="AH20" s="285">
        <v>3500</v>
      </c>
      <c r="AI20" s="285">
        <v>3500</v>
      </c>
      <c r="AJ20" s="285">
        <v>3500</v>
      </c>
      <c r="AK20" s="285">
        <v>3500</v>
      </c>
      <c r="AL20" s="285">
        <v>3500</v>
      </c>
      <c r="AM20" s="285">
        <v>3500</v>
      </c>
      <c r="AN20" s="285">
        <v>3500</v>
      </c>
      <c r="AO20" s="285">
        <v>4000</v>
      </c>
      <c r="AP20" s="285">
        <v>4000</v>
      </c>
      <c r="AQ20" s="285">
        <v>4000</v>
      </c>
      <c r="AR20" s="285">
        <v>4000</v>
      </c>
      <c r="AS20" s="285">
        <v>4000</v>
      </c>
      <c r="AT20" s="285">
        <v>4000</v>
      </c>
      <c r="AU20" s="285">
        <v>4000</v>
      </c>
      <c r="AV20" s="285">
        <v>4000</v>
      </c>
      <c r="AW20" s="285">
        <v>4000</v>
      </c>
      <c r="AX20" s="285">
        <v>4000</v>
      </c>
      <c r="AY20" s="285">
        <v>4000</v>
      </c>
      <c r="AZ20" s="285">
        <v>4000</v>
      </c>
      <c r="BA20" s="285">
        <v>4000</v>
      </c>
      <c r="BB20" s="285">
        <v>4000</v>
      </c>
      <c r="BC20" s="285">
        <v>4000</v>
      </c>
      <c r="BD20" s="285">
        <v>4000</v>
      </c>
      <c r="BE20" s="285">
        <v>4000</v>
      </c>
      <c r="BF20" s="285">
        <v>4000</v>
      </c>
      <c r="BG20" s="285">
        <v>4000</v>
      </c>
      <c r="BH20" s="285">
        <v>4000</v>
      </c>
      <c r="BI20" s="285">
        <v>4000</v>
      </c>
      <c r="BJ20" s="285">
        <v>4000</v>
      </c>
      <c r="BK20" s="285">
        <v>4000</v>
      </c>
      <c r="BL20" s="285">
        <v>4000</v>
      </c>
    </row>
    <row r="21" spans="1:64" customFormat="1" x14ac:dyDescent="0.15">
      <c r="B21" s="47" t="s">
        <v>579</v>
      </c>
      <c r="D21" s="285"/>
      <c r="E21" s="285">
        <v>90</v>
      </c>
      <c r="F21" s="285">
        <v>90</v>
      </c>
      <c r="G21" s="285">
        <v>90</v>
      </c>
      <c r="H21" s="285">
        <v>90</v>
      </c>
      <c r="I21" s="285">
        <v>90</v>
      </c>
      <c r="J21" s="285">
        <v>90</v>
      </c>
      <c r="K21" s="285">
        <v>90</v>
      </c>
      <c r="L21" s="285">
        <v>90</v>
      </c>
      <c r="M21" s="285">
        <v>90</v>
      </c>
      <c r="N21" s="285">
        <v>90</v>
      </c>
      <c r="O21" s="285">
        <v>90</v>
      </c>
      <c r="P21" s="285">
        <v>90</v>
      </c>
      <c r="Q21" s="285">
        <v>90</v>
      </c>
      <c r="R21" s="285">
        <v>90</v>
      </c>
      <c r="S21" s="285">
        <v>90</v>
      </c>
      <c r="T21" s="285">
        <v>90</v>
      </c>
      <c r="U21" s="285">
        <v>90</v>
      </c>
      <c r="V21" s="285">
        <v>90</v>
      </c>
      <c r="W21" s="285">
        <v>90</v>
      </c>
      <c r="X21" s="285">
        <v>90</v>
      </c>
      <c r="Y21" s="285">
        <v>90</v>
      </c>
      <c r="Z21" s="285">
        <v>90</v>
      </c>
      <c r="AA21" s="285">
        <v>90</v>
      </c>
      <c r="AB21" s="285">
        <v>90</v>
      </c>
      <c r="AC21" s="285">
        <v>90</v>
      </c>
      <c r="AD21" s="285">
        <v>90</v>
      </c>
      <c r="AE21" s="285">
        <v>90</v>
      </c>
      <c r="AF21" s="285">
        <v>90</v>
      </c>
      <c r="AG21" s="285">
        <v>90</v>
      </c>
      <c r="AH21" s="285">
        <v>90</v>
      </c>
      <c r="AI21" s="285">
        <v>90</v>
      </c>
      <c r="AJ21" s="285">
        <v>90</v>
      </c>
      <c r="AK21" s="285">
        <v>90</v>
      </c>
      <c r="AL21" s="285">
        <v>90</v>
      </c>
      <c r="AM21" s="285">
        <v>90</v>
      </c>
      <c r="AN21" s="285">
        <v>90</v>
      </c>
      <c r="AO21" s="285">
        <v>90</v>
      </c>
      <c r="AP21" s="285">
        <v>90</v>
      </c>
      <c r="AQ21" s="285">
        <v>90</v>
      </c>
      <c r="AR21" s="285">
        <v>90</v>
      </c>
      <c r="AS21" s="285">
        <v>90</v>
      </c>
      <c r="AT21" s="285">
        <v>90</v>
      </c>
      <c r="AU21" s="285">
        <v>90</v>
      </c>
      <c r="AV21" s="285">
        <v>90</v>
      </c>
      <c r="AW21" s="285">
        <v>90</v>
      </c>
      <c r="AX21" s="285">
        <v>90</v>
      </c>
      <c r="AY21" s="285">
        <v>90</v>
      </c>
      <c r="AZ21" s="285">
        <v>90</v>
      </c>
      <c r="BA21" s="285">
        <v>90</v>
      </c>
      <c r="BB21" s="285">
        <v>90</v>
      </c>
      <c r="BC21" s="285">
        <v>90</v>
      </c>
      <c r="BD21" s="285">
        <v>90</v>
      </c>
      <c r="BE21" s="285">
        <v>90</v>
      </c>
      <c r="BF21" s="285">
        <v>90</v>
      </c>
      <c r="BG21" s="285">
        <v>90</v>
      </c>
      <c r="BH21" s="285">
        <v>90</v>
      </c>
      <c r="BI21" s="285">
        <v>90</v>
      </c>
      <c r="BJ21" s="285">
        <v>90</v>
      </c>
      <c r="BK21" s="285">
        <v>90</v>
      </c>
      <c r="BL21" s="285">
        <v>90</v>
      </c>
    </row>
    <row r="22" spans="1:64" customFormat="1" x14ac:dyDescent="0.15">
      <c r="B22" s="47" t="s">
        <v>580</v>
      </c>
      <c r="D22" s="285"/>
      <c r="E22" s="285">
        <v>1000</v>
      </c>
      <c r="F22" s="285">
        <v>1000</v>
      </c>
      <c r="G22" s="285">
        <v>1000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285"/>
      <c r="AM22" s="285"/>
      <c r="AN22" s="285"/>
      <c r="AO22" s="285"/>
      <c r="AP22" s="285"/>
      <c r="AQ22" s="285"/>
      <c r="AR22" s="285"/>
      <c r="AS22" s="285"/>
      <c r="AT22" s="285"/>
      <c r="AU22" s="285"/>
      <c r="AV22" s="285"/>
      <c r="AW22" s="285"/>
      <c r="AX22" s="285"/>
      <c r="AY22" s="285"/>
      <c r="AZ22" s="285"/>
      <c r="BA22" s="285"/>
      <c r="BB22" s="285"/>
      <c r="BC22" s="285"/>
      <c r="BD22" s="285"/>
      <c r="BE22" s="285"/>
      <c r="BF22" s="285"/>
      <c r="BG22" s="285"/>
      <c r="BH22" s="285"/>
      <c r="BI22" s="285"/>
      <c r="BJ22" s="285"/>
      <c r="BK22" s="285"/>
      <c r="BL22" s="285"/>
    </row>
    <row r="23" spans="1:64" customFormat="1" x14ac:dyDescent="0.15">
      <c r="B23" s="47" t="s">
        <v>416</v>
      </c>
      <c r="D23" s="285"/>
      <c r="E23" s="285"/>
      <c r="F23" s="285"/>
      <c r="G23" s="285"/>
      <c r="H23" s="285"/>
      <c r="I23" s="285"/>
      <c r="J23" s="285"/>
      <c r="K23" s="285">
        <v>250</v>
      </c>
      <c r="L23" s="285">
        <v>250</v>
      </c>
      <c r="M23" s="285">
        <v>250</v>
      </c>
      <c r="N23" s="285">
        <v>250</v>
      </c>
      <c r="O23" s="285">
        <v>250</v>
      </c>
      <c r="P23" s="285">
        <v>250</v>
      </c>
      <c r="Q23" s="285">
        <v>250</v>
      </c>
      <c r="R23" s="285">
        <v>250</v>
      </c>
      <c r="S23" s="285">
        <v>250</v>
      </c>
      <c r="T23" s="285">
        <v>250</v>
      </c>
      <c r="U23" s="285">
        <v>250</v>
      </c>
      <c r="V23" s="285">
        <v>250</v>
      </c>
      <c r="W23" s="285">
        <v>250</v>
      </c>
      <c r="X23" s="285">
        <v>250</v>
      </c>
      <c r="Y23" s="285">
        <v>250</v>
      </c>
      <c r="Z23" s="285">
        <v>250</v>
      </c>
      <c r="AA23" s="285">
        <v>250</v>
      </c>
      <c r="AB23" s="285">
        <v>250</v>
      </c>
      <c r="AC23" s="285">
        <v>250</v>
      </c>
      <c r="AD23" s="285">
        <v>250</v>
      </c>
      <c r="AE23" s="285">
        <v>250</v>
      </c>
      <c r="AF23" s="285">
        <v>250</v>
      </c>
      <c r="AG23" s="285">
        <v>250</v>
      </c>
      <c r="AH23" s="285">
        <v>250</v>
      </c>
      <c r="AI23" s="285">
        <v>250</v>
      </c>
      <c r="AJ23" s="285">
        <v>250</v>
      </c>
      <c r="AK23" s="285">
        <v>250</v>
      </c>
      <c r="AL23" s="285">
        <v>250</v>
      </c>
      <c r="AM23" s="285">
        <v>250</v>
      </c>
      <c r="AN23" s="285">
        <v>250</v>
      </c>
      <c r="AO23" s="285">
        <v>250</v>
      </c>
      <c r="AP23" s="285">
        <v>250</v>
      </c>
      <c r="AQ23" s="285">
        <v>250</v>
      </c>
      <c r="AR23" s="285">
        <v>250</v>
      </c>
      <c r="AS23" s="285">
        <v>250</v>
      </c>
      <c r="AT23" s="285">
        <v>250</v>
      </c>
      <c r="AU23" s="285">
        <v>250</v>
      </c>
      <c r="AV23" s="285">
        <v>250</v>
      </c>
      <c r="AW23" s="285">
        <v>250</v>
      </c>
      <c r="AX23" s="285">
        <v>250</v>
      </c>
      <c r="AY23" s="285">
        <v>250</v>
      </c>
      <c r="AZ23" s="285">
        <v>250</v>
      </c>
      <c r="BA23" s="285">
        <v>250</v>
      </c>
      <c r="BB23" s="285">
        <v>250</v>
      </c>
      <c r="BC23" s="285">
        <v>250</v>
      </c>
      <c r="BD23" s="285">
        <v>250</v>
      </c>
      <c r="BE23" s="285">
        <v>250</v>
      </c>
      <c r="BF23" s="285">
        <v>250</v>
      </c>
      <c r="BG23" s="285">
        <v>250</v>
      </c>
      <c r="BH23" s="285">
        <v>250</v>
      </c>
      <c r="BI23" s="285">
        <v>250</v>
      </c>
      <c r="BJ23" s="285">
        <v>250</v>
      </c>
      <c r="BK23" s="285">
        <v>250</v>
      </c>
      <c r="BL23" s="285">
        <v>250</v>
      </c>
    </row>
    <row r="24" spans="1:64" customFormat="1" x14ac:dyDescent="0.15">
      <c r="B24" s="47" t="s">
        <v>414</v>
      </c>
      <c r="D24" s="285"/>
      <c r="E24" s="285"/>
      <c r="F24" s="285"/>
      <c r="G24" s="285"/>
      <c r="H24" s="285"/>
      <c r="I24" s="285"/>
      <c r="J24" s="285"/>
      <c r="K24" s="285">
        <v>150</v>
      </c>
      <c r="L24" s="285">
        <v>150</v>
      </c>
      <c r="M24" s="285">
        <v>150</v>
      </c>
      <c r="N24" s="285">
        <v>150</v>
      </c>
      <c r="O24" s="285">
        <v>150</v>
      </c>
      <c r="P24" s="285">
        <v>150</v>
      </c>
      <c r="Q24" s="285">
        <v>150</v>
      </c>
      <c r="R24" s="285">
        <v>150</v>
      </c>
      <c r="S24" s="285">
        <v>150</v>
      </c>
      <c r="T24" s="285">
        <v>150</v>
      </c>
      <c r="U24" s="285">
        <v>150</v>
      </c>
      <c r="V24" s="285">
        <v>150</v>
      </c>
      <c r="W24" s="285">
        <v>150</v>
      </c>
      <c r="X24" s="285">
        <v>150</v>
      </c>
      <c r="Y24" s="285">
        <v>150</v>
      </c>
      <c r="Z24" s="285">
        <v>150</v>
      </c>
      <c r="AA24" s="285">
        <v>150</v>
      </c>
      <c r="AB24" s="285">
        <v>150</v>
      </c>
      <c r="AC24" s="285">
        <v>150</v>
      </c>
      <c r="AD24" s="285">
        <v>150</v>
      </c>
      <c r="AE24" s="285">
        <v>150</v>
      </c>
      <c r="AF24" s="285">
        <v>150</v>
      </c>
      <c r="AG24" s="285">
        <v>150</v>
      </c>
      <c r="AH24" s="285">
        <v>150</v>
      </c>
      <c r="AI24" s="285">
        <v>150</v>
      </c>
      <c r="AJ24" s="285">
        <v>150</v>
      </c>
      <c r="AK24" s="285">
        <v>150</v>
      </c>
      <c r="AL24" s="285">
        <v>150</v>
      </c>
      <c r="AM24" s="285">
        <v>150</v>
      </c>
      <c r="AN24" s="285">
        <v>150</v>
      </c>
      <c r="AO24" s="285">
        <v>150</v>
      </c>
      <c r="AP24" s="285">
        <v>150</v>
      </c>
      <c r="AQ24" s="285">
        <v>150</v>
      </c>
      <c r="AR24" s="285">
        <v>150</v>
      </c>
      <c r="AS24" s="285">
        <v>150</v>
      </c>
      <c r="AT24" s="285">
        <v>150</v>
      </c>
      <c r="AU24" s="285">
        <v>150</v>
      </c>
      <c r="AV24" s="285">
        <v>150</v>
      </c>
      <c r="AW24" s="285">
        <v>150</v>
      </c>
      <c r="AX24" s="285">
        <v>150</v>
      </c>
      <c r="AY24" s="285">
        <v>150</v>
      </c>
      <c r="AZ24" s="285">
        <v>150</v>
      </c>
      <c r="BA24" s="285">
        <v>150</v>
      </c>
      <c r="BB24" s="285">
        <v>150</v>
      </c>
      <c r="BC24" s="285">
        <v>150</v>
      </c>
      <c r="BD24" s="285">
        <v>150</v>
      </c>
      <c r="BE24" s="285">
        <v>150</v>
      </c>
      <c r="BF24" s="285">
        <v>150</v>
      </c>
      <c r="BG24" s="285">
        <v>150</v>
      </c>
      <c r="BH24" s="285">
        <v>150</v>
      </c>
      <c r="BI24" s="285">
        <v>150</v>
      </c>
      <c r="BJ24" s="285">
        <v>150</v>
      </c>
      <c r="BK24" s="285">
        <v>150</v>
      </c>
      <c r="BL24" s="285">
        <v>150</v>
      </c>
    </row>
    <row r="25" spans="1:64" x14ac:dyDescent="0.15">
      <c r="B25" s="47" t="s">
        <v>381</v>
      </c>
      <c r="C25" s="33"/>
      <c r="D25" s="285"/>
      <c r="E25" s="285"/>
      <c r="F25" s="285"/>
      <c r="G25" s="285"/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285"/>
      <c r="AM25" s="285"/>
      <c r="AN25" s="285"/>
      <c r="AO25" s="285"/>
      <c r="AP25" s="285"/>
      <c r="AQ25" s="285"/>
      <c r="AR25" s="285"/>
      <c r="AS25" s="285"/>
      <c r="AT25" s="285"/>
      <c r="AU25" s="285"/>
      <c r="AV25" s="285"/>
      <c r="AW25" s="285"/>
      <c r="AX25" s="285"/>
      <c r="AY25" s="285"/>
      <c r="AZ25" s="285"/>
      <c r="BA25" s="285"/>
      <c r="BB25" s="285"/>
      <c r="BC25" s="285"/>
      <c r="BD25" s="285"/>
      <c r="BE25" s="285"/>
      <c r="BF25" s="285"/>
      <c r="BG25" s="285"/>
      <c r="BH25" s="285"/>
      <c r="BI25" s="285"/>
      <c r="BJ25" s="285"/>
      <c r="BK25" s="285"/>
      <c r="BL25" s="285"/>
    </row>
    <row r="26" spans="1:64" x14ac:dyDescent="0.15">
      <c r="B26" s="47" t="s">
        <v>382</v>
      </c>
      <c r="C26" s="33"/>
      <c r="D26" s="285"/>
      <c r="E26" s="285"/>
      <c r="F26" s="285"/>
      <c r="G26" s="285"/>
      <c r="H26" s="285"/>
      <c r="I26" s="285"/>
      <c r="J26" s="285"/>
      <c r="K26" s="285">
        <v>500</v>
      </c>
      <c r="L26" s="285">
        <v>500</v>
      </c>
      <c r="M26" s="285">
        <v>500</v>
      </c>
      <c r="N26" s="285">
        <v>500</v>
      </c>
      <c r="O26" s="285">
        <v>500</v>
      </c>
      <c r="P26" s="285">
        <v>500</v>
      </c>
      <c r="Q26" s="285">
        <v>500</v>
      </c>
      <c r="R26" s="285">
        <v>500</v>
      </c>
      <c r="S26" s="285">
        <v>500</v>
      </c>
      <c r="T26" s="285">
        <v>500</v>
      </c>
      <c r="U26" s="285">
        <v>500</v>
      </c>
      <c r="V26" s="285">
        <v>1000</v>
      </c>
      <c r="W26" s="285">
        <v>1000</v>
      </c>
      <c r="X26" s="285">
        <v>1000</v>
      </c>
      <c r="Y26" s="285">
        <v>1000</v>
      </c>
      <c r="Z26" s="285">
        <v>1000</v>
      </c>
      <c r="AA26" s="285">
        <v>1000</v>
      </c>
      <c r="AB26" s="285">
        <v>1000</v>
      </c>
      <c r="AC26" s="285">
        <v>1000</v>
      </c>
      <c r="AD26" s="285">
        <v>1000</v>
      </c>
      <c r="AE26" s="285">
        <v>1000</v>
      </c>
      <c r="AF26" s="285">
        <v>1000</v>
      </c>
      <c r="AG26" s="285">
        <v>1000</v>
      </c>
      <c r="AH26" s="285">
        <v>1000</v>
      </c>
      <c r="AI26" s="285">
        <v>1000</v>
      </c>
      <c r="AJ26" s="285">
        <v>1000</v>
      </c>
      <c r="AK26" s="285">
        <v>1000</v>
      </c>
      <c r="AL26" s="285">
        <v>1000</v>
      </c>
      <c r="AM26" s="285">
        <v>1000</v>
      </c>
      <c r="AN26" s="285">
        <v>1000</v>
      </c>
      <c r="AO26" s="285">
        <v>1000</v>
      </c>
      <c r="AP26" s="285">
        <v>1000</v>
      </c>
      <c r="AQ26" s="285">
        <v>1000</v>
      </c>
      <c r="AR26" s="285">
        <v>1000</v>
      </c>
      <c r="AS26" s="285">
        <v>1000</v>
      </c>
      <c r="AT26" s="285">
        <v>1000</v>
      </c>
      <c r="AU26" s="285">
        <v>1000</v>
      </c>
      <c r="AV26" s="285">
        <v>1000</v>
      </c>
      <c r="AW26" s="285">
        <v>1000</v>
      </c>
      <c r="AX26" s="285">
        <v>1000</v>
      </c>
      <c r="AY26" s="285">
        <v>1000</v>
      </c>
      <c r="AZ26" s="285">
        <v>1000</v>
      </c>
      <c r="BA26" s="285">
        <v>1000</v>
      </c>
      <c r="BB26" s="285">
        <v>1000</v>
      </c>
      <c r="BC26" s="285">
        <v>1000</v>
      </c>
      <c r="BD26" s="285">
        <v>1000</v>
      </c>
      <c r="BE26" s="285">
        <v>1000</v>
      </c>
      <c r="BF26" s="285">
        <v>1000</v>
      </c>
      <c r="BG26" s="285">
        <v>1000</v>
      </c>
      <c r="BH26" s="285">
        <v>1000</v>
      </c>
      <c r="BI26" s="285">
        <v>1000</v>
      </c>
      <c r="BJ26" s="285">
        <v>1000</v>
      </c>
      <c r="BK26" s="285">
        <v>1000</v>
      </c>
      <c r="BL26" s="285">
        <v>1000</v>
      </c>
    </row>
    <row r="27" spans="1:64" customFormat="1" x14ac:dyDescent="0.15">
      <c r="B27" s="47" t="s">
        <v>411</v>
      </c>
      <c r="D27" s="285">
        <v>250</v>
      </c>
      <c r="E27" s="285">
        <v>100</v>
      </c>
      <c r="F27" s="285">
        <v>100</v>
      </c>
      <c r="G27" s="285">
        <v>100</v>
      </c>
      <c r="H27" s="285">
        <v>100</v>
      </c>
      <c r="I27" s="285">
        <v>100</v>
      </c>
      <c r="J27" s="285">
        <v>100</v>
      </c>
      <c r="K27" s="285">
        <v>100</v>
      </c>
      <c r="L27" s="285">
        <v>100</v>
      </c>
      <c r="M27" s="285">
        <v>100</v>
      </c>
      <c r="N27" s="285">
        <v>100</v>
      </c>
      <c r="O27" s="285">
        <v>100</v>
      </c>
      <c r="P27" s="285">
        <v>100</v>
      </c>
      <c r="Q27" s="285">
        <v>100</v>
      </c>
      <c r="R27" s="285">
        <v>100</v>
      </c>
      <c r="S27" s="285">
        <v>100</v>
      </c>
      <c r="T27" s="285">
        <v>100</v>
      </c>
      <c r="U27" s="285">
        <v>100</v>
      </c>
      <c r="V27" s="285">
        <v>100</v>
      </c>
      <c r="W27" s="285">
        <v>100</v>
      </c>
      <c r="X27" s="285">
        <v>100</v>
      </c>
      <c r="Y27" s="285">
        <v>100</v>
      </c>
      <c r="Z27" s="285">
        <v>100</v>
      </c>
      <c r="AA27" s="285">
        <v>100</v>
      </c>
      <c r="AB27" s="285">
        <v>100</v>
      </c>
      <c r="AC27" s="285">
        <v>100</v>
      </c>
      <c r="AD27" s="285">
        <v>100</v>
      </c>
      <c r="AE27" s="285">
        <v>100</v>
      </c>
      <c r="AF27" s="285">
        <v>100</v>
      </c>
      <c r="AG27" s="285">
        <v>100</v>
      </c>
      <c r="AH27" s="285">
        <v>100</v>
      </c>
      <c r="AI27" s="285">
        <v>100</v>
      </c>
      <c r="AJ27" s="285">
        <v>100</v>
      </c>
      <c r="AK27" s="285">
        <v>100</v>
      </c>
      <c r="AL27" s="285">
        <v>100</v>
      </c>
      <c r="AM27" s="285">
        <v>100</v>
      </c>
      <c r="AN27" s="285">
        <v>100</v>
      </c>
      <c r="AO27" s="285">
        <v>100</v>
      </c>
      <c r="AP27" s="285">
        <v>100</v>
      </c>
      <c r="AQ27" s="285">
        <v>100</v>
      </c>
      <c r="AR27" s="285">
        <v>100</v>
      </c>
      <c r="AS27" s="285">
        <v>100</v>
      </c>
      <c r="AT27" s="285">
        <v>100</v>
      </c>
      <c r="AU27" s="285">
        <v>100</v>
      </c>
      <c r="AV27" s="285">
        <v>100</v>
      </c>
      <c r="AW27" s="285">
        <v>100</v>
      </c>
      <c r="AX27" s="285">
        <v>100</v>
      </c>
      <c r="AY27" s="285">
        <v>100</v>
      </c>
      <c r="AZ27" s="285">
        <v>100</v>
      </c>
      <c r="BA27" s="285">
        <v>100</v>
      </c>
      <c r="BB27" s="285">
        <v>100</v>
      </c>
      <c r="BC27" s="285">
        <v>100</v>
      </c>
      <c r="BD27" s="285">
        <v>100</v>
      </c>
      <c r="BE27" s="285">
        <v>100</v>
      </c>
      <c r="BF27" s="285">
        <v>100</v>
      </c>
      <c r="BG27" s="285">
        <v>100</v>
      </c>
      <c r="BH27" s="285">
        <v>100</v>
      </c>
      <c r="BI27" s="285">
        <v>100</v>
      </c>
      <c r="BJ27" s="285">
        <v>100</v>
      </c>
      <c r="BK27" s="285">
        <v>100</v>
      </c>
      <c r="BL27" s="285">
        <v>100</v>
      </c>
    </row>
    <row r="28" spans="1:64" x14ac:dyDescent="0.15">
      <c r="B28" s="47" t="s">
        <v>413</v>
      </c>
      <c r="C28" s="33"/>
      <c r="D28" s="285"/>
      <c r="E28" s="285"/>
      <c r="F28" s="285"/>
      <c r="G28" s="285"/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285"/>
      <c r="AM28" s="285"/>
      <c r="AN28" s="285"/>
      <c r="AO28" s="285"/>
      <c r="AP28" s="285"/>
      <c r="AQ28" s="285"/>
      <c r="AR28" s="285"/>
      <c r="AS28" s="285"/>
      <c r="AT28" s="285"/>
      <c r="AU28" s="285"/>
      <c r="AV28" s="285"/>
      <c r="AW28" s="285"/>
      <c r="AX28" s="285"/>
      <c r="AY28" s="285"/>
      <c r="AZ28" s="285"/>
      <c r="BA28" s="285"/>
      <c r="BB28" s="285"/>
      <c r="BC28" s="285"/>
      <c r="BD28" s="285"/>
      <c r="BE28" s="285"/>
      <c r="BF28" s="285"/>
      <c r="BG28" s="285"/>
      <c r="BH28" s="285"/>
      <c r="BI28" s="285"/>
      <c r="BJ28" s="285"/>
      <c r="BK28" s="285"/>
      <c r="BL28" s="285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418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406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412</v>
      </c>
      <c r="D34" s="285"/>
      <c r="E34" s="285">
        <v>5500</v>
      </c>
      <c r="F34" s="285"/>
      <c r="G34" s="285"/>
      <c r="H34" s="285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285"/>
      <c r="AM34" s="285"/>
      <c r="AN34" s="285"/>
      <c r="AO34" s="285"/>
      <c r="AP34" s="285"/>
      <c r="AQ34" s="285"/>
      <c r="AR34" s="285"/>
      <c r="AS34" s="285"/>
      <c r="AT34" s="285"/>
      <c r="AU34" s="285"/>
      <c r="AV34" s="285"/>
      <c r="AW34" s="285"/>
      <c r="AX34" s="285"/>
      <c r="AY34" s="285"/>
      <c r="AZ34" s="285"/>
      <c r="BA34" s="285"/>
      <c r="BB34" s="285"/>
      <c r="BC34" s="285"/>
      <c r="BD34" s="285"/>
      <c r="BE34" s="285"/>
      <c r="BF34" s="285"/>
      <c r="BG34" s="285"/>
      <c r="BH34" s="285"/>
      <c r="BI34" s="285"/>
      <c r="BJ34" s="285"/>
      <c r="BK34" s="285"/>
      <c r="BL34" s="285"/>
    </row>
    <row r="35" spans="1:64" customFormat="1" x14ac:dyDescent="0.15">
      <c r="B35" s="47" t="s">
        <v>415</v>
      </c>
      <c r="D35" s="285"/>
      <c r="E35" s="285">
        <v>500</v>
      </c>
      <c r="F35" s="285">
        <v>500</v>
      </c>
      <c r="G35" s="285">
        <v>500</v>
      </c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285"/>
      <c r="AM35" s="285"/>
      <c r="AN35" s="285"/>
      <c r="AO35" s="285"/>
      <c r="AP35" s="285"/>
      <c r="AQ35" s="285"/>
      <c r="AR35" s="285"/>
      <c r="AS35" s="285"/>
      <c r="AT35" s="285"/>
      <c r="AU35" s="285"/>
      <c r="AV35" s="285"/>
      <c r="AW35" s="285"/>
      <c r="AX35" s="285"/>
      <c r="AY35" s="285"/>
      <c r="AZ35" s="285"/>
      <c r="BA35" s="285"/>
      <c r="BB35" s="285"/>
      <c r="BC35" s="285"/>
      <c r="BD35" s="285"/>
      <c r="BE35" s="285"/>
      <c r="BF35" s="285"/>
      <c r="BG35" s="285"/>
      <c r="BH35" s="285"/>
      <c r="BI35" s="285"/>
      <c r="BJ35" s="285"/>
      <c r="BK35" s="285"/>
      <c r="BL35" s="285"/>
    </row>
    <row r="36" spans="1:64" customFormat="1" x14ac:dyDescent="0.15">
      <c r="B36" s="47" t="s">
        <v>416</v>
      </c>
      <c r="D36" s="285"/>
      <c r="E36" s="285">
        <v>450</v>
      </c>
      <c r="F36" s="285">
        <v>450</v>
      </c>
      <c r="G36" s="285">
        <v>450</v>
      </c>
      <c r="H36" s="285">
        <v>450</v>
      </c>
      <c r="I36" s="285">
        <v>450</v>
      </c>
      <c r="J36" s="285">
        <v>450</v>
      </c>
      <c r="K36" s="285">
        <v>450</v>
      </c>
      <c r="L36" s="285">
        <v>450</v>
      </c>
      <c r="M36" s="285">
        <v>450</v>
      </c>
      <c r="N36" s="285">
        <v>450</v>
      </c>
      <c r="O36" s="285">
        <v>450</v>
      </c>
      <c r="P36" s="285">
        <v>450</v>
      </c>
      <c r="Q36" s="285">
        <v>450</v>
      </c>
      <c r="R36" s="285">
        <v>450</v>
      </c>
      <c r="S36" s="285">
        <v>450</v>
      </c>
      <c r="T36" s="285">
        <v>450</v>
      </c>
      <c r="U36" s="285">
        <v>450</v>
      </c>
      <c r="V36" s="285">
        <v>450</v>
      </c>
      <c r="W36" s="285">
        <v>450</v>
      </c>
      <c r="X36" s="285">
        <v>450</v>
      </c>
      <c r="Y36" s="285">
        <v>450</v>
      </c>
      <c r="Z36" s="285">
        <v>450</v>
      </c>
      <c r="AA36" s="285">
        <v>450</v>
      </c>
      <c r="AB36" s="285">
        <v>450</v>
      </c>
      <c r="AC36" s="285">
        <v>450</v>
      </c>
      <c r="AD36" s="285">
        <v>450</v>
      </c>
      <c r="AE36" s="285">
        <v>450</v>
      </c>
      <c r="AF36" s="285">
        <v>450</v>
      </c>
      <c r="AG36" s="285">
        <v>450</v>
      </c>
      <c r="AH36" s="285">
        <v>450</v>
      </c>
      <c r="AI36" s="285">
        <v>450</v>
      </c>
      <c r="AJ36" s="285">
        <v>450</v>
      </c>
      <c r="AK36" s="285">
        <v>450</v>
      </c>
      <c r="AL36" s="285">
        <v>450</v>
      </c>
      <c r="AM36" s="285">
        <v>450</v>
      </c>
      <c r="AN36" s="285">
        <v>450</v>
      </c>
      <c r="AO36" s="285">
        <v>450</v>
      </c>
      <c r="AP36" s="285">
        <v>450</v>
      </c>
      <c r="AQ36" s="285">
        <v>450</v>
      </c>
      <c r="AR36" s="285">
        <v>450</v>
      </c>
      <c r="AS36" s="285">
        <v>450</v>
      </c>
      <c r="AT36" s="285">
        <v>450</v>
      </c>
      <c r="AU36" s="285">
        <v>450</v>
      </c>
      <c r="AV36" s="285">
        <v>450</v>
      </c>
      <c r="AW36" s="285">
        <v>450</v>
      </c>
      <c r="AX36" s="285">
        <v>450</v>
      </c>
      <c r="AY36" s="285">
        <v>450</v>
      </c>
      <c r="AZ36" s="285">
        <v>450</v>
      </c>
      <c r="BA36" s="285">
        <v>450</v>
      </c>
      <c r="BB36" s="285">
        <v>450</v>
      </c>
      <c r="BC36" s="285">
        <v>450</v>
      </c>
      <c r="BD36" s="285">
        <v>450</v>
      </c>
      <c r="BE36" s="285">
        <v>450</v>
      </c>
      <c r="BF36" s="285">
        <v>450</v>
      </c>
      <c r="BG36" s="285">
        <v>450</v>
      </c>
      <c r="BH36" s="285">
        <v>450</v>
      </c>
      <c r="BI36" s="285">
        <v>450</v>
      </c>
      <c r="BJ36" s="285">
        <v>450</v>
      </c>
      <c r="BK36" s="285">
        <v>450</v>
      </c>
      <c r="BL36" s="285">
        <v>450</v>
      </c>
    </row>
    <row r="37" spans="1:64" customFormat="1" x14ac:dyDescent="0.15">
      <c r="B37" s="47" t="s">
        <v>414</v>
      </c>
      <c r="D37" s="285"/>
      <c r="E37" s="285">
        <v>500</v>
      </c>
      <c r="F37" s="285">
        <v>500</v>
      </c>
      <c r="G37" s="285">
        <v>500</v>
      </c>
      <c r="H37" s="285">
        <v>500</v>
      </c>
      <c r="I37" s="285">
        <v>500</v>
      </c>
      <c r="J37" s="285">
        <v>500</v>
      </c>
      <c r="K37" s="285">
        <v>500</v>
      </c>
      <c r="L37" s="285">
        <v>500</v>
      </c>
      <c r="M37" s="285">
        <v>500</v>
      </c>
      <c r="N37" s="285">
        <v>500</v>
      </c>
      <c r="O37" s="285">
        <v>500</v>
      </c>
      <c r="P37" s="285">
        <v>500</v>
      </c>
      <c r="Q37" s="285">
        <v>500</v>
      </c>
      <c r="R37" s="285">
        <v>500</v>
      </c>
      <c r="S37" s="285">
        <v>500</v>
      </c>
      <c r="T37" s="285">
        <v>500</v>
      </c>
      <c r="U37" s="285">
        <v>500</v>
      </c>
      <c r="V37" s="285">
        <v>500</v>
      </c>
      <c r="W37" s="285">
        <v>500</v>
      </c>
      <c r="X37" s="285">
        <v>500</v>
      </c>
      <c r="Y37" s="285">
        <v>500</v>
      </c>
      <c r="Z37" s="285">
        <v>500</v>
      </c>
      <c r="AA37" s="285">
        <v>500</v>
      </c>
      <c r="AB37" s="285">
        <v>500</v>
      </c>
      <c r="AC37" s="285">
        <v>500</v>
      </c>
      <c r="AD37" s="285">
        <v>500</v>
      </c>
      <c r="AE37" s="285">
        <v>500</v>
      </c>
      <c r="AF37" s="285">
        <v>500</v>
      </c>
      <c r="AG37" s="285">
        <v>500</v>
      </c>
      <c r="AH37" s="285">
        <v>500</v>
      </c>
      <c r="AI37" s="285">
        <v>500</v>
      </c>
      <c r="AJ37" s="285">
        <v>500</v>
      </c>
      <c r="AK37" s="285">
        <v>500</v>
      </c>
      <c r="AL37" s="285">
        <v>500</v>
      </c>
      <c r="AM37" s="285">
        <v>500</v>
      </c>
      <c r="AN37" s="285">
        <v>500</v>
      </c>
      <c r="AO37" s="285">
        <v>500</v>
      </c>
      <c r="AP37" s="285">
        <v>500</v>
      </c>
      <c r="AQ37" s="285">
        <v>500</v>
      </c>
      <c r="AR37" s="285">
        <v>500</v>
      </c>
      <c r="AS37" s="285">
        <v>500</v>
      </c>
      <c r="AT37" s="285">
        <v>500</v>
      </c>
      <c r="AU37" s="285">
        <v>500</v>
      </c>
      <c r="AV37" s="285">
        <v>500</v>
      </c>
      <c r="AW37" s="285">
        <v>500</v>
      </c>
      <c r="AX37" s="285">
        <v>500</v>
      </c>
      <c r="AY37" s="285">
        <v>500</v>
      </c>
      <c r="AZ37" s="285">
        <v>500</v>
      </c>
      <c r="BA37" s="285">
        <v>500</v>
      </c>
      <c r="BB37" s="285">
        <v>500</v>
      </c>
      <c r="BC37" s="285">
        <v>500</v>
      </c>
      <c r="BD37" s="285">
        <v>500</v>
      </c>
      <c r="BE37" s="285">
        <v>500</v>
      </c>
      <c r="BF37" s="285">
        <v>500</v>
      </c>
      <c r="BG37" s="285">
        <v>500</v>
      </c>
      <c r="BH37" s="285">
        <v>500</v>
      </c>
      <c r="BI37" s="285">
        <v>500</v>
      </c>
      <c r="BJ37" s="285">
        <v>500</v>
      </c>
      <c r="BK37" s="285">
        <v>500</v>
      </c>
      <c r="BL37" s="285">
        <v>500</v>
      </c>
    </row>
    <row r="38" spans="1:64" x14ac:dyDescent="0.15">
      <c r="B38" s="47" t="s">
        <v>381</v>
      </c>
      <c r="C38" s="33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285"/>
      <c r="AM38" s="285"/>
      <c r="AN38" s="285"/>
      <c r="AO38" s="285"/>
      <c r="AP38" s="285"/>
      <c r="AQ38" s="285"/>
      <c r="AR38" s="285"/>
      <c r="AS38" s="285"/>
      <c r="AT38" s="285"/>
      <c r="AU38" s="285"/>
      <c r="AV38" s="285"/>
      <c r="AW38" s="285"/>
      <c r="AX38" s="285"/>
      <c r="AY38" s="285"/>
      <c r="AZ38" s="285"/>
      <c r="BA38" s="285"/>
      <c r="BB38" s="285"/>
      <c r="BC38" s="285"/>
      <c r="BD38" s="285"/>
      <c r="BE38" s="285"/>
      <c r="BF38" s="285"/>
      <c r="BG38" s="285"/>
      <c r="BH38" s="285"/>
      <c r="BI38" s="285"/>
      <c r="BJ38" s="285"/>
      <c r="BK38" s="285"/>
      <c r="BL38" s="285"/>
    </row>
    <row r="39" spans="1:64" x14ac:dyDescent="0.15">
      <c r="B39" s="47" t="s">
        <v>382</v>
      </c>
      <c r="C39" s="33"/>
      <c r="D39" s="317"/>
      <c r="E39" s="317"/>
      <c r="F39" s="317"/>
      <c r="G39" s="317"/>
      <c r="H39" s="317"/>
      <c r="I39" s="317"/>
      <c r="J39" s="317"/>
      <c r="K39" s="317"/>
      <c r="L39" s="317"/>
      <c r="M39" s="317"/>
      <c r="N39" s="317"/>
      <c r="O39" s="317"/>
      <c r="P39" s="317"/>
      <c r="Q39" s="317"/>
      <c r="R39" s="317"/>
      <c r="S39" s="317"/>
      <c r="T39" s="317"/>
      <c r="U39" s="317"/>
      <c r="V39" s="317"/>
      <c r="W39" s="317"/>
      <c r="X39" s="317"/>
      <c r="Y39" s="317"/>
      <c r="Z39" s="317"/>
      <c r="AA39" s="317"/>
      <c r="AB39" s="317"/>
      <c r="AC39" s="317"/>
      <c r="AD39" s="317"/>
      <c r="AE39" s="317"/>
      <c r="AF39" s="317"/>
      <c r="AG39" s="317"/>
      <c r="AH39" s="317"/>
      <c r="AI39" s="317"/>
      <c r="AJ39" s="317"/>
      <c r="AK39" s="317"/>
      <c r="AL39" s="317"/>
      <c r="AM39" s="317"/>
      <c r="AN39" s="317"/>
      <c r="AO39" s="317"/>
      <c r="AP39" s="317"/>
      <c r="AQ39" s="317"/>
      <c r="AR39" s="317"/>
      <c r="AS39" s="317"/>
      <c r="AT39" s="317"/>
      <c r="AU39" s="317"/>
      <c r="AV39" s="317"/>
      <c r="AW39" s="317"/>
      <c r="AX39" s="317"/>
      <c r="AY39" s="317"/>
      <c r="AZ39" s="317"/>
      <c r="BA39" s="317"/>
      <c r="BB39" s="317"/>
      <c r="BC39" s="317"/>
      <c r="BD39" s="317"/>
      <c r="BE39" s="317"/>
      <c r="BF39" s="317"/>
      <c r="BG39" s="317"/>
      <c r="BH39" s="317"/>
      <c r="BI39" s="317"/>
      <c r="BJ39" s="317"/>
      <c r="BK39" s="317"/>
      <c r="BL39" s="317"/>
    </row>
    <row r="40" spans="1:64" customFormat="1" x14ac:dyDescent="0.15">
      <c r="B40" s="47" t="s">
        <v>411</v>
      </c>
      <c r="D40" s="285">
        <v>250</v>
      </c>
      <c r="E40" s="285">
        <v>100</v>
      </c>
      <c r="F40" s="285">
        <v>100</v>
      </c>
      <c r="G40" s="285">
        <v>100</v>
      </c>
      <c r="H40" s="285">
        <v>100</v>
      </c>
      <c r="I40" s="285">
        <v>100</v>
      </c>
      <c r="J40" s="285">
        <v>100</v>
      </c>
      <c r="K40" s="285">
        <v>100</v>
      </c>
      <c r="L40" s="285">
        <v>100</v>
      </c>
      <c r="M40" s="285">
        <v>100</v>
      </c>
      <c r="N40" s="285">
        <v>100</v>
      </c>
      <c r="O40" s="285">
        <v>100</v>
      </c>
      <c r="P40" s="285">
        <v>100</v>
      </c>
      <c r="Q40" s="285">
        <v>100</v>
      </c>
      <c r="R40" s="285">
        <v>100</v>
      </c>
      <c r="S40" s="285">
        <v>100</v>
      </c>
      <c r="T40" s="285">
        <v>100</v>
      </c>
      <c r="U40" s="285">
        <v>100</v>
      </c>
      <c r="V40" s="285">
        <v>100</v>
      </c>
      <c r="W40" s="285">
        <v>100</v>
      </c>
      <c r="X40" s="285">
        <v>100</v>
      </c>
      <c r="Y40" s="285">
        <v>100</v>
      </c>
      <c r="Z40" s="285">
        <v>100</v>
      </c>
      <c r="AA40" s="285">
        <v>100</v>
      </c>
      <c r="AB40" s="285">
        <v>100</v>
      </c>
      <c r="AC40" s="285">
        <v>100</v>
      </c>
      <c r="AD40" s="285">
        <v>100</v>
      </c>
      <c r="AE40" s="285">
        <v>100</v>
      </c>
      <c r="AF40" s="285">
        <v>100</v>
      </c>
      <c r="AG40" s="285">
        <v>100</v>
      </c>
      <c r="AH40" s="285">
        <v>100</v>
      </c>
      <c r="AI40" s="285">
        <v>100</v>
      </c>
      <c r="AJ40" s="285">
        <v>100</v>
      </c>
      <c r="AK40" s="285">
        <v>100</v>
      </c>
      <c r="AL40" s="285">
        <v>100</v>
      </c>
      <c r="AM40" s="285">
        <v>100</v>
      </c>
      <c r="AN40" s="285">
        <v>100</v>
      </c>
      <c r="AO40" s="285">
        <v>100</v>
      </c>
      <c r="AP40" s="285">
        <v>100</v>
      </c>
      <c r="AQ40" s="285">
        <v>100</v>
      </c>
      <c r="AR40" s="285">
        <v>100</v>
      </c>
      <c r="AS40" s="285">
        <v>100</v>
      </c>
      <c r="AT40" s="285">
        <v>100</v>
      </c>
      <c r="AU40" s="285">
        <v>100</v>
      </c>
      <c r="AV40" s="285">
        <v>100</v>
      </c>
      <c r="AW40" s="285">
        <v>100</v>
      </c>
      <c r="AX40" s="285">
        <v>100</v>
      </c>
      <c r="AY40" s="285">
        <v>100</v>
      </c>
      <c r="AZ40" s="285">
        <v>100</v>
      </c>
      <c r="BA40" s="285">
        <v>100</v>
      </c>
      <c r="BB40" s="285">
        <v>100</v>
      </c>
      <c r="BC40" s="285">
        <v>100</v>
      </c>
      <c r="BD40" s="285">
        <v>100</v>
      </c>
      <c r="BE40" s="285">
        <v>100</v>
      </c>
      <c r="BF40" s="285">
        <v>100</v>
      </c>
      <c r="BG40" s="285">
        <v>100</v>
      </c>
      <c r="BH40" s="285">
        <v>100</v>
      </c>
      <c r="BI40" s="285">
        <v>100</v>
      </c>
      <c r="BJ40" s="285">
        <v>100</v>
      </c>
      <c r="BK40" s="285">
        <v>100</v>
      </c>
      <c r="BL40" s="285">
        <v>100</v>
      </c>
    </row>
    <row r="41" spans="1:64" x14ac:dyDescent="0.15">
      <c r="B41" s="47" t="s">
        <v>413</v>
      </c>
      <c r="C41" s="33"/>
      <c r="D41" s="317"/>
      <c r="E41" s="317"/>
      <c r="F41" s="317"/>
      <c r="G41" s="317"/>
      <c r="H41" s="317"/>
      <c r="I41" s="317"/>
      <c r="J41" s="317"/>
      <c r="K41" s="317"/>
      <c r="L41" s="317"/>
      <c r="M41" s="317"/>
      <c r="N41" s="317"/>
      <c r="O41" s="317"/>
      <c r="P41" s="317"/>
      <c r="Q41" s="317"/>
      <c r="R41" s="317"/>
      <c r="S41" s="317"/>
      <c r="T41" s="317"/>
      <c r="U41" s="317"/>
      <c r="V41" s="317"/>
      <c r="W41" s="317"/>
      <c r="X41" s="317"/>
      <c r="Y41" s="317"/>
      <c r="Z41" s="317"/>
      <c r="AA41" s="317"/>
      <c r="AB41" s="317"/>
      <c r="AC41" s="317"/>
      <c r="AD41" s="317"/>
      <c r="AE41" s="317"/>
      <c r="AF41" s="317"/>
      <c r="AG41" s="317"/>
      <c r="AH41" s="317"/>
      <c r="AI41" s="317"/>
      <c r="AJ41" s="317"/>
      <c r="AK41" s="317"/>
      <c r="AL41" s="317"/>
      <c r="AM41" s="317"/>
      <c r="AN41" s="317"/>
      <c r="AO41" s="317"/>
      <c r="AP41" s="317"/>
      <c r="AQ41" s="317"/>
      <c r="AR41" s="317"/>
      <c r="AS41" s="317"/>
      <c r="AT41" s="317"/>
      <c r="AU41" s="317"/>
      <c r="AV41" s="317"/>
      <c r="AW41" s="317"/>
      <c r="AX41" s="317"/>
      <c r="AY41" s="317"/>
      <c r="AZ41" s="317"/>
      <c r="BA41" s="317"/>
      <c r="BB41" s="317"/>
      <c r="BC41" s="317"/>
      <c r="BD41" s="317"/>
      <c r="BE41" s="317"/>
      <c r="BF41" s="317"/>
      <c r="BG41" s="317"/>
      <c r="BH41" s="317"/>
      <c r="BI41" s="317"/>
      <c r="BJ41" s="317"/>
      <c r="BK41" s="317"/>
      <c r="BL41" s="317"/>
    </row>
    <row r="42" spans="1:64" x14ac:dyDescent="0.15">
      <c r="B42" s="47"/>
      <c r="C42" s="33"/>
      <c r="D42" s="317"/>
      <c r="E42" s="317"/>
      <c r="F42" s="317"/>
      <c r="G42" s="317"/>
      <c r="H42" s="317"/>
      <c r="I42" s="317"/>
      <c r="J42" s="317"/>
      <c r="K42" s="317"/>
      <c r="L42" s="317"/>
      <c r="M42" s="317"/>
      <c r="N42" s="317"/>
      <c r="O42" s="317"/>
      <c r="P42" s="317"/>
      <c r="Q42" s="317"/>
      <c r="R42" s="317"/>
      <c r="S42" s="317"/>
      <c r="T42" s="317"/>
      <c r="U42" s="317"/>
      <c r="V42" s="317"/>
      <c r="W42" s="317"/>
      <c r="X42" s="317"/>
      <c r="Y42" s="317"/>
      <c r="Z42" s="317"/>
      <c r="AA42" s="317"/>
      <c r="AB42" s="317"/>
      <c r="AC42" s="317"/>
      <c r="AD42" s="317"/>
      <c r="AE42" s="317"/>
      <c r="AF42" s="317"/>
      <c r="AG42" s="317"/>
      <c r="AH42" s="317"/>
      <c r="AI42" s="317"/>
      <c r="AJ42" s="317"/>
      <c r="AK42" s="317"/>
      <c r="AL42" s="317"/>
      <c r="AM42" s="317"/>
      <c r="AN42" s="317"/>
      <c r="AO42" s="317"/>
      <c r="AP42" s="317"/>
      <c r="AQ42" s="317"/>
      <c r="AR42" s="317"/>
      <c r="AS42" s="317"/>
      <c r="AT42" s="317"/>
      <c r="AU42" s="317"/>
      <c r="AV42" s="317"/>
      <c r="AW42" s="317"/>
      <c r="AX42" s="317"/>
      <c r="AY42" s="317"/>
      <c r="AZ42" s="317"/>
      <c r="BA42" s="317"/>
      <c r="BB42" s="317"/>
      <c r="BC42" s="317"/>
      <c r="BD42" s="317"/>
      <c r="BE42" s="317"/>
      <c r="BF42" s="317"/>
      <c r="BG42" s="317"/>
      <c r="BH42" s="317"/>
      <c r="BI42" s="317"/>
      <c r="BJ42" s="317"/>
      <c r="BK42" s="317"/>
      <c r="BL42" s="317"/>
    </row>
    <row r="43" spans="1:64" s="50" customFormat="1" x14ac:dyDescent="0.15">
      <c r="A43" s="74"/>
      <c r="B43" s="73" t="s">
        <v>419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420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412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738</v>
      </c>
      <c r="D48" s="317"/>
      <c r="E48" s="317">
        <v>5000</v>
      </c>
      <c r="F48" s="317">
        <v>2500</v>
      </c>
      <c r="G48" s="317">
        <v>2500</v>
      </c>
      <c r="H48" s="317"/>
      <c r="I48" s="317">
        <v>35000</v>
      </c>
      <c r="J48" s="317">
        <v>35000</v>
      </c>
      <c r="K48" s="317">
        <f>30000+35000</f>
        <v>65000</v>
      </c>
      <c r="L48" s="317">
        <v>35000</v>
      </c>
      <c r="M48" s="317">
        <v>30000</v>
      </c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Z48" s="317"/>
      <c r="AA48" s="317"/>
      <c r="AB48" s="317"/>
      <c r="AC48" s="317"/>
      <c r="AD48" s="317"/>
      <c r="AE48" s="317"/>
      <c r="AF48" s="317"/>
      <c r="AG48" s="317"/>
      <c r="AH48" s="317"/>
      <c r="AI48" s="317"/>
      <c r="AJ48" s="317"/>
      <c r="AK48" s="317"/>
      <c r="AL48" s="317"/>
      <c r="AM48" s="317"/>
      <c r="AN48" s="317"/>
      <c r="AO48" s="317"/>
      <c r="AP48" s="317"/>
      <c r="AQ48" s="317"/>
      <c r="AR48" s="317"/>
      <c r="AS48" s="317"/>
      <c r="AT48" s="317"/>
      <c r="AU48" s="317"/>
      <c r="AV48" s="317"/>
      <c r="AW48" s="317"/>
      <c r="AX48" s="317"/>
      <c r="AY48" s="317"/>
      <c r="AZ48" s="317"/>
      <c r="BA48" s="317"/>
      <c r="BB48" s="317"/>
      <c r="BC48" s="317"/>
      <c r="BD48" s="317"/>
      <c r="BE48" s="317"/>
      <c r="BF48" s="317"/>
      <c r="BG48" s="317"/>
      <c r="BH48" s="317"/>
      <c r="BI48" s="317"/>
      <c r="BJ48" s="317"/>
      <c r="BK48" s="317"/>
      <c r="BL48" s="317"/>
    </row>
    <row r="49" spans="1:64" customFormat="1" x14ac:dyDescent="0.15">
      <c r="B49" s="47" t="s">
        <v>739</v>
      </c>
      <c r="D49" s="317"/>
      <c r="E49" s="317"/>
      <c r="F49" s="317"/>
      <c r="G49" s="317"/>
      <c r="H49" s="317"/>
      <c r="I49" s="317">
        <v>5000</v>
      </c>
      <c r="J49" s="317">
        <v>5000</v>
      </c>
      <c r="K49" s="317">
        <f>5000+5000</f>
        <v>10000</v>
      </c>
      <c r="L49" s="317">
        <v>5000</v>
      </c>
      <c r="M49" s="317">
        <v>5000</v>
      </c>
      <c r="N49" s="317">
        <v>5000</v>
      </c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Z49" s="317"/>
      <c r="AA49" s="317"/>
      <c r="AB49" s="317"/>
      <c r="AC49" s="317"/>
      <c r="AD49" s="317"/>
      <c r="AE49" s="317"/>
      <c r="AF49" s="317"/>
      <c r="AG49" s="317"/>
      <c r="AH49" s="317"/>
      <c r="AI49" s="317"/>
      <c r="AJ49" s="317"/>
      <c r="AK49" s="317"/>
      <c r="AL49" s="317"/>
      <c r="AM49" s="317"/>
      <c r="AN49" s="317"/>
      <c r="AO49" s="317"/>
      <c r="AP49" s="317"/>
      <c r="AQ49" s="317"/>
      <c r="AR49" s="317"/>
      <c r="AS49" s="317"/>
      <c r="AT49" s="317"/>
      <c r="AU49" s="317"/>
      <c r="AV49" s="317"/>
      <c r="AW49" s="317"/>
      <c r="AX49" s="317"/>
      <c r="AY49" s="317"/>
      <c r="AZ49" s="317"/>
      <c r="BA49" s="317"/>
      <c r="BB49" s="317"/>
      <c r="BC49" s="317"/>
      <c r="BD49" s="317"/>
      <c r="BE49" s="317"/>
      <c r="BF49" s="317"/>
      <c r="BG49" s="317"/>
      <c r="BH49" s="317"/>
      <c r="BI49" s="317"/>
      <c r="BJ49" s="317"/>
      <c r="BK49" s="317"/>
      <c r="BL49" s="317"/>
    </row>
    <row r="50" spans="1:64" customFormat="1" x14ac:dyDescent="0.15">
      <c r="B50" s="47" t="s">
        <v>416</v>
      </c>
      <c r="D50" s="317"/>
      <c r="E50" s="317"/>
      <c r="F50" s="317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Z50" s="317"/>
      <c r="AA50" s="317"/>
      <c r="AB50" s="317"/>
      <c r="AC50" s="317"/>
      <c r="AD50" s="317"/>
      <c r="AE50" s="317"/>
      <c r="AF50" s="317"/>
      <c r="AG50" s="317"/>
      <c r="AH50" s="317"/>
      <c r="AI50" s="317"/>
      <c r="AJ50" s="317"/>
      <c r="AK50" s="317"/>
      <c r="AL50" s="317"/>
      <c r="AM50" s="317"/>
      <c r="AN50" s="317"/>
      <c r="AO50" s="317"/>
      <c r="AP50" s="317"/>
      <c r="AQ50" s="317"/>
      <c r="AR50" s="317"/>
      <c r="AS50" s="317"/>
      <c r="AT50" s="317"/>
      <c r="AU50" s="317"/>
      <c r="AV50" s="317"/>
      <c r="AW50" s="317"/>
      <c r="AX50" s="317"/>
      <c r="AY50" s="317"/>
      <c r="AZ50" s="317"/>
      <c r="BA50" s="317"/>
      <c r="BB50" s="317"/>
      <c r="BC50" s="317"/>
      <c r="BD50" s="317"/>
      <c r="BE50" s="317"/>
      <c r="BF50" s="317"/>
      <c r="BG50" s="317"/>
      <c r="BH50" s="317"/>
      <c r="BI50" s="317"/>
      <c r="BJ50" s="317"/>
      <c r="BK50" s="317"/>
      <c r="BL50" s="317"/>
    </row>
    <row r="51" spans="1:64" customFormat="1" x14ac:dyDescent="0.15">
      <c r="B51" s="47" t="s">
        <v>414</v>
      </c>
      <c r="D51" s="317"/>
      <c r="E51" s="317"/>
      <c r="F51" s="317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Z51" s="317"/>
      <c r="AA51" s="317"/>
      <c r="AB51" s="317"/>
      <c r="AC51" s="317"/>
      <c r="AD51" s="317"/>
      <c r="AE51" s="317"/>
      <c r="AF51" s="317"/>
      <c r="AG51" s="317"/>
      <c r="AH51" s="317"/>
      <c r="AI51" s="317"/>
      <c r="AJ51" s="317"/>
      <c r="AK51" s="317"/>
      <c r="AL51" s="317"/>
      <c r="AM51" s="317"/>
      <c r="AN51" s="317"/>
      <c r="AO51" s="317"/>
      <c r="AP51" s="317"/>
      <c r="AQ51" s="317"/>
      <c r="AR51" s="317"/>
      <c r="AS51" s="317"/>
      <c r="AT51" s="317"/>
      <c r="AU51" s="317"/>
      <c r="AV51" s="317"/>
      <c r="AW51" s="317"/>
      <c r="AX51" s="317"/>
      <c r="AY51" s="317"/>
      <c r="AZ51" s="317"/>
      <c r="BA51" s="317"/>
      <c r="BB51" s="317"/>
      <c r="BC51" s="317"/>
      <c r="BD51" s="317"/>
      <c r="BE51" s="317"/>
      <c r="BF51" s="317"/>
      <c r="BG51" s="317"/>
      <c r="BH51" s="317"/>
      <c r="BI51" s="317"/>
      <c r="BJ51" s="317"/>
      <c r="BK51" s="317"/>
      <c r="BL51" s="317"/>
    </row>
    <row r="52" spans="1:64" x14ac:dyDescent="0.15">
      <c r="B52" s="47" t="s">
        <v>381</v>
      </c>
      <c r="C52" s="33"/>
      <c r="D52" s="317"/>
      <c r="E52" s="317">
        <v>400</v>
      </c>
      <c r="F52" s="317">
        <v>400</v>
      </c>
      <c r="G52" s="317">
        <v>400</v>
      </c>
      <c r="H52" s="317">
        <v>400</v>
      </c>
      <c r="I52" s="317">
        <v>400</v>
      </c>
      <c r="J52" s="317">
        <v>400</v>
      </c>
      <c r="K52" s="317">
        <v>400</v>
      </c>
      <c r="L52" s="317">
        <v>400</v>
      </c>
      <c r="M52" s="317">
        <v>400</v>
      </c>
      <c r="N52" s="317">
        <v>400</v>
      </c>
      <c r="O52" s="317">
        <v>400</v>
      </c>
      <c r="P52" s="317">
        <v>400</v>
      </c>
      <c r="Q52" s="317">
        <v>400</v>
      </c>
      <c r="R52" s="317">
        <v>400</v>
      </c>
      <c r="S52" s="317">
        <v>400</v>
      </c>
      <c r="T52" s="317">
        <v>400</v>
      </c>
      <c r="U52" s="317">
        <v>400</v>
      </c>
      <c r="V52" s="317">
        <v>400</v>
      </c>
      <c r="W52" s="317">
        <v>400</v>
      </c>
      <c r="X52" s="317">
        <v>400</v>
      </c>
      <c r="Y52" s="317">
        <v>400</v>
      </c>
      <c r="Z52" s="317">
        <v>400</v>
      </c>
      <c r="AA52" s="317">
        <v>400</v>
      </c>
      <c r="AB52" s="317">
        <v>400</v>
      </c>
      <c r="AC52" s="317">
        <v>400</v>
      </c>
      <c r="AD52" s="317">
        <v>400</v>
      </c>
      <c r="AE52" s="317">
        <v>400</v>
      </c>
      <c r="AF52" s="317">
        <v>400</v>
      </c>
      <c r="AG52" s="317">
        <v>400</v>
      </c>
      <c r="AH52" s="317">
        <v>400</v>
      </c>
      <c r="AI52" s="317">
        <v>400</v>
      </c>
      <c r="AJ52" s="317">
        <v>400</v>
      </c>
      <c r="AK52" s="317">
        <v>400</v>
      </c>
      <c r="AL52" s="317">
        <v>400</v>
      </c>
      <c r="AM52" s="317">
        <v>400</v>
      </c>
      <c r="AN52" s="317">
        <v>400</v>
      </c>
      <c r="AO52" s="317">
        <v>400</v>
      </c>
      <c r="AP52" s="317">
        <v>400</v>
      </c>
      <c r="AQ52" s="317">
        <v>400</v>
      </c>
      <c r="AR52" s="317">
        <v>400</v>
      </c>
      <c r="AS52" s="317">
        <v>400</v>
      </c>
      <c r="AT52" s="317">
        <v>400</v>
      </c>
      <c r="AU52" s="317">
        <v>400</v>
      </c>
      <c r="AV52" s="317">
        <v>400</v>
      </c>
      <c r="AW52" s="317">
        <v>400</v>
      </c>
      <c r="AX52" s="317">
        <v>400</v>
      </c>
      <c r="AY52" s="317">
        <v>400</v>
      </c>
      <c r="AZ52" s="317">
        <v>400</v>
      </c>
      <c r="BA52" s="317">
        <v>400</v>
      </c>
      <c r="BB52" s="317">
        <v>400</v>
      </c>
      <c r="BC52" s="317">
        <v>400</v>
      </c>
      <c r="BD52" s="317">
        <v>400</v>
      </c>
      <c r="BE52" s="317">
        <v>400</v>
      </c>
      <c r="BF52" s="317">
        <v>400</v>
      </c>
      <c r="BG52" s="317">
        <v>400</v>
      </c>
      <c r="BH52" s="317">
        <v>400</v>
      </c>
      <c r="BI52" s="317">
        <v>400</v>
      </c>
      <c r="BJ52" s="317">
        <v>400</v>
      </c>
      <c r="BK52" s="317">
        <v>400</v>
      </c>
      <c r="BL52" s="317">
        <v>400</v>
      </c>
    </row>
    <row r="53" spans="1:64" x14ac:dyDescent="0.15">
      <c r="B53" s="47" t="s">
        <v>382</v>
      </c>
      <c r="C53" s="33"/>
      <c r="D53" s="317">
        <v>250</v>
      </c>
      <c r="E53" s="317">
        <v>100</v>
      </c>
      <c r="F53" s="317">
        <v>100</v>
      </c>
      <c r="G53" s="317">
        <v>100</v>
      </c>
      <c r="H53" s="317">
        <v>100</v>
      </c>
      <c r="I53" s="317">
        <v>100</v>
      </c>
      <c r="J53" s="317">
        <v>100</v>
      </c>
      <c r="K53" s="317">
        <v>100</v>
      </c>
      <c r="L53" s="317">
        <v>100</v>
      </c>
      <c r="M53" s="317">
        <v>100</v>
      </c>
      <c r="N53" s="317">
        <v>100</v>
      </c>
      <c r="O53" s="317">
        <v>100</v>
      </c>
      <c r="P53" s="317">
        <v>100</v>
      </c>
      <c r="Q53" s="317">
        <v>100</v>
      </c>
      <c r="R53" s="317">
        <v>100</v>
      </c>
      <c r="S53" s="317">
        <v>100</v>
      </c>
      <c r="T53" s="317">
        <v>100</v>
      </c>
      <c r="U53" s="317">
        <v>100</v>
      </c>
      <c r="V53" s="317">
        <v>100</v>
      </c>
      <c r="W53" s="317">
        <v>100</v>
      </c>
      <c r="X53" s="317">
        <v>100</v>
      </c>
      <c r="Y53" s="317">
        <v>100</v>
      </c>
      <c r="Z53" s="317">
        <v>100</v>
      </c>
      <c r="AA53" s="317">
        <v>100</v>
      </c>
      <c r="AB53" s="317">
        <v>100</v>
      </c>
      <c r="AC53" s="317">
        <v>100</v>
      </c>
      <c r="AD53" s="317">
        <v>100</v>
      </c>
      <c r="AE53" s="317">
        <v>100</v>
      </c>
      <c r="AF53" s="317">
        <v>100</v>
      </c>
      <c r="AG53" s="317">
        <v>100</v>
      </c>
      <c r="AH53" s="317">
        <v>100</v>
      </c>
      <c r="AI53" s="317">
        <v>100</v>
      </c>
      <c r="AJ53" s="317">
        <v>100</v>
      </c>
      <c r="AK53" s="317">
        <v>100</v>
      </c>
      <c r="AL53" s="317">
        <v>100</v>
      </c>
      <c r="AM53" s="317">
        <v>100</v>
      </c>
      <c r="AN53" s="317">
        <v>100</v>
      </c>
      <c r="AO53" s="317">
        <v>100</v>
      </c>
      <c r="AP53" s="317">
        <v>100</v>
      </c>
      <c r="AQ53" s="317">
        <v>100</v>
      </c>
      <c r="AR53" s="317">
        <v>100</v>
      </c>
      <c r="AS53" s="317">
        <v>100</v>
      </c>
      <c r="AT53" s="317">
        <v>100</v>
      </c>
      <c r="AU53" s="317">
        <v>100</v>
      </c>
      <c r="AV53" s="317">
        <v>100</v>
      </c>
      <c r="AW53" s="317">
        <v>100</v>
      </c>
      <c r="AX53" s="317">
        <v>100</v>
      </c>
      <c r="AY53" s="317">
        <v>100</v>
      </c>
      <c r="AZ53" s="317">
        <v>100</v>
      </c>
      <c r="BA53" s="317">
        <v>100</v>
      </c>
      <c r="BB53" s="317">
        <v>100</v>
      </c>
      <c r="BC53" s="317">
        <v>100</v>
      </c>
      <c r="BD53" s="317">
        <v>100</v>
      </c>
      <c r="BE53" s="317">
        <v>100</v>
      </c>
      <c r="BF53" s="317">
        <v>100</v>
      </c>
      <c r="BG53" s="317">
        <v>100</v>
      </c>
      <c r="BH53" s="317">
        <v>100</v>
      </c>
      <c r="BI53" s="317">
        <v>100</v>
      </c>
      <c r="BJ53" s="317">
        <v>100</v>
      </c>
      <c r="BK53" s="317">
        <v>100</v>
      </c>
      <c r="BL53" s="317">
        <v>100</v>
      </c>
    </row>
    <row r="54" spans="1:64" customFormat="1" x14ac:dyDescent="0.15">
      <c r="B54" s="47" t="s">
        <v>411</v>
      </c>
      <c r="D54" s="275"/>
      <c r="E54" s="280">
        <v>100</v>
      </c>
      <c r="F54" s="280">
        <v>100</v>
      </c>
      <c r="G54" s="280">
        <v>100</v>
      </c>
      <c r="H54" s="280">
        <v>100</v>
      </c>
      <c r="I54" s="280">
        <v>100</v>
      </c>
      <c r="J54" s="280">
        <v>100</v>
      </c>
      <c r="K54" s="280">
        <v>100</v>
      </c>
      <c r="L54" s="280">
        <v>100</v>
      </c>
      <c r="M54" s="280">
        <v>100</v>
      </c>
      <c r="N54" s="280">
        <v>100</v>
      </c>
      <c r="O54" s="280">
        <v>100</v>
      </c>
      <c r="P54" s="280">
        <v>100</v>
      </c>
      <c r="Q54" s="280">
        <v>100</v>
      </c>
      <c r="R54" s="280">
        <v>100</v>
      </c>
      <c r="S54" s="280">
        <v>100</v>
      </c>
      <c r="T54" s="280">
        <v>100</v>
      </c>
      <c r="U54" s="280">
        <v>100</v>
      </c>
      <c r="V54" s="280">
        <v>100</v>
      </c>
      <c r="W54" s="280">
        <v>100</v>
      </c>
      <c r="X54" s="280">
        <v>100</v>
      </c>
      <c r="Y54" s="280">
        <v>100</v>
      </c>
      <c r="Z54" s="280">
        <v>100</v>
      </c>
      <c r="AA54" s="280">
        <v>100</v>
      </c>
      <c r="AB54" s="280">
        <v>100</v>
      </c>
      <c r="AC54" s="280">
        <v>100</v>
      </c>
      <c r="AD54" s="280">
        <v>100</v>
      </c>
      <c r="AE54" s="280">
        <v>100</v>
      </c>
      <c r="AF54" s="280">
        <v>100</v>
      </c>
      <c r="AG54" s="280">
        <v>100</v>
      </c>
      <c r="AH54" s="280">
        <v>100</v>
      </c>
      <c r="AI54" s="280">
        <v>100</v>
      </c>
      <c r="AJ54" s="280">
        <v>100</v>
      </c>
      <c r="AK54" s="280">
        <v>100</v>
      </c>
      <c r="AL54" s="280">
        <v>100</v>
      </c>
      <c r="AM54" s="280">
        <v>100</v>
      </c>
      <c r="AN54" s="280">
        <v>100</v>
      </c>
      <c r="AO54" s="280">
        <v>100</v>
      </c>
      <c r="AP54" s="280">
        <v>100</v>
      </c>
      <c r="AQ54" s="280">
        <v>100</v>
      </c>
      <c r="AR54" s="280">
        <v>100</v>
      </c>
      <c r="AS54" s="280">
        <v>100</v>
      </c>
      <c r="AT54" s="280">
        <v>100</v>
      </c>
      <c r="AU54" s="280">
        <v>100</v>
      </c>
      <c r="AV54" s="280">
        <v>100</v>
      </c>
      <c r="AW54" s="280">
        <v>100</v>
      </c>
      <c r="AX54" s="280">
        <v>100</v>
      </c>
      <c r="AY54" s="280">
        <v>100</v>
      </c>
      <c r="AZ54" s="280">
        <v>100</v>
      </c>
      <c r="BA54" s="280">
        <v>100</v>
      </c>
      <c r="BB54" s="280">
        <v>100</v>
      </c>
      <c r="BC54" s="280">
        <v>100</v>
      </c>
      <c r="BD54" s="280">
        <v>100</v>
      </c>
      <c r="BE54" s="280">
        <v>100</v>
      </c>
      <c r="BF54" s="280">
        <v>100</v>
      </c>
      <c r="BG54" s="280">
        <v>100</v>
      </c>
      <c r="BH54" s="280">
        <v>100</v>
      </c>
      <c r="BI54" s="280">
        <v>100</v>
      </c>
      <c r="BJ54" s="280">
        <v>100</v>
      </c>
      <c r="BK54" s="280">
        <v>100</v>
      </c>
      <c r="BL54" s="280">
        <v>100</v>
      </c>
    </row>
    <row r="55" spans="1:64" x14ac:dyDescent="0.15">
      <c r="B55" s="47" t="s">
        <v>413</v>
      </c>
      <c r="C55" s="33"/>
      <c r="D55" s="317"/>
      <c r="E55" s="317"/>
      <c r="F55" s="317"/>
      <c r="G55" s="317"/>
      <c r="H55" s="317"/>
      <c r="I55" s="317"/>
      <c r="J55" s="317"/>
      <c r="K55" s="317"/>
      <c r="L55" s="317"/>
      <c r="M55" s="317"/>
      <c r="N55" s="317"/>
      <c r="O55" s="317"/>
      <c r="P55" s="317"/>
      <c r="Q55" s="317"/>
      <c r="R55" s="317"/>
      <c r="S55" s="317"/>
      <c r="T55" s="317"/>
      <c r="U55" s="317"/>
      <c r="V55" s="317"/>
      <c r="W55" s="317"/>
      <c r="X55" s="317"/>
      <c r="Y55" s="317"/>
      <c r="Z55" s="317"/>
      <c r="AA55" s="317"/>
      <c r="AB55" s="317"/>
      <c r="AC55" s="317"/>
      <c r="AD55" s="317"/>
      <c r="AE55" s="317"/>
      <c r="AF55" s="317"/>
      <c r="AG55" s="317"/>
      <c r="AH55" s="317"/>
      <c r="AI55" s="317"/>
      <c r="AJ55" s="317"/>
      <c r="AK55" s="317"/>
      <c r="AL55" s="317"/>
      <c r="AM55" s="317"/>
      <c r="AN55" s="317"/>
      <c r="AO55" s="317"/>
      <c r="AP55" s="317"/>
      <c r="AQ55" s="317"/>
      <c r="AR55" s="317"/>
      <c r="AS55" s="317"/>
      <c r="AT55" s="317"/>
      <c r="AU55" s="317"/>
      <c r="AV55" s="317"/>
      <c r="AW55" s="317"/>
      <c r="AX55" s="317"/>
      <c r="AY55" s="317"/>
      <c r="AZ55" s="317"/>
      <c r="BA55" s="317"/>
      <c r="BB55" s="317"/>
      <c r="BC55" s="317"/>
      <c r="BD55" s="317"/>
      <c r="BE55" s="317"/>
      <c r="BF55" s="317"/>
      <c r="BG55" s="317"/>
      <c r="BH55" s="317"/>
      <c r="BI55" s="317"/>
      <c r="BJ55" s="317"/>
      <c r="BK55" s="317"/>
      <c r="BL55" s="317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421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409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412</v>
      </c>
      <c r="D61" s="317"/>
      <c r="E61" s="317"/>
      <c r="F61" s="317"/>
      <c r="G61" s="317">
        <v>1000</v>
      </c>
      <c r="H61" s="317">
        <v>1000</v>
      </c>
      <c r="I61" s="317">
        <v>1000</v>
      </c>
      <c r="J61" s="317"/>
      <c r="K61" s="317"/>
      <c r="L61" s="317"/>
      <c r="M61" s="317"/>
      <c r="N61" s="317"/>
      <c r="O61" s="317"/>
      <c r="P61" s="317"/>
      <c r="Q61" s="317"/>
      <c r="R61" s="317"/>
      <c r="S61" s="317"/>
      <c r="T61" s="317"/>
      <c r="U61" s="317"/>
      <c r="V61" s="317"/>
      <c r="W61" s="317"/>
      <c r="X61" s="317"/>
      <c r="Y61" s="317"/>
      <c r="Z61" s="317"/>
      <c r="AA61" s="317"/>
      <c r="AB61" s="317"/>
      <c r="AC61" s="317"/>
      <c r="AD61" s="317"/>
      <c r="AE61" s="317"/>
      <c r="AF61" s="317"/>
      <c r="AG61" s="317"/>
      <c r="AH61" s="317"/>
      <c r="AI61" s="317"/>
      <c r="AJ61" s="317"/>
      <c r="AK61" s="317"/>
      <c r="AL61" s="317"/>
      <c r="AM61" s="317"/>
      <c r="AN61" s="317"/>
      <c r="AO61" s="317"/>
      <c r="AP61" s="317"/>
      <c r="AQ61" s="317"/>
      <c r="AR61" s="317"/>
      <c r="AS61" s="317"/>
      <c r="AT61" s="317"/>
      <c r="AU61" s="317"/>
      <c r="AV61" s="317"/>
      <c r="AW61" s="317"/>
      <c r="AX61" s="317"/>
      <c r="AY61" s="317"/>
      <c r="AZ61" s="317"/>
      <c r="BA61" s="317"/>
      <c r="BB61" s="317"/>
      <c r="BC61" s="317"/>
      <c r="BD61" s="317"/>
      <c r="BE61" s="317"/>
      <c r="BF61" s="317"/>
      <c r="BG61" s="317"/>
      <c r="BH61" s="317"/>
      <c r="BI61" s="317"/>
      <c r="BJ61" s="317"/>
      <c r="BK61" s="317"/>
      <c r="BL61" s="317"/>
    </row>
    <row r="62" spans="1:64" customFormat="1" x14ac:dyDescent="0.15">
      <c r="B62" s="47" t="s">
        <v>415</v>
      </c>
      <c r="D62" s="317">
        <v>1000</v>
      </c>
      <c r="E62" s="317">
        <v>1000</v>
      </c>
      <c r="F62" s="317">
        <v>1000</v>
      </c>
      <c r="G62" s="317">
        <v>1000</v>
      </c>
      <c r="H62" s="317">
        <v>1000</v>
      </c>
      <c r="I62" s="317">
        <v>1000</v>
      </c>
      <c r="J62" s="317"/>
      <c r="K62" s="317"/>
      <c r="L62" s="317"/>
      <c r="M62" s="317"/>
      <c r="N62" s="317"/>
      <c r="O62" s="317"/>
      <c r="P62" s="317"/>
      <c r="Q62" s="317"/>
      <c r="R62" s="317"/>
      <c r="S62" s="317"/>
      <c r="T62" s="317"/>
      <c r="U62" s="317"/>
      <c r="V62" s="317"/>
      <c r="W62" s="317"/>
      <c r="X62" s="317"/>
      <c r="Y62" s="317"/>
      <c r="Z62" s="317"/>
      <c r="AA62" s="317"/>
      <c r="AB62" s="317"/>
      <c r="AC62" s="317"/>
      <c r="AD62" s="317"/>
      <c r="AE62" s="317"/>
      <c r="AF62" s="317"/>
      <c r="AG62" s="317"/>
      <c r="AH62" s="317"/>
      <c r="AI62" s="317"/>
      <c r="AJ62" s="317"/>
      <c r="AK62" s="317"/>
      <c r="AL62" s="317"/>
      <c r="AM62" s="317"/>
      <c r="AN62" s="317"/>
      <c r="AO62" s="317"/>
      <c r="AP62" s="317"/>
      <c r="AQ62" s="317"/>
      <c r="AR62" s="317"/>
      <c r="AS62" s="317"/>
      <c r="AT62" s="317"/>
      <c r="AU62" s="317"/>
      <c r="AV62" s="317"/>
      <c r="AW62" s="317"/>
      <c r="AX62" s="317"/>
      <c r="AY62" s="317"/>
      <c r="AZ62" s="317"/>
      <c r="BA62" s="317"/>
      <c r="BB62" s="317"/>
      <c r="BC62" s="317"/>
      <c r="BD62" s="317"/>
      <c r="BE62" s="317"/>
      <c r="BF62" s="317"/>
      <c r="BG62" s="317"/>
      <c r="BH62" s="317"/>
      <c r="BI62" s="317"/>
      <c r="BJ62" s="317"/>
      <c r="BK62" s="317"/>
      <c r="BL62" s="317"/>
    </row>
    <row r="63" spans="1:64" customFormat="1" x14ac:dyDescent="0.15">
      <c r="B63" s="47" t="s">
        <v>186</v>
      </c>
      <c r="D63" s="317"/>
      <c r="E63" s="317"/>
      <c r="F63" s="317"/>
      <c r="G63" s="317"/>
      <c r="H63" s="317"/>
      <c r="I63" s="317"/>
      <c r="J63" s="317"/>
      <c r="K63" s="317"/>
      <c r="L63" s="317"/>
      <c r="M63" s="317"/>
      <c r="N63" s="317"/>
      <c r="O63" s="317"/>
      <c r="P63" s="317"/>
      <c r="Q63" s="317"/>
      <c r="R63" s="317"/>
      <c r="S63" s="317"/>
      <c r="T63" s="317"/>
      <c r="U63" s="317"/>
      <c r="V63" s="317"/>
      <c r="W63" s="317"/>
      <c r="X63" s="317"/>
      <c r="Y63" s="317"/>
      <c r="Z63" s="317"/>
      <c r="AA63" s="317"/>
      <c r="AB63" s="317"/>
      <c r="AC63" s="317"/>
      <c r="AD63" s="317"/>
      <c r="AE63" s="317"/>
      <c r="AF63" s="317"/>
      <c r="AG63" s="317"/>
      <c r="AH63" s="317"/>
      <c r="AI63" s="317"/>
      <c r="AJ63" s="317"/>
      <c r="AK63" s="317"/>
      <c r="AL63" s="317"/>
      <c r="AM63" s="317"/>
      <c r="AN63" s="317"/>
      <c r="AO63" s="317"/>
      <c r="AP63" s="317"/>
      <c r="AQ63" s="317"/>
      <c r="AR63" s="317"/>
      <c r="AS63" s="317"/>
      <c r="AT63" s="317"/>
      <c r="AU63" s="317"/>
      <c r="AV63" s="317"/>
      <c r="AW63" s="317"/>
      <c r="AX63" s="317"/>
      <c r="AY63" s="317"/>
      <c r="AZ63" s="317"/>
      <c r="BA63" s="317"/>
      <c r="BB63" s="317"/>
      <c r="BC63" s="317"/>
      <c r="BD63" s="317"/>
      <c r="BE63" s="317"/>
      <c r="BF63" s="317"/>
      <c r="BG63" s="317"/>
      <c r="BH63" s="317"/>
      <c r="BI63" s="317"/>
      <c r="BJ63" s="317"/>
      <c r="BK63" s="317"/>
      <c r="BL63" s="317"/>
    </row>
    <row r="64" spans="1:64" customFormat="1" x14ac:dyDescent="0.15">
      <c r="B64" s="47" t="s">
        <v>416</v>
      </c>
      <c r="D64" s="317"/>
      <c r="E64" s="317"/>
      <c r="F64" s="317"/>
      <c r="G64" s="317"/>
      <c r="H64" s="317"/>
      <c r="I64" s="317"/>
      <c r="J64" s="317"/>
      <c r="K64" s="317"/>
      <c r="L64" s="317"/>
      <c r="M64" s="317"/>
      <c r="N64" s="317"/>
      <c r="O64" s="317"/>
      <c r="P64" s="317"/>
      <c r="Q64" s="317"/>
      <c r="R64" s="317"/>
      <c r="S64" s="317"/>
      <c r="T64" s="317"/>
      <c r="U64" s="317"/>
      <c r="V64" s="317"/>
      <c r="W64" s="317"/>
      <c r="X64" s="317"/>
      <c r="Y64" s="317"/>
      <c r="Z64" s="317"/>
      <c r="AA64" s="317"/>
      <c r="AB64" s="317"/>
      <c r="AC64" s="317"/>
      <c r="AD64" s="317"/>
      <c r="AE64" s="317"/>
      <c r="AF64" s="317"/>
      <c r="AG64" s="317"/>
      <c r="AH64" s="317"/>
      <c r="AI64" s="317"/>
      <c r="AJ64" s="317"/>
      <c r="AK64" s="317"/>
      <c r="AL64" s="317"/>
      <c r="AM64" s="317"/>
      <c r="AN64" s="317"/>
      <c r="AO64" s="317"/>
      <c r="AP64" s="317"/>
      <c r="AQ64" s="317"/>
      <c r="AR64" s="317"/>
      <c r="AS64" s="317"/>
      <c r="AT64" s="317"/>
      <c r="AU64" s="317"/>
      <c r="AV64" s="317"/>
      <c r="AW64" s="317"/>
      <c r="AX64" s="317"/>
      <c r="AY64" s="317"/>
      <c r="AZ64" s="317"/>
      <c r="BA64" s="317"/>
      <c r="BB64" s="317"/>
      <c r="BC64" s="317"/>
      <c r="BD64" s="317"/>
      <c r="BE64" s="317"/>
      <c r="BF64" s="317"/>
      <c r="BG64" s="317"/>
      <c r="BH64" s="317"/>
      <c r="BI64" s="317"/>
      <c r="BJ64" s="317"/>
      <c r="BK64" s="317"/>
      <c r="BL64" s="317"/>
    </row>
    <row r="65" spans="1:64" customFormat="1" x14ac:dyDescent="0.15">
      <c r="B65" s="47" t="s">
        <v>414</v>
      </c>
      <c r="D65" s="317"/>
      <c r="E65" s="317"/>
      <c r="F65" s="317"/>
      <c r="G65" s="317"/>
      <c r="H65" s="317"/>
      <c r="I65" s="317"/>
      <c r="J65" s="317"/>
      <c r="K65" s="317"/>
      <c r="L65" s="317"/>
      <c r="M65" s="317"/>
      <c r="N65" s="317"/>
      <c r="O65" s="317"/>
      <c r="P65" s="317"/>
      <c r="Q65" s="317"/>
      <c r="R65" s="317"/>
      <c r="S65" s="317"/>
      <c r="T65" s="317"/>
      <c r="U65" s="317"/>
      <c r="V65" s="317"/>
      <c r="W65" s="317"/>
      <c r="X65" s="317"/>
      <c r="Y65" s="317"/>
      <c r="Z65" s="317"/>
      <c r="AA65" s="317"/>
      <c r="AB65" s="317"/>
      <c r="AC65" s="317"/>
      <c r="AD65" s="317"/>
      <c r="AE65" s="317"/>
      <c r="AF65" s="317"/>
      <c r="AG65" s="317"/>
      <c r="AH65" s="317"/>
      <c r="AI65" s="317"/>
      <c r="AJ65" s="317"/>
      <c r="AK65" s="317"/>
      <c r="AL65" s="317"/>
      <c r="AM65" s="317"/>
      <c r="AN65" s="317"/>
      <c r="AO65" s="317"/>
      <c r="AP65" s="317"/>
      <c r="AQ65" s="317"/>
      <c r="AR65" s="317"/>
      <c r="AS65" s="317"/>
      <c r="AT65" s="317"/>
      <c r="AU65" s="317"/>
      <c r="AV65" s="317"/>
      <c r="AW65" s="317"/>
      <c r="AX65" s="317"/>
      <c r="AY65" s="317"/>
      <c r="AZ65" s="317"/>
      <c r="BA65" s="317"/>
      <c r="BB65" s="317"/>
      <c r="BC65" s="317"/>
      <c r="BD65" s="317"/>
      <c r="BE65" s="317"/>
      <c r="BF65" s="317"/>
      <c r="BG65" s="317"/>
      <c r="BH65" s="317"/>
      <c r="BI65" s="317"/>
      <c r="BJ65" s="317"/>
      <c r="BK65" s="317"/>
      <c r="BL65" s="317"/>
    </row>
    <row r="66" spans="1:64" x14ac:dyDescent="0.15">
      <c r="B66" s="47" t="s">
        <v>381</v>
      </c>
      <c r="C66" s="33"/>
      <c r="D66" s="317"/>
      <c r="E66" s="317"/>
      <c r="F66" s="317"/>
      <c r="G66" s="317"/>
      <c r="H66" s="317"/>
      <c r="I66" s="317"/>
      <c r="J66" s="317"/>
      <c r="K66" s="317"/>
      <c r="L66" s="317"/>
      <c r="M66" s="317"/>
      <c r="N66" s="317"/>
      <c r="O66" s="317"/>
      <c r="P66" s="317"/>
      <c r="Q66" s="317"/>
      <c r="R66" s="317"/>
      <c r="S66" s="317"/>
      <c r="T66" s="317"/>
      <c r="U66" s="317"/>
      <c r="V66" s="317"/>
      <c r="W66" s="317"/>
      <c r="X66" s="317"/>
      <c r="Y66" s="317"/>
      <c r="Z66" s="317"/>
      <c r="AA66" s="317"/>
      <c r="AB66" s="317"/>
      <c r="AC66" s="317"/>
      <c r="AD66" s="317"/>
      <c r="AE66" s="317"/>
      <c r="AF66" s="317"/>
      <c r="AG66" s="317"/>
      <c r="AH66" s="317"/>
      <c r="AI66" s="317"/>
      <c r="AJ66" s="317"/>
      <c r="AK66" s="317"/>
      <c r="AL66" s="317"/>
      <c r="AM66" s="317"/>
      <c r="AN66" s="317"/>
      <c r="AO66" s="317"/>
      <c r="AP66" s="317"/>
      <c r="AQ66" s="317"/>
      <c r="AR66" s="317"/>
      <c r="AS66" s="317"/>
      <c r="AT66" s="317"/>
      <c r="AU66" s="317"/>
      <c r="AV66" s="317"/>
      <c r="AW66" s="317"/>
      <c r="AX66" s="317"/>
      <c r="AY66" s="317"/>
      <c r="AZ66" s="317"/>
      <c r="BA66" s="317"/>
      <c r="BB66" s="317"/>
      <c r="BC66" s="317"/>
      <c r="BD66" s="317"/>
      <c r="BE66" s="317"/>
      <c r="BF66" s="317"/>
      <c r="BG66" s="317"/>
      <c r="BH66" s="317"/>
      <c r="BI66" s="317"/>
      <c r="BJ66" s="317"/>
      <c r="BK66" s="317"/>
      <c r="BL66" s="317"/>
    </row>
    <row r="67" spans="1:64" x14ac:dyDescent="0.15">
      <c r="B67" s="47" t="s">
        <v>382</v>
      </c>
      <c r="C67" s="33"/>
      <c r="D67" s="317"/>
      <c r="E67" s="317"/>
      <c r="F67" s="317"/>
      <c r="G67" s="317"/>
      <c r="H67" s="317"/>
      <c r="I67" s="317"/>
      <c r="J67" s="317"/>
      <c r="K67" s="317"/>
      <c r="L67" s="317"/>
      <c r="M67" s="317"/>
      <c r="N67" s="317"/>
      <c r="O67" s="317"/>
      <c r="P67" s="317"/>
      <c r="Q67" s="317"/>
      <c r="R67" s="317"/>
      <c r="S67" s="317"/>
      <c r="T67" s="317"/>
      <c r="U67" s="317"/>
      <c r="V67" s="317"/>
      <c r="W67" s="317"/>
      <c r="X67" s="317"/>
      <c r="Y67" s="317"/>
      <c r="Z67" s="317"/>
      <c r="AA67" s="317"/>
      <c r="AB67" s="317"/>
      <c r="AC67" s="317"/>
      <c r="AD67" s="317"/>
      <c r="AE67" s="317"/>
      <c r="AF67" s="317"/>
      <c r="AG67" s="317"/>
      <c r="AH67" s="317"/>
      <c r="AI67" s="317"/>
      <c r="AJ67" s="317"/>
      <c r="AK67" s="317"/>
      <c r="AL67" s="317"/>
      <c r="AM67" s="317"/>
      <c r="AN67" s="317"/>
      <c r="AO67" s="317"/>
      <c r="AP67" s="317"/>
      <c r="AQ67" s="317"/>
      <c r="AR67" s="317"/>
      <c r="AS67" s="317"/>
      <c r="AT67" s="317"/>
      <c r="AU67" s="317"/>
      <c r="AV67" s="317"/>
      <c r="AW67" s="317"/>
      <c r="AX67" s="317"/>
      <c r="AY67" s="317"/>
      <c r="AZ67" s="317"/>
      <c r="BA67" s="317"/>
      <c r="BB67" s="317"/>
      <c r="BC67" s="317"/>
      <c r="BD67" s="317"/>
      <c r="BE67" s="317"/>
      <c r="BF67" s="317"/>
      <c r="BG67" s="317"/>
      <c r="BH67" s="317"/>
      <c r="BI67" s="317"/>
      <c r="BJ67" s="317"/>
      <c r="BK67" s="317"/>
      <c r="BL67" s="317"/>
    </row>
    <row r="68" spans="1:64" customFormat="1" x14ac:dyDescent="0.15">
      <c r="B68" s="47" t="s">
        <v>411</v>
      </c>
      <c r="D68" s="317">
        <v>50</v>
      </c>
      <c r="E68" s="317">
        <v>50</v>
      </c>
      <c r="F68" s="317">
        <v>50</v>
      </c>
      <c r="G68" s="317">
        <v>50</v>
      </c>
      <c r="H68" s="317">
        <v>50</v>
      </c>
      <c r="I68" s="317">
        <v>50</v>
      </c>
      <c r="J68" s="317">
        <v>50</v>
      </c>
      <c r="K68" s="317">
        <v>50</v>
      </c>
      <c r="L68" s="317">
        <v>50</v>
      </c>
      <c r="M68" s="317">
        <v>50</v>
      </c>
      <c r="N68" s="317">
        <v>50</v>
      </c>
      <c r="O68" s="317">
        <v>50</v>
      </c>
      <c r="P68" s="317">
        <v>50</v>
      </c>
      <c r="Q68" s="317">
        <v>50</v>
      </c>
      <c r="R68" s="317">
        <v>50</v>
      </c>
      <c r="S68" s="317">
        <v>50</v>
      </c>
      <c r="T68" s="317">
        <v>50</v>
      </c>
      <c r="U68" s="317">
        <v>50</v>
      </c>
      <c r="V68" s="317">
        <v>50</v>
      </c>
      <c r="W68" s="317">
        <v>50</v>
      </c>
      <c r="X68" s="317">
        <v>50</v>
      </c>
      <c r="Y68" s="317">
        <v>50</v>
      </c>
      <c r="Z68" s="317">
        <v>50</v>
      </c>
      <c r="AA68" s="317">
        <v>50</v>
      </c>
      <c r="AB68" s="317">
        <v>50</v>
      </c>
      <c r="AC68" s="317">
        <v>50</v>
      </c>
      <c r="AD68" s="317">
        <v>50</v>
      </c>
      <c r="AE68" s="317">
        <v>50</v>
      </c>
      <c r="AF68" s="317">
        <v>50</v>
      </c>
      <c r="AG68" s="317">
        <v>50</v>
      </c>
      <c r="AH68" s="317">
        <v>50</v>
      </c>
      <c r="AI68" s="317">
        <v>50</v>
      </c>
      <c r="AJ68" s="317">
        <v>50</v>
      </c>
      <c r="AK68" s="317">
        <v>50</v>
      </c>
      <c r="AL68" s="317">
        <v>50</v>
      </c>
      <c r="AM68" s="317">
        <v>50</v>
      </c>
      <c r="AN68" s="317">
        <v>50</v>
      </c>
      <c r="AO68" s="317">
        <v>50</v>
      </c>
      <c r="AP68" s="317">
        <v>50</v>
      </c>
      <c r="AQ68" s="317">
        <v>50</v>
      </c>
      <c r="AR68" s="317">
        <v>50</v>
      </c>
      <c r="AS68" s="317">
        <v>50</v>
      </c>
      <c r="AT68" s="317">
        <v>50</v>
      </c>
      <c r="AU68" s="317">
        <v>50</v>
      </c>
      <c r="AV68" s="317">
        <v>50</v>
      </c>
      <c r="AW68" s="317">
        <v>50</v>
      </c>
      <c r="AX68" s="317">
        <v>50</v>
      </c>
      <c r="AY68" s="317">
        <v>50</v>
      </c>
      <c r="AZ68" s="317">
        <v>50</v>
      </c>
      <c r="BA68" s="317">
        <v>50</v>
      </c>
      <c r="BB68" s="317">
        <v>50</v>
      </c>
      <c r="BC68" s="317">
        <v>50</v>
      </c>
      <c r="BD68" s="317">
        <v>50</v>
      </c>
      <c r="BE68" s="317">
        <v>50</v>
      </c>
      <c r="BF68" s="317">
        <v>50</v>
      </c>
      <c r="BG68" s="317">
        <v>50</v>
      </c>
      <c r="BH68" s="317">
        <v>50</v>
      </c>
      <c r="BI68" s="317">
        <v>50</v>
      </c>
      <c r="BJ68" s="317">
        <v>50</v>
      </c>
      <c r="BK68" s="317">
        <v>50</v>
      </c>
      <c r="BL68" s="317">
        <v>50</v>
      </c>
    </row>
    <row r="69" spans="1:64" x14ac:dyDescent="0.15">
      <c r="B69" s="47" t="s">
        <v>413</v>
      </c>
      <c r="C69" s="33"/>
      <c r="D69" s="317"/>
      <c r="E69" s="317"/>
      <c r="F69" s="317"/>
      <c r="G69" s="317"/>
      <c r="H69" s="317"/>
      <c r="I69" s="317"/>
      <c r="J69" s="317"/>
      <c r="K69" s="317"/>
      <c r="L69" s="317"/>
      <c r="M69" s="317"/>
      <c r="N69" s="317"/>
      <c r="O69" s="317"/>
      <c r="P69" s="317"/>
      <c r="Q69" s="317"/>
      <c r="R69" s="317"/>
      <c r="S69" s="317"/>
      <c r="T69" s="317"/>
      <c r="U69" s="317"/>
      <c r="V69" s="317"/>
      <c r="W69" s="317"/>
      <c r="X69" s="317"/>
      <c r="Y69" s="317"/>
      <c r="Z69" s="317"/>
      <c r="AA69" s="317"/>
      <c r="AB69" s="317"/>
      <c r="AC69" s="317"/>
      <c r="AD69" s="317"/>
      <c r="AE69" s="317"/>
      <c r="AF69" s="317"/>
      <c r="AG69" s="317"/>
      <c r="AH69" s="317"/>
      <c r="AI69" s="317"/>
      <c r="AJ69" s="317"/>
      <c r="AK69" s="317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7"/>
      <c r="AW69" s="317"/>
      <c r="AX69" s="317"/>
      <c r="AY69" s="317"/>
      <c r="AZ69" s="317"/>
      <c r="BA69" s="317"/>
      <c r="BB69" s="317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422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450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383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404</v>
      </c>
    </row>
    <row r="78" spans="1:64" x14ac:dyDescent="0.15">
      <c r="B78" s="50"/>
    </row>
    <row r="79" spans="1:64" x14ac:dyDescent="0.15">
      <c r="B79" s="14" t="s">
        <v>405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6"/>
      <c r="E80" s="286">
        <v>3500</v>
      </c>
      <c r="F80" s="286"/>
      <c r="G80" s="286"/>
      <c r="H80" s="286"/>
      <c r="I80" s="286"/>
      <c r="J80" s="267"/>
      <c r="K80" s="286"/>
      <c r="L80" s="286"/>
      <c r="M80" s="286"/>
      <c r="N80" s="286"/>
      <c r="O80" s="286"/>
      <c r="P80" s="286"/>
      <c r="Q80" s="286"/>
      <c r="R80" s="286"/>
      <c r="S80" s="286"/>
      <c r="T80" s="286"/>
      <c r="U80" s="286"/>
      <c r="V80" s="286"/>
      <c r="W80" s="286">
        <v>3500</v>
      </c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286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286"/>
      <c r="BD80" s="286"/>
      <c r="BE80" s="286"/>
      <c r="BF80" s="286"/>
      <c r="BG80" s="286"/>
      <c r="BH80" s="286"/>
      <c r="BI80" s="286"/>
      <c r="BJ80" s="286"/>
      <c r="BK80" s="286"/>
      <c r="BL80" s="286"/>
    </row>
    <row r="81" spans="2:64" x14ac:dyDescent="0.15">
      <c r="B81" s="47" t="s">
        <v>185</v>
      </c>
      <c r="D81" s="267"/>
      <c r="E81" s="286">
        <v>2500</v>
      </c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286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286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286"/>
      <c r="BD81" s="286"/>
      <c r="BE81" s="286"/>
      <c r="BF81" s="286"/>
      <c r="BG81" s="286"/>
      <c r="BH81" s="286"/>
      <c r="BI81" s="286"/>
      <c r="BJ81" s="286"/>
      <c r="BK81" s="286"/>
      <c r="BL81" s="286"/>
    </row>
    <row r="82" spans="2:64" x14ac:dyDescent="0.15">
      <c r="B82" s="47" t="s">
        <v>190</v>
      </c>
      <c r="D82" s="267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286"/>
      <c r="T82" s="286"/>
      <c r="U82" s="286"/>
      <c r="V82" s="286"/>
      <c r="W82" s="286">
        <v>3500</v>
      </c>
      <c r="X82" s="286"/>
      <c r="Y82" s="286"/>
      <c r="Z82" s="286"/>
      <c r="AA82" s="286"/>
      <c r="AB82" s="286"/>
      <c r="AC82" s="267"/>
      <c r="AD82" s="286"/>
      <c r="AE82" s="286"/>
      <c r="AF82" s="286"/>
      <c r="AG82" s="286"/>
      <c r="AH82" s="286"/>
      <c r="AI82" s="286"/>
      <c r="AJ82" s="286"/>
      <c r="AK82" s="286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286"/>
      <c r="BD82" s="286"/>
      <c r="BE82" s="286"/>
      <c r="BF82" s="286"/>
      <c r="BG82" s="286"/>
      <c r="BH82" s="286"/>
      <c r="BI82" s="286"/>
      <c r="BJ82" s="286"/>
      <c r="BK82" s="286"/>
      <c r="BL82" s="286"/>
    </row>
    <row r="83" spans="2:64" x14ac:dyDescent="0.15">
      <c r="B83" s="47"/>
      <c r="D83" s="267"/>
      <c r="E83" s="286"/>
      <c r="F83" s="286"/>
      <c r="G83" s="286"/>
      <c r="H83" s="286"/>
      <c r="I83" s="286"/>
      <c r="J83" s="286"/>
      <c r="K83" s="286"/>
      <c r="L83" s="286"/>
      <c r="M83" s="286"/>
      <c r="N83" s="286"/>
      <c r="O83" s="286"/>
      <c r="P83" s="286"/>
      <c r="Q83" s="286"/>
      <c r="R83" s="286"/>
      <c r="S83" s="286"/>
      <c r="T83" s="286"/>
      <c r="U83" s="286"/>
      <c r="V83" s="286"/>
      <c r="W83" s="286"/>
      <c r="X83" s="286"/>
      <c r="Y83" s="286"/>
      <c r="Z83" s="286"/>
      <c r="AA83" s="286"/>
      <c r="AB83" s="286"/>
      <c r="AC83" s="286"/>
      <c r="AD83" s="286"/>
      <c r="AE83" s="286"/>
      <c r="AF83" s="286"/>
      <c r="AG83" s="286"/>
      <c r="AH83" s="286"/>
      <c r="AI83" s="286"/>
      <c r="AJ83" s="286"/>
      <c r="AK83" s="286"/>
      <c r="AL83" s="286"/>
      <c r="AM83" s="286"/>
      <c r="AN83" s="286"/>
      <c r="AO83" s="286"/>
      <c r="AP83" s="286"/>
      <c r="AQ83" s="286"/>
      <c r="AR83" s="286"/>
      <c r="AS83" s="286"/>
      <c r="AT83" s="286"/>
      <c r="AU83" s="286"/>
      <c r="AV83" s="286"/>
      <c r="AW83" s="286"/>
      <c r="AX83" s="286"/>
      <c r="AY83" s="286"/>
      <c r="AZ83" s="286"/>
      <c r="BA83" s="286"/>
      <c r="BB83" s="286"/>
      <c r="BC83" s="286"/>
      <c r="BD83" s="286"/>
      <c r="BE83" s="286"/>
      <c r="BF83" s="286"/>
      <c r="BG83" s="286"/>
      <c r="BH83" s="286"/>
      <c r="BI83" s="286"/>
      <c r="BJ83" s="286"/>
      <c r="BK83" s="286"/>
      <c r="BL83" s="286"/>
    </row>
    <row r="84" spans="2:64" x14ac:dyDescent="0.15">
      <c r="B84" s="14" t="s">
        <v>408</v>
      </c>
      <c r="D84" s="267"/>
      <c r="E84" s="286"/>
      <c r="F84" s="286"/>
      <c r="G84" s="286"/>
      <c r="H84" s="286"/>
      <c r="I84" s="286"/>
      <c r="J84" s="286"/>
      <c r="K84" s="286"/>
      <c r="L84" s="286"/>
      <c r="M84" s="286"/>
      <c r="N84" s="286"/>
      <c r="O84" s="286"/>
      <c r="P84" s="286"/>
      <c r="Q84" s="286"/>
      <c r="R84" s="286"/>
      <c r="S84" s="286"/>
      <c r="T84" s="286"/>
      <c r="U84" s="286"/>
      <c r="V84" s="286"/>
      <c r="W84" s="286"/>
      <c r="X84" s="286"/>
      <c r="Y84" s="286"/>
      <c r="Z84" s="286"/>
      <c r="AA84" s="286"/>
      <c r="AB84" s="286"/>
      <c r="AC84" s="286"/>
      <c r="AD84" s="286"/>
      <c r="AE84" s="286"/>
      <c r="AF84" s="286"/>
      <c r="AG84" s="286"/>
      <c r="AH84" s="286"/>
      <c r="AI84" s="286"/>
      <c r="AJ84" s="286"/>
      <c r="AK84" s="286"/>
      <c r="AL84" s="286"/>
      <c r="AM84" s="286"/>
      <c r="AN84" s="286"/>
      <c r="AO84" s="286"/>
      <c r="AP84" s="286"/>
      <c r="AQ84" s="286"/>
      <c r="AR84" s="286"/>
      <c r="AS84" s="286"/>
      <c r="AT84" s="286"/>
      <c r="AU84" s="286"/>
      <c r="AV84" s="286"/>
      <c r="AW84" s="286"/>
      <c r="AX84" s="286"/>
      <c r="AY84" s="286"/>
      <c r="AZ84" s="286"/>
      <c r="BA84" s="286"/>
      <c r="BB84" s="286"/>
      <c r="BC84" s="286"/>
      <c r="BD84" s="286"/>
      <c r="BE84" s="286"/>
      <c r="BF84" s="286"/>
      <c r="BG84" s="286"/>
      <c r="BH84" s="286"/>
      <c r="BI84" s="286"/>
      <c r="BJ84" s="286"/>
      <c r="BK84" s="286"/>
      <c r="BL84" s="286"/>
    </row>
    <row r="85" spans="2:64" x14ac:dyDescent="0.15">
      <c r="B85" s="47" t="s">
        <v>187</v>
      </c>
      <c r="D85" s="267"/>
      <c r="E85" s="286"/>
      <c r="F85" s="286">
        <v>3500</v>
      </c>
      <c r="G85" s="286"/>
      <c r="H85" s="286"/>
      <c r="I85" s="286"/>
      <c r="J85" s="267"/>
      <c r="K85" s="286"/>
      <c r="L85" s="286"/>
      <c r="M85" s="286"/>
      <c r="N85" s="286"/>
      <c r="O85" s="286"/>
      <c r="P85" s="286"/>
      <c r="Q85" s="286"/>
      <c r="R85" s="286"/>
      <c r="S85" s="286"/>
      <c r="T85" s="286"/>
      <c r="U85" s="286"/>
      <c r="V85" s="286"/>
      <c r="W85" s="286"/>
      <c r="X85" s="286"/>
      <c r="Y85" s="286"/>
      <c r="Z85" s="286"/>
      <c r="AA85" s="286"/>
      <c r="AB85" s="286"/>
      <c r="AC85" s="286"/>
      <c r="AD85" s="286"/>
      <c r="AE85" s="286"/>
      <c r="AF85" s="286"/>
      <c r="AG85" s="286"/>
      <c r="AH85" s="286"/>
      <c r="AI85" s="286"/>
      <c r="AJ85" s="286"/>
      <c r="AK85" s="286"/>
      <c r="AL85" s="286"/>
      <c r="AM85" s="286"/>
      <c r="AN85" s="286"/>
      <c r="AO85" s="286"/>
      <c r="AP85" s="286"/>
      <c r="AQ85" s="286"/>
      <c r="AR85" s="286"/>
      <c r="AS85" s="286"/>
      <c r="AT85" s="286"/>
      <c r="AU85" s="286"/>
      <c r="AV85" s="286"/>
      <c r="AW85" s="286"/>
      <c r="AX85" s="286"/>
      <c r="AY85" s="286"/>
      <c r="AZ85" s="286"/>
      <c r="BA85" s="286"/>
      <c r="BB85" s="286"/>
      <c r="BC85" s="286"/>
      <c r="BD85" s="286"/>
      <c r="BE85" s="286"/>
      <c r="BF85" s="286"/>
      <c r="BG85" s="286"/>
      <c r="BH85" s="286"/>
      <c r="BI85" s="286"/>
      <c r="BJ85" s="286"/>
      <c r="BK85" s="286"/>
      <c r="BL85" s="286"/>
    </row>
    <row r="86" spans="2:64" x14ac:dyDescent="0.15">
      <c r="B86" s="47" t="s">
        <v>188</v>
      </c>
      <c r="D86" s="267"/>
      <c r="E86" s="286"/>
      <c r="F86" s="286">
        <v>3500</v>
      </c>
      <c r="G86" s="286"/>
      <c r="H86" s="286"/>
      <c r="I86" s="286"/>
      <c r="J86" s="267"/>
      <c r="K86" s="286"/>
      <c r="L86" s="286"/>
      <c r="M86" s="286"/>
      <c r="N86" s="286"/>
      <c r="O86" s="286"/>
      <c r="P86" s="286"/>
      <c r="Q86" s="286"/>
      <c r="R86" s="286"/>
      <c r="S86" s="286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286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286"/>
      <c r="BD86" s="286"/>
      <c r="BE86" s="286"/>
      <c r="BF86" s="286"/>
      <c r="BG86" s="286"/>
      <c r="BH86" s="286"/>
      <c r="BI86" s="286"/>
      <c r="BJ86" s="286"/>
      <c r="BK86" s="286"/>
      <c r="BL86" s="286"/>
    </row>
    <row r="87" spans="2:64" x14ac:dyDescent="0.15">
      <c r="B87" s="47" t="s">
        <v>189</v>
      </c>
      <c r="D87" s="267"/>
      <c r="E87" s="286"/>
      <c r="F87" s="286">
        <v>3500</v>
      </c>
      <c r="G87" s="286"/>
      <c r="H87" s="286"/>
      <c r="I87" s="286"/>
      <c r="J87" s="267"/>
      <c r="K87" s="286"/>
      <c r="L87" s="286"/>
      <c r="M87" s="286"/>
      <c r="N87" s="286"/>
      <c r="O87" s="286"/>
      <c r="P87" s="286"/>
      <c r="Q87" s="286"/>
      <c r="R87" s="286"/>
      <c r="S87" s="286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286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286"/>
      <c r="BD87" s="286"/>
      <c r="BE87" s="286"/>
      <c r="BF87" s="286"/>
      <c r="BG87" s="286"/>
      <c r="BH87" s="286"/>
      <c r="BI87" s="286"/>
      <c r="BJ87" s="286"/>
      <c r="BK87" s="286"/>
      <c r="BL87" s="286"/>
    </row>
    <row r="88" spans="2:64" x14ac:dyDescent="0.15">
      <c r="B88" s="47"/>
      <c r="D88" s="267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286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286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286"/>
      <c r="BD88" s="286"/>
      <c r="BE88" s="286"/>
      <c r="BF88" s="286"/>
      <c r="BG88" s="286"/>
      <c r="BH88" s="286"/>
      <c r="BI88" s="286"/>
      <c r="BJ88" s="286"/>
      <c r="BK88" s="286"/>
      <c r="BL88" s="286"/>
    </row>
    <row r="89" spans="2:64" x14ac:dyDescent="0.15">
      <c r="B89" s="14" t="s">
        <v>406</v>
      </c>
      <c r="D89" s="267"/>
      <c r="E89" s="286"/>
      <c r="F89" s="286"/>
      <c r="G89" s="286"/>
      <c r="H89" s="286"/>
      <c r="I89" s="286"/>
      <c r="J89" s="286"/>
      <c r="K89" s="286"/>
      <c r="L89" s="286"/>
      <c r="M89" s="286"/>
      <c r="N89" s="286"/>
      <c r="O89" s="286"/>
      <c r="P89" s="286"/>
      <c r="Q89" s="286"/>
      <c r="R89" s="286"/>
      <c r="S89" s="286"/>
      <c r="T89" s="286"/>
      <c r="U89" s="286"/>
      <c r="V89" s="286"/>
      <c r="W89" s="286"/>
      <c r="X89" s="286"/>
      <c r="Y89" s="286"/>
      <c r="Z89" s="286"/>
      <c r="AA89" s="286"/>
      <c r="AB89" s="286"/>
      <c r="AC89" s="286"/>
      <c r="AD89" s="286"/>
      <c r="AE89" s="286"/>
      <c r="AF89" s="286"/>
      <c r="AG89" s="286"/>
      <c r="AH89" s="286"/>
      <c r="AI89" s="286"/>
      <c r="AJ89" s="286"/>
      <c r="AK89" s="286"/>
      <c r="AL89" s="286"/>
      <c r="AM89" s="286"/>
      <c r="AN89" s="286"/>
      <c r="AO89" s="286"/>
      <c r="AP89" s="286"/>
      <c r="AQ89" s="286"/>
      <c r="AR89" s="286"/>
      <c r="AS89" s="286"/>
      <c r="AT89" s="286"/>
      <c r="AU89" s="286"/>
      <c r="AV89" s="286"/>
      <c r="AW89" s="286"/>
      <c r="AX89" s="286"/>
      <c r="AY89" s="286"/>
      <c r="AZ89" s="286"/>
      <c r="BA89" s="286"/>
      <c r="BB89" s="286"/>
      <c r="BC89" s="286"/>
      <c r="BD89" s="286"/>
      <c r="BE89" s="286"/>
      <c r="BF89" s="286"/>
      <c r="BG89" s="286"/>
      <c r="BH89" s="286"/>
      <c r="BI89" s="286"/>
      <c r="BJ89" s="286"/>
      <c r="BK89" s="286"/>
      <c r="BL89" s="286"/>
    </row>
    <row r="90" spans="2:64" x14ac:dyDescent="0.15">
      <c r="B90" s="47" t="s">
        <v>423</v>
      </c>
      <c r="D90" s="267"/>
      <c r="E90" s="286">
        <v>3500</v>
      </c>
      <c r="F90" s="286"/>
      <c r="G90" s="286"/>
      <c r="H90" s="286"/>
      <c r="I90" s="286"/>
      <c r="J90" s="286"/>
      <c r="K90" s="286"/>
      <c r="L90" s="286"/>
      <c r="M90" s="286"/>
      <c r="N90" s="286"/>
      <c r="O90" s="286"/>
      <c r="P90" s="286"/>
      <c r="Q90" s="286"/>
      <c r="R90" s="286"/>
      <c r="S90" s="286"/>
      <c r="T90" s="286"/>
      <c r="U90" s="286"/>
      <c r="V90" s="286"/>
      <c r="W90" s="286"/>
      <c r="X90" s="286"/>
      <c r="Y90" s="286"/>
      <c r="Z90" s="286"/>
      <c r="AA90" s="286"/>
      <c r="AB90" s="286"/>
      <c r="AC90" s="286"/>
      <c r="AD90" s="286"/>
      <c r="AE90" s="286"/>
      <c r="AF90" s="286"/>
      <c r="AG90" s="286"/>
      <c r="AH90" s="286"/>
      <c r="AI90" s="286"/>
      <c r="AJ90" s="286"/>
      <c r="AK90" s="286"/>
      <c r="AL90" s="286"/>
      <c r="AM90" s="286"/>
      <c r="AN90" s="286"/>
      <c r="AO90" s="286"/>
      <c r="AP90" s="286"/>
      <c r="AQ90" s="286"/>
      <c r="AR90" s="286"/>
      <c r="AS90" s="286"/>
      <c r="AT90" s="286"/>
      <c r="AU90" s="286"/>
      <c r="AV90" s="286"/>
      <c r="AW90" s="286"/>
      <c r="AX90" s="286"/>
      <c r="AY90" s="286"/>
      <c r="AZ90" s="286"/>
      <c r="BA90" s="286"/>
      <c r="BB90" s="286"/>
      <c r="BC90" s="286"/>
      <c r="BD90" s="286"/>
      <c r="BE90" s="286"/>
      <c r="BF90" s="286"/>
      <c r="BG90" s="286"/>
      <c r="BH90" s="286"/>
      <c r="BI90" s="286"/>
      <c r="BJ90" s="286"/>
      <c r="BK90" s="286"/>
      <c r="BL90" s="286"/>
    </row>
    <row r="91" spans="2:64" x14ac:dyDescent="0.15">
      <c r="B91" s="47" t="s">
        <v>424</v>
      </c>
      <c r="D91" s="267"/>
      <c r="E91" s="286">
        <v>3500</v>
      </c>
      <c r="F91" s="286"/>
      <c r="G91" s="286"/>
      <c r="H91" s="286"/>
      <c r="I91" s="286"/>
      <c r="J91" s="286"/>
      <c r="K91" s="286"/>
      <c r="L91" s="286"/>
      <c r="M91" s="286"/>
      <c r="N91" s="286"/>
      <c r="O91" s="286"/>
      <c r="P91" s="286"/>
      <c r="Q91" s="286"/>
      <c r="R91" s="286"/>
      <c r="S91" s="286"/>
      <c r="T91" s="286"/>
      <c r="U91" s="286"/>
      <c r="V91" s="286"/>
      <c r="W91" s="286"/>
      <c r="X91" s="286"/>
      <c r="Y91" s="286"/>
      <c r="Z91" s="286"/>
      <c r="AA91" s="286"/>
      <c r="AB91" s="286"/>
      <c r="AC91" s="286"/>
      <c r="AD91" s="286"/>
      <c r="AE91" s="286"/>
      <c r="AF91" s="286"/>
      <c r="AG91" s="286"/>
      <c r="AH91" s="286"/>
      <c r="AI91" s="286"/>
      <c r="AJ91" s="286"/>
      <c r="AK91" s="286"/>
      <c r="AL91" s="286"/>
      <c r="AM91" s="286"/>
      <c r="AN91" s="286"/>
      <c r="AO91" s="286"/>
      <c r="AP91" s="286"/>
      <c r="AQ91" s="286"/>
      <c r="AR91" s="286"/>
      <c r="AS91" s="286"/>
      <c r="AT91" s="286"/>
      <c r="AU91" s="286"/>
      <c r="AV91" s="286"/>
      <c r="AW91" s="286"/>
      <c r="AX91" s="286"/>
      <c r="AY91" s="286"/>
      <c r="AZ91" s="286"/>
      <c r="BA91" s="286"/>
      <c r="BB91" s="286"/>
      <c r="BC91" s="286"/>
      <c r="BD91" s="286"/>
      <c r="BE91" s="286"/>
      <c r="BF91" s="286"/>
      <c r="BG91" s="286"/>
      <c r="BH91" s="286"/>
      <c r="BI91" s="286"/>
      <c r="BJ91" s="286"/>
      <c r="BK91" s="286"/>
      <c r="BL91" s="286"/>
    </row>
    <row r="92" spans="2:64" x14ac:dyDescent="0.15">
      <c r="B92" s="47"/>
      <c r="D92" s="267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286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286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286"/>
      <c r="BD92" s="286"/>
      <c r="BE92" s="286"/>
      <c r="BF92" s="286"/>
      <c r="BG92" s="286"/>
      <c r="BH92" s="286"/>
      <c r="BI92" s="286"/>
      <c r="BJ92" s="286"/>
      <c r="BK92" s="286"/>
      <c r="BL92" s="286"/>
    </row>
    <row r="93" spans="2:64" ht="11.25" customHeight="1" x14ac:dyDescent="0.15">
      <c r="B93" s="14" t="s">
        <v>407</v>
      </c>
      <c r="D93" s="267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286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286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286"/>
      <c r="BD93" s="286"/>
      <c r="BE93" s="286"/>
      <c r="BF93" s="286"/>
      <c r="BG93" s="286"/>
      <c r="BH93" s="286"/>
      <c r="BI93" s="286"/>
      <c r="BJ93" s="286"/>
      <c r="BK93" s="286"/>
      <c r="BL93" s="286"/>
    </row>
    <row r="94" spans="2:64" x14ac:dyDescent="0.15">
      <c r="B94" s="47" t="s">
        <v>425</v>
      </c>
      <c r="D94" s="267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286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286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286"/>
      <c r="BD94" s="286"/>
      <c r="BE94" s="286"/>
      <c r="BF94" s="286"/>
      <c r="BG94" s="286"/>
      <c r="BH94" s="286"/>
      <c r="BI94" s="286"/>
      <c r="BJ94" s="286"/>
      <c r="BK94" s="286"/>
      <c r="BL94" s="286"/>
    </row>
    <row r="95" spans="2:64" x14ac:dyDescent="0.15">
      <c r="B95" s="47" t="s">
        <v>186</v>
      </c>
      <c r="D95" s="267"/>
      <c r="E95" s="286">
        <v>10000</v>
      </c>
      <c r="F95" s="286">
        <v>25000</v>
      </c>
      <c r="G95" s="286">
        <v>10000</v>
      </c>
      <c r="H95" s="286"/>
      <c r="I95" s="286"/>
      <c r="J95" s="267"/>
      <c r="K95" s="286"/>
      <c r="L95" s="286"/>
      <c r="M95" s="286"/>
      <c r="N95" s="286"/>
      <c r="O95" s="267"/>
      <c r="P95" s="286"/>
      <c r="Q95" s="286"/>
      <c r="R95" s="286"/>
      <c r="S95" s="286"/>
      <c r="T95" s="286"/>
      <c r="U95" s="286"/>
      <c r="V95" s="286"/>
      <c r="W95" s="286"/>
      <c r="X95" s="286"/>
      <c r="Y95" s="286"/>
      <c r="Z95" s="286"/>
      <c r="AA95" s="286"/>
      <c r="AB95" s="286"/>
      <c r="AC95" s="286"/>
      <c r="AD95" s="286"/>
      <c r="AE95" s="286"/>
      <c r="AF95" s="286"/>
      <c r="AG95" s="286"/>
      <c r="AH95" s="286"/>
      <c r="AI95" s="286"/>
      <c r="AJ95" s="286"/>
      <c r="AK95" s="286"/>
      <c r="AL95" s="286"/>
      <c r="AM95" s="286"/>
      <c r="AN95" s="286"/>
      <c r="AO95" s="286"/>
      <c r="AP95" s="286"/>
      <c r="AQ95" s="286"/>
      <c r="AR95" s="286"/>
      <c r="AS95" s="286"/>
      <c r="AT95" s="286"/>
      <c r="AU95" s="286"/>
      <c r="AV95" s="286"/>
      <c r="AW95" s="286"/>
      <c r="AX95" s="286"/>
      <c r="AY95" s="286"/>
      <c r="AZ95" s="286"/>
      <c r="BA95" s="286"/>
      <c r="BB95" s="286"/>
      <c r="BC95" s="286"/>
      <c r="BD95" s="286"/>
      <c r="BE95" s="286"/>
      <c r="BF95" s="286"/>
      <c r="BG95" s="286"/>
      <c r="BH95" s="286"/>
      <c r="BI95" s="286"/>
      <c r="BJ95" s="286"/>
      <c r="BK95" s="286"/>
      <c r="BL95" s="286"/>
    </row>
    <row r="96" spans="2:64" x14ac:dyDescent="0.15">
      <c r="B96" s="47"/>
      <c r="D96" s="267"/>
      <c r="E96" s="286"/>
      <c r="F96" s="286"/>
      <c r="G96" s="286"/>
      <c r="H96" s="286"/>
      <c r="I96" s="286"/>
      <c r="J96" s="286"/>
      <c r="K96" s="286"/>
      <c r="L96" s="286"/>
      <c r="M96" s="286"/>
      <c r="N96" s="286"/>
      <c r="O96" s="286"/>
      <c r="P96" s="286"/>
      <c r="Q96" s="286"/>
      <c r="R96" s="286"/>
      <c r="S96" s="286"/>
      <c r="T96" s="286"/>
      <c r="U96" s="286"/>
      <c r="V96" s="286"/>
      <c r="W96" s="286"/>
      <c r="X96" s="286"/>
      <c r="Y96" s="286"/>
      <c r="Z96" s="286"/>
      <c r="AA96" s="286"/>
      <c r="AB96" s="286"/>
      <c r="AC96" s="286"/>
      <c r="AD96" s="286"/>
      <c r="AE96" s="286"/>
      <c r="AF96" s="286"/>
      <c r="AG96" s="286"/>
      <c r="AH96" s="286"/>
      <c r="AI96" s="286"/>
      <c r="AJ96" s="286"/>
      <c r="AK96" s="286"/>
      <c r="AL96" s="286"/>
      <c r="AM96" s="286"/>
      <c r="AN96" s="286"/>
      <c r="AO96" s="286"/>
      <c r="AP96" s="286"/>
      <c r="AQ96" s="286"/>
      <c r="AR96" s="286"/>
      <c r="AS96" s="286"/>
      <c r="AT96" s="286"/>
      <c r="AU96" s="286"/>
      <c r="AV96" s="286"/>
      <c r="AW96" s="286"/>
      <c r="AX96" s="286"/>
      <c r="AY96" s="286"/>
      <c r="AZ96" s="286"/>
      <c r="BA96" s="286"/>
      <c r="BB96" s="286"/>
      <c r="BC96" s="286"/>
      <c r="BD96" s="286"/>
      <c r="BE96" s="286"/>
      <c r="BF96" s="286"/>
      <c r="BG96" s="286"/>
      <c r="BH96" s="286"/>
      <c r="BI96" s="286"/>
      <c r="BJ96" s="286"/>
      <c r="BK96" s="286"/>
      <c r="BL96" s="286"/>
    </row>
    <row r="97" spans="1:64" x14ac:dyDescent="0.15">
      <c r="B97" s="14" t="s">
        <v>409</v>
      </c>
      <c r="D97" s="267"/>
      <c r="E97" s="286"/>
      <c r="F97" s="286"/>
      <c r="G97" s="286"/>
      <c r="H97" s="286"/>
      <c r="I97" s="286"/>
      <c r="J97" s="286"/>
      <c r="K97" s="286"/>
      <c r="L97" s="286"/>
      <c r="M97" s="286"/>
      <c r="N97" s="286"/>
      <c r="O97" s="286"/>
      <c r="P97" s="286"/>
      <c r="Q97" s="286"/>
      <c r="R97" s="286"/>
      <c r="S97" s="286"/>
      <c r="T97" s="286"/>
      <c r="U97" s="286"/>
      <c r="V97" s="286"/>
      <c r="W97" s="286"/>
      <c r="X97" s="286"/>
      <c r="Y97" s="286"/>
      <c r="Z97" s="286"/>
      <c r="AA97" s="286"/>
      <c r="AB97" s="286"/>
      <c r="AC97" s="286"/>
      <c r="AD97" s="286"/>
      <c r="AE97" s="286"/>
      <c r="AF97" s="286"/>
      <c r="AG97" s="286"/>
      <c r="AH97" s="286"/>
      <c r="AI97" s="286"/>
      <c r="AJ97" s="286"/>
      <c r="AK97" s="286"/>
      <c r="AL97" s="286"/>
      <c r="AM97" s="286"/>
      <c r="AN97" s="286"/>
      <c r="AO97" s="286"/>
      <c r="AP97" s="286"/>
      <c r="AQ97" s="286"/>
      <c r="AR97" s="286"/>
      <c r="AS97" s="286"/>
      <c r="AT97" s="286"/>
      <c r="AU97" s="286"/>
      <c r="AV97" s="286"/>
      <c r="AW97" s="286"/>
      <c r="AX97" s="286"/>
      <c r="AY97" s="286"/>
      <c r="AZ97" s="286"/>
      <c r="BA97" s="286"/>
      <c r="BB97" s="286"/>
      <c r="BC97" s="286"/>
      <c r="BD97" s="286"/>
      <c r="BE97" s="286"/>
      <c r="BF97" s="286"/>
      <c r="BG97" s="286"/>
      <c r="BH97" s="286"/>
      <c r="BI97" s="286"/>
      <c r="BJ97" s="286"/>
      <c r="BK97" s="286"/>
      <c r="BL97" s="286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426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72" t="s">
        <v>318</v>
      </c>
      <c r="B2" s="372"/>
      <c r="C2" s="197"/>
    </row>
    <row r="3" spans="1:63" x14ac:dyDescent="0.15">
      <c r="A3" s="10"/>
      <c r="B3" s="10" t="s">
        <v>697</v>
      </c>
      <c r="C3" s="197"/>
    </row>
    <row r="4" spans="1:63" x14ac:dyDescent="0.15">
      <c r="C4" s="198"/>
      <c r="D4" s="372" t="s">
        <v>35</v>
      </c>
      <c r="E4" s="372"/>
      <c r="F4" s="372"/>
      <c r="G4" s="372"/>
      <c r="H4" s="372"/>
      <c r="I4" s="372"/>
      <c r="J4" s="372"/>
      <c r="K4" s="372"/>
      <c r="L4" s="372"/>
      <c r="M4" s="372"/>
      <c r="N4" s="372"/>
      <c r="O4" s="372"/>
      <c r="P4" s="372" t="s">
        <v>36</v>
      </c>
      <c r="Q4" s="372"/>
      <c r="R4" s="372"/>
      <c r="S4" s="372"/>
      <c r="T4" s="372"/>
      <c r="U4" s="372"/>
      <c r="V4" s="372"/>
      <c r="W4" s="372"/>
      <c r="X4" s="372"/>
      <c r="Y4" s="372"/>
      <c r="Z4" s="372"/>
      <c r="AA4" s="372"/>
      <c r="AB4" s="372" t="s">
        <v>37</v>
      </c>
      <c r="AC4" s="372"/>
      <c r="AD4" s="372"/>
      <c r="AE4" s="372"/>
      <c r="AF4" s="372"/>
      <c r="AG4" s="372"/>
      <c r="AH4" s="372"/>
      <c r="AI4" s="372"/>
      <c r="AJ4" s="372"/>
      <c r="AK4" s="372"/>
      <c r="AL4" s="372"/>
      <c r="AM4" s="372"/>
      <c r="AN4" s="372" t="s">
        <v>38</v>
      </c>
      <c r="AO4" s="372"/>
      <c r="AP4" s="372"/>
      <c r="AQ4" s="372"/>
      <c r="AR4" s="372"/>
      <c r="AS4" s="372"/>
      <c r="AT4" s="372"/>
      <c r="AU4" s="372"/>
      <c r="AV4" s="372"/>
      <c r="AW4" s="372"/>
      <c r="AX4" s="372"/>
      <c r="AY4" s="372"/>
      <c r="AZ4" s="372" t="s">
        <v>39</v>
      </c>
      <c r="BA4" s="372"/>
      <c r="BB4" s="372"/>
      <c r="BC4" s="372"/>
      <c r="BD4" s="372"/>
      <c r="BE4" s="372"/>
      <c r="BF4" s="372"/>
      <c r="BG4" s="372"/>
      <c r="BH4" s="372"/>
      <c r="BI4" s="372"/>
      <c r="BJ4" s="372"/>
      <c r="BK4" s="372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360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24400</v>
      </c>
      <c r="H7" s="9">
        <f>'FIN-P&amp;L_CWS'!I129</f>
        <v>28280</v>
      </c>
      <c r="I7" s="9">
        <f>'FIN-P&amp;L_CWS'!J129</f>
        <v>32160</v>
      </c>
      <c r="J7" s="9">
        <f>'FIN-P&amp;L_CWS'!K129</f>
        <v>24400</v>
      </c>
      <c r="K7" s="9">
        <f>'FIN-P&amp;L_CWS'!L129</f>
        <v>28280</v>
      </c>
      <c r="L7" s="9">
        <f>'FIN-P&amp;L_CWS'!M129</f>
        <v>18020</v>
      </c>
      <c r="M7" s="9">
        <f>'FIN-P&amp;L_CWS'!N129</f>
        <v>18020</v>
      </c>
      <c r="N7" s="9">
        <f>'FIN-P&amp;L_CWS'!O129</f>
        <v>18020</v>
      </c>
      <c r="O7" s="9">
        <f>'FIN-P&amp;L_CWS'!P129</f>
        <v>10260</v>
      </c>
      <c r="P7" s="9">
        <f>'FIN-P&amp;L_CWS'!Q129</f>
        <v>72760</v>
      </c>
      <c r="Q7" s="9">
        <f>'FIN-P&amp;L_CWS'!R129</f>
        <v>113420</v>
      </c>
      <c r="R7" s="9">
        <f>'FIN-P&amp;L_CWS'!S129</f>
        <v>133750</v>
      </c>
      <c r="S7" s="9">
        <f>'FIN-P&amp;L_CWS'!T129</f>
        <v>133750</v>
      </c>
      <c r="T7" s="9">
        <f>'FIN-P&amp;L_CWS'!U129</f>
        <v>145520</v>
      </c>
      <c r="U7" s="9">
        <f>'FIN-P&amp;L_CWS'!V129</f>
        <v>159965</v>
      </c>
      <c r="V7" s="9">
        <f>'FIN-P&amp;L_CWS'!W129</f>
        <v>133750</v>
      </c>
      <c r="W7" s="9">
        <f>'FIN-P&amp;L_CWS'!X129</f>
        <v>145520</v>
      </c>
      <c r="X7" s="9">
        <f>'FIN-P&amp;L_CWS'!Y129</f>
        <v>113420</v>
      </c>
      <c r="Y7" s="9">
        <f>'FIN-P&amp;L_CWS'!Z129</f>
        <v>113420</v>
      </c>
      <c r="Z7" s="9">
        <f>'FIN-P&amp;L_CWS'!AA129</f>
        <v>113420</v>
      </c>
      <c r="AA7" s="9">
        <f>'FIN-P&amp;L_CWS'!AB129</f>
        <v>72760</v>
      </c>
      <c r="AB7" s="9">
        <f>'FIN-P&amp;L_CWS'!AC129</f>
        <v>89500</v>
      </c>
      <c r="AC7" s="9">
        <f>'FIN-P&amp;L_CWS'!AD129</f>
        <v>146504.65</v>
      </c>
      <c r="AD7" s="9">
        <f>'FIN-P&amp;L_CWS'!AE129</f>
        <v>165505.26999999999</v>
      </c>
      <c r="AE7" s="9">
        <f>'FIN-P&amp;L_CWS'!AF129</f>
        <v>165505.26999999999</v>
      </c>
      <c r="AF7" s="9">
        <f>'FIN-P&amp;L_CWS'!AG129</f>
        <v>182006.2</v>
      </c>
      <c r="AG7" s="9">
        <f>'FIN-P&amp;L_CWS'!AH129</f>
        <v>201006.82</v>
      </c>
      <c r="AH7" s="9">
        <f>'FIN-P&amp;L_CWS'!AI129</f>
        <v>165505.26999999999</v>
      </c>
      <c r="AI7" s="9">
        <f>'FIN-P&amp;L_CWS'!AJ129</f>
        <v>182006.2</v>
      </c>
      <c r="AJ7" s="9">
        <f>'FIN-P&amp;L_CWS'!AK129</f>
        <v>146504.65</v>
      </c>
      <c r="AK7" s="9">
        <f>'FIN-P&amp;L_CWS'!AL129</f>
        <v>146504.65</v>
      </c>
      <c r="AL7" s="9">
        <f>'FIN-P&amp;L_CWS'!AM129</f>
        <v>146504.65</v>
      </c>
      <c r="AM7" s="9">
        <f>'FIN-P&amp;L_CWS'!AN129</f>
        <v>89502.790000000008</v>
      </c>
      <c r="AN7" s="9" t="e">
        <f>'FIN-P&amp;L_CWS'!AO129</f>
        <v>#REF!</v>
      </c>
      <c r="AO7" s="9" t="e">
        <f>'FIN-P&amp;L_CWS'!AP129</f>
        <v>#REF!</v>
      </c>
      <c r="AP7" s="9" t="e">
        <f>'FIN-P&amp;L_CWS'!AQ129</f>
        <v>#REF!</v>
      </c>
      <c r="AQ7" s="9" t="e">
        <f>'FIN-P&amp;L_CWS'!AR129</f>
        <v>#REF!</v>
      </c>
      <c r="AR7" s="9" t="e">
        <f>'FIN-P&amp;L_CWS'!AS129</f>
        <v>#REF!</v>
      </c>
      <c r="AS7" s="9" t="e">
        <f>'FIN-P&amp;L_CWS'!AT129</f>
        <v>#REF!</v>
      </c>
      <c r="AT7" s="9" t="e">
        <f>'FIN-P&amp;L_CWS'!AU129</f>
        <v>#REF!</v>
      </c>
      <c r="AU7" s="9" t="e">
        <f>'FIN-P&amp;L_CWS'!AV129</f>
        <v>#REF!</v>
      </c>
      <c r="AV7" s="9" t="e">
        <f>'FIN-P&amp;L_CWS'!AW129</f>
        <v>#REF!</v>
      </c>
      <c r="AW7" s="9" t="e">
        <f>'FIN-P&amp;L_CWS'!AX129</f>
        <v>#REF!</v>
      </c>
      <c r="AX7" s="9" t="e">
        <f>'FIN-P&amp;L_CWS'!AY129</f>
        <v>#REF!</v>
      </c>
      <c r="AY7" s="9" t="e">
        <f>'FIN-P&amp;L_CWS'!AZ129</f>
        <v>#REF!</v>
      </c>
      <c r="AZ7" s="9" t="e">
        <f>'FIN-P&amp;L_CWS'!BA129</f>
        <v>#REF!</v>
      </c>
      <c r="BA7" s="9" t="e">
        <f>'FIN-P&amp;L_CWS'!BB129</f>
        <v>#REF!</v>
      </c>
      <c r="BB7" s="9" t="e">
        <f>'FIN-P&amp;L_CWS'!BC129</f>
        <v>#REF!</v>
      </c>
      <c r="BC7" s="9" t="e">
        <f>'FIN-P&amp;L_CWS'!BD129</f>
        <v>#REF!</v>
      </c>
      <c r="BD7" s="9" t="e">
        <f>'FIN-P&amp;L_CWS'!BE129</f>
        <v>#REF!</v>
      </c>
      <c r="BE7" s="9" t="e">
        <f>'FIN-P&amp;L_CWS'!BF129</f>
        <v>#REF!</v>
      </c>
      <c r="BF7" s="9" t="e">
        <f>'FIN-P&amp;L_CWS'!BG129</f>
        <v>#REF!</v>
      </c>
      <c r="BG7" s="9" t="e">
        <f>'FIN-P&amp;L_CWS'!BH129</f>
        <v>#REF!</v>
      </c>
      <c r="BH7" s="9" t="e">
        <f>'FIN-P&amp;L_CWS'!BI129</f>
        <v>#REF!</v>
      </c>
      <c r="BI7" s="9" t="e">
        <f>'FIN-P&amp;L_CWS'!BJ129</f>
        <v>#REF!</v>
      </c>
      <c r="BJ7" s="9" t="e">
        <f>'FIN-P&amp;L_CWS'!BK129</f>
        <v>#REF!</v>
      </c>
      <c r="BK7" s="9" t="e">
        <f>'FIN-P&amp;L_CWS'!BL129</f>
        <v>#REF!</v>
      </c>
    </row>
    <row r="8" spans="1:63" x14ac:dyDescent="0.15">
      <c r="B8" s="44" t="s">
        <v>643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9362191.3666666653</v>
      </c>
      <c r="H8" s="9">
        <f>'FIN-P&amp;L_CWS'!I205</f>
        <v>9397947.7666666657</v>
      </c>
      <c r="I8" s="9">
        <f>'FIN-P&amp;L_CWS'!J205</f>
        <v>9399174.166666666</v>
      </c>
      <c r="J8" s="9">
        <f>'FIN-P&amp;L_CWS'!K205</f>
        <v>9431731.3666666653</v>
      </c>
      <c r="K8" s="9">
        <f>'FIN-P&amp;L_CWS'!L205</f>
        <v>9399507.7666666657</v>
      </c>
      <c r="L8" s="9">
        <f>'FIN-P&amp;L_CWS'!M205</f>
        <v>9393589.9666666668</v>
      </c>
      <c r="M8" s="9">
        <f>'FIN-P&amp;L_CWS'!N205</f>
        <v>9381454.9666666668</v>
      </c>
      <c r="N8" s="9">
        <f>'FIN-P&amp;L_CWS'!O205</f>
        <v>9367479.9666666668</v>
      </c>
      <c r="O8" s="9">
        <f>'FIN-P&amp;L_CWS'!P205</f>
        <v>9367109.2666666657</v>
      </c>
      <c r="P8" s="9">
        <f>'FIN-P&amp;L_CWS'!Q205</f>
        <v>10827695.341666667</v>
      </c>
      <c r="Q8" s="9">
        <f>'FIN-P&amp;L_CWS'!R205</f>
        <v>10815910.191666666</v>
      </c>
      <c r="R8" s="9">
        <f>'FIN-P&amp;L_CWS'!S205</f>
        <v>10815970.091666667</v>
      </c>
      <c r="S8" s="9">
        <f>'FIN-P&amp;L_CWS'!T205</f>
        <v>10835535.091666667</v>
      </c>
      <c r="T8" s="9">
        <f>'FIN-P&amp;L_CWS'!U205</f>
        <v>10820228.141666666</v>
      </c>
      <c r="U8" s="9">
        <f>'FIN-P&amp;L_CWS'!V205</f>
        <v>10825676.441666666</v>
      </c>
      <c r="V8" s="9">
        <f>'FIN-P&amp;L_CWS'!W205</f>
        <v>9826141.7583333347</v>
      </c>
      <c r="W8" s="9">
        <f>'FIN-P&amp;L_CWS'!X205</f>
        <v>9827154.8083333336</v>
      </c>
      <c r="X8" s="9">
        <f>'FIN-P&amp;L_CWS'!Y205</f>
        <v>9823016.8583333343</v>
      </c>
      <c r="Y8" s="9">
        <f>'FIN-P&amp;L_CWS'!Z205</f>
        <v>9841531.8583333343</v>
      </c>
      <c r="Z8" s="9">
        <f>'FIN-P&amp;L_CWS'!AA205</f>
        <v>9823016.8583333343</v>
      </c>
      <c r="AA8" s="9">
        <f>'FIN-P&amp;L_CWS'!AB205</f>
        <v>9823707.0083333347</v>
      </c>
      <c r="AB8" s="9">
        <f>'FIN-P&amp;L_CWS'!AC205</f>
        <v>8289317.8822916662</v>
      </c>
      <c r="AC8" s="9">
        <f>'FIN-P&amp;L_CWS'!AD205</f>
        <v>8293674.6884583328</v>
      </c>
      <c r="AD8" s="9">
        <f>'FIN-P&amp;L_CWS'!AE205</f>
        <v>8289054.7070583338</v>
      </c>
      <c r="AE8" s="9">
        <f>'FIN-P&amp;L_CWS'!AF205</f>
        <v>8311159.7070583338</v>
      </c>
      <c r="AF8" s="9">
        <f>'FIN-P&amp;L_CWS'!AG205</f>
        <v>8290119.734958332</v>
      </c>
      <c r="AG8" s="9">
        <f>'FIN-P&amp;L_CWS'!AH205</f>
        <v>8297919.753558333</v>
      </c>
      <c r="AH8" s="9">
        <f>'FIN-P&amp;L_CWS'!AI205</f>
        <v>8290409.7070583338</v>
      </c>
      <c r="AI8" s="9">
        <f>'FIN-P&amp;L_CWS'!AJ205</f>
        <v>8293919.734958332</v>
      </c>
      <c r="AJ8" s="9">
        <f>'FIN-P&amp;L_CWS'!AK205</f>
        <v>8287554.6884583328</v>
      </c>
      <c r="AK8" s="9">
        <f>'FIN-P&amp;L_CWS'!AL205</f>
        <v>8308159.6884583328</v>
      </c>
      <c r="AL8" s="9">
        <f>'FIN-P&amp;L_CWS'!AM205</f>
        <v>8287554.6884583328</v>
      </c>
      <c r="AM8" s="9">
        <f>'FIN-P&amp;L_CWS'!AN205</f>
        <v>8286304.6326583326</v>
      </c>
      <c r="AN8" s="9" t="e">
        <f>'FIN-P&amp;L_CWS'!AO205</f>
        <v>#VALUE!</v>
      </c>
      <c r="AO8" s="9" t="e">
        <f>'FIN-P&amp;L_CWS'!AP205</f>
        <v>#VALUE!</v>
      </c>
      <c r="AP8" s="9" t="e">
        <f>'FIN-P&amp;L_CWS'!AQ205</f>
        <v>#VALUE!</v>
      </c>
      <c r="AQ8" s="9" t="e">
        <f>'FIN-P&amp;L_CWS'!AR205</f>
        <v>#VALUE!</v>
      </c>
      <c r="AR8" s="9" t="e">
        <f>'FIN-P&amp;L_CWS'!AS205</f>
        <v>#VALUE!</v>
      </c>
      <c r="AS8" s="9" t="e">
        <f>'FIN-P&amp;L_CWS'!AT205</f>
        <v>#VALUE!</v>
      </c>
      <c r="AT8" s="9" t="e">
        <f>'FIN-P&amp;L_CWS'!AU205</f>
        <v>#VALUE!</v>
      </c>
      <c r="AU8" s="9" t="e">
        <f>'FIN-P&amp;L_CWS'!AV205</f>
        <v>#VALUE!</v>
      </c>
      <c r="AV8" s="9" t="e">
        <f>'FIN-P&amp;L_CWS'!AW205</f>
        <v>#VALUE!</v>
      </c>
      <c r="AW8" s="9" t="e">
        <f>'FIN-P&amp;L_CWS'!AX205</f>
        <v>#VALUE!</v>
      </c>
      <c r="AX8" s="9" t="e">
        <f>'FIN-P&amp;L_CWS'!AY205</f>
        <v>#VALUE!</v>
      </c>
      <c r="AY8" s="9" t="e">
        <f>'FIN-P&amp;L_CWS'!AZ205</f>
        <v>#VALUE!</v>
      </c>
      <c r="AZ8" s="9" t="e">
        <f>'FIN-P&amp;L_CWS'!BA205</f>
        <v>#REF!</v>
      </c>
      <c r="BA8" s="9" t="e">
        <f>'FIN-P&amp;L_CWS'!BB205</f>
        <v>#REF!</v>
      </c>
      <c r="BB8" s="9" t="e">
        <f>'FIN-P&amp;L_CWS'!BC205</f>
        <v>#REF!</v>
      </c>
      <c r="BC8" s="9" t="e">
        <f>'FIN-P&amp;L_CWS'!BD205</f>
        <v>#REF!</v>
      </c>
      <c r="BD8" s="9" t="e">
        <f>'FIN-P&amp;L_CWS'!BE205</f>
        <v>#REF!</v>
      </c>
      <c r="BE8" s="9" t="e">
        <f>'FIN-P&amp;L_CWS'!BF205</f>
        <v>#REF!</v>
      </c>
      <c r="BF8" s="9" t="e">
        <f>'FIN-P&amp;L_CWS'!BG205</f>
        <v>#REF!</v>
      </c>
      <c r="BG8" s="9" t="e">
        <f>'FIN-P&amp;L_CWS'!BH205</f>
        <v>#REF!</v>
      </c>
      <c r="BH8" s="9" t="e">
        <f>'FIN-P&amp;L_CWS'!BI205</f>
        <v>#REF!</v>
      </c>
      <c r="BI8" s="9" t="e">
        <f>'FIN-P&amp;L_CWS'!BJ205</f>
        <v>#REF!</v>
      </c>
      <c r="BJ8" s="9" t="e">
        <f>'FIN-P&amp;L_CWS'!BK205</f>
        <v>#REF!</v>
      </c>
      <c r="BK8" s="9" t="e">
        <f>'FIN-P&amp;L_CWS'!BL205</f>
        <v>#REF!</v>
      </c>
    </row>
    <row r="9" spans="1:63" x14ac:dyDescent="0.15">
      <c r="B9" s="44" t="s">
        <v>360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-9337791.3666666653</v>
      </c>
      <c r="H9" s="9">
        <f>'FIN-P&amp;L_CWS'!I207</f>
        <v>-9369667.7666666657</v>
      </c>
      <c r="I9" s="9">
        <f>'FIN-P&amp;L_CWS'!J207</f>
        <v>-9367014.166666666</v>
      </c>
      <c r="J9" s="9">
        <f>'FIN-P&amp;L_CWS'!K207</f>
        <v>-9407331.3666666653</v>
      </c>
      <c r="K9" s="9">
        <f>'FIN-P&amp;L_CWS'!L207</f>
        <v>-9371227.7666666657</v>
      </c>
      <c r="L9" s="9">
        <f>'FIN-P&amp;L_CWS'!M207</f>
        <v>-9375569.9666666668</v>
      </c>
      <c r="M9" s="9">
        <f>'FIN-P&amp;L_CWS'!N207</f>
        <v>-9363434.9666666668</v>
      </c>
      <c r="N9" s="9">
        <f>'FIN-P&amp;L_CWS'!O207</f>
        <v>-9349459.9666666668</v>
      </c>
      <c r="O9" s="9">
        <f>'FIN-P&amp;L_CWS'!P207</f>
        <v>-9356849.2666666657</v>
      </c>
      <c r="P9" s="9">
        <f>'FIN-P&amp;L_CWS'!Q207</f>
        <v>-10754935.341666667</v>
      </c>
      <c r="Q9" s="9">
        <f>'FIN-P&amp;L_CWS'!R207</f>
        <v>-10702490.191666666</v>
      </c>
      <c r="R9" s="9">
        <f>'FIN-P&amp;L_CWS'!S207</f>
        <v>-10682220.091666667</v>
      </c>
      <c r="S9" s="9">
        <f>'FIN-P&amp;L_CWS'!T207</f>
        <v>-10701785.091666667</v>
      </c>
      <c r="T9" s="9">
        <f>'FIN-P&amp;L_CWS'!U207</f>
        <v>-10674708.141666666</v>
      </c>
      <c r="U9" s="9">
        <f>'FIN-P&amp;L_CWS'!V207</f>
        <v>-10665711.441666666</v>
      </c>
      <c r="V9" s="9">
        <f>'FIN-P&amp;L_CWS'!W207</f>
        <v>-9692391.7583333347</v>
      </c>
      <c r="W9" s="9">
        <f>'FIN-P&amp;L_CWS'!X207</f>
        <v>-9681634.8083333336</v>
      </c>
      <c r="X9" s="9">
        <f>'FIN-P&amp;L_CWS'!Y207</f>
        <v>-9709596.8583333343</v>
      </c>
      <c r="Y9" s="9">
        <f>'FIN-P&amp;L_CWS'!Z207</f>
        <v>-9728111.8583333343</v>
      </c>
      <c r="Z9" s="9">
        <f>'FIN-P&amp;L_CWS'!AA207</f>
        <v>-9709596.8583333343</v>
      </c>
      <c r="AA9" s="9">
        <f>'FIN-P&amp;L_CWS'!AB207</f>
        <v>-9750947.0083333347</v>
      </c>
      <c r="AB9" s="9">
        <f>'FIN-P&amp;L_CWS'!AC207</f>
        <v>-8199817.8822916662</v>
      </c>
      <c r="AC9" s="9">
        <f>'FIN-P&amp;L_CWS'!AD207</f>
        <v>-8147170.0384583324</v>
      </c>
      <c r="AD9" s="9">
        <f>'FIN-P&amp;L_CWS'!AE207</f>
        <v>-8123549.4370583342</v>
      </c>
      <c r="AE9" s="9">
        <f>'FIN-P&amp;L_CWS'!AF207</f>
        <v>-8145654.4370583342</v>
      </c>
      <c r="AF9" s="9">
        <f>'FIN-P&amp;L_CWS'!AG207</f>
        <v>-8108113.5349583318</v>
      </c>
      <c r="AG9" s="9">
        <f>'FIN-P&amp;L_CWS'!AH207</f>
        <v>-8096912.9335583327</v>
      </c>
      <c r="AH9" s="9">
        <f>'FIN-P&amp;L_CWS'!AI207</f>
        <v>-8124904.4370583342</v>
      </c>
      <c r="AI9" s="9">
        <f>'FIN-P&amp;L_CWS'!AJ207</f>
        <v>-8111913.5349583318</v>
      </c>
      <c r="AJ9" s="9">
        <f>'FIN-P&amp;L_CWS'!AK207</f>
        <v>-8141050.0384583324</v>
      </c>
      <c r="AK9" s="9">
        <f>'FIN-P&amp;L_CWS'!AL207</f>
        <v>-8161655.0384583324</v>
      </c>
      <c r="AL9" s="9">
        <f>'FIN-P&amp;L_CWS'!AM207</f>
        <v>-8141050.0384583324</v>
      </c>
      <c r="AM9" s="9">
        <f>'FIN-P&amp;L_CWS'!AN207</f>
        <v>-8196801.8426583325</v>
      </c>
      <c r="AN9" s="9" t="e">
        <f>'FIN-P&amp;L_CWS'!AO207</f>
        <v>#REF!</v>
      </c>
      <c r="AO9" s="9" t="e">
        <f>'FIN-P&amp;L_CWS'!AP207</f>
        <v>#REF!</v>
      </c>
      <c r="AP9" s="9" t="e">
        <f>'FIN-P&amp;L_CWS'!AQ207</f>
        <v>#REF!</v>
      </c>
      <c r="AQ9" s="9" t="e">
        <f>'FIN-P&amp;L_CWS'!AR207</f>
        <v>#REF!</v>
      </c>
      <c r="AR9" s="9" t="e">
        <f>'FIN-P&amp;L_CWS'!AS207</f>
        <v>#REF!</v>
      </c>
      <c r="AS9" s="9" t="e">
        <f>'FIN-P&amp;L_CWS'!AT207</f>
        <v>#REF!</v>
      </c>
      <c r="AT9" s="9" t="e">
        <f>'FIN-P&amp;L_CWS'!AU207</f>
        <v>#REF!</v>
      </c>
      <c r="AU9" s="9" t="e">
        <f>'FIN-P&amp;L_CWS'!AV207</f>
        <v>#REF!</v>
      </c>
      <c r="AV9" s="9" t="e">
        <f>'FIN-P&amp;L_CWS'!AW207</f>
        <v>#REF!</v>
      </c>
      <c r="AW9" s="9" t="e">
        <f>'FIN-P&amp;L_CWS'!AX207</f>
        <v>#REF!</v>
      </c>
      <c r="AX9" s="9" t="e">
        <f>'FIN-P&amp;L_CWS'!AY207</f>
        <v>#REF!</v>
      </c>
      <c r="AY9" s="9" t="e">
        <f>'FIN-P&amp;L_CWS'!AZ207</f>
        <v>#REF!</v>
      </c>
      <c r="AZ9" s="9" t="e">
        <f>'FIN-P&amp;L_CWS'!BA207</f>
        <v>#REF!</v>
      </c>
      <c r="BA9" s="9" t="e">
        <f>'FIN-P&amp;L_CWS'!BB207</f>
        <v>#REF!</v>
      </c>
      <c r="BB9" s="9" t="e">
        <f>'FIN-P&amp;L_CWS'!BC207</f>
        <v>#REF!</v>
      </c>
      <c r="BC9" s="9" t="e">
        <f>'FIN-P&amp;L_CWS'!BD207</f>
        <v>#REF!</v>
      </c>
      <c r="BD9" s="9" t="e">
        <f>'FIN-P&amp;L_CWS'!BE207</f>
        <v>#REF!</v>
      </c>
      <c r="BE9" s="9" t="e">
        <f>'FIN-P&amp;L_CWS'!BF207</f>
        <v>#REF!</v>
      </c>
      <c r="BF9" s="9" t="e">
        <f>'FIN-P&amp;L_CWS'!BG207</f>
        <v>#REF!</v>
      </c>
      <c r="BG9" s="9" t="e">
        <f>'FIN-P&amp;L_CWS'!BH207</f>
        <v>#REF!</v>
      </c>
      <c r="BH9" s="9" t="e">
        <f>'FIN-P&amp;L_CWS'!BI207</f>
        <v>#REF!</v>
      </c>
      <c r="BI9" s="9" t="e">
        <f>'FIN-P&amp;L_CWS'!BJ207</f>
        <v>#REF!</v>
      </c>
      <c r="BJ9" s="9" t="e">
        <f>'FIN-P&amp;L_CWS'!BK207</f>
        <v>#REF!</v>
      </c>
      <c r="BK9" s="9" t="e">
        <f>'FIN-P&amp;L_CWS'!BL207</f>
        <v>#REF!</v>
      </c>
    </row>
    <row r="10" spans="1:63" x14ac:dyDescent="0.15">
      <c r="B10" s="44" t="s">
        <v>365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-37481645.366666667</v>
      </c>
      <c r="H10" s="9">
        <f>'FIN-P&amp;L_CWS'!I208</f>
        <v>-46851313.133333333</v>
      </c>
      <c r="I10" s="9">
        <f>'FIN-P&amp;L_CWS'!J208</f>
        <v>-56218327.299999997</v>
      </c>
      <c r="J10" s="9">
        <f>'FIN-P&amp;L_CWS'!K208</f>
        <v>-65625658.666666664</v>
      </c>
      <c r="K10" s="9">
        <f>'FIN-P&amp;L_CWS'!L208</f>
        <v>-74996886.433333337</v>
      </c>
      <c r="L10" s="9">
        <f>'FIN-P&amp;L_CWS'!M208</f>
        <v>-84372456.400000006</v>
      </c>
      <c r="M10" s="9">
        <f>'FIN-P&amp;L_CWS'!N208</f>
        <v>-93735891.366666675</v>
      </c>
      <c r="N10" s="9">
        <f>'FIN-P&amp;L_CWS'!O208</f>
        <v>-103085351.33333334</v>
      </c>
      <c r="O10" s="9">
        <f>'FIN-P&amp;L_CWS'!P208</f>
        <v>-112442200.60000001</v>
      </c>
      <c r="P10" s="9">
        <f>'FIN-P&amp;L_CWS'!Q208</f>
        <v>-123197135.94166668</v>
      </c>
      <c r="Q10" s="9">
        <f>'FIN-P&amp;L_CWS'!R208</f>
        <v>-133899626.13333334</v>
      </c>
      <c r="R10" s="9">
        <f>'FIN-P&amp;L_CWS'!S208</f>
        <v>-144581846.22499999</v>
      </c>
      <c r="S10" s="9">
        <f>'FIN-P&amp;L_CWS'!T208</f>
        <v>-155283631.31666666</v>
      </c>
      <c r="T10" s="9">
        <f>'FIN-P&amp;L_CWS'!U208</f>
        <v>-165958339.45833331</v>
      </c>
      <c r="U10" s="9">
        <f>'FIN-P&amp;L_CWS'!V208</f>
        <v>-176624050.89999998</v>
      </c>
      <c r="V10" s="9">
        <f>'FIN-P&amp;L_CWS'!W208</f>
        <v>-186316442.6583333</v>
      </c>
      <c r="W10" s="9">
        <f>'FIN-P&amp;L_CWS'!X208</f>
        <v>-195998077.46666664</v>
      </c>
      <c r="X10" s="9">
        <f>'FIN-P&amp;L_CWS'!Y208</f>
        <v>-205707674.32499999</v>
      </c>
      <c r="Y10" s="9">
        <f>'FIN-P&amp;L_CWS'!Z208</f>
        <v>-215435786.18333334</v>
      </c>
      <c r="Z10" s="9">
        <f>'FIN-P&amp;L_CWS'!AA208</f>
        <v>-225145383.04166669</v>
      </c>
      <c r="AA10" s="9">
        <f>'FIN-P&amp;L_CWS'!AB208</f>
        <v>-234896330.05000001</v>
      </c>
      <c r="AB10" s="9">
        <f>'FIN-P&amp;L_CWS'!AC208</f>
        <v>-243096147.93229169</v>
      </c>
      <c r="AC10" s="9">
        <f>'FIN-P&amp;L_CWS'!AD208</f>
        <v>-251243317.97075003</v>
      </c>
      <c r="AD10" s="9">
        <f>'FIN-P&amp;L_CWS'!AE208</f>
        <v>-259366867.40780836</v>
      </c>
      <c r="AE10" s="9">
        <f>'FIN-P&amp;L_CWS'!AF208</f>
        <v>-267512521.84486669</v>
      </c>
      <c r="AF10" s="9">
        <f>'FIN-P&amp;L_CWS'!AG208</f>
        <v>-275620635.379825</v>
      </c>
      <c r="AG10" s="9">
        <f>'FIN-P&amp;L_CWS'!AH208</f>
        <v>-283717548.31338334</v>
      </c>
      <c r="AH10" s="9">
        <f>'FIN-P&amp;L_CWS'!AI208</f>
        <v>-291842452.75044167</v>
      </c>
      <c r="AI10" s="9">
        <f>'FIN-P&amp;L_CWS'!AJ208</f>
        <v>-299954366.28539997</v>
      </c>
      <c r="AJ10" s="9">
        <f>'FIN-P&amp;L_CWS'!AK208</f>
        <v>-308095416.32385832</v>
      </c>
      <c r="AK10" s="9">
        <f>'FIN-P&amp;L_CWS'!AL208</f>
        <v>-316257071.36231667</v>
      </c>
      <c r="AL10" s="9">
        <f>'FIN-P&amp;L_CWS'!AM208</f>
        <v>-324398121.40077502</v>
      </c>
      <c r="AM10" s="9">
        <f>'FIN-P&amp;L_CWS'!AN208</f>
        <v>-332594923.24343336</v>
      </c>
      <c r="AN10" s="9" t="e">
        <f>'FIN-P&amp;L_CWS'!AO208</f>
        <v>#REF!</v>
      </c>
      <c r="AO10" s="9" t="e">
        <f>'FIN-P&amp;L_CWS'!AP208</f>
        <v>#REF!</v>
      </c>
      <c r="AP10" s="9" t="e">
        <f>'FIN-P&amp;L_CWS'!AQ208</f>
        <v>#REF!</v>
      </c>
      <c r="AQ10" s="9" t="e">
        <f>'FIN-P&amp;L_CWS'!AR208</f>
        <v>#REF!</v>
      </c>
      <c r="AR10" s="9" t="e">
        <f>'FIN-P&amp;L_CWS'!AS208</f>
        <v>#REF!</v>
      </c>
      <c r="AS10" s="9" t="e">
        <f>'FIN-P&amp;L_CWS'!AT208</f>
        <v>#REF!</v>
      </c>
      <c r="AT10" s="9" t="e">
        <f>'FIN-P&amp;L_CWS'!AU208</f>
        <v>#REF!</v>
      </c>
      <c r="AU10" s="9" t="e">
        <f>'FIN-P&amp;L_CWS'!AV208</f>
        <v>#REF!</v>
      </c>
      <c r="AV10" s="9" t="e">
        <f>'FIN-P&amp;L_CWS'!AW208</f>
        <v>#REF!</v>
      </c>
      <c r="AW10" s="9" t="e">
        <f>'FIN-P&amp;L_CWS'!AX208</f>
        <v>#REF!</v>
      </c>
      <c r="AX10" s="9" t="e">
        <f>'FIN-P&amp;L_CWS'!AY208</f>
        <v>#REF!</v>
      </c>
      <c r="AY10" s="9" t="e">
        <f>'FIN-P&amp;L_CWS'!AZ208</f>
        <v>#REF!</v>
      </c>
      <c r="AZ10" s="9" t="e">
        <f>'FIN-P&amp;L_CWS'!BA208</f>
        <v>#REF!</v>
      </c>
      <c r="BA10" s="9" t="e">
        <f>'FIN-P&amp;L_CWS'!BB208</f>
        <v>#REF!</v>
      </c>
      <c r="BB10" s="9" t="e">
        <f>'FIN-P&amp;L_CWS'!BC208</f>
        <v>#REF!</v>
      </c>
      <c r="BC10" s="9" t="e">
        <f>'FIN-P&amp;L_CWS'!BD208</f>
        <v>#REF!</v>
      </c>
      <c r="BD10" s="9" t="e">
        <f>'FIN-P&amp;L_CWS'!BE208</f>
        <v>#REF!</v>
      </c>
      <c r="BE10" s="9" t="e">
        <f>'FIN-P&amp;L_CWS'!BF208</f>
        <v>#REF!</v>
      </c>
      <c r="BF10" s="9" t="e">
        <f>'FIN-P&amp;L_CWS'!BG208</f>
        <v>#REF!</v>
      </c>
      <c r="BG10" s="9" t="e">
        <f>'FIN-P&amp;L_CWS'!BH208</f>
        <v>#REF!</v>
      </c>
      <c r="BH10" s="9" t="e">
        <f>'FIN-P&amp;L_CWS'!BI208</f>
        <v>#REF!</v>
      </c>
      <c r="BI10" s="9" t="e">
        <f>'FIN-P&amp;L_CWS'!BJ208</f>
        <v>#REF!</v>
      </c>
      <c r="BJ10" s="9" t="e">
        <f>'FIN-P&amp;L_CWS'!BK208</f>
        <v>#REF!</v>
      </c>
      <c r="BK10" s="9" t="e">
        <f>'FIN-P&amp;L_CWS'!BL208</f>
        <v>#REF!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72" t="s">
        <v>35</v>
      </c>
      <c r="E13" s="372"/>
      <c r="F13" s="372"/>
      <c r="G13" s="372"/>
      <c r="H13" s="372"/>
      <c r="I13" s="372"/>
      <c r="J13" s="372"/>
      <c r="K13" s="372"/>
      <c r="L13" s="372"/>
      <c r="M13" s="372"/>
      <c r="N13" s="372"/>
      <c r="O13" s="372"/>
      <c r="P13" s="372" t="s">
        <v>36</v>
      </c>
      <c r="Q13" s="372"/>
      <c r="R13" s="372"/>
      <c r="S13" s="372"/>
      <c r="T13" s="372"/>
      <c r="U13" s="372"/>
      <c r="V13" s="372"/>
      <c r="W13" s="372"/>
      <c r="X13" s="372"/>
      <c r="Y13" s="372"/>
      <c r="Z13" s="372"/>
      <c r="AA13" s="372"/>
      <c r="AB13" s="372" t="s">
        <v>37</v>
      </c>
      <c r="AC13" s="372"/>
      <c r="AD13" s="372"/>
      <c r="AE13" s="372"/>
      <c r="AF13" s="372"/>
      <c r="AG13" s="372"/>
      <c r="AH13" s="372"/>
      <c r="AI13" s="372"/>
      <c r="AJ13" s="372"/>
      <c r="AK13" s="372"/>
      <c r="AL13" s="372"/>
      <c r="AM13" s="372"/>
      <c r="AN13" s="372" t="s">
        <v>38</v>
      </c>
      <c r="AO13" s="372"/>
      <c r="AP13" s="372"/>
      <c r="AQ13" s="372"/>
      <c r="AR13" s="372"/>
      <c r="AS13" s="372"/>
      <c r="AT13" s="372"/>
      <c r="AU13" s="372"/>
      <c r="AV13" s="372"/>
      <c r="AW13" s="372"/>
      <c r="AX13" s="372"/>
      <c r="AY13" s="372"/>
      <c r="AZ13" s="372" t="s">
        <v>39</v>
      </c>
      <c r="BA13" s="372"/>
      <c r="BB13" s="372"/>
      <c r="BC13" s="372"/>
      <c r="BD13" s="372"/>
      <c r="BE13" s="372"/>
      <c r="BF13" s="372"/>
      <c r="BG13" s="372"/>
      <c r="BH13" s="372"/>
      <c r="BI13" s="372"/>
      <c r="BJ13" s="372"/>
      <c r="BK13" s="372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700</v>
      </c>
      <c r="D15" s="206">
        <f>'REV-REVCALC_CWS'!C13</f>
        <v>0</v>
      </c>
      <c r="E15" s="206">
        <f>'REV-REVCALC_CWS'!D13</f>
        <v>0</v>
      </c>
      <c r="F15" s="206">
        <f>'REV-REVCALC_CWS'!E13</f>
        <v>0</v>
      </c>
      <c r="G15" s="206">
        <f>'REV-REVCALC_CWS'!F13</f>
        <v>5</v>
      </c>
      <c r="H15" s="206">
        <f>'REV-REVCALC_CWS'!G13</f>
        <v>6</v>
      </c>
      <c r="I15" s="206">
        <f>'REV-REVCALC_CWS'!H13</f>
        <v>7</v>
      </c>
      <c r="J15" s="206">
        <f>'REV-REVCALC_CWS'!I13</f>
        <v>5</v>
      </c>
      <c r="K15" s="206">
        <f>'REV-REVCALC_CWS'!J13</f>
        <v>6</v>
      </c>
      <c r="L15" s="206">
        <f>'REV-REVCALC_CWS'!K13</f>
        <v>4</v>
      </c>
      <c r="M15" s="206">
        <f>'REV-REVCALC_CWS'!L13</f>
        <v>4</v>
      </c>
      <c r="N15" s="206">
        <f>'REV-REVCALC_CWS'!M13</f>
        <v>4</v>
      </c>
      <c r="O15" s="206">
        <f>'REV-REVCALC_CWS'!N13</f>
        <v>2</v>
      </c>
      <c r="P15" s="206">
        <f>'REV-REVCALC_CWS'!O13</f>
        <v>11</v>
      </c>
      <c r="Q15" s="206">
        <f>'REV-REVCALC_CWS'!P13</f>
        <v>17</v>
      </c>
      <c r="R15" s="206">
        <f>'REV-REVCALC_CWS'!Q13</f>
        <v>20</v>
      </c>
      <c r="S15" s="206">
        <f>'REV-REVCALC_CWS'!R13</f>
        <v>20</v>
      </c>
      <c r="T15" s="206">
        <f>'REV-REVCALC_CWS'!S13</f>
        <v>22</v>
      </c>
      <c r="U15" s="206">
        <f>'REV-REVCALC_CWS'!T13</f>
        <v>24</v>
      </c>
      <c r="V15" s="206">
        <f>'REV-REVCALC_CWS'!U13</f>
        <v>20</v>
      </c>
      <c r="W15" s="206">
        <f>'REV-REVCALC_CWS'!V13</f>
        <v>22</v>
      </c>
      <c r="X15" s="206">
        <f>'REV-REVCALC_CWS'!W13</f>
        <v>17</v>
      </c>
      <c r="Y15" s="206">
        <f>'REV-REVCALC_CWS'!X13</f>
        <v>17</v>
      </c>
      <c r="Z15" s="206">
        <f>'REV-REVCALC_CWS'!Y13</f>
        <v>17</v>
      </c>
      <c r="AA15" s="206">
        <f>'REV-REVCALC_CWS'!Z13</f>
        <v>11</v>
      </c>
      <c r="AB15" s="206">
        <f>'REV-REVCALC_CWS'!AA13</f>
        <v>14</v>
      </c>
      <c r="AC15" s="206">
        <f>'REV-REVCALC_CWS'!AB13</f>
        <v>23</v>
      </c>
      <c r="AD15" s="206">
        <f>'REV-REVCALC_CWS'!AC13</f>
        <v>26</v>
      </c>
      <c r="AE15" s="206">
        <f>'REV-REVCALC_CWS'!AD13</f>
        <v>26</v>
      </c>
      <c r="AF15" s="206">
        <f>'REV-REVCALC_CWS'!AE13</f>
        <v>29</v>
      </c>
      <c r="AG15" s="206">
        <f>'REV-REVCALC_CWS'!AF13</f>
        <v>32</v>
      </c>
      <c r="AH15" s="206">
        <f>'REV-REVCALC_CWS'!AG13</f>
        <v>26</v>
      </c>
      <c r="AI15" s="206">
        <f>'REV-REVCALC_CWS'!AH13</f>
        <v>29</v>
      </c>
      <c r="AJ15" s="206">
        <f>'REV-REVCALC_CWS'!AI13</f>
        <v>23</v>
      </c>
      <c r="AK15" s="206">
        <f>'REV-REVCALC_CWS'!AJ13</f>
        <v>23</v>
      </c>
      <c r="AL15" s="206">
        <f>'REV-REVCALC_CWS'!AK13</f>
        <v>23</v>
      </c>
      <c r="AM15" s="206">
        <f>'REV-REVCALC_CWS'!AL13</f>
        <v>14</v>
      </c>
      <c r="AN15" s="206">
        <f>'REV-REVCALC_CWS'!AM13</f>
        <v>31</v>
      </c>
      <c r="AO15" s="206">
        <f>'REV-REVCALC_CWS'!AN13</f>
        <v>50</v>
      </c>
      <c r="AP15" s="206">
        <f>'REV-REVCALC_CWS'!AO13</f>
        <v>56</v>
      </c>
      <c r="AQ15" s="206">
        <f>'REV-REVCALC_CWS'!AP13</f>
        <v>56</v>
      </c>
      <c r="AR15" s="206">
        <f>'REV-REVCALC_CWS'!AQ13</f>
        <v>62</v>
      </c>
      <c r="AS15" s="206">
        <f>'REV-REVCALC_CWS'!AR13</f>
        <v>68</v>
      </c>
      <c r="AT15" s="206">
        <f>'REV-REVCALC_CWS'!AS13</f>
        <v>56</v>
      </c>
      <c r="AU15" s="206">
        <f>'REV-REVCALC_CWS'!AT13</f>
        <v>62</v>
      </c>
      <c r="AV15" s="206">
        <f>'REV-REVCALC_CWS'!AU13</f>
        <v>50</v>
      </c>
      <c r="AW15" s="206">
        <f>'REV-REVCALC_CWS'!AV13</f>
        <v>50</v>
      </c>
      <c r="AX15" s="206">
        <f>'REV-REVCALC_CWS'!AW13</f>
        <v>50</v>
      </c>
      <c r="AY15" s="206">
        <f>'REV-REVCALC_CWS'!AX13</f>
        <v>31</v>
      </c>
      <c r="AZ15" s="206">
        <f>'REV-REVCALC_CWS'!AY13</f>
        <v>33</v>
      </c>
      <c r="BA15" s="206">
        <f>'REV-REVCALC_CWS'!AZ13</f>
        <v>53</v>
      </c>
      <c r="BB15" s="206">
        <f>'REV-REVCALC_CWS'!BA13</f>
        <v>59</v>
      </c>
      <c r="BC15" s="206">
        <f>'REV-REVCALC_CWS'!BB13</f>
        <v>59</v>
      </c>
      <c r="BD15" s="206">
        <f>'REV-REVCALC_CWS'!BC13</f>
        <v>66</v>
      </c>
      <c r="BE15" s="206">
        <f>'REV-REVCALC_CWS'!BD13</f>
        <v>72</v>
      </c>
      <c r="BF15" s="206">
        <f>'REV-REVCALC_CWS'!BE13</f>
        <v>59</v>
      </c>
      <c r="BG15" s="206">
        <f>'REV-REVCALC_CWS'!BF13</f>
        <v>66</v>
      </c>
      <c r="BH15" s="206">
        <f>'REV-REVCALC_CWS'!BG13</f>
        <v>53</v>
      </c>
      <c r="BI15" s="206">
        <f>'REV-REVCALC_CWS'!BH13</f>
        <v>53</v>
      </c>
      <c r="BJ15" s="206">
        <f>'REV-REVCALC_CWS'!BI13</f>
        <v>53</v>
      </c>
      <c r="BK15" s="206">
        <f>'REV-REVCALC_CWS'!BJ13</f>
        <v>33</v>
      </c>
    </row>
    <row r="16" spans="1:63" x14ac:dyDescent="0.15">
      <c r="B16" s="190" t="s">
        <v>693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683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360</v>
      </c>
      <c r="D19" s="9">
        <f>'REV-REVCALC_CWS'!C90</f>
        <v>0</v>
      </c>
      <c r="E19" s="9">
        <f>'REV-REVCALC_CWS'!D90</f>
        <v>0</v>
      </c>
      <c r="F19" s="9">
        <f>'REV-REVCALC_CWS'!E90</f>
        <v>0</v>
      </c>
      <c r="G19" s="9">
        <f>'REV-REVCALC_CWS'!F90</f>
        <v>152190</v>
      </c>
      <c r="H19" s="9">
        <f>'REV-REVCALC_CWS'!G90</f>
        <v>168570</v>
      </c>
      <c r="I19" s="9">
        <f>'REV-REVCALC_CWS'!H90</f>
        <v>184950</v>
      </c>
      <c r="J19" s="9">
        <f>'REV-REVCALC_CWS'!I90</f>
        <v>152190</v>
      </c>
      <c r="K19" s="9">
        <f>'REV-REVCALC_CWS'!J90</f>
        <v>168570</v>
      </c>
      <c r="L19" s="9">
        <f>'REV-REVCALC_CWS'!K90</f>
        <v>133310</v>
      </c>
      <c r="M19" s="9">
        <f>'REV-REVCALC_CWS'!L90</f>
        <v>133310</v>
      </c>
      <c r="N19" s="9">
        <f>'REV-REVCALC_CWS'!M90</f>
        <v>133310</v>
      </c>
      <c r="O19" s="9">
        <f>'REV-REVCALC_CWS'!N90</f>
        <v>79620</v>
      </c>
      <c r="P19" s="9">
        <f>'REV-REVCALC_CWS'!O90</f>
        <v>348285</v>
      </c>
      <c r="Q19" s="9">
        <f>'REV-REVCALC_CWS'!P90</f>
        <v>570310</v>
      </c>
      <c r="R19" s="9">
        <f>'REV-REVCALC_CWS'!Q90</f>
        <v>630765</v>
      </c>
      <c r="S19" s="9">
        <f>'REV-REVCALC_CWS'!R90</f>
        <v>630765</v>
      </c>
      <c r="T19" s="9">
        <f>'REV-REVCALC_CWS'!S90</f>
        <v>693895</v>
      </c>
      <c r="U19" s="9">
        <f>'REV-REVCALC_CWS'!T90</f>
        <v>759700</v>
      </c>
      <c r="V19" s="9">
        <f>'REV-REVCALC_CWS'!U90</f>
        <v>630765</v>
      </c>
      <c r="W19" s="9">
        <f>'REV-REVCALC_CWS'!V90</f>
        <v>693895</v>
      </c>
      <c r="X19" s="9">
        <f>'REV-REVCALC_CWS'!W90</f>
        <v>570310</v>
      </c>
      <c r="Y19" s="9">
        <f>'REV-REVCALC_CWS'!X90</f>
        <v>570310</v>
      </c>
      <c r="Z19" s="9">
        <f>'REV-REVCALC_CWS'!Y90</f>
        <v>570310</v>
      </c>
      <c r="AA19" s="9">
        <f>'REV-REVCALC_CWS'!Z90</f>
        <v>348285</v>
      </c>
      <c r="AB19" s="9">
        <f>'REV-REVCALC_CWS'!AA90</f>
        <v>622000</v>
      </c>
      <c r="AC19" s="9">
        <f>'REV-REVCALC_CWS'!AB90</f>
        <v>1006004.65</v>
      </c>
      <c r="AD19" s="9">
        <f>'REV-REVCALC_CWS'!AC90</f>
        <v>1134005.27</v>
      </c>
      <c r="AE19" s="9">
        <f>'REV-REVCALC_CWS'!AD90</f>
        <v>1134005.27</v>
      </c>
      <c r="AF19" s="9">
        <f>'REV-REVCALC_CWS'!AE90</f>
        <v>1234006.2</v>
      </c>
      <c r="AG19" s="9">
        <f>'REV-REVCALC_CWS'!AF90</f>
        <v>1362006.8199999998</v>
      </c>
      <c r="AH19" s="9">
        <f>'REV-REVCALC_CWS'!AG90</f>
        <v>1134005.27</v>
      </c>
      <c r="AI19" s="9">
        <f>'REV-REVCALC_CWS'!AH90</f>
        <v>1234006.2</v>
      </c>
      <c r="AJ19" s="9">
        <f>'REV-REVCALC_CWS'!AI90</f>
        <v>1006004.65</v>
      </c>
      <c r="AK19" s="9">
        <f>'REV-REVCALC_CWS'!AJ90</f>
        <v>1006004.65</v>
      </c>
      <c r="AL19" s="9">
        <f>'REV-REVCALC_CWS'!AK90</f>
        <v>1006004.65</v>
      </c>
      <c r="AM19" s="9">
        <f>'REV-REVCALC_CWS'!AL90</f>
        <v>622002.79</v>
      </c>
      <c r="AN19" s="9" t="e">
        <f>'REV-REVCALC_CWS'!AM90</f>
        <v>#REF!</v>
      </c>
      <c r="AO19" s="9" t="e">
        <f>'REV-REVCALC_CWS'!AN90</f>
        <v>#REF!</v>
      </c>
      <c r="AP19" s="9" t="e">
        <f>'REV-REVCALC_CWS'!AO90</f>
        <v>#REF!</v>
      </c>
      <c r="AQ19" s="9" t="e">
        <f>'REV-REVCALC_CWS'!AP90</f>
        <v>#REF!</v>
      </c>
      <c r="AR19" s="9" t="e">
        <f>'REV-REVCALC_CWS'!AQ90</f>
        <v>#REF!</v>
      </c>
      <c r="AS19" s="9" t="e">
        <f>'REV-REVCALC_CWS'!AR90</f>
        <v>#REF!</v>
      </c>
      <c r="AT19" s="9" t="e">
        <f>'REV-REVCALC_CWS'!AS90</f>
        <v>#REF!</v>
      </c>
      <c r="AU19" s="9" t="e">
        <f>'REV-REVCALC_CWS'!AT90</f>
        <v>#REF!</v>
      </c>
      <c r="AV19" s="9" t="e">
        <f>'REV-REVCALC_CWS'!AU90</f>
        <v>#REF!</v>
      </c>
      <c r="AW19" s="9" t="e">
        <f>'REV-REVCALC_CWS'!AV90</f>
        <v>#REF!</v>
      </c>
      <c r="AX19" s="9" t="e">
        <f>'REV-REVCALC_CWS'!AW90</f>
        <v>#REF!</v>
      </c>
      <c r="AY19" s="9" t="e">
        <f>'REV-REVCALC_CWS'!AX90</f>
        <v>#REF!</v>
      </c>
      <c r="AZ19" s="9" t="e">
        <f>'REV-REVCALC_CWS'!AY90</f>
        <v>#REF!</v>
      </c>
      <c r="BA19" s="9" t="e">
        <f>'REV-REVCALC_CWS'!AZ90</f>
        <v>#REF!</v>
      </c>
      <c r="BB19" s="9" t="e">
        <f>'REV-REVCALC_CWS'!BA90</f>
        <v>#REF!</v>
      </c>
      <c r="BC19" s="9" t="e">
        <f>'REV-REVCALC_CWS'!BB90</f>
        <v>#REF!</v>
      </c>
      <c r="BD19" s="9" t="e">
        <f>'REV-REVCALC_CWS'!BC90</f>
        <v>#REF!</v>
      </c>
      <c r="BE19" s="9" t="e">
        <f>'REV-REVCALC_CWS'!BD90</f>
        <v>#REF!</v>
      </c>
      <c r="BF19" s="9" t="e">
        <f>'REV-REVCALC_CWS'!BE90</f>
        <v>#REF!</v>
      </c>
      <c r="BG19" s="9" t="e">
        <f>'REV-REVCALC_CWS'!BF90</f>
        <v>#REF!</v>
      </c>
      <c r="BH19" s="9" t="e">
        <f>'REV-REVCALC_CWS'!BG90</f>
        <v>#REF!</v>
      </c>
      <c r="BI19" s="9" t="e">
        <f>'REV-REVCALC_CWS'!BH90</f>
        <v>#REF!</v>
      </c>
      <c r="BJ19" s="9" t="e">
        <f>'REV-REVCALC_CWS'!BI90</f>
        <v>#REF!</v>
      </c>
      <c r="BK19" s="9" t="e">
        <f>'REV-REVCALC_CWS'!BJ90</f>
        <v>#REF!</v>
      </c>
    </row>
    <row r="20" spans="2:63" x14ac:dyDescent="0.15">
      <c r="B20" s="33" t="s">
        <v>365</v>
      </c>
      <c r="C20" s="197"/>
      <c r="D20" s="9">
        <f>'REV-REVCALC_CWS'!C91</f>
        <v>0</v>
      </c>
      <c r="E20" s="9">
        <f>'REV-REVCALC_CWS'!D91</f>
        <v>0</v>
      </c>
      <c r="F20" s="9">
        <f>'REV-REVCALC_CWS'!E91</f>
        <v>0</v>
      </c>
      <c r="G20" s="9">
        <f>'REV-REVCALC_CWS'!F91</f>
        <v>49190</v>
      </c>
      <c r="H20" s="9">
        <f>'REV-REVCALC_CWS'!G91</f>
        <v>53070</v>
      </c>
      <c r="I20" s="9">
        <f>'REV-REVCALC_CWS'!H91</f>
        <v>56950</v>
      </c>
      <c r="J20" s="9">
        <f>'REV-REVCALC_CWS'!I91</f>
        <v>49190</v>
      </c>
      <c r="K20" s="9">
        <f>'REV-REVCALC_CWS'!J91</f>
        <v>53070</v>
      </c>
      <c r="L20" s="9">
        <f>'REV-REVCALC_CWS'!K91</f>
        <v>42810</v>
      </c>
      <c r="M20" s="9">
        <f>'REV-REVCALC_CWS'!L91</f>
        <v>42810</v>
      </c>
      <c r="N20" s="9">
        <f>'REV-REVCALC_CWS'!M91</f>
        <v>42810</v>
      </c>
      <c r="O20" s="9">
        <f>'REV-REVCALC_CWS'!N91</f>
        <v>27620</v>
      </c>
      <c r="P20" s="9">
        <f>'REV-REVCALC_CWS'!O91</f>
        <v>128935</v>
      </c>
      <c r="Q20" s="9">
        <f>'REV-REVCALC_CWS'!P91</f>
        <v>212930</v>
      </c>
      <c r="R20" s="9">
        <f>'REV-REVCALC_CWS'!Q91</f>
        <v>233260</v>
      </c>
      <c r="S20" s="9">
        <f>'REV-REVCALC_CWS'!R91</f>
        <v>233260</v>
      </c>
      <c r="T20" s="9">
        <f>'REV-REVCALC_CWS'!S91</f>
        <v>255195</v>
      </c>
      <c r="U20" s="9">
        <f>'REV-REVCALC_CWS'!T91</f>
        <v>279805</v>
      </c>
      <c r="V20" s="9">
        <f>'REV-REVCALC_CWS'!U91</f>
        <v>233260</v>
      </c>
      <c r="W20" s="9">
        <f>'REV-REVCALC_CWS'!V91</f>
        <v>255195</v>
      </c>
      <c r="X20" s="9">
        <f>'REV-REVCALC_CWS'!W91</f>
        <v>212930</v>
      </c>
      <c r="Y20" s="9">
        <f>'REV-REVCALC_CWS'!X91</f>
        <v>212930</v>
      </c>
      <c r="Z20" s="9">
        <f>'REV-REVCALC_CWS'!Y91</f>
        <v>212930</v>
      </c>
      <c r="AA20" s="9">
        <f>'REV-REVCALC_CWS'!Z91</f>
        <v>128935</v>
      </c>
      <c r="AB20" s="9">
        <f>'REV-REVCALC_CWS'!AA91</f>
        <v>244500</v>
      </c>
      <c r="AC20" s="9">
        <f>'REV-REVCALC_CWS'!AB91</f>
        <v>394504.65</v>
      </c>
      <c r="AD20" s="9">
        <f>'REV-REVCALC_CWS'!AC91</f>
        <v>444505.27</v>
      </c>
      <c r="AE20" s="9">
        <f>'REV-REVCALC_CWS'!AD91</f>
        <v>444505.27</v>
      </c>
      <c r="AF20" s="9">
        <f>'REV-REVCALC_CWS'!AE91</f>
        <v>480006.2</v>
      </c>
      <c r="AG20" s="9">
        <f>'REV-REVCALC_CWS'!AF91</f>
        <v>530006.82000000007</v>
      </c>
      <c r="AH20" s="9">
        <f>'REV-REVCALC_CWS'!AG91</f>
        <v>444505.27</v>
      </c>
      <c r="AI20" s="9">
        <f>'REV-REVCALC_CWS'!AH91</f>
        <v>480006.2</v>
      </c>
      <c r="AJ20" s="9">
        <f>'REV-REVCALC_CWS'!AI91</f>
        <v>394504.65</v>
      </c>
      <c r="AK20" s="9">
        <f>'REV-REVCALC_CWS'!AJ91</f>
        <v>394504.65</v>
      </c>
      <c r="AL20" s="9">
        <f>'REV-REVCALC_CWS'!AK91</f>
        <v>394504.65</v>
      </c>
      <c r="AM20" s="9">
        <f>'REV-REVCALC_CWS'!AL91</f>
        <v>244502.78999999998</v>
      </c>
      <c r="AN20" s="9" t="e">
        <f>'REV-REVCALC_CWS'!AM91</f>
        <v>#VALUE!</v>
      </c>
      <c r="AO20" s="9" t="e">
        <f>'REV-REVCALC_CWS'!AN91</f>
        <v>#VALUE!</v>
      </c>
      <c r="AP20" s="9" t="e">
        <f>'REV-REVCALC_CWS'!AO91</f>
        <v>#VALUE!</v>
      </c>
      <c r="AQ20" s="9" t="e">
        <f>'REV-REVCALC_CWS'!AP91</f>
        <v>#VALUE!</v>
      </c>
      <c r="AR20" s="9" t="e">
        <f>'REV-REVCALC_CWS'!AQ91</f>
        <v>#VALUE!</v>
      </c>
      <c r="AS20" s="9" t="e">
        <f>'REV-REVCALC_CWS'!AR91</f>
        <v>#VALUE!</v>
      </c>
      <c r="AT20" s="9" t="e">
        <f>'REV-REVCALC_CWS'!AS91</f>
        <v>#VALUE!</v>
      </c>
      <c r="AU20" s="9" t="e">
        <f>'REV-REVCALC_CWS'!AT91</f>
        <v>#VALUE!</v>
      </c>
      <c r="AV20" s="9" t="e">
        <f>'REV-REVCALC_CWS'!AU91</f>
        <v>#VALUE!</v>
      </c>
      <c r="AW20" s="9" t="e">
        <f>'REV-REVCALC_CWS'!AV91</f>
        <v>#VALUE!</v>
      </c>
      <c r="AX20" s="9" t="e">
        <f>'REV-REVCALC_CWS'!AW91</f>
        <v>#VALUE!</v>
      </c>
      <c r="AY20" s="9" t="e">
        <f>'REV-REVCALC_CWS'!AX91</f>
        <v>#VALUE!</v>
      </c>
      <c r="AZ20" s="9" t="e">
        <f>'REV-REVCALC_CWS'!AY91</f>
        <v>#REF!</v>
      </c>
      <c r="BA20" s="9" t="e">
        <f>'REV-REVCALC_CWS'!AZ91</f>
        <v>#REF!</v>
      </c>
      <c r="BB20" s="9" t="e">
        <f>'REV-REVCALC_CWS'!BA91</f>
        <v>#REF!</v>
      </c>
      <c r="BC20" s="9" t="e">
        <f>'REV-REVCALC_CWS'!BB91</f>
        <v>#REF!</v>
      </c>
      <c r="BD20" s="9" t="e">
        <f>'REV-REVCALC_CWS'!BC91</f>
        <v>#REF!</v>
      </c>
      <c r="BE20" s="9" t="e">
        <f>'REV-REVCALC_CWS'!BD91</f>
        <v>#REF!</v>
      </c>
      <c r="BF20" s="9" t="e">
        <f>'REV-REVCALC_CWS'!BE91</f>
        <v>#REF!</v>
      </c>
      <c r="BG20" s="9" t="e">
        <f>'REV-REVCALC_CWS'!BF91</f>
        <v>#REF!</v>
      </c>
      <c r="BH20" s="9" t="e">
        <f>'REV-REVCALC_CWS'!BG91</f>
        <v>#REF!</v>
      </c>
      <c r="BI20" s="9" t="e">
        <f>'REV-REVCALC_CWS'!BH91</f>
        <v>#REF!</v>
      </c>
      <c r="BJ20" s="9" t="e">
        <f>'REV-REVCALC_CWS'!BI91</f>
        <v>#REF!</v>
      </c>
      <c r="BK20" s="9" t="e">
        <f>'REV-REVCALC_CWS'!BJ91</f>
        <v>#REF!</v>
      </c>
    </row>
    <row r="21" spans="2:63" x14ac:dyDescent="0.15">
      <c r="B21" s="190" t="s">
        <v>694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72" t="s">
        <v>35</v>
      </c>
      <c r="E24" s="372"/>
      <c r="F24" s="372"/>
      <c r="G24" s="372"/>
      <c r="H24" s="372"/>
      <c r="I24" s="372"/>
      <c r="J24" s="372"/>
      <c r="K24" s="372"/>
      <c r="L24" s="372"/>
      <c r="M24" s="372"/>
      <c r="N24" s="372"/>
      <c r="O24" s="372"/>
      <c r="P24" s="372" t="s">
        <v>36</v>
      </c>
      <c r="Q24" s="372"/>
      <c r="R24" s="372"/>
      <c r="S24" s="372"/>
      <c r="T24" s="372"/>
      <c r="U24" s="372"/>
      <c r="V24" s="372"/>
      <c r="W24" s="372"/>
      <c r="X24" s="372"/>
      <c r="Y24" s="372"/>
      <c r="Z24" s="372"/>
      <c r="AA24" s="372"/>
      <c r="AB24" s="372" t="s">
        <v>37</v>
      </c>
      <c r="AC24" s="372"/>
      <c r="AD24" s="372"/>
      <c r="AE24" s="372"/>
      <c r="AF24" s="372"/>
      <c r="AG24" s="372"/>
      <c r="AH24" s="372"/>
      <c r="AI24" s="372"/>
      <c r="AJ24" s="372"/>
      <c r="AK24" s="372"/>
      <c r="AL24" s="372"/>
      <c r="AM24" s="372"/>
      <c r="AN24" s="372" t="s">
        <v>38</v>
      </c>
      <c r="AO24" s="372"/>
      <c r="AP24" s="372"/>
      <c r="AQ24" s="372"/>
      <c r="AR24" s="372"/>
      <c r="AS24" s="372"/>
      <c r="AT24" s="372"/>
      <c r="AU24" s="372"/>
      <c r="AV24" s="372"/>
      <c r="AW24" s="372"/>
      <c r="AX24" s="372"/>
      <c r="AY24" s="372"/>
      <c r="AZ24" s="372" t="s">
        <v>39</v>
      </c>
      <c r="BA24" s="372"/>
      <c r="BB24" s="372"/>
      <c r="BC24" s="372"/>
      <c r="BD24" s="372"/>
      <c r="BE24" s="372"/>
      <c r="BF24" s="372"/>
      <c r="BG24" s="372"/>
      <c r="BH24" s="372"/>
      <c r="BI24" s="372"/>
      <c r="BJ24" s="372"/>
      <c r="BK24" s="372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365</v>
      </c>
      <c r="C26" s="197"/>
      <c r="D26" s="9">
        <f>'REV-REVCALC_CWS'!C91</f>
        <v>0</v>
      </c>
      <c r="E26" s="9">
        <f>'REV-REVCALC_CWS'!D91</f>
        <v>0</v>
      </c>
      <c r="F26" s="9">
        <f>'REV-REVCALC_CWS'!E91</f>
        <v>0</v>
      </c>
      <c r="G26" s="9">
        <f>'REV-REVCALC_CWS'!F91</f>
        <v>49190</v>
      </c>
      <c r="H26" s="9">
        <f>'REV-REVCALC_CWS'!G91</f>
        <v>53070</v>
      </c>
      <c r="I26" s="9">
        <f>'REV-REVCALC_CWS'!H91</f>
        <v>56950</v>
      </c>
      <c r="J26" s="9">
        <f>'REV-REVCALC_CWS'!I91</f>
        <v>49190</v>
      </c>
      <c r="K26" s="9">
        <f>'REV-REVCALC_CWS'!J91</f>
        <v>53070</v>
      </c>
      <c r="L26" s="9">
        <f>'REV-REVCALC_CWS'!K91</f>
        <v>42810</v>
      </c>
      <c r="M26" s="9">
        <f>'REV-REVCALC_CWS'!L91</f>
        <v>42810</v>
      </c>
      <c r="N26" s="9">
        <f>'REV-REVCALC_CWS'!M91</f>
        <v>42810</v>
      </c>
      <c r="O26" s="9">
        <f>'REV-REVCALC_CWS'!N91</f>
        <v>27620</v>
      </c>
      <c r="P26" s="9">
        <f>'REV-REVCALC_CWS'!O91</f>
        <v>128935</v>
      </c>
      <c r="Q26" s="9">
        <f>'REV-REVCALC_CWS'!P91</f>
        <v>212930</v>
      </c>
      <c r="R26" s="9">
        <f>'REV-REVCALC_CWS'!Q91</f>
        <v>233260</v>
      </c>
      <c r="S26" s="9">
        <f>'REV-REVCALC_CWS'!R91</f>
        <v>233260</v>
      </c>
      <c r="T26" s="9">
        <f>'REV-REVCALC_CWS'!S91</f>
        <v>255195</v>
      </c>
      <c r="U26" s="9">
        <f>'REV-REVCALC_CWS'!T91</f>
        <v>279805</v>
      </c>
      <c r="V26" s="9">
        <f>'REV-REVCALC_CWS'!U91</f>
        <v>233260</v>
      </c>
      <c r="W26" s="9">
        <f>'REV-REVCALC_CWS'!V91</f>
        <v>255195</v>
      </c>
      <c r="X26" s="9">
        <f>'REV-REVCALC_CWS'!W91</f>
        <v>212930</v>
      </c>
      <c r="Y26" s="9">
        <f>'REV-REVCALC_CWS'!X91</f>
        <v>212930</v>
      </c>
      <c r="Z26" s="9">
        <f>'REV-REVCALC_CWS'!Y91</f>
        <v>212930</v>
      </c>
      <c r="AA26" s="9">
        <f>'REV-REVCALC_CWS'!Z91</f>
        <v>128935</v>
      </c>
      <c r="AB26" s="9">
        <f>'REV-REVCALC_CWS'!AA91</f>
        <v>244500</v>
      </c>
      <c r="AC26" s="9">
        <f>'REV-REVCALC_CWS'!AB91</f>
        <v>394504.65</v>
      </c>
      <c r="AD26" s="9">
        <f>'REV-REVCALC_CWS'!AC91</f>
        <v>444505.27</v>
      </c>
      <c r="AE26" s="9">
        <f>'REV-REVCALC_CWS'!AD91</f>
        <v>444505.27</v>
      </c>
      <c r="AF26" s="9">
        <f>'REV-REVCALC_CWS'!AE91</f>
        <v>480006.2</v>
      </c>
      <c r="AG26" s="9">
        <f>'REV-REVCALC_CWS'!AF91</f>
        <v>530006.82000000007</v>
      </c>
      <c r="AH26" s="9">
        <f>'REV-REVCALC_CWS'!AG91</f>
        <v>444505.27</v>
      </c>
      <c r="AI26" s="9">
        <f>'REV-REVCALC_CWS'!AH91</f>
        <v>480006.2</v>
      </c>
      <c r="AJ26" s="9">
        <f>'REV-REVCALC_CWS'!AI91</f>
        <v>394504.65</v>
      </c>
      <c r="AK26" s="9">
        <f>'REV-REVCALC_CWS'!AJ91</f>
        <v>394504.65</v>
      </c>
      <c r="AL26" s="9">
        <f>'REV-REVCALC_CWS'!AK91</f>
        <v>394504.65</v>
      </c>
      <c r="AM26" s="9">
        <f>'REV-REVCALC_CWS'!AL91</f>
        <v>244502.78999999998</v>
      </c>
      <c r="AN26" s="9" t="e">
        <f>'REV-REVCALC_CWS'!AM91</f>
        <v>#VALUE!</v>
      </c>
      <c r="AO26" s="9" t="e">
        <f>'REV-REVCALC_CWS'!AN91</f>
        <v>#VALUE!</v>
      </c>
      <c r="AP26" s="9" t="e">
        <f>'REV-REVCALC_CWS'!AO91</f>
        <v>#VALUE!</v>
      </c>
      <c r="AQ26" s="9" t="e">
        <f>'REV-REVCALC_CWS'!AP91</f>
        <v>#VALUE!</v>
      </c>
      <c r="AR26" s="9" t="e">
        <f>'REV-REVCALC_CWS'!AQ91</f>
        <v>#VALUE!</v>
      </c>
      <c r="AS26" s="9" t="e">
        <f>'REV-REVCALC_CWS'!AR91</f>
        <v>#VALUE!</v>
      </c>
      <c r="AT26" s="9" t="e">
        <f>'REV-REVCALC_CWS'!AS91</f>
        <v>#VALUE!</v>
      </c>
      <c r="AU26" s="9" t="e">
        <f>'REV-REVCALC_CWS'!AT91</f>
        <v>#VALUE!</v>
      </c>
      <c r="AV26" s="9" t="e">
        <f>'REV-REVCALC_CWS'!AU91</f>
        <v>#VALUE!</v>
      </c>
      <c r="AW26" s="9" t="e">
        <f>'REV-REVCALC_CWS'!AV91</f>
        <v>#VALUE!</v>
      </c>
      <c r="AX26" s="9" t="e">
        <f>'REV-REVCALC_CWS'!AW91</f>
        <v>#VALUE!</v>
      </c>
      <c r="AY26" s="9" t="e">
        <f>'REV-REVCALC_CWS'!AX91</f>
        <v>#VALUE!</v>
      </c>
      <c r="AZ26" s="9" t="e">
        <f>'REV-REVCALC_CWS'!AY91</f>
        <v>#REF!</v>
      </c>
      <c r="BA26" s="9" t="e">
        <f>'REV-REVCALC_CWS'!AZ91</f>
        <v>#REF!</v>
      </c>
      <c r="BB26" s="9" t="e">
        <f>'REV-REVCALC_CWS'!BA91</f>
        <v>#REF!</v>
      </c>
      <c r="BC26" s="9" t="e">
        <f>'REV-REVCALC_CWS'!BB91</f>
        <v>#REF!</v>
      </c>
      <c r="BD26" s="9" t="e">
        <f>'REV-REVCALC_CWS'!BC91</f>
        <v>#REF!</v>
      </c>
      <c r="BE26" s="9" t="e">
        <f>'REV-REVCALC_CWS'!BD91</f>
        <v>#REF!</v>
      </c>
      <c r="BF26" s="9" t="e">
        <f>'REV-REVCALC_CWS'!BE91</f>
        <v>#REF!</v>
      </c>
      <c r="BG26" s="9" t="e">
        <f>'REV-REVCALC_CWS'!BF91</f>
        <v>#REF!</v>
      </c>
      <c r="BH26" s="9" t="e">
        <f>'REV-REVCALC_CWS'!BG91</f>
        <v>#REF!</v>
      </c>
      <c r="BI26" s="9" t="e">
        <f>'REV-REVCALC_CWS'!BH91</f>
        <v>#REF!</v>
      </c>
      <c r="BJ26" s="9" t="e">
        <f>'REV-REVCALC_CWS'!BI91</f>
        <v>#REF!</v>
      </c>
      <c r="BK26" s="9" t="e">
        <f>'REV-REVCALC_CWS'!BJ91</f>
        <v>#REF!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701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65586.666666666672</v>
      </c>
      <c r="H28" s="202">
        <f t="shared" si="3"/>
        <v>70760</v>
      </c>
      <c r="I28" s="202">
        <f t="shared" si="3"/>
        <v>75933.333333333328</v>
      </c>
      <c r="J28" s="202">
        <f t="shared" si="3"/>
        <v>65586.666666666672</v>
      </c>
      <c r="K28" s="202">
        <f t="shared" si="3"/>
        <v>70760</v>
      </c>
      <c r="L28" s="202">
        <f t="shared" si="3"/>
        <v>57080</v>
      </c>
      <c r="M28" s="202">
        <f t="shared" si="3"/>
        <v>57080</v>
      </c>
      <c r="N28" s="202">
        <f t="shared" si="3"/>
        <v>57080</v>
      </c>
      <c r="O28" s="202">
        <f t="shared" si="3"/>
        <v>36826.666666666664</v>
      </c>
      <c r="P28" s="202">
        <f t="shared" si="3"/>
        <v>171913.33333333334</v>
      </c>
      <c r="Q28" s="202">
        <f t="shared" si="3"/>
        <v>283906.66666666669</v>
      </c>
      <c r="R28" s="202">
        <f t="shared" si="3"/>
        <v>311013.33333333331</v>
      </c>
      <c r="S28" s="202">
        <f t="shared" si="3"/>
        <v>311013.33333333331</v>
      </c>
      <c r="T28" s="202">
        <f t="shared" si="3"/>
        <v>340260</v>
      </c>
      <c r="U28" s="202">
        <f t="shared" si="3"/>
        <v>373073.33333333331</v>
      </c>
      <c r="V28" s="202">
        <f t="shared" si="3"/>
        <v>933040</v>
      </c>
      <c r="W28" s="202">
        <f t="shared" si="3"/>
        <v>1020780</v>
      </c>
      <c r="X28" s="202">
        <f t="shared" si="3"/>
        <v>851720</v>
      </c>
      <c r="Y28" s="202">
        <f t="shared" si="3"/>
        <v>851720</v>
      </c>
      <c r="Z28" s="202">
        <f t="shared" si="3"/>
        <v>851720</v>
      </c>
      <c r="AA28" s="202">
        <f t="shared" si="3"/>
        <v>515740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#VALUE!</v>
      </c>
      <c r="AO28" s="202" t="e">
        <f t="shared" si="4"/>
        <v>#VALUE!</v>
      </c>
      <c r="AP28" s="202" t="e">
        <f t="shared" si="4"/>
        <v>#VALUE!</v>
      </c>
      <c r="AQ28" s="202" t="e">
        <f t="shared" si="4"/>
        <v>#VALUE!</v>
      </c>
      <c r="AR28" s="202" t="e">
        <f t="shared" si="4"/>
        <v>#VALUE!</v>
      </c>
      <c r="AS28" s="202" t="e">
        <f t="shared" si="4"/>
        <v>#VALUE!</v>
      </c>
      <c r="AT28" s="202" t="e">
        <f t="shared" si="4"/>
        <v>#VALUE!</v>
      </c>
      <c r="AU28" s="202" t="e">
        <f t="shared" si="4"/>
        <v>#VALUE!</v>
      </c>
      <c r="AV28" s="202" t="e">
        <f t="shared" si="4"/>
        <v>#VALUE!</v>
      </c>
      <c r="AW28" s="202" t="e">
        <f t="shared" si="4"/>
        <v>#VALUE!</v>
      </c>
      <c r="AX28" s="202" t="e">
        <f t="shared" si="4"/>
        <v>#VALUE!</v>
      </c>
      <c r="AY28" s="202" t="e">
        <f t="shared" si="4"/>
        <v>#VALUE!</v>
      </c>
      <c r="AZ28" s="202" t="e">
        <f t="shared" si="4"/>
        <v>#REF!</v>
      </c>
      <c r="BA28" s="202" t="e">
        <f t="shared" si="4"/>
        <v>#REF!</v>
      </c>
      <c r="BB28" s="202" t="e">
        <f t="shared" si="4"/>
        <v>#REF!</v>
      </c>
      <c r="BC28" s="202" t="e">
        <f t="shared" si="4"/>
        <v>#REF!</v>
      </c>
      <c r="BD28" s="202" t="e">
        <f t="shared" si="4"/>
        <v>#REF!</v>
      </c>
      <c r="BE28" s="202" t="e">
        <f t="shared" si="4"/>
        <v>#REF!</v>
      </c>
      <c r="BF28" s="202" t="e">
        <f t="shared" si="4"/>
        <v>#REF!</v>
      </c>
      <c r="BG28" s="202" t="e">
        <f t="shared" si="4"/>
        <v>#REF!</v>
      </c>
      <c r="BH28" s="202" t="e">
        <f t="shared" si="4"/>
        <v>#REF!</v>
      </c>
      <c r="BI28" s="202" t="e">
        <f t="shared" si="4"/>
        <v>#REF!</v>
      </c>
      <c r="BJ28" s="202" t="e">
        <f t="shared" si="4"/>
        <v>#REF!</v>
      </c>
      <c r="BK28" s="202" t="e">
        <f t="shared" si="4"/>
        <v>#REF!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715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72" t="s">
        <v>35</v>
      </c>
      <c r="E31" s="372"/>
      <c r="F31" s="372"/>
      <c r="G31" s="372"/>
      <c r="H31" s="372"/>
      <c r="I31" s="372"/>
      <c r="J31" s="372"/>
      <c r="K31" s="372"/>
      <c r="L31" s="372"/>
      <c r="M31" s="372"/>
      <c r="N31" s="372"/>
      <c r="O31" s="372"/>
      <c r="P31" s="372" t="s">
        <v>36</v>
      </c>
      <c r="Q31" s="372"/>
      <c r="R31" s="372"/>
      <c r="S31" s="372"/>
      <c r="T31" s="372"/>
      <c r="U31" s="372"/>
      <c r="V31" s="372"/>
      <c r="W31" s="372"/>
      <c r="X31" s="372"/>
      <c r="Y31" s="372"/>
      <c r="Z31" s="372"/>
      <c r="AA31" s="372"/>
      <c r="AB31" s="372" t="s">
        <v>37</v>
      </c>
      <c r="AC31" s="372"/>
      <c r="AD31" s="372"/>
      <c r="AE31" s="372"/>
      <c r="AF31" s="372"/>
      <c r="AG31" s="372"/>
      <c r="AH31" s="372"/>
      <c r="AI31" s="372"/>
      <c r="AJ31" s="372"/>
      <c r="AK31" s="372"/>
      <c r="AL31" s="372"/>
      <c r="AM31" s="372"/>
      <c r="AN31" s="372" t="s">
        <v>38</v>
      </c>
      <c r="AO31" s="372"/>
      <c r="AP31" s="372"/>
      <c r="AQ31" s="372"/>
      <c r="AR31" s="372"/>
      <c r="AS31" s="372"/>
      <c r="AT31" s="372"/>
      <c r="AU31" s="372"/>
      <c r="AV31" s="372"/>
      <c r="AW31" s="372"/>
      <c r="AX31" s="372"/>
      <c r="AY31" s="372"/>
      <c r="AZ31" s="372" t="s">
        <v>39</v>
      </c>
      <c r="BA31" s="372"/>
      <c r="BB31" s="372"/>
      <c r="BC31" s="372"/>
      <c r="BD31" s="372"/>
      <c r="BE31" s="372"/>
      <c r="BF31" s="372"/>
      <c r="BG31" s="372"/>
      <c r="BH31" s="372"/>
      <c r="BI31" s="372"/>
      <c r="BJ31" s="372"/>
      <c r="BK31" s="372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684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682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 t="e">
        <f>COSM_DB!AN159</f>
        <v>#VALUE!</v>
      </c>
      <c r="AO34" s="203" t="e">
        <f>COSM_DB!AO159</f>
        <v>#VALUE!</v>
      </c>
      <c r="AP34" s="203" t="e">
        <f>COSM_DB!AP159</f>
        <v>#VALUE!</v>
      </c>
      <c r="AQ34" s="203" t="e">
        <f>COSM_DB!AQ159</f>
        <v>#VALUE!</v>
      </c>
      <c r="AR34" s="203" t="e">
        <f>COSM_DB!AR159</f>
        <v>#VALUE!</v>
      </c>
      <c r="AS34" s="203" t="e">
        <f>COSM_DB!AS159</f>
        <v>#VALUE!</v>
      </c>
      <c r="AT34" s="203" t="e">
        <f>COSM_DB!AT159</f>
        <v>#VALUE!</v>
      </c>
      <c r="AU34" s="203" t="e">
        <f>COSM_DB!AU159</f>
        <v>#VALUE!</v>
      </c>
      <c r="AV34" s="203" t="e">
        <f>COSM_DB!AV159</f>
        <v>#VALUE!</v>
      </c>
      <c r="AW34" s="203" t="e">
        <f>COSM_DB!AW159</f>
        <v>#VALUE!</v>
      </c>
      <c r="AX34" s="203" t="e">
        <f>COSM_DB!AX159</f>
        <v>#VALUE!</v>
      </c>
      <c r="AY34" s="203" t="e">
        <f>COSM_DB!AY159</f>
        <v>#VALUE!</v>
      </c>
      <c r="AZ34" s="203" t="e">
        <f>COSM_DB!AZ159</f>
        <v>#REF!</v>
      </c>
      <c r="BA34" s="203" t="e">
        <f>COSM_DB!BA159</f>
        <v>#REF!</v>
      </c>
      <c r="BB34" s="203" t="e">
        <f>COSM_DB!BB159</f>
        <v>#REF!</v>
      </c>
      <c r="BC34" s="203" t="e">
        <f>COSM_DB!BC159</f>
        <v>#REF!</v>
      </c>
      <c r="BD34" s="203" t="e">
        <f>COSM_DB!BD159</f>
        <v>#REF!</v>
      </c>
      <c r="BE34" s="203" t="e">
        <f>COSM_DB!BE159</f>
        <v>#REF!</v>
      </c>
      <c r="BF34" s="203" t="e">
        <f>COSM_DB!BF159</f>
        <v>#REF!</v>
      </c>
      <c r="BG34" s="203" t="e">
        <f>COSM_DB!BG159</f>
        <v>#REF!</v>
      </c>
      <c r="BH34" s="203" t="e">
        <f>COSM_DB!BH159</f>
        <v>#REF!</v>
      </c>
      <c r="BI34" s="203" t="e">
        <f>COSM_DB!BI159</f>
        <v>#REF!</v>
      </c>
      <c r="BJ34" s="203" t="e">
        <f>COSM_DB!BJ159</f>
        <v>#REF!</v>
      </c>
      <c r="BK34" s="203" t="e">
        <f>COSM_DB!BK159</f>
        <v>#REF!</v>
      </c>
    </row>
    <row r="35" spans="2:63" x14ac:dyDescent="0.15">
      <c r="B35" s="137" t="s">
        <v>687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 t="e">
        <f>COSM_DB!AN160</f>
        <v>#VALUE!</v>
      </c>
      <c r="AO35" s="203" t="e">
        <f>COSM_DB!AO160</f>
        <v>#VALUE!</v>
      </c>
      <c r="AP35" s="203" t="e">
        <f>COSM_DB!AP160</f>
        <v>#VALUE!</v>
      </c>
      <c r="AQ35" s="203" t="e">
        <f>COSM_DB!AQ160</f>
        <v>#VALUE!</v>
      </c>
      <c r="AR35" s="203" t="e">
        <f>COSM_DB!AR160</f>
        <v>#VALUE!</v>
      </c>
      <c r="AS35" s="203" t="e">
        <f>COSM_DB!AS160</f>
        <v>#VALUE!</v>
      </c>
      <c r="AT35" s="203" t="e">
        <f>COSM_DB!AT160</f>
        <v>#VALUE!</v>
      </c>
      <c r="AU35" s="203" t="e">
        <f>COSM_DB!AU160</f>
        <v>#VALUE!</v>
      </c>
      <c r="AV35" s="203" t="e">
        <f>COSM_DB!AV160</f>
        <v>#VALUE!</v>
      </c>
      <c r="AW35" s="203" t="e">
        <f>COSM_DB!AW160</f>
        <v>#VALUE!</v>
      </c>
      <c r="AX35" s="203" t="e">
        <f>COSM_DB!AX160</f>
        <v>#VALUE!</v>
      </c>
      <c r="AY35" s="203" t="e">
        <f>COSM_DB!AY160</f>
        <v>#VALUE!</v>
      </c>
      <c r="AZ35" s="203" t="e">
        <f>COSM_DB!AZ160</f>
        <v>#REF!</v>
      </c>
      <c r="BA35" s="203" t="e">
        <f>COSM_DB!BA160</f>
        <v>#REF!</v>
      </c>
      <c r="BB35" s="203" t="e">
        <f>COSM_DB!BB160</f>
        <v>#REF!</v>
      </c>
      <c r="BC35" s="203" t="e">
        <f>COSM_DB!BC160</f>
        <v>#REF!</v>
      </c>
      <c r="BD35" s="203" t="e">
        <f>COSM_DB!BD160</f>
        <v>#REF!</v>
      </c>
      <c r="BE35" s="203" t="e">
        <f>COSM_DB!BE160</f>
        <v>#REF!</v>
      </c>
      <c r="BF35" s="203" t="e">
        <f>COSM_DB!BF160</f>
        <v>#REF!</v>
      </c>
      <c r="BG35" s="203" t="e">
        <f>COSM_DB!BG160</f>
        <v>#REF!</v>
      </c>
      <c r="BH35" s="203" t="e">
        <f>COSM_DB!BH160</f>
        <v>#REF!</v>
      </c>
      <c r="BI35" s="203" t="e">
        <f>COSM_DB!BI160</f>
        <v>#REF!</v>
      </c>
      <c r="BJ35" s="203" t="e">
        <f>COSM_DB!BJ160</f>
        <v>#REF!</v>
      </c>
      <c r="BK35" s="203" t="e">
        <f>COSM_DB!BK160</f>
        <v>#REF!</v>
      </c>
    </row>
    <row r="36" spans="2:63" x14ac:dyDescent="0.15">
      <c r="B36" s="137" t="s">
        <v>676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699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 t="e">
        <f>COSM_DB!AN164+COSM_DB!AN165+COSM_DB!AN166</f>
        <v>#VALUE!</v>
      </c>
      <c r="AO37" s="203" t="e">
        <f>COSM_DB!AO164+COSM_DB!AO165+COSM_DB!AO166</f>
        <v>#VALUE!</v>
      </c>
      <c r="AP37" s="203" t="e">
        <f>COSM_DB!AP164+COSM_DB!AP165+COSM_DB!AP166</f>
        <v>#VALUE!</v>
      </c>
      <c r="AQ37" s="203" t="e">
        <f>COSM_DB!AQ164+COSM_DB!AQ165+COSM_DB!AQ166</f>
        <v>#VALUE!</v>
      </c>
      <c r="AR37" s="203" t="e">
        <f>COSM_DB!AR164+COSM_DB!AR165+COSM_DB!AR166</f>
        <v>#VALUE!</v>
      </c>
      <c r="AS37" s="203" t="e">
        <f>COSM_DB!AS164+COSM_DB!AS165+COSM_DB!AS166</f>
        <v>#VALUE!</v>
      </c>
      <c r="AT37" s="203" t="e">
        <f>COSM_DB!AT164+COSM_DB!AT165+COSM_DB!AT166</f>
        <v>#VALUE!</v>
      </c>
      <c r="AU37" s="203" t="e">
        <f>COSM_DB!AU164+COSM_DB!AU165+COSM_DB!AU166</f>
        <v>#VALUE!</v>
      </c>
      <c r="AV37" s="203" t="e">
        <f>COSM_DB!AV164+COSM_DB!AV165+COSM_DB!AV166</f>
        <v>#VALUE!</v>
      </c>
      <c r="AW37" s="203" t="e">
        <f>COSM_DB!AW164+COSM_DB!AW165+COSM_DB!AW166</f>
        <v>#VALUE!</v>
      </c>
      <c r="AX37" s="203" t="e">
        <f>COSM_DB!AX164+COSM_DB!AX165+COSM_DB!AX166</f>
        <v>#VALUE!</v>
      </c>
      <c r="AY37" s="203" t="e">
        <f>COSM_DB!AY164+COSM_DB!AY165+COSM_DB!AY166</f>
        <v>#VALUE!</v>
      </c>
      <c r="AZ37" s="203" t="e">
        <f>COSM_DB!AZ164+COSM_DB!AZ165+COSM_DB!AZ166</f>
        <v>#REF!</v>
      </c>
      <c r="BA37" s="203" t="e">
        <f>COSM_DB!BA164+COSM_DB!BA165+COSM_DB!BA166</f>
        <v>#REF!</v>
      </c>
      <c r="BB37" s="203" t="e">
        <f>COSM_DB!BB164+COSM_DB!BB165+COSM_DB!BB166</f>
        <v>#REF!</v>
      </c>
      <c r="BC37" s="203" t="e">
        <f>COSM_DB!BC164+COSM_DB!BC165+COSM_DB!BC166</f>
        <v>#REF!</v>
      </c>
      <c r="BD37" s="203" t="e">
        <f>COSM_DB!BD164+COSM_DB!BD165+COSM_DB!BD166</f>
        <v>#REF!</v>
      </c>
      <c r="BE37" s="203" t="e">
        <f>COSM_DB!BE164+COSM_DB!BE165+COSM_DB!BE166</f>
        <v>#REF!</v>
      </c>
      <c r="BF37" s="203" t="e">
        <f>COSM_DB!BF164+COSM_DB!BF165+COSM_DB!BF166</f>
        <v>#REF!</v>
      </c>
      <c r="BG37" s="203" t="e">
        <f>COSM_DB!BG164+COSM_DB!BG165+COSM_DB!BG166</f>
        <v>#REF!</v>
      </c>
      <c r="BH37" s="203" t="e">
        <f>COSM_DB!BH164+COSM_DB!BH165+COSM_DB!BH166</f>
        <v>#REF!</v>
      </c>
      <c r="BI37" s="203" t="e">
        <f>COSM_DB!BI164+COSM_DB!BI165+COSM_DB!BI166</f>
        <v>#REF!</v>
      </c>
      <c r="BJ37" s="203" t="e">
        <f>COSM_DB!BJ164+COSM_DB!BJ165+COSM_DB!BJ166</f>
        <v>#REF!</v>
      </c>
      <c r="BK37" s="203" t="e">
        <f>COSM_DB!BK164+COSM_DB!BK165+COSM_DB!BK166</f>
        <v>#REF!</v>
      </c>
    </row>
    <row r="38" spans="2:63" x14ac:dyDescent="0.15">
      <c r="B38" s="137" t="s">
        <v>698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 t="e">
        <f>COSM_DB!AN168</f>
        <v>#VALUE!</v>
      </c>
      <c r="AO38" s="203" t="e">
        <f>COSM_DB!AO168</f>
        <v>#VALUE!</v>
      </c>
      <c r="AP38" s="203" t="e">
        <f>COSM_DB!AP168</f>
        <v>#VALUE!</v>
      </c>
      <c r="AQ38" s="203" t="e">
        <f>COSM_DB!AQ168</f>
        <v>#VALUE!</v>
      </c>
      <c r="AR38" s="203" t="e">
        <f>COSM_DB!AR168</f>
        <v>#VALUE!</v>
      </c>
      <c r="AS38" s="203" t="e">
        <f>COSM_DB!AS168</f>
        <v>#VALUE!</v>
      </c>
      <c r="AT38" s="203" t="e">
        <f>COSM_DB!AT168</f>
        <v>#VALUE!</v>
      </c>
      <c r="AU38" s="203" t="e">
        <f>COSM_DB!AU168</f>
        <v>#VALUE!</v>
      </c>
      <c r="AV38" s="203" t="e">
        <f>COSM_DB!AV168</f>
        <v>#VALUE!</v>
      </c>
      <c r="AW38" s="203" t="e">
        <f>COSM_DB!AW168</f>
        <v>#VALUE!</v>
      </c>
      <c r="AX38" s="203" t="e">
        <f>COSM_DB!AX168</f>
        <v>#VALUE!</v>
      </c>
      <c r="AY38" s="203" t="e">
        <f>COSM_DB!AY168</f>
        <v>#VALUE!</v>
      </c>
      <c r="AZ38" s="203" t="e">
        <f>COSM_DB!AZ168</f>
        <v>#VALUE!</v>
      </c>
      <c r="BA38" s="203" t="e">
        <f>COSM_DB!BA168</f>
        <v>#VALUE!</v>
      </c>
      <c r="BB38" s="203" t="e">
        <f>COSM_DB!BB168</f>
        <v>#VALUE!</v>
      </c>
      <c r="BC38" s="203" t="e">
        <f>COSM_DB!BC168</f>
        <v>#VALUE!</v>
      </c>
      <c r="BD38" s="203" t="e">
        <f>COSM_DB!BD168</f>
        <v>#VALUE!</v>
      </c>
      <c r="BE38" s="203" t="e">
        <f>COSM_DB!BE168</f>
        <v>#VALUE!</v>
      </c>
      <c r="BF38" s="203" t="e">
        <f>COSM_DB!BF168</f>
        <v>#VALUE!</v>
      </c>
      <c r="BG38" s="203" t="e">
        <f>COSM_DB!BG168</f>
        <v>#VALUE!</v>
      </c>
      <c r="BH38" s="203" t="e">
        <f>COSM_DB!BH168</f>
        <v>#VALUE!</v>
      </c>
      <c r="BI38" s="203" t="e">
        <f>COSM_DB!BI168</f>
        <v>#VALUE!</v>
      </c>
      <c r="BJ38" s="203" t="e">
        <f>COSM_DB!BJ168</f>
        <v>#VALUE!</v>
      </c>
      <c r="BK38" s="203" t="e">
        <f>COSM_DB!BK168</f>
        <v>#REF!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72" t="s">
        <v>35</v>
      </c>
      <c r="E40" s="372"/>
      <c r="F40" s="372"/>
      <c r="G40" s="372"/>
      <c r="H40" s="372"/>
      <c r="I40" s="372"/>
      <c r="J40" s="372"/>
      <c r="K40" s="372"/>
      <c r="L40" s="372"/>
      <c r="M40" s="372"/>
      <c r="N40" s="372"/>
      <c r="O40" s="372"/>
      <c r="P40" s="372" t="s">
        <v>36</v>
      </c>
      <c r="Q40" s="372"/>
      <c r="R40" s="372"/>
      <c r="S40" s="372"/>
      <c r="T40" s="372"/>
      <c r="U40" s="372"/>
      <c r="V40" s="372"/>
      <c r="W40" s="372"/>
      <c r="X40" s="372"/>
      <c r="Y40" s="372"/>
      <c r="Z40" s="372"/>
      <c r="AA40" s="372"/>
      <c r="AB40" s="372" t="s">
        <v>37</v>
      </c>
      <c r="AC40" s="372"/>
      <c r="AD40" s="372"/>
      <c r="AE40" s="372"/>
      <c r="AF40" s="372"/>
      <c r="AG40" s="372"/>
      <c r="AH40" s="372"/>
      <c r="AI40" s="372"/>
      <c r="AJ40" s="372"/>
      <c r="AK40" s="372"/>
      <c r="AL40" s="372"/>
      <c r="AM40" s="372"/>
      <c r="AN40" s="372" t="s">
        <v>38</v>
      </c>
      <c r="AO40" s="372"/>
      <c r="AP40" s="372"/>
      <c r="AQ40" s="372"/>
      <c r="AR40" s="372"/>
      <c r="AS40" s="372"/>
      <c r="AT40" s="372"/>
      <c r="AU40" s="372"/>
      <c r="AV40" s="372"/>
      <c r="AW40" s="372"/>
      <c r="AX40" s="372"/>
      <c r="AY40" s="372"/>
      <c r="AZ40" s="372" t="s">
        <v>39</v>
      </c>
      <c r="BA40" s="372"/>
      <c r="BB40" s="372"/>
      <c r="BC40" s="372"/>
      <c r="BD40" s="372"/>
      <c r="BE40" s="372"/>
      <c r="BF40" s="372"/>
      <c r="BG40" s="372"/>
      <c r="BH40" s="372"/>
      <c r="BI40" s="372"/>
      <c r="BJ40" s="372"/>
      <c r="BK40" s="372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385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402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428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448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449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677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 t="e">
        <f t="shared" si="6"/>
        <v>#VALUE!</v>
      </c>
      <c r="AO47" s="205" t="e">
        <f t="shared" si="6"/>
        <v>#VALUE!</v>
      </c>
      <c r="AP47" s="205" t="e">
        <f t="shared" si="6"/>
        <v>#VALUE!</v>
      </c>
      <c r="AQ47" s="205" t="e">
        <f t="shared" si="6"/>
        <v>#VALUE!</v>
      </c>
      <c r="AR47" s="205" t="e">
        <f t="shared" si="6"/>
        <v>#VALUE!</v>
      </c>
      <c r="AS47" s="205" t="e">
        <f t="shared" si="6"/>
        <v>#VALUE!</v>
      </c>
      <c r="AT47" s="205" t="e">
        <f t="shared" si="6"/>
        <v>#VALUE!</v>
      </c>
      <c r="AU47" s="205" t="e">
        <f t="shared" si="6"/>
        <v>#VALUE!</v>
      </c>
      <c r="AV47" s="205" t="e">
        <f t="shared" si="6"/>
        <v>#VALUE!</v>
      </c>
      <c r="AW47" s="205" t="e">
        <f t="shared" si="6"/>
        <v>#VALUE!</v>
      </c>
      <c r="AX47" s="205" t="e">
        <f t="shared" si="6"/>
        <v>#VALUE!</v>
      </c>
      <c r="AY47" s="205" t="e">
        <f t="shared" si="6"/>
        <v>#VALUE!</v>
      </c>
      <c r="AZ47" s="205" t="e">
        <f t="shared" si="6"/>
        <v>#VALUE!</v>
      </c>
      <c r="BA47" s="205" t="e">
        <f t="shared" si="6"/>
        <v>#VALUE!</v>
      </c>
      <c r="BB47" s="205" t="e">
        <f t="shared" si="6"/>
        <v>#VALUE!</v>
      </c>
      <c r="BC47" s="205" t="e">
        <f t="shared" si="6"/>
        <v>#VALUE!</v>
      </c>
      <c r="BD47" s="205" t="e">
        <f t="shared" si="6"/>
        <v>#VALUE!</v>
      </c>
      <c r="BE47" s="205" t="e">
        <f t="shared" si="6"/>
        <v>#VALUE!</v>
      </c>
      <c r="BF47" s="205" t="e">
        <f t="shared" si="6"/>
        <v>#VALUE!</v>
      </c>
      <c r="BG47" s="205" t="e">
        <f t="shared" si="6"/>
        <v>#VALUE!</v>
      </c>
      <c r="BH47" s="205" t="e">
        <f t="shared" si="6"/>
        <v>#VALUE!</v>
      </c>
      <c r="BI47" s="205" t="e">
        <f t="shared" si="6"/>
        <v>#VALUE!</v>
      </c>
      <c r="BJ47" s="205" t="e">
        <f t="shared" si="6"/>
        <v>#VALUE!</v>
      </c>
      <c r="BK47" s="205" t="e">
        <f t="shared" si="6"/>
        <v>#REF!</v>
      </c>
    </row>
    <row r="48" spans="2:63" x14ac:dyDescent="0.15">
      <c r="B48" s="14"/>
      <c r="C48" s="201"/>
    </row>
    <row r="49" spans="2:3" x14ac:dyDescent="0.15">
      <c r="B49" s="14" t="s">
        <v>689</v>
      </c>
      <c r="C49" s="200"/>
    </row>
    <row r="50" spans="2:3" x14ac:dyDescent="0.15">
      <c r="B50" s="14"/>
      <c r="C50" s="200"/>
    </row>
    <row r="51" spans="2:3" x14ac:dyDescent="0.15">
      <c r="B51" s="14" t="s">
        <v>690</v>
      </c>
      <c r="C51" s="200"/>
    </row>
    <row r="52" spans="2:3" x14ac:dyDescent="0.15">
      <c r="B52" s="14" t="s">
        <v>696</v>
      </c>
      <c r="C52" s="200"/>
    </row>
    <row r="53" spans="2:3" x14ac:dyDescent="0.15">
      <c r="B53" s="14" t="s">
        <v>695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workbookViewId="0"/>
    <sheetView topLeftCell="B2" workbookViewId="1"/>
    <sheetView topLeftCell="B2" workbookViewId="2"/>
    <sheetView topLeftCell="B2" workbookViewId="3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497</v>
      </c>
    </row>
    <row r="4" spans="2:66" hidden="1" x14ac:dyDescent="0.15"/>
    <row r="5" spans="2:66" x14ac:dyDescent="0.15">
      <c r="B5" s="44" t="s">
        <v>498</v>
      </c>
      <c r="E5" s="9">
        <f>SUM(E49)</f>
        <v>0</v>
      </c>
      <c r="F5" s="9">
        <f>SUM(F49:Q49)</f>
        <v>417520</v>
      </c>
      <c r="G5" s="9">
        <f>SUM(R49:AC49)</f>
        <v>2599565</v>
      </c>
      <c r="H5" s="9">
        <f>SUM(AD49:AO49)</f>
        <v>4890556.4200000009</v>
      </c>
      <c r="I5" s="9" t="e">
        <f>SUM(AP49:BA49)</f>
        <v>#VALUE!</v>
      </c>
      <c r="J5" s="9" t="e">
        <f>SUM(BB49:BM49)</f>
        <v>#REF!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499</v>
      </c>
      <c r="D6" s="4">
        <f>D50</f>
        <v>2.5000000000000001E-2</v>
      </c>
      <c r="E6" s="9">
        <f>E50</f>
        <v>0</v>
      </c>
      <c r="F6" s="9">
        <f>SUM(F50:Q50)</f>
        <v>10438</v>
      </c>
      <c r="G6" s="9">
        <f>SUM(R50:AC50)</f>
        <v>64989.125</v>
      </c>
      <c r="H6" s="9">
        <f>SUM(AD50:AO50)</f>
        <v>122263.91050000001</v>
      </c>
      <c r="I6" s="9" t="e">
        <f>SUM(AP50:BA50)</f>
        <v>#VALUE!</v>
      </c>
      <c r="J6" s="9" t="e">
        <f>SUM(BB50:BM50)</f>
        <v>#REF!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500</v>
      </c>
      <c r="D7" s="4">
        <f>D51</f>
        <v>0.05</v>
      </c>
      <c r="E7" s="9">
        <f>E51</f>
        <v>0</v>
      </c>
      <c r="F7" s="9">
        <f>SUM(E51:Q51)</f>
        <v>20876</v>
      </c>
      <c r="G7" s="9">
        <f>SUM(F51:AC51)</f>
        <v>150854.25</v>
      </c>
      <c r="H7" s="9">
        <f>SUM(AD51:AO51)</f>
        <v>244527.82100000003</v>
      </c>
      <c r="I7" s="9" t="e">
        <f>SUM(AP51:BA51)</f>
        <v>#VALUE!</v>
      </c>
      <c r="J7" s="9" t="e">
        <f>SUM(BB51:BM51)</f>
        <v>#REF!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496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501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504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 t="e">
        <f t="shared" ref="I23:I28" si="10">SUM(AP71:BA71)</f>
        <v>#VALUE!</v>
      </c>
      <c r="J23" s="9" t="e">
        <f t="shared" ref="J23:J28" si="11">SUM(BB71:BM71)</f>
        <v>#REF!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10438</v>
      </c>
      <c r="G24" s="9">
        <f t="shared" si="8"/>
        <v>75427.125</v>
      </c>
      <c r="H24" s="9">
        <f t="shared" si="9"/>
        <v>122263.91050000001</v>
      </c>
      <c r="I24" s="9" t="e">
        <f t="shared" si="10"/>
        <v>#VALUE!</v>
      </c>
      <c r="J24" s="9" t="e">
        <f t="shared" si="11"/>
        <v>#REF!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 t="e">
        <f t="shared" si="10"/>
        <v>#VALUE!</v>
      </c>
      <c r="J25" s="9" t="e">
        <f t="shared" si="11"/>
        <v>#REF!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 t="e">
        <f t="shared" si="10"/>
        <v>#VALUE!</v>
      </c>
      <c r="J26" s="9" t="e">
        <f t="shared" si="11"/>
        <v>#REF!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 t="e">
        <f t="shared" si="10"/>
        <v>#VALUE!</v>
      </c>
      <c r="J27" s="9" t="e">
        <f t="shared" si="11"/>
        <v>#REF!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 t="e">
        <f t="shared" si="10"/>
        <v>#VALUE!</v>
      </c>
      <c r="J28" s="9" t="e">
        <f t="shared" si="11"/>
        <v>#REF!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506</v>
      </c>
      <c r="E29" s="9">
        <f t="shared" ref="E29:J29" si="12">SUM(E23:E28)</f>
        <v>0</v>
      </c>
      <c r="F29" s="9">
        <f t="shared" si="12"/>
        <v>10438</v>
      </c>
      <c r="G29" s="9">
        <f t="shared" si="12"/>
        <v>75427.125</v>
      </c>
      <c r="H29" s="9">
        <f t="shared" si="12"/>
        <v>122263.91050000001</v>
      </c>
      <c r="I29" s="9" t="e">
        <f t="shared" si="12"/>
        <v>#VALUE!</v>
      </c>
      <c r="J29" s="9" t="e">
        <f t="shared" si="12"/>
        <v>#REF!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691</v>
      </c>
      <c r="E30" s="9"/>
      <c r="F30" s="9">
        <f>F29/F20</f>
        <v>10438</v>
      </c>
      <c r="G30" s="9">
        <f>G29/G20</f>
        <v>75427.125</v>
      </c>
      <c r="H30" s="9">
        <f>H29/H20</f>
        <v>122263.91050000001</v>
      </c>
      <c r="I30" s="9" t="e">
        <f>I29/I20</f>
        <v>#VALUE!</v>
      </c>
      <c r="J30" s="9" t="e">
        <f>J29/J20</f>
        <v>#REF!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502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503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505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507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692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72" t="s">
        <v>35</v>
      </c>
      <c r="G44" s="372"/>
      <c r="H44" s="372"/>
      <c r="I44" s="372"/>
      <c r="J44" s="372"/>
      <c r="K44" s="372"/>
      <c r="L44" s="372"/>
      <c r="M44" s="372"/>
      <c r="N44" s="372"/>
      <c r="O44" s="372"/>
      <c r="P44" s="372"/>
      <c r="Q44" s="372"/>
      <c r="R44" s="372" t="s">
        <v>36</v>
      </c>
      <c r="S44" s="372"/>
      <c r="T44" s="372"/>
      <c r="U44" s="372"/>
      <c r="V44" s="372"/>
      <c r="W44" s="372"/>
      <c r="X44" s="372"/>
      <c r="Y44" s="372"/>
      <c r="Z44" s="372"/>
      <c r="AA44" s="372"/>
      <c r="AB44" s="372"/>
      <c r="AC44" s="372"/>
      <c r="AD44" s="372" t="s">
        <v>37</v>
      </c>
      <c r="AE44" s="372"/>
      <c r="AF44" s="372"/>
      <c r="AG44" s="372"/>
      <c r="AH44" s="372"/>
      <c r="AI44" s="372"/>
      <c r="AJ44" s="372"/>
      <c r="AK44" s="372"/>
      <c r="AL44" s="372"/>
      <c r="AM44" s="372"/>
      <c r="AN44" s="372"/>
      <c r="AO44" s="372"/>
      <c r="AP44" s="372" t="s">
        <v>38</v>
      </c>
      <c r="AQ44" s="372"/>
      <c r="AR44" s="372"/>
      <c r="AS44" s="372"/>
      <c r="AT44" s="372"/>
      <c r="AU44" s="372"/>
      <c r="AV44" s="372"/>
      <c r="AW44" s="372"/>
      <c r="AX44" s="372"/>
      <c r="AY44" s="372"/>
      <c r="AZ44" s="372"/>
      <c r="BA44" s="372"/>
      <c r="BB44" s="372" t="s">
        <v>39</v>
      </c>
      <c r="BC44" s="372"/>
      <c r="BD44" s="372"/>
      <c r="BE44" s="372"/>
      <c r="BF44" s="372"/>
      <c r="BG44" s="372"/>
      <c r="BH44" s="372"/>
      <c r="BI44" s="372"/>
      <c r="BJ44" s="372"/>
      <c r="BK44" s="372"/>
      <c r="BL44" s="372"/>
      <c r="BM44" s="372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497</v>
      </c>
    </row>
    <row r="49" spans="2:66" x14ac:dyDescent="0.15">
      <c r="B49" s="44" t="s">
        <v>498</v>
      </c>
      <c r="E49" s="9">
        <f>'REV-REVCALC_CWS'!B91</f>
        <v>0</v>
      </c>
      <c r="F49" s="9">
        <f>'REV-REVCALC_CWS'!C91</f>
        <v>0</v>
      </c>
      <c r="G49" s="9">
        <f>'REV-REVCALC_CWS'!D91</f>
        <v>0</v>
      </c>
      <c r="H49" s="9">
        <f>'REV-REVCALC_CWS'!E91</f>
        <v>0</v>
      </c>
      <c r="I49" s="9">
        <f>'REV-REVCALC_CWS'!F91</f>
        <v>49190</v>
      </c>
      <c r="J49" s="9">
        <f>'REV-REVCALC_CWS'!G91</f>
        <v>53070</v>
      </c>
      <c r="K49" s="9">
        <f>'REV-REVCALC_CWS'!H91</f>
        <v>56950</v>
      </c>
      <c r="L49" s="9">
        <f>'REV-REVCALC_CWS'!I91</f>
        <v>49190</v>
      </c>
      <c r="M49" s="9">
        <f>'REV-REVCALC_CWS'!J91</f>
        <v>53070</v>
      </c>
      <c r="N49" s="9">
        <f>'REV-REVCALC_CWS'!K91</f>
        <v>42810</v>
      </c>
      <c r="O49" s="9">
        <f>'REV-REVCALC_CWS'!L91</f>
        <v>42810</v>
      </c>
      <c r="P49" s="9">
        <f>'REV-REVCALC_CWS'!M91</f>
        <v>42810</v>
      </c>
      <c r="Q49" s="9">
        <f>'REV-REVCALC_CWS'!N91</f>
        <v>27620</v>
      </c>
      <c r="R49" s="9">
        <f>'REV-REVCALC_CWS'!O91</f>
        <v>128935</v>
      </c>
      <c r="S49" s="9">
        <f>'REV-REVCALC_CWS'!P91</f>
        <v>212930</v>
      </c>
      <c r="T49" s="9">
        <f>'REV-REVCALC_CWS'!Q91</f>
        <v>233260</v>
      </c>
      <c r="U49" s="9">
        <f>'REV-REVCALC_CWS'!R91</f>
        <v>233260</v>
      </c>
      <c r="V49" s="9">
        <f>'REV-REVCALC_CWS'!S91</f>
        <v>255195</v>
      </c>
      <c r="W49" s="9">
        <f>'REV-REVCALC_CWS'!T91</f>
        <v>279805</v>
      </c>
      <c r="X49" s="9">
        <f>'REV-REVCALC_CWS'!U91</f>
        <v>233260</v>
      </c>
      <c r="Y49" s="9">
        <f>'REV-REVCALC_CWS'!V91</f>
        <v>255195</v>
      </c>
      <c r="Z49" s="9">
        <f>'REV-REVCALC_CWS'!W91</f>
        <v>212930</v>
      </c>
      <c r="AA49" s="9">
        <f>'REV-REVCALC_CWS'!X91</f>
        <v>212930</v>
      </c>
      <c r="AB49" s="9">
        <f>'REV-REVCALC_CWS'!Y91</f>
        <v>212930</v>
      </c>
      <c r="AC49" s="9">
        <f>'REV-REVCALC_CWS'!Z91</f>
        <v>128935</v>
      </c>
      <c r="AD49" s="9">
        <f>'REV-REVCALC_CWS'!AA91</f>
        <v>244500</v>
      </c>
      <c r="AE49" s="9">
        <f>'REV-REVCALC_CWS'!AB91</f>
        <v>394504.65</v>
      </c>
      <c r="AF49" s="9">
        <f>'REV-REVCALC_CWS'!AC91</f>
        <v>444505.27</v>
      </c>
      <c r="AG49" s="9">
        <f>'REV-REVCALC_CWS'!AD91</f>
        <v>444505.27</v>
      </c>
      <c r="AH49" s="9">
        <f>'REV-REVCALC_CWS'!AE91</f>
        <v>480006.2</v>
      </c>
      <c r="AI49" s="9">
        <f>'REV-REVCALC_CWS'!AF91</f>
        <v>530006.82000000007</v>
      </c>
      <c r="AJ49" s="9">
        <f>'REV-REVCALC_CWS'!AG91</f>
        <v>444505.27</v>
      </c>
      <c r="AK49" s="9">
        <f>'REV-REVCALC_CWS'!AH91</f>
        <v>480006.2</v>
      </c>
      <c r="AL49" s="9">
        <f>'REV-REVCALC_CWS'!AI91</f>
        <v>394504.65</v>
      </c>
      <c r="AM49" s="9">
        <f>'REV-REVCALC_CWS'!AJ91</f>
        <v>394504.65</v>
      </c>
      <c r="AN49" s="9">
        <f>'REV-REVCALC_CWS'!AK91</f>
        <v>394504.65</v>
      </c>
      <c r="AO49" s="9">
        <f>'REV-REVCALC_CWS'!AL91</f>
        <v>244502.78999999998</v>
      </c>
      <c r="AP49" s="9" t="e">
        <f>'REV-REVCALC_CWS'!AM91</f>
        <v>#VALUE!</v>
      </c>
      <c r="AQ49" s="9" t="e">
        <f>'REV-REVCALC_CWS'!AN91</f>
        <v>#VALUE!</v>
      </c>
      <c r="AR49" s="9" t="e">
        <f>'REV-REVCALC_CWS'!AO91</f>
        <v>#VALUE!</v>
      </c>
      <c r="AS49" s="9" t="e">
        <f>'REV-REVCALC_CWS'!AP91</f>
        <v>#VALUE!</v>
      </c>
      <c r="AT49" s="9" t="e">
        <f>'REV-REVCALC_CWS'!AQ91</f>
        <v>#VALUE!</v>
      </c>
      <c r="AU49" s="9" t="e">
        <f>'REV-REVCALC_CWS'!AR91</f>
        <v>#VALUE!</v>
      </c>
      <c r="AV49" s="9" t="e">
        <f>'REV-REVCALC_CWS'!AS91</f>
        <v>#VALUE!</v>
      </c>
      <c r="AW49" s="9" t="e">
        <f>'REV-REVCALC_CWS'!AT91</f>
        <v>#VALUE!</v>
      </c>
      <c r="AX49" s="9" t="e">
        <f>'REV-REVCALC_CWS'!AU91</f>
        <v>#VALUE!</v>
      </c>
      <c r="AY49" s="9" t="e">
        <f>'REV-REVCALC_CWS'!AV91</f>
        <v>#VALUE!</v>
      </c>
      <c r="AZ49" s="9" t="e">
        <f>'REV-REVCALC_CWS'!AW91</f>
        <v>#VALUE!</v>
      </c>
      <c r="BA49" s="9" t="e">
        <f>'REV-REVCALC_CWS'!AX91</f>
        <v>#VALUE!</v>
      </c>
      <c r="BB49" s="9" t="e">
        <f>'REV-REVCALC_CWS'!AY91</f>
        <v>#REF!</v>
      </c>
      <c r="BC49" s="9" t="e">
        <f>'REV-REVCALC_CWS'!AZ91</f>
        <v>#REF!</v>
      </c>
      <c r="BD49" s="9" t="e">
        <f>'REV-REVCALC_CWS'!BA91</f>
        <v>#REF!</v>
      </c>
      <c r="BE49" s="9" t="e">
        <f>'REV-REVCALC_CWS'!BB91</f>
        <v>#REF!</v>
      </c>
      <c r="BF49" s="9" t="e">
        <f>'REV-REVCALC_CWS'!BC91</f>
        <v>#REF!</v>
      </c>
      <c r="BG49" s="9" t="e">
        <f>'REV-REVCALC_CWS'!BD91</f>
        <v>#REF!</v>
      </c>
      <c r="BH49" s="9" t="e">
        <f>'REV-REVCALC_CWS'!BE91</f>
        <v>#REF!</v>
      </c>
      <c r="BI49" s="9" t="e">
        <f>'REV-REVCALC_CWS'!BF91</f>
        <v>#REF!</v>
      </c>
      <c r="BJ49" s="9" t="e">
        <f>'REV-REVCALC_CWS'!BG91</f>
        <v>#REF!</v>
      </c>
      <c r="BK49" s="9" t="e">
        <f>'REV-REVCALC_CWS'!BH91</f>
        <v>#REF!</v>
      </c>
      <c r="BL49" s="9" t="e">
        <f>'REV-REVCALC_CWS'!BI91</f>
        <v>#REF!</v>
      </c>
      <c r="BM49" s="9" t="e">
        <f>'REV-REVCALC_CWS'!BJ91</f>
        <v>#REF!</v>
      </c>
    </row>
    <row r="50" spans="2:66" x14ac:dyDescent="0.15">
      <c r="B50" s="44" t="s">
        <v>499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1229.75</v>
      </c>
      <c r="J50" s="9">
        <f t="shared" si="14"/>
        <v>1326.75</v>
      </c>
      <c r="K50" s="9">
        <f t="shared" si="14"/>
        <v>1423.75</v>
      </c>
      <c r="L50" s="9">
        <f t="shared" si="14"/>
        <v>1229.75</v>
      </c>
      <c r="M50" s="9">
        <f t="shared" si="14"/>
        <v>1326.75</v>
      </c>
      <c r="N50" s="9">
        <f t="shared" si="14"/>
        <v>1070.25</v>
      </c>
      <c r="O50" s="9">
        <f t="shared" si="14"/>
        <v>1070.25</v>
      </c>
      <c r="P50" s="9">
        <f t="shared" si="14"/>
        <v>1070.25</v>
      </c>
      <c r="Q50" s="9">
        <f t="shared" si="14"/>
        <v>690.5</v>
      </c>
      <c r="R50" s="9">
        <f t="shared" si="14"/>
        <v>3223.375</v>
      </c>
      <c r="S50" s="9">
        <f t="shared" si="14"/>
        <v>5323.25</v>
      </c>
      <c r="T50" s="9">
        <f t="shared" si="14"/>
        <v>5831.5</v>
      </c>
      <c r="U50" s="9">
        <f t="shared" si="14"/>
        <v>5831.5</v>
      </c>
      <c r="V50" s="9">
        <f t="shared" si="14"/>
        <v>6379.875</v>
      </c>
      <c r="W50" s="9">
        <f t="shared" si="14"/>
        <v>6995.125</v>
      </c>
      <c r="X50" s="9">
        <f t="shared" si="14"/>
        <v>5831.5</v>
      </c>
      <c r="Y50" s="9">
        <f t="shared" si="14"/>
        <v>6379.875</v>
      </c>
      <c r="Z50" s="9">
        <f t="shared" si="14"/>
        <v>5323.25</v>
      </c>
      <c r="AA50" s="9">
        <f t="shared" si="14"/>
        <v>5323.25</v>
      </c>
      <c r="AB50" s="9">
        <f t="shared" si="14"/>
        <v>5323.25</v>
      </c>
      <c r="AC50" s="9">
        <f t="shared" si="14"/>
        <v>3223.375</v>
      </c>
      <c r="AD50" s="9">
        <f t="shared" si="14"/>
        <v>6112.5</v>
      </c>
      <c r="AE50" s="9">
        <f t="shared" si="14"/>
        <v>9862.6162500000009</v>
      </c>
      <c r="AF50" s="9">
        <f t="shared" si="14"/>
        <v>11112.63175</v>
      </c>
      <c r="AG50" s="9">
        <f t="shared" si="14"/>
        <v>11112.63175</v>
      </c>
      <c r="AH50" s="9">
        <f t="shared" si="14"/>
        <v>12000.155000000001</v>
      </c>
      <c r="AI50" s="9">
        <f t="shared" si="14"/>
        <v>13250.170500000002</v>
      </c>
      <c r="AJ50" s="9">
        <f t="shared" si="14"/>
        <v>11112.63175</v>
      </c>
      <c r="AK50" s="9">
        <f t="shared" ref="AK50:BM50" si="15">AK49*$D50</f>
        <v>12000.155000000001</v>
      </c>
      <c r="AL50" s="9">
        <f t="shared" si="15"/>
        <v>9862.6162500000009</v>
      </c>
      <c r="AM50" s="9">
        <f t="shared" si="15"/>
        <v>9862.6162500000009</v>
      </c>
      <c r="AN50" s="9">
        <f t="shared" si="15"/>
        <v>9862.6162500000009</v>
      </c>
      <c r="AO50" s="9">
        <f t="shared" si="15"/>
        <v>6112.5697499999997</v>
      </c>
      <c r="AP50" s="9" t="e">
        <f t="shared" si="15"/>
        <v>#VALUE!</v>
      </c>
      <c r="AQ50" s="9" t="e">
        <f t="shared" si="15"/>
        <v>#VALUE!</v>
      </c>
      <c r="AR50" s="9" t="e">
        <f t="shared" si="15"/>
        <v>#VALUE!</v>
      </c>
      <c r="AS50" s="9" t="e">
        <f t="shared" si="15"/>
        <v>#VALUE!</v>
      </c>
      <c r="AT50" s="9" t="e">
        <f t="shared" si="15"/>
        <v>#VALUE!</v>
      </c>
      <c r="AU50" s="9" t="e">
        <f t="shared" si="15"/>
        <v>#VALUE!</v>
      </c>
      <c r="AV50" s="9" t="e">
        <f t="shared" si="15"/>
        <v>#VALUE!</v>
      </c>
      <c r="AW50" s="9" t="e">
        <f t="shared" si="15"/>
        <v>#VALUE!</v>
      </c>
      <c r="AX50" s="9" t="e">
        <f t="shared" si="15"/>
        <v>#VALUE!</v>
      </c>
      <c r="AY50" s="9" t="e">
        <f t="shared" si="15"/>
        <v>#VALUE!</v>
      </c>
      <c r="AZ50" s="9" t="e">
        <f t="shared" si="15"/>
        <v>#VALUE!</v>
      </c>
      <c r="BA50" s="9" t="e">
        <f t="shared" si="15"/>
        <v>#VALUE!</v>
      </c>
      <c r="BB50" s="9" t="e">
        <f t="shared" si="15"/>
        <v>#REF!</v>
      </c>
      <c r="BC50" s="9" t="e">
        <f t="shared" si="15"/>
        <v>#REF!</v>
      </c>
      <c r="BD50" s="9" t="e">
        <f t="shared" si="15"/>
        <v>#REF!</v>
      </c>
      <c r="BE50" s="9" t="e">
        <f t="shared" si="15"/>
        <v>#REF!</v>
      </c>
      <c r="BF50" s="9" t="e">
        <f t="shared" si="15"/>
        <v>#REF!</v>
      </c>
      <c r="BG50" s="9" t="e">
        <f t="shared" si="15"/>
        <v>#REF!</v>
      </c>
      <c r="BH50" s="9" t="e">
        <f t="shared" si="15"/>
        <v>#REF!</v>
      </c>
      <c r="BI50" s="9" t="e">
        <f t="shared" si="15"/>
        <v>#REF!</v>
      </c>
      <c r="BJ50" s="9" t="e">
        <f t="shared" si="15"/>
        <v>#REF!</v>
      </c>
      <c r="BK50" s="9" t="e">
        <f t="shared" si="15"/>
        <v>#REF!</v>
      </c>
      <c r="BL50" s="9" t="e">
        <f t="shared" si="15"/>
        <v>#REF!</v>
      </c>
      <c r="BM50" s="9" t="e">
        <f t="shared" si="15"/>
        <v>#REF!</v>
      </c>
    </row>
    <row r="51" spans="2:66" x14ac:dyDescent="0.15">
      <c r="B51" s="44" t="s">
        <v>500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2459.5</v>
      </c>
      <c r="J51" s="9">
        <f t="shared" si="16"/>
        <v>2653.5</v>
      </c>
      <c r="K51" s="9">
        <f t="shared" si="16"/>
        <v>2847.5</v>
      </c>
      <c r="L51" s="9">
        <f t="shared" si="16"/>
        <v>2459.5</v>
      </c>
      <c r="M51" s="9">
        <f t="shared" si="16"/>
        <v>2653.5</v>
      </c>
      <c r="N51" s="9">
        <f t="shared" si="16"/>
        <v>2140.5</v>
      </c>
      <c r="O51" s="9">
        <f t="shared" si="16"/>
        <v>2140.5</v>
      </c>
      <c r="P51" s="9">
        <f t="shared" si="16"/>
        <v>2140.5</v>
      </c>
      <c r="Q51" s="9">
        <f t="shared" si="16"/>
        <v>1381</v>
      </c>
      <c r="R51" s="9">
        <f t="shared" si="16"/>
        <v>6446.75</v>
      </c>
      <c r="S51" s="9">
        <f t="shared" si="16"/>
        <v>10646.5</v>
      </c>
      <c r="T51" s="9">
        <f t="shared" si="16"/>
        <v>11663</v>
      </c>
      <c r="U51" s="9">
        <f t="shared" si="16"/>
        <v>11663</v>
      </c>
      <c r="V51" s="9">
        <f t="shared" si="16"/>
        <v>12759.75</v>
      </c>
      <c r="W51" s="9">
        <f t="shared" si="16"/>
        <v>13990.25</v>
      </c>
      <c r="X51" s="9">
        <f t="shared" si="16"/>
        <v>11663</v>
      </c>
      <c r="Y51" s="9">
        <f t="shared" si="16"/>
        <v>12759.75</v>
      </c>
      <c r="Z51" s="9">
        <f t="shared" si="16"/>
        <v>10646.5</v>
      </c>
      <c r="AA51" s="9">
        <f t="shared" si="16"/>
        <v>10646.5</v>
      </c>
      <c r="AB51" s="9">
        <f t="shared" si="16"/>
        <v>10646.5</v>
      </c>
      <c r="AC51" s="9">
        <f t="shared" si="16"/>
        <v>6446.75</v>
      </c>
      <c r="AD51" s="9">
        <f t="shared" si="16"/>
        <v>12225</v>
      </c>
      <c r="AE51" s="9">
        <f t="shared" si="16"/>
        <v>19725.232500000002</v>
      </c>
      <c r="AF51" s="9">
        <f t="shared" si="16"/>
        <v>22225.263500000001</v>
      </c>
      <c r="AG51" s="9">
        <f t="shared" si="16"/>
        <v>22225.263500000001</v>
      </c>
      <c r="AH51" s="9">
        <f t="shared" si="16"/>
        <v>24000.31</v>
      </c>
      <c r="AI51" s="9">
        <f t="shared" si="16"/>
        <v>26500.341000000004</v>
      </c>
      <c r="AJ51" s="9">
        <f t="shared" si="16"/>
        <v>22225.263500000001</v>
      </c>
      <c r="AK51" s="9">
        <f t="shared" ref="AK51:BM51" si="17">AK49*$D51</f>
        <v>24000.31</v>
      </c>
      <c r="AL51" s="9">
        <f t="shared" si="17"/>
        <v>19725.232500000002</v>
      </c>
      <c r="AM51" s="9">
        <f t="shared" si="17"/>
        <v>19725.232500000002</v>
      </c>
      <c r="AN51" s="9">
        <f t="shared" si="17"/>
        <v>19725.232500000002</v>
      </c>
      <c r="AO51" s="9">
        <f t="shared" si="17"/>
        <v>12225.139499999999</v>
      </c>
      <c r="AP51" s="9" t="e">
        <f t="shared" si="17"/>
        <v>#VALUE!</v>
      </c>
      <c r="AQ51" s="9" t="e">
        <f t="shared" si="17"/>
        <v>#VALUE!</v>
      </c>
      <c r="AR51" s="9" t="e">
        <f t="shared" si="17"/>
        <v>#VALUE!</v>
      </c>
      <c r="AS51" s="9" t="e">
        <f t="shared" si="17"/>
        <v>#VALUE!</v>
      </c>
      <c r="AT51" s="9" t="e">
        <f t="shared" si="17"/>
        <v>#VALUE!</v>
      </c>
      <c r="AU51" s="9" t="e">
        <f t="shared" si="17"/>
        <v>#VALUE!</v>
      </c>
      <c r="AV51" s="9" t="e">
        <f t="shared" si="17"/>
        <v>#VALUE!</v>
      </c>
      <c r="AW51" s="9" t="e">
        <f t="shared" si="17"/>
        <v>#VALUE!</v>
      </c>
      <c r="AX51" s="9" t="e">
        <f t="shared" si="17"/>
        <v>#VALUE!</v>
      </c>
      <c r="AY51" s="9" t="e">
        <f t="shared" si="17"/>
        <v>#VALUE!</v>
      </c>
      <c r="AZ51" s="9" t="e">
        <f t="shared" si="17"/>
        <v>#VALUE!</v>
      </c>
      <c r="BA51" s="9" t="e">
        <f t="shared" si="17"/>
        <v>#VALUE!</v>
      </c>
      <c r="BB51" s="9" t="e">
        <f t="shared" si="17"/>
        <v>#REF!</v>
      </c>
      <c r="BC51" s="9" t="e">
        <f t="shared" si="17"/>
        <v>#REF!</v>
      </c>
      <c r="BD51" s="9" t="e">
        <f t="shared" si="17"/>
        <v>#REF!</v>
      </c>
      <c r="BE51" s="9" t="e">
        <f t="shared" si="17"/>
        <v>#REF!</v>
      </c>
      <c r="BF51" s="9" t="e">
        <f t="shared" si="17"/>
        <v>#REF!</v>
      </c>
      <c r="BG51" s="9" t="e">
        <f t="shared" si="17"/>
        <v>#REF!</v>
      </c>
      <c r="BH51" s="9" t="e">
        <f t="shared" si="17"/>
        <v>#REF!</v>
      </c>
      <c r="BI51" s="9" t="e">
        <f t="shared" si="17"/>
        <v>#REF!</v>
      </c>
      <c r="BJ51" s="9" t="e">
        <f t="shared" si="17"/>
        <v>#REF!</v>
      </c>
      <c r="BK51" s="9" t="e">
        <f t="shared" si="17"/>
        <v>#REF!</v>
      </c>
      <c r="BL51" s="9" t="e">
        <f t="shared" si="17"/>
        <v>#REF!</v>
      </c>
      <c r="BM51" s="9" t="e">
        <f t="shared" si="17"/>
        <v>#REF!</v>
      </c>
    </row>
    <row r="52" spans="2:66" ht="11.25" customHeight="1" x14ac:dyDescent="0.15"/>
    <row r="54" spans="2:66" x14ac:dyDescent="0.15">
      <c r="B54" s="16" t="s">
        <v>496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501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504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 t="e">
        <f t="shared" si="20"/>
        <v>#VALUE!</v>
      </c>
      <c r="AQ71" s="9" t="e">
        <f t="shared" si="20"/>
        <v>#VALUE!</v>
      </c>
      <c r="AR71" s="9" t="e">
        <f t="shared" si="20"/>
        <v>#VALUE!</v>
      </c>
      <c r="AS71" s="9" t="e">
        <f t="shared" si="20"/>
        <v>#VALUE!</v>
      </c>
      <c r="AT71" s="9" t="e">
        <f t="shared" si="20"/>
        <v>#VALUE!</v>
      </c>
      <c r="AU71" s="9" t="e">
        <f t="shared" si="20"/>
        <v>#VALUE!</v>
      </c>
      <c r="AV71" s="9" t="e">
        <f t="shared" si="20"/>
        <v>#VALUE!</v>
      </c>
      <c r="AW71" s="9" t="e">
        <f t="shared" si="20"/>
        <v>#VALUE!</v>
      </c>
      <c r="AX71" s="9" t="e">
        <f t="shared" si="20"/>
        <v>#VALUE!</v>
      </c>
      <c r="AY71" s="9" t="e">
        <f t="shared" si="20"/>
        <v>#VALUE!</v>
      </c>
      <c r="AZ71" s="9" t="e">
        <f t="shared" si="20"/>
        <v>#VALUE!</v>
      </c>
      <c r="BA71" s="9" t="e">
        <f t="shared" si="20"/>
        <v>#VALUE!</v>
      </c>
      <c r="BB71" s="9" t="e">
        <f t="shared" si="20"/>
        <v>#REF!</v>
      </c>
      <c r="BC71" s="9" t="e">
        <f t="shared" si="20"/>
        <v>#REF!</v>
      </c>
      <c r="BD71" s="9" t="e">
        <f t="shared" si="20"/>
        <v>#REF!</v>
      </c>
      <c r="BE71" s="9" t="e">
        <f t="shared" si="20"/>
        <v>#REF!</v>
      </c>
      <c r="BF71" s="9" t="e">
        <f t="shared" si="20"/>
        <v>#REF!</v>
      </c>
      <c r="BG71" s="9" t="e">
        <f t="shared" si="20"/>
        <v>#REF!</v>
      </c>
      <c r="BH71" s="9" t="e">
        <f t="shared" si="20"/>
        <v>#REF!</v>
      </c>
      <c r="BI71" s="9" t="e">
        <f t="shared" si="20"/>
        <v>#REF!</v>
      </c>
      <c r="BJ71" s="9" t="e">
        <f t="shared" si="20"/>
        <v>#REF!</v>
      </c>
      <c r="BK71" s="9" t="e">
        <f t="shared" si="20"/>
        <v>#REF!</v>
      </c>
      <c r="BL71" s="9" t="e">
        <f t="shared" si="20"/>
        <v>#REF!</v>
      </c>
      <c r="BM71" s="9" t="e">
        <f t="shared" si="20"/>
        <v>#REF!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1229.75</v>
      </c>
      <c r="J72" s="9">
        <f t="shared" si="21"/>
        <v>1326.75</v>
      </c>
      <c r="K72" s="9">
        <f t="shared" si="21"/>
        <v>1423.75</v>
      </c>
      <c r="L72" s="9">
        <f t="shared" si="21"/>
        <v>1229.75</v>
      </c>
      <c r="M72" s="9">
        <f t="shared" si="21"/>
        <v>1326.75</v>
      </c>
      <c r="N72" s="9">
        <f t="shared" si="21"/>
        <v>1070.25</v>
      </c>
      <c r="O72" s="9">
        <f t="shared" si="21"/>
        <v>1070.25</v>
      </c>
      <c r="P72" s="9">
        <f t="shared" si="21"/>
        <v>1070.25</v>
      </c>
      <c r="Q72" s="9">
        <f t="shared" si="21"/>
        <v>690.5</v>
      </c>
      <c r="R72" s="9">
        <f t="shared" si="21"/>
        <v>3223.375</v>
      </c>
      <c r="S72" s="9">
        <f t="shared" si="21"/>
        <v>5323.25</v>
      </c>
      <c r="T72" s="9">
        <f t="shared" si="21"/>
        <v>5831.5</v>
      </c>
      <c r="U72" s="9">
        <f t="shared" si="21"/>
        <v>5831.5</v>
      </c>
      <c r="V72" s="9">
        <f t="shared" si="21"/>
        <v>6379.875</v>
      </c>
      <c r="W72" s="9">
        <f t="shared" si="21"/>
        <v>6995.125</v>
      </c>
      <c r="X72" s="9">
        <f t="shared" si="21"/>
        <v>5831.5</v>
      </c>
      <c r="Y72" s="9">
        <f t="shared" si="21"/>
        <v>6379.875</v>
      </c>
      <c r="Z72" s="9">
        <f t="shared" si="21"/>
        <v>5323.25</v>
      </c>
      <c r="AA72" s="9">
        <f t="shared" si="21"/>
        <v>5323.25</v>
      </c>
      <c r="AB72" s="9">
        <f t="shared" si="21"/>
        <v>5323.25</v>
      </c>
      <c r="AC72" s="9">
        <f t="shared" si="21"/>
        <v>3223.375</v>
      </c>
      <c r="AD72" s="9">
        <f t="shared" si="21"/>
        <v>6112.5</v>
      </c>
      <c r="AE72" s="9">
        <f t="shared" si="21"/>
        <v>9862.6162500000009</v>
      </c>
      <c r="AF72" s="9">
        <f t="shared" si="21"/>
        <v>11112.63175</v>
      </c>
      <c r="AG72" s="9">
        <f t="shared" si="21"/>
        <v>11112.63175</v>
      </c>
      <c r="AH72" s="9">
        <f t="shared" si="21"/>
        <v>12000.155000000001</v>
      </c>
      <c r="AI72" s="9">
        <f t="shared" si="21"/>
        <v>13250.170500000002</v>
      </c>
      <c r="AJ72" s="9">
        <f t="shared" si="21"/>
        <v>11112.63175</v>
      </c>
      <c r="AK72" s="9">
        <f t="shared" si="21"/>
        <v>12000.155000000001</v>
      </c>
      <c r="AL72" s="9">
        <f t="shared" si="21"/>
        <v>9862.6162500000009</v>
      </c>
      <c r="AM72" s="9">
        <f t="shared" si="21"/>
        <v>9862.6162500000009</v>
      </c>
      <c r="AN72" s="9">
        <f t="shared" si="21"/>
        <v>9862.6162500000009</v>
      </c>
      <c r="AO72" s="9">
        <f t="shared" si="21"/>
        <v>6112.5697499999997</v>
      </c>
      <c r="AP72" s="9" t="e">
        <f t="shared" si="21"/>
        <v>#VALUE!</v>
      </c>
      <c r="AQ72" s="9" t="e">
        <f t="shared" si="21"/>
        <v>#VALUE!</v>
      </c>
      <c r="AR72" s="9" t="e">
        <f t="shared" si="21"/>
        <v>#VALUE!</v>
      </c>
      <c r="AS72" s="9" t="e">
        <f t="shared" si="21"/>
        <v>#VALUE!</v>
      </c>
      <c r="AT72" s="9" t="e">
        <f t="shared" si="21"/>
        <v>#VALUE!</v>
      </c>
      <c r="AU72" s="9" t="e">
        <f t="shared" si="21"/>
        <v>#VALUE!</v>
      </c>
      <c r="AV72" s="9" t="e">
        <f t="shared" si="21"/>
        <v>#VALUE!</v>
      </c>
      <c r="AW72" s="9" t="e">
        <f t="shared" si="21"/>
        <v>#VALUE!</v>
      </c>
      <c r="AX72" s="9" t="e">
        <f t="shared" si="21"/>
        <v>#VALUE!</v>
      </c>
      <c r="AY72" s="9" t="e">
        <f t="shared" si="21"/>
        <v>#VALUE!</v>
      </c>
      <c r="AZ72" s="9" t="e">
        <f t="shared" si="21"/>
        <v>#VALUE!</v>
      </c>
      <c r="BA72" s="9" t="e">
        <f t="shared" si="21"/>
        <v>#VALUE!</v>
      </c>
      <c r="BB72" s="9" t="e">
        <f t="shared" si="21"/>
        <v>#REF!</v>
      </c>
      <c r="BC72" s="9" t="e">
        <f t="shared" si="21"/>
        <v>#REF!</v>
      </c>
      <c r="BD72" s="9" t="e">
        <f t="shared" si="21"/>
        <v>#REF!</v>
      </c>
      <c r="BE72" s="9" t="e">
        <f t="shared" si="21"/>
        <v>#REF!</v>
      </c>
      <c r="BF72" s="9" t="e">
        <f t="shared" si="21"/>
        <v>#REF!</v>
      </c>
      <c r="BG72" s="9" t="e">
        <f t="shared" si="21"/>
        <v>#REF!</v>
      </c>
      <c r="BH72" s="9" t="e">
        <f t="shared" si="21"/>
        <v>#REF!</v>
      </c>
      <c r="BI72" s="9" t="e">
        <f t="shared" si="21"/>
        <v>#REF!</v>
      </c>
      <c r="BJ72" s="9" t="e">
        <f t="shared" si="21"/>
        <v>#REF!</v>
      </c>
      <c r="BK72" s="9" t="e">
        <f t="shared" si="21"/>
        <v>#REF!</v>
      </c>
      <c r="BL72" s="9" t="e">
        <f t="shared" si="21"/>
        <v>#REF!</v>
      </c>
      <c r="BM72" s="9" t="e">
        <f t="shared" si="21"/>
        <v>#REF!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 t="e">
        <f t="shared" si="22"/>
        <v>#VALUE!</v>
      </c>
      <c r="AQ73" s="9" t="e">
        <f t="shared" si="22"/>
        <v>#VALUE!</v>
      </c>
      <c r="AR73" s="9" t="e">
        <f t="shared" si="22"/>
        <v>#VALUE!</v>
      </c>
      <c r="AS73" s="9" t="e">
        <f t="shared" si="22"/>
        <v>#VALUE!</v>
      </c>
      <c r="AT73" s="9" t="e">
        <f t="shared" si="22"/>
        <v>#VALUE!</v>
      </c>
      <c r="AU73" s="9" t="e">
        <f t="shared" si="22"/>
        <v>#VALUE!</v>
      </c>
      <c r="AV73" s="9" t="e">
        <f t="shared" si="22"/>
        <v>#VALUE!</v>
      </c>
      <c r="AW73" s="9" t="e">
        <f t="shared" si="22"/>
        <v>#VALUE!</v>
      </c>
      <c r="AX73" s="9" t="e">
        <f t="shared" si="22"/>
        <v>#VALUE!</v>
      </c>
      <c r="AY73" s="9" t="e">
        <f t="shared" si="22"/>
        <v>#VALUE!</v>
      </c>
      <c r="AZ73" s="9" t="e">
        <f t="shared" si="22"/>
        <v>#VALUE!</v>
      </c>
      <c r="BA73" s="9" t="e">
        <f t="shared" si="22"/>
        <v>#VALUE!</v>
      </c>
      <c r="BB73" s="9" t="e">
        <f t="shared" si="22"/>
        <v>#REF!</v>
      </c>
      <c r="BC73" s="9" t="e">
        <f t="shared" si="22"/>
        <v>#REF!</v>
      </c>
      <c r="BD73" s="9" t="e">
        <f t="shared" si="22"/>
        <v>#REF!</v>
      </c>
      <c r="BE73" s="9" t="e">
        <f t="shared" si="22"/>
        <v>#REF!</v>
      </c>
      <c r="BF73" s="9" t="e">
        <f t="shared" si="22"/>
        <v>#REF!</v>
      </c>
      <c r="BG73" s="9" t="e">
        <f t="shared" si="22"/>
        <v>#REF!</v>
      </c>
      <c r="BH73" s="9" t="e">
        <f t="shared" si="22"/>
        <v>#REF!</v>
      </c>
      <c r="BI73" s="9" t="e">
        <f t="shared" si="22"/>
        <v>#REF!</v>
      </c>
      <c r="BJ73" s="9" t="e">
        <f t="shared" si="22"/>
        <v>#REF!</v>
      </c>
      <c r="BK73" s="9" t="e">
        <f t="shared" si="22"/>
        <v>#REF!</v>
      </c>
      <c r="BL73" s="9" t="e">
        <f t="shared" si="22"/>
        <v>#REF!</v>
      </c>
      <c r="BM73" s="9" t="e">
        <f t="shared" si="22"/>
        <v>#REF!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 t="e">
        <f t="shared" si="23"/>
        <v>#VALUE!</v>
      </c>
      <c r="AQ74" s="9" t="e">
        <f t="shared" si="23"/>
        <v>#VALUE!</v>
      </c>
      <c r="AR74" s="9" t="e">
        <f t="shared" si="23"/>
        <v>#VALUE!</v>
      </c>
      <c r="AS74" s="9" t="e">
        <f t="shared" si="23"/>
        <v>#VALUE!</v>
      </c>
      <c r="AT74" s="9" t="e">
        <f t="shared" si="23"/>
        <v>#VALUE!</v>
      </c>
      <c r="AU74" s="9" t="e">
        <f t="shared" si="23"/>
        <v>#VALUE!</v>
      </c>
      <c r="AV74" s="9" t="e">
        <f t="shared" si="23"/>
        <v>#VALUE!</v>
      </c>
      <c r="AW74" s="9" t="e">
        <f t="shared" si="23"/>
        <v>#VALUE!</v>
      </c>
      <c r="AX74" s="9" t="e">
        <f t="shared" si="23"/>
        <v>#VALUE!</v>
      </c>
      <c r="AY74" s="9" t="e">
        <f t="shared" si="23"/>
        <v>#VALUE!</v>
      </c>
      <c r="AZ74" s="9" t="e">
        <f t="shared" si="23"/>
        <v>#VALUE!</v>
      </c>
      <c r="BA74" s="9" t="e">
        <f t="shared" si="23"/>
        <v>#VALUE!</v>
      </c>
      <c r="BB74" s="9" t="e">
        <f t="shared" si="23"/>
        <v>#REF!</v>
      </c>
      <c r="BC74" s="9" t="e">
        <f t="shared" si="23"/>
        <v>#REF!</v>
      </c>
      <c r="BD74" s="9" t="e">
        <f t="shared" si="23"/>
        <v>#REF!</v>
      </c>
      <c r="BE74" s="9" t="e">
        <f t="shared" si="23"/>
        <v>#REF!</v>
      </c>
      <c r="BF74" s="9" t="e">
        <f t="shared" si="23"/>
        <v>#REF!</v>
      </c>
      <c r="BG74" s="9" t="e">
        <f t="shared" si="23"/>
        <v>#REF!</v>
      </c>
      <c r="BH74" s="9" t="e">
        <f t="shared" si="23"/>
        <v>#REF!</v>
      </c>
      <c r="BI74" s="9" t="e">
        <f t="shared" si="23"/>
        <v>#REF!</v>
      </c>
      <c r="BJ74" s="9" t="e">
        <f t="shared" si="23"/>
        <v>#REF!</v>
      </c>
      <c r="BK74" s="9" t="e">
        <f t="shared" si="23"/>
        <v>#REF!</v>
      </c>
      <c r="BL74" s="9" t="e">
        <f t="shared" si="23"/>
        <v>#REF!</v>
      </c>
      <c r="BM74" s="9" t="e">
        <f t="shared" si="23"/>
        <v>#REF!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 t="e">
        <f t="shared" si="24"/>
        <v>#VALUE!</v>
      </c>
      <c r="AQ75" s="9" t="e">
        <f t="shared" si="24"/>
        <v>#VALUE!</v>
      </c>
      <c r="AR75" s="9" t="e">
        <f t="shared" si="24"/>
        <v>#VALUE!</v>
      </c>
      <c r="AS75" s="9" t="e">
        <f t="shared" si="24"/>
        <v>#VALUE!</v>
      </c>
      <c r="AT75" s="9" t="e">
        <f t="shared" si="24"/>
        <v>#VALUE!</v>
      </c>
      <c r="AU75" s="9" t="e">
        <f t="shared" si="24"/>
        <v>#VALUE!</v>
      </c>
      <c r="AV75" s="9" t="e">
        <f t="shared" si="24"/>
        <v>#VALUE!</v>
      </c>
      <c r="AW75" s="9" t="e">
        <f t="shared" si="24"/>
        <v>#VALUE!</v>
      </c>
      <c r="AX75" s="9" t="e">
        <f t="shared" si="24"/>
        <v>#VALUE!</v>
      </c>
      <c r="AY75" s="9" t="e">
        <f t="shared" si="24"/>
        <v>#VALUE!</v>
      </c>
      <c r="AZ75" s="9" t="e">
        <f t="shared" si="24"/>
        <v>#VALUE!</v>
      </c>
      <c r="BA75" s="9" t="e">
        <f t="shared" si="24"/>
        <v>#VALUE!</v>
      </c>
      <c r="BB75" s="9" t="e">
        <f t="shared" si="24"/>
        <v>#REF!</v>
      </c>
      <c r="BC75" s="9" t="e">
        <f t="shared" si="24"/>
        <v>#REF!</v>
      </c>
      <c r="BD75" s="9" t="e">
        <f t="shared" si="24"/>
        <v>#REF!</v>
      </c>
      <c r="BE75" s="9" t="e">
        <f t="shared" si="24"/>
        <v>#REF!</v>
      </c>
      <c r="BF75" s="9" t="e">
        <f t="shared" si="24"/>
        <v>#REF!</v>
      </c>
      <c r="BG75" s="9" t="e">
        <f t="shared" si="24"/>
        <v>#REF!</v>
      </c>
      <c r="BH75" s="9" t="e">
        <f t="shared" si="24"/>
        <v>#REF!</v>
      </c>
      <c r="BI75" s="9" t="e">
        <f t="shared" si="24"/>
        <v>#REF!</v>
      </c>
      <c r="BJ75" s="9" t="e">
        <f t="shared" si="24"/>
        <v>#REF!</v>
      </c>
      <c r="BK75" s="9" t="e">
        <f t="shared" si="24"/>
        <v>#REF!</v>
      </c>
      <c r="BL75" s="9" t="e">
        <f t="shared" si="24"/>
        <v>#REF!</v>
      </c>
      <c r="BM75" s="9" t="e">
        <f t="shared" si="24"/>
        <v>#REF!</v>
      </c>
      <c r="BN75" s="38" t="e">
        <f t="shared" ref="BN75:BN80" si="25">SUM(F75:BM75)</f>
        <v>#VALUE!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 t="e">
        <f t="shared" si="26"/>
        <v>#VALUE!</v>
      </c>
      <c r="AQ76" s="9" t="e">
        <f t="shared" si="26"/>
        <v>#VALUE!</v>
      </c>
      <c r="AR76" s="9" t="e">
        <f t="shared" si="26"/>
        <v>#VALUE!</v>
      </c>
      <c r="AS76" s="9" t="e">
        <f t="shared" si="26"/>
        <v>#VALUE!</v>
      </c>
      <c r="AT76" s="9" t="e">
        <f t="shared" si="26"/>
        <v>#VALUE!</v>
      </c>
      <c r="AU76" s="9" t="e">
        <f t="shared" si="26"/>
        <v>#VALUE!</v>
      </c>
      <c r="AV76" s="9" t="e">
        <f t="shared" si="26"/>
        <v>#VALUE!</v>
      </c>
      <c r="AW76" s="9" t="e">
        <f t="shared" si="26"/>
        <v>#VALUE!</v>
      </c>
      <c r="AX76" s="9" t="e">
        <f t="shared" si="26"/>
        <v>#VALUE!</v>
      </c>
      <c r="AY76" s="9" t="e">
        <f t="shared" si="26"/>
        <v>#VALUE!</v>
      </c>
      <c r="AZ76" s="9" t="e">
        <f t="shared" si="26"/>
        <v>#VALUE!</v>
      </c>
      <c r="BA76" s="9" t="e">
        <f t="shared" si="26"/>
        <v>#VALUE!</v>
      </c>
      <c r="BB76" s="9" t="e">
        <f t="shared" si="26"/>
        <v>#REF!</v>
      </c>
      <c r="BC76" s="9" t="e">
        <f t="shared" si="26"/>
        <v>#REF!</v>
      </c>
      <c r="BD76" s="9" t="e">
        <f t="shared" si="26"/>
        <v>#REF!</v>
      </c>
      <c r="BE76" s="9" t="e">
        <f t="shared" si="26"/>
        <v>#REF!</v>
      </c>
      <c r="BF76" s="9" t="e">
        <f t="shared" si="26"/>
        <v>#REF!</v>
      </c>
      <c r="BG76" s="9" t="e">
        <f t="shared" si="26"/>
        <v>#REF!</v>
      </c>
      <c r="BH76" s="9" t="e">
        <f t="shared" si="26"/>
        <v>#REF!</v>
      </c>
      <c r="BI76" s="9" t="e">
        <f t="shared" si="26"/>
        <v>#REF!</v>
      </c>
      <c r="BJ76" s="9" t="e">
        <f t="shared" si="26"/>
        <v>#REF!</v>
      </c>
      <c r="BK76" s="9" t="e">
        <f t="shared" si="26"/>
        <v>#REF!</v>
      </c>
      <c r="BL76" s="9" t="e">
        <f t="shared" si="26"/>
        <v>#REF!</v>
      </c>
      <c r="BM76" s="9" t="e">
        <f t="shared" si="26"/>
        <v>#REF!</v>
      </c>
      <c r="BN76" s="38" t="e">
        <f t="shared" si="25"/>
        <v>#VALUE!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 t="e">
        <f t="shared" si="26"/>
        <v>#VALUE!</v>
      </c>
      <c r="AQ77" s="9" t="e">
        <f t="shared" si="26"/>
        <v>#VALUE!</v>
      </c>
      <c r="AR77" s="9" t="e">
        <f t="shared" si="26"/>
        <v>#VALUE!</v>
      </c>
      <c r="AS77" s="9" t="e">
        <f t="shared" si="26"/>
        <v>#VALUE!</v>
      </c>
      <c r="AT77" s="9" t="e">
        <f t="shared" si="26"/>
        <v>#VALUE!</v>
      </c>
      <c r="AU77" s="9" t="e">
        <f t="shared" si="26"/>
        <v>#VALUE!</v>
      </c>
      <c r="AV77" s="9" t="e">
        <f t="shared" si="26"/>
        <v>#VALUE!</v>
      </c>
      <c r="AW77" s="9" t="e">
        <f t="shared" si="26"/>
        <v>#VALUE!</v>
      </c>
      <c r="AX77" s="9" t="e">
        <f t="shared" si="26"/>
        <v>#VALUE!</v>
      </c>
      <c r="AY77" s="9" t="e">
        <f t="shared" si="26"/>
        <v>#VALUE!</v>
      </c>
      <c r="AZ77" s="9" t="e">
        <f t="shared" si="26"/>
        <v>#VALUE!</v>
      </c>
      <c r="BA77" s="9" t="e">
        <f t="shared" si="26"/>
        <v>#VALUE!</v>
      </c>
      <c r="BB77" s="9" t="e">
        <f t="shared" si="26"/>
        <v>#REF!</v>
      </c>
      <c r="BC77" s="9" t="e">
        <f t="shared" si="26"/>
        <v>#REF!</v>
      </c>
      <c r="BD77" s="9" t="e">
        <f t="shared" si="26"/>
        <v>#REF!</v>
      </c>
      <c r="BE77" s="9" t="e">
        <f t="shared" si="26"/>
        <v>#REF!</v>
      </c>
      <c r="BF77" s="9" t="e">
        <f t="shared" si="26"/>
        <v>#REF!</v>
      </c>
      <c r="BG77" s="9" t="e">
        <f t="shared" si="26"/>
        <v>#REF!</v>
      </c>
      <c r="BH77" s="9" t="e">
        <f t="shared" si="26"/>
        <v>#REF!</v>
      </c>
      <c r="BI77" s="9" t="e">
        <f t="shared" si="26"/>
        <v>#REF!</v>
      </c>
      <c r="BJ77" s="9" t="e">
        <f t="shared" si="26"/>
        <v>#REF!</v>
      </c>
      <c r="BK77" s="9" t="e">
        <f t="shared" si="26"/>
        <v>#REF!</v>
      </c>
      <c r="BL77" s="9" t="e">
        <f t="shared" si="26"/>
        <v>#REF!</v>
      </c>
      <c r="BM77" s="9" t="e">
        <f t="shared" si="26"/>
        <v>#REF!</v>
      </c>
      <c r="BN77" s="38" t="e">
        <f t="shared" si="25"/>
        <v>#VALUE!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 t="e">
        <f t="shared" si="26"/>
        <v>#VALUE!</v>
      </c>
      <c r="AQ78" s="9" t="e">
        <f t="shared" si="26"/>
        <v>#VALUE!</v>
      </c>
      <c r="AR78" s="9" t="e">
        <f t="shared" si="26"/>
        <v>#VALUE!</v>
      </c>
      <c r="AS78" s="9" t="e">
        <f t="shared" si="26"/>
        <v>#VALUE!</v>
      </c>
      <c r="AT78" s="9" t="e">
        <f t="shared" si="26"/>
        <v>#VALUE!</v>
      </c>
      <c r="AU78" s="9" t="e">
        <f t="shared" si="26"/>
        <v>#VALUE!</v>
      </c>
      <c r="AV78" s="9" t="e">
        <f t="shared" si="26"/>
        <v>#VALUE!</v>
      </c>
      <c r="AW78" s="9" t="e">
        <f t="shared" si="26"/>
        <v>#VALUE!</v>
      </c>
      <c r="AX78" s="9" t="e">
        <f t="shared" si="26"/>
        <v>#VALUE!</v>
      </c>
      <c r="AY78" s="9" t="e">
        <f t="shared" si="26"/>
        <v>#VALUE!</v>
      </c>
      <c r="AZ78" s="9" t="e">
        <f t="shared" si="26"/>
        <v>#VALUE!</v>
      </c>
      <c r="BA78" s="9" t="e">
        <f t="shared" si="26"/>
        <v>#VALUE!</v>
      </c>
      <c r="BB78" s="9" t="e">
        <f t="shared" si="26"/>
        <v>#REF!</v>
      </c>
      <c r="BC78" s="9" t="e">
        <f t="shared" si="26"/>
        <v>#REF!</v>
      </c>
      <c r="BD78" s="9" t="e">
        <f t="shared" si="26"/>
        <v>#REF!</v>
      </c>
      <c r="BE78" s="9" t="e">
        <f t="shared" si="26"/>
        <v>#REF!</v>
      </c>
      <c r="BF78" s="9" t="e">
        <f t="shared" si="26"/>
        <v>#REF!</v>
      </c>
      <c r="BG78" s="9" t="e">
        <f t="shared" si="26"/>
        <v>#REF!</v>
      </c>
      <c r="BH78" s="9" t="e">
        <f t="shared" si="26"/>
        <v>#REF!</v>
      </c>
      <c r="BI78" s="9" t="e">
        <f t="shared" si="26"/>
        <v>#REF!</v>
      </c>
      <c r="BJ78" s="9" t="e">
        <f t="shared" si="26"/>
        <v>#REF!</v>
      </c>
      <c r="BK78" s="9" t="e">
        <f t="shared" si="26"/>
        <v>#REF!</v>
      </c>
      <c r="BL78" s="9" t="e">
        <f t="shared" si="26"/>
        <v>#REF!</v>
      </c>
      <c r="BM78" s="9" t="e">
        <f t="shared" si="26"/>
        <v>#REF!</v>
      </c>
      <c r="BN78" s="38" t="e">
        <f t="shared" si="25"/>
        <v>#VALUE!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 t="e">
        <f t="shared" si="26"/>
        <v>#VALUE!</v>
      </c>
      <c r="AQ79" s="9" t="e">
        <f t="shared" si="26"/>
        <v>#VALUE!</v>
      </c>
      <c r="AR79" s="9" t="e">
        <f t="shared" si="26"/>
        <v>#VALUE!</v>
      </c>
      <c r="AS79" s="9" t="e">
        <f t="shared" si="26"/>
        <v>#VALUE!</v>
      </c>
      <c r="AT79" s="9" t="e">
        <f t="shared" si="26"/>
        <v>#VALUE!</v>
      </c>
      <c r="AU79" s="9" t="e">
        <f t="shared" si="26"/>
        <v>#VALUE!</v>
      </c>
      <c r="AV79" s="9" t="e">
        <f t="shared" si="26"/>
        <v>#VALUE!</v>
      </c>
      <c r="AW79" s="9" t="e">
        <f t="shared" si="26"/>
        <v>#VALUE!</v>
      </c>
      <c r="AX79" s="9" t="e">
        <f t="shared" si="26"/>
        <v>#VALUE!</v>
      </c>
      <c r="AY79" s="9" t="e">
        <f t="shared" si="26"/>
        <v>#VALUE!</v>
      </c>
      <c r="AZ79" s="9" t="e">
        <f t="shared" si="26"/>
        <v>#VALUE!</v>
      </c>
      <c r="BA79" s="9" t="e">
        <f t="shared" si="26"/>
        <v>#VALUE!</v>
      </c>
      <c r="BB79" s="9" t="e">
        <f t="shared" si="26"/>
        <v>#REF!</v>
      </c>
      <c r="BC79" s="9" t="e">
        <f t="shared" si="26"/>
        <v>#REF!</v>
      </c>
      <c r="BD79" s="9" t="e">
        <f t="shared" si="26"/>
        <v>#REF!</v>
      </c>
      <c r="BE79" s="9" t="e">
        <f t="shared" si="26"/>
        <v>#REF!</v>
      </c>
      <c r="BF79" s="9" t="e">
        <f t="shared" si="26"/>
        <v>#REF!</v>
      </c>
      <c r="BG79" s="9" t="e">
        <f t="shared" si="26"/>
        <v>#REF!</v>
      </c>
      <c r="BH79" s="9" t="e">
        <f t="shared" si="26"/>
        <v>#REF!</v>
      </c>
      <c r="BI79" s="9" t="e">
        <f t="shared" si="26"/>
        <v>#REF!</v>
      </c>
      <c r="BJ79" s="9" t="e">
        <f t="shared" si="26"/>
        <v>#REF!</v>
      </c>
      <c r="BK79" s="9" t="e">
        <f t="shared" si="26"/>
        <v>#REF!</v>
      </c>
      <c r="BL79" s="9" t="e">
        <f t="shared" si="26"/>
        <v>#REF!</v>
      </c>
      <c r="BM79" s="9" t="e">
        <f t="shared" si="26"/>
        <v>#REF!</v>
      </c>
      <c r="BN79" s="38" t="e">
        <f t="shared" si="25"/>
        <v>#VALUE!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 t="e">
        <f t="shared" si="28"/>
        <v>#VALUE!</v>
      </c>
      <c r="AQ80" s="9" t="e">
        <f t="shared" si="28"/>
        <v>#VALUE!</v>
      </c>
      <c r="AR80" s="9" t="e">
        <f t="shared" si="28"/>
        <v>#VALUE!</v>
      </c>
      <c r="AS80" s="9" t="e">
        <f t="shared" si="28"/>
        <v>#VALUE!</v>
      </c>
      <c r="AT80" s="9" t="e">
        <f t="shared" si="28"/>
        <v>#VALUE!</v>
      </c>
      <c r="AU80" s="9" t="e">
        <f t="shared" si="28"/>
        <v>#VALUE!</v>
      </c>
      <c r="AV80" s="9" t="e">
        <f t="shared" si="28"/>
        <v>#VALUE!</v>
      </c>
      <c r="AW80" s="9" t="e">
        <f t="shared" si="28"/>
        <v>#VALUE!</v>
      </c>
      <c r="AX80" s="9" t="e">
        <f t="shared" si="28"/>
        <v>#VALUE!</v>
      </c>
      <c r="AY80" s="9" t="e">
        <f t="shared" si="28"/>
        <v>#VALUE!</v>
      </c>
      <c r="AZ80" s="9" t="e">
        <f t="shared" si="28"/>
        <v>#VALUE!</v>
      </c>
      <c r="BA80" s="9" t="e">
        <f t="shared" si="28"/>
        <v>#VALUE!</v>
      </c>
      <c r="BB80" s="9" t="e">
        <f t="shared" si="28"/>
        <v>#REF!</v>
      </c>
      <c r="BC80" s="9" t="e">
        <f t="shared" si="28"/>
        <v>#REF!</v>
      </c>
      <c r="BD80" s="9" t="e">
        <f t="shared" si="28"/>
        <v>#REF!</v>
      </c>
      <c r="BE80" s="9" t="e">
        <f t="shared" si="28"/>
        <v>#REF!</v>
      </c>
      <c r="BF80" s="9" t="e">
        <f t="shared" si="28"/>
        <v>#REF!</v>
      </c>
      <c r="BG80" s="9" t="e">
        <f t="shared" si="28"/>
        <v>#REF!</v>
      </c>
      <c r="BH80" s="9" t="e">
        <f t="shared" si="28"/>
        <v>#REF!</v>
      </c>
      <c r="BI80" s="9" t="e">
        <f t="shared" si="28"/>
        <v>#REF!</v>
      </c>
      <c r="BJ80" s="9" t="e">
        <f t="shared" si="28"/>
        <v>#REF!</v>
      </c>
      <c r="BK80" s="9" t="e">
        <f t="shared" si="28"/>
        <v>#REF!</v>
      </c>
      <c r="BL80" s="9" t="e">
        <f t="shared" si="28"/>
        <v>#REF!</v>
      </c>
      <c r="BM80" s="9" t="e">
        <f t="shared" si="28"/>
        <v>#REF!</v>
      </c>
      <c r="BN80" s="38" t="e">
        <f t="shared" si="25"/>
        <v>#VALUE!</v>
      </c>
      <c r="BO80" s="38" t="e">
        <f>SUM(BN77:BN80)</f>
        <v>#VALUE!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506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1229.75</v>
      </c>
      <c r="J82" s="9">
        <f t="shared" si="29"/>
        <v>1326.75</v>
      </c>
      <c r="K82" s="9">
        <f t="shared" si="29"/>
        <v>1423.75</v>
      </c>
      <c r="L82" s="9">
        <f t="shared" si="29"/>
        <v>1229.75</v>
      </c>
      <c r="M82" s="9">
        <f t="shared" si="29"/>
        <v>1326.75</v>
      </c>
      <c r="N82" s="9">
        <f t="shared" si="29"/>
        <v>1070.25</v>
      </c>
      <c r="O82" s="9">
        <f t="shared" si="29"/>
        <v>1070.25</v>
      </c>
      <c r="P82" s="9">
        <f t="shared" si="29"/>
        <v>1070.25</v>
      </c>
      <c r="Q82" s="9">
        <f t="shared" si="29"/>
        <v>690.5</v>
      </c>
      <c r="R82" s="9">
        <f t="shared" si="29"/>
        <v>3223.375</v>
      </c>
      <c r="S82" s="9">
        <f t="shared" si="29"/>
        <v>5323.25</v>
      </c>
      <c r="T82" s="9">
        <f t="shared" si="29"/>
        <v>5831.5</v>
      </c>
      <c r="U82" s="9">
        <f t="shared" si="29"/>
        <v>5831.5</v>
      </c>
      <c r="V82" s="9">
        <f t="shared" si="29"/>
        <v>6379.875</v>
      </c>
      <c r="W82" s="9">
        <f t="shared" si="29"/>
        <v>6995.125</v>
      </c>
      <c r="X82" s="9">
        <f t="shared" si="29"/>
        <v>5831.5</v>
      </c>
      <c r="Y82" s="9">
        <f t="shared" si="29"/>
        <v>6379.875</v>
      </c>
      <c r="Z82" s="9">
        <f t="shared" si="29"/>
        <v>5323.25</v>
      </c>
      <c r="AA82" s="9">
        <f t="shared" si="29"/>
        <v>5323.25</v>
      </c>
      <c r="AB82" s="9">
        <f t="shared" si="29"/>
        <v>5323.25</v>
      </c>
      <c r="AC82" s="9">
        <f t="shared" si="29"/>
        <v>3223.375</v>
      </c>
      <c r="AD82" s="9">
        <f t="shared" si="29"/>
        <v>6112.5</v>
      </c>
      <c r="AE82" s="9">
        <f t="shared" si="29"/>
        <v>9862.6162500000009</v>
      </c>
      <c r="AF82" s="9">
        <f t="shared" si="29"/>
        <v>11112.63175</v>
      </c>
      <c r="AG82" s="9">
        <f t="shared" si="29"/>
        <v>11112.63175</v>
      </c>
      <c r="AH82" s="9">
        <f t="shared" si="29"/>
        <v>12000.155000000001</v>
      </c>
      <c r="AI82" s="9">
        <f t="shared" si="29"/>
        <v>13250.170500000002</v>
      </c>
      <c r="AJ82" s="9">
        <f t="shared" si="29"/>
        <v>11112.63175</v>
      </c>
      <c r="AK82" s="9">
        <f t="shared" si="29"/>
        <v>12000.155000000001</v>
      </c>
      <c r="AL82" s="9">
        <f t="shared" si="29"/>
        <v>9862.6162500000009</v>
      </c>
      <c r="AM82" s="9">
        <f t="shared" si="29"/>
        <v>9862.6162500000009</v>
      </c>
      <c r="AN82" s="9">
        <f t="shared" si="29"/>
        <v>9862.6162500000009</v>
      </c>
      <c r="AO82" s="9">
        <f t="shared" si="29"/>
        <v>6112.5697499999997</v>
      </c>
      <c r="AP82" s="9" t="e">
        <f t="shared" si="29"/>
        <v>#VALUE!</v>
      </c>
      <c r="AQ82" s="9" t="e">
        <f t="shared" si="29"/>
        <v>#VALUE!</v>
      </c>
      <c r="AR82" s="9" t="e">
        <f t="shared" si="29"/>
        <v>#VALUE!</v>
      </c>
      <c r="AS82" s="9" t="e">
        <f t="shared" si="29"/>
        <v>#VALUE!</v>
      </c>
      <c r="AT82" s="9" t="e">
        <f t="shared" si="29"/>
        <v>#VALUE!</v>
      </c>
      <c r="AU82" s="9" t="e">
        <f t="shared" si="29"/>
        <v>#VALUE!</v>
      </c>
      <c r="AV82" s="9" t="e">
        <f t="shared" si="29"/>
        <v>#VALUE!</v>
      </c>
      <c r="AW82" s="9" t="e">
        <f t="shared" si="29"/>
        <v>#VALUE!</v>
      </c>
      <c r="AX82" s="9" t="e">
        <f t="shared" si="29"/>
        <v>#VALUE!</v>
      </c>
      <c r="AY82" s="9" t="e">
        <f t="shared" si="29"/>
        <v>#VALUE!</v>
      </c>
      <c r="AZ82" s="9" t="e">
        <f t="shared" si="29"/>
        <v>#VALUE!</v>
      </c>
      <c r="BA82" s="9" t="e">
        <f t="shared" si="29"/>
        <v>#VALUE!</v>
      </c>
      <c r="BB82" s="9" t="e">
        <f t="shared" si="29"/>
        <v>#REF!</v>
      </c>
      <c r="BC82" s="9" t="e">
        <f t="shared" si="29"/>
        <v>#REF!</v>
      </c>
      <c r="BD82" s="9" t="e">
        <f t="shared" si="29"/>
        <v>#REF!</v>
      </c>
      <c r="BE82" s="9" t="e">
        <f t="shared" si="29"/>
        <v>#REF!</v>
      </c>
      <c r="BF82" s="9" t="e">
        <f t="shared" si="29"/>
        <v>#REF!</v>
      </c>
      <c r="BG82" s="9" t="e">
        <f t="shared" si="29"/>
        <v>#REF!</v>
      </c>
      <c r="BH82" s="9" t="e">
        <f t="shared" si="29"/>
        <v>#REF!</v>
      </c>
      <c r="BI82" s="9" t="e">
        <f t="shared" si="29"/>
        <v>#REF!</v>
      </c>
      <c r="BJ82" s="9" t="e">
        <f t="shared" si="29"/>
        <v>#REF!</v>
      </c>
      <c r="BK82" s="9" t="e">
        <f t="shared" si="29"/>
        <v>#REF!</v>
      </c>
      <c r="BL82" s="9" t="e">
        <f t="shared" si="29"/>
        <v>#REF!</v>
      </c>
      <c r="BM82" s="9" t="e">
        <f t="shared" si="29"/>
        <v>#REF!</v>
      </c>
    </row>
    <row r="83" spans="2:67" x14ac:dyDescent="0.15">
      <c r="B83" s="15"/>
    </row>
    <row r="84" spans="2:67" x14ac:dyDescent="0.15">
      <c r="B84" s="16" t="s">
        <v>502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503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505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507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 t="e">
        <f>BN96+BN76+BN75</f>
        <v>#VALUE!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688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710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643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360</v>
      </c>
      <c r="C4" s="34"/>
      <c r="D4" s="63">
        <f>REV_DB!E24</f>
        <v>1248520</v>
      </c>
      <c r="E4" s="63">
        <f>REV_DB!F24</f>
        <v>6758120</v>
      </c>
      <c r="F4" s="63">
        <f>REV_DB!G24</f>
        <v>12015000</v>
      </c>
      <c r="G4" s="63" t="e">
        <f>REV_DB!H24</f>
        <v>#VALUE!</v>
      </c>
      <c r="H4" s="63">
        <f>REV_DB!I24</f>
        <v>11862000</v>
      </c>
      <c r="I4" s="181" t="e">
        <f>SUM(D4:H4)</f>
        <v>#VALUE!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365</v>
      </c>
      <c r="C5" s="34"/>
      <c r="D5" s="63">
        <f>REV_DB!E17</f>
        <v>746020</v>
      </c>
      <c r="E5" s="63">
        <f>REV_DB!F17</f>
        <v>4010895</v>
      </c>
      <c r="F5" s="63">
        <f>REV_DB!G17</f>
        <v>8657556.4199999999</v>
      </c>
      <c r="G5" s="63" t="e">
        <f>REV_DB!H17</f>
        <v>#VALUE!</v>
      </c>
      <c r="H5" s="63" t="e">
        <f>REV_DB!I17</f>
        <v>#REF!</v>
      </c>
      <c r="I5" s="181" t="e">
        <f>SUM(D5:H5)</f>
        <v>#VALUE!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711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707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708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709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693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683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694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673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684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682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 t="e">
        <f>SUM(AN159:AY159)</f>
        <v>#VALUE!</v>
      </c>
      <c r="H19" s="63" t="e">
        <f>SUM(AZ159:BK159)</f>
        <v>#REF!</v>
      </c>
      <c r="I19" s="181" t="e">
        <f>SUM(C19:H19)</f>
        <v>#VALUE!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685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 t="e">
        <f>SUM(AN164:AY164)</f>
        <v>#VALUE!</v>
      </c>
      <c r="H20" s="63" t="e">
        <f>SUM(AZ164:BK164)</f>
        <v>#REF!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686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 t="e">
        <f>SUM(AN166:AY166)</f>
        <v>#VALUE!</v>
      </c>
      <c r="H22" s="63" t="e">
        <f>SUM(AZ166:BK166)</f>
        <v>#VALUE!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687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714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713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#VALUE!</v>
      </c>
      <c r="H25" s="63" t="e">
        <f>H19/H16</f>
        <v>#REF!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695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676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712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385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402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428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448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449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698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72" t="s">
        <v>36</v>
      </c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/>
      <c r="AB34" s="372" t="s">
        <v>37</v>
      </c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/>
      <c r="AN34" s="372" t="s">
        <v>38</v>
      </c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/>
      <c r="AZ34" s="372" t="s">
        <v>39</v>
      </c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  <c r="BK34" s="372"/>
      <c r="BL34" s="35"/>
    </row>
    <row r="35" spans="1:75" s="14" customFormat="1" x14ac:dyDescent="0.15">
      <c r="B35" s="47" t="s">
        <v>689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6" t="s">
        <v>35</v>
      </c>
      <c r="E38" s="376"/>
      <c r="F38" s="376"/>
      <c r="G38" s="376"/>
      <c r="H38" s="376"/>
      <c r="I38" s="376"/>
      <c r="J38" s="376"/>
      <c r="K38" s="376"/>
      <c r="L38" s="376"/>
      <c r="M38" s="376"/>
      <c r="N38" s="376"/>
      <c r="O38" s="376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678</v>
      </c>
      <c r="BM39" s="36" t="s">
        <v>608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681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385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386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387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392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400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388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391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398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393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384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395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396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397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401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399</v>
      </c>
    </row>
    <row r="61" spans="1:63" x14ac:dyDescent="0.15">
      <c r="A61" s="75"/>
      <c r="B61" s="50"/>
    </row>
    <row r="62" spans="1:63" x14ac:dyDescent="0.15">
      <c r="A62" s="75"/>
      <c r="B62" s="128" t="s">
        <v>398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393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384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395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396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394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397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402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427</v>
      </c>
    </row>
    <row r="73" spans="1:63" x14ac:dyDescent="0.15">
      <c r="A73" s="75"/>
      <c r="B73" s="124" t="s">
        <v>410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403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428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448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449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404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429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426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679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680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673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674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 t="e">
        <f>STAFF_CWS!AR305</f>
        <v>#VALUE!</v>
      </c>
      <c r="AO117" s="26" t="e">
        <f>STAFF_CWS!AS305</f>
        <v>#VALUE!</v>
      </c>
      <c r="AP117" s="26" t="e">
        <f>STAFF_CWS!AT305</f>
        <v>#VALUE!</v>
      </c>
      <c r="AQ117" s="26" t="e">
        <f>STAFF_CWS!AU305</f>
        <v>#VALUE!</v>
      </c>
      <c r="AR117" s="26" t="e">
        <f>STAFF_CWS!AV305</f>
        <v>#VALUE!</v>
      </c>
      <c r="AS117" s="26" t="e">
        <f>STAFF_CWS!AW305</f>
        <v>#VALUE!</v>
      </c>
      <c r="AT117" s="26" t="e">
        <f>STAFF_CWS!AX305</f>
        <v>#VALUE!</v>
      </c>
      <c r="AU117" s="26" t="e">
        <f>STAFF_CWS!AY305</f>
        <v>#VALUE!</v>
      </c>
      <c r="AV117" s="26" t="e">
        <f>STAFF_CWS!AZ305</f>
        <v>#VALUE!</v>
      </c>
      <c r="AW117" s="26" t="e">
        <f>STAFF_CWS!BA305</f>
        <v>#VALUE!</v>
      </c>
      <c r="AX117" s="26" t="e">
        <f>STAFF_CWS!BB305</f>
        <v>#VALUE!</v>
      </c>
      <c r="AY117" s="26" t="e">
        <f>STAFF_CWS!BC305</f>
        <v>#VALUE!</v>
      </c>
      <c r="AZ117" s="26" t="e">
        <f>STAFF_CWS!BD305</f>
        <v>#REF!</v>
      </c>
      <c r="BA117" s="26" t="e">
        <f>STAFF_CWS!BE305</f>
        <v>#REF!</v>
      </c>
      <c r="BB117" s="26" t="e">
        <f>STAFF_CWS!BF305</f>
        <v>#REF!</v>
      </c>
      <c r="BC117" s="26" t="e">
        <f>STAFF_CWS!BG305</f>
        <v>#REF!</v>
      </c>
      <c r="BD117" s="26" t="e">
        <f>STAFF_CWS!BH305</f>
        <v>#REF!</v>
      </c>
      <c r="BE117" s="26" t="e">
        <f>STAFF_CWS!BI305</f>
        <v>#REF!</v>
      </c>
      <c r="BF117" s="26" t="e">
        <f>STAFF_CWS!BJ305</f>
        <v>#REF!</v>
      </c>
      <c r="BG117" s="26" t="e">
        <f>STAFF_CWS!BK305</f>
        <v>#REF!</v>
      </c>
      <c r="BH117" s="26" t="e">
        <f>STAFF_CWS!BL305</f>
        <v>#REF!</v>
      </c>
      <c r="BI117" s="26" t="e">
        <f>STAFF_CWS!BM305</f>
        <v>#REF!</v>
      </c>
      <c r="BJ117" s="26" t="e">
        <f>STAFF_CWS!BN305</f>
        <v>#REF!</v>
      </c>
      <c r="BK117" s="26" t="e">
        <f>STAFF_CWS!BO305</f>
        <v>#REF!</v>
      </c>
      <c r="BL117" s="37"/>
    </row>
    <row r="118" spans="2:64" customFormat="1" x14ac:dyDescent="0.15">
      <c r="B118" s="47" t="s">
        <v>675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 t="e">
        <f t="shared" si="3"/>
        <v>#VALUE!</v>
      </c>
      <c r="AO118" s="26" t="e">
        <f t="shared" si="3"/>
        <v>#VALUE!</v>
      </c>
      <c r="AP118" s="26" t="e">
        <f t="shared" si="3"/>
        <v>#VALUE!</v>
      </c>
      <c r="AQ118" s="26" t="e">
        <f t="shared" si="3"/>
        <v>#VALUE!</v>
      </c>
      <c r="AR118" s="26" t="e">
        <f t="shared" si="3"/>
        <v>#VALUE!</v>
      </c>
      <c r="AS118" s="26" t="e">
        <f t="shared" si="3"/>
        <v>#VALUE!</v>
      </c>
      <c r="AT118" s="26" t="e">
        <f t="shared" si="3"/>
        <v>#VALUE!</v>
      </c>
      <c r="AU118" s="26" t="e">
        <f t="shared" si="3"/>
        <v>#VALUE!</v>
      </c>
      <c r="AV118" s="26" t="e">
        <f t="shared" si="3"/>
        <v>#VALUE!</v>
      </c>
      <c r="AW118" s="26" t="e">
        <f t="shared" si="3"/>
        <v>#VALUE!</v>
      </c>
      <c r="AX118" s="26" t="e">
        <f t="shared" si="3"/>
        <v>#VALUE!</v>
      </c>
      <c r="AY118" s="26" t="e">
        <f t="shared" si="3"/>
        <v>#VALUE!</v>
      </c>
      <c r="AZ118" s="26" t="e">
        <f t="shared" si="3"/>
        <v>#REF!</v>
      </c>
      <c r="BA118" s="26" t="e">
        <f t="shared" si="3"/>
        <v>#REF!</v>
      </c>
      <c r="BB118" s="26" t="e">
        <f t="shared" si="3"/>
        <v>#REF!</v>
      </c>
      <c r="BC118" s="26" t="e">
        <f t="shared" si="3"/>
        <v>#REF!</v>
      </c>
      <c r="BD118" s="26" t="e">
        <f t="shared" si="3"/>
        <v>#REF!</v>
      </c>
      <c r="BE118" s="26" t="e">
        <f t="shared" si="3"/>
        <v>#REF!</v>
      </c>
      <c r="BF118" s="26" t="e">
        <f t="shared" si="3"/>
        <v>#REF!</v>
      </c>
      <c r="BG118" s="26" t="e">
        <f t="shared" si="3"/>
        <v>#REF!</v>
      </c>
      <c r="BH118" s="26" t="e">
        <f t="shared" si="3"/>
        <v>#REF!</v>
      </c>
      <c r="BI118" s="26" t="e">
        <f t="shared" si="3"/>
        <v>#REF!</v>
      </c>
      <c r="BJ118" s="26" t="e">
        <f t="shared" si="3"/>
        <v>#REF!</v>
      </c>
      <c r="BK118" s="26" t="e">
        <f t="shared" si="3"/>
        <v>#REF!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676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673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674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675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676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673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674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675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676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673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674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675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676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673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674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 t="e">
        <f>STAFF_CWS!AR341</f>
        <v>#VALUE!</v>
      </c>
      <c r="AO145" s="26" t="e">
        <f>STAFF_CWS!AS341</f>
        <v>#VALUE!</v>
      </c>
      <c r="AP145" s="26" t="e">
        <f>STAFF_CWS!AT341</f>
        <v>#VALUE!</v>
      </c>
      <c r="AQ145" s="26" t="e">
        <f>STAFF_CWS!AU341</f>
        <v>#VALUE!</v>
      </c>
      <c r="AR145" s="26" t="e">
        <f>STAFF_CWS!AV341</f>
        <v>#VALUE!</v>
      </c>
      <c r="AS145" s="26" t="e">
        <f>STAFF_CWS!AW341</f>
        <v>#VALUE!</v>
      </c>
      <c r="AT145" s="26" t="e">
        <f>STAFF_CWS!AX341</f>
        <v>#VALUE!</v>
      </c>
      <c r="AU145" s="26" t="e">
        <f>STAFF_CWS!AY341</f>
        <v>#VALUE!</v>
      </c>
      <c r="AV145" s="26" t="e">
        <f>STAFF_CWS!AZ341</f>
        <v>#VALUE!</v>
      </c>
      <c r="AW145" s="26" t="e">
        <f>STAFF_CWS!BA341</f>
        <v>#VALUE!</v>
      </c>
      <c r="AX145" s="26" t="e">
        <f>STAFF_CWS!BB341</f>
        <v>#VALUE!</v>
      </c>
      <c r="AY145" s="26" t="e">
        <f>STAFF_CWS!BC341</f>
        <v>#VALUE!</v>
      </c>
      <c r="AZ145" s="26" t="e">
        <f>STAFF_CWS!BD341</f>
        <v>#REF!</v>
      </c>
      <c r="BA145" s="26" t="e">
        <f>STAFF_CWS!BE341</f>
        <v>#REF!</v>
      </c>
      <c r="BB145" s="26" t="e">
        <f>STAFF_CWS!BF341</f>
        <v>#REF!</v>
      </c>
      <c r="BC145" s="26" t="e">
        <f>STAFF_CWS!BG341</f>
        <v>#REF!</v>
      </c>
      <c r="BD145" s="26" t="e">
        <f>STAFF_CWS!BH341</f>
        <v>#REF!</v>
      </c>
      <c r="BE145" s="26" t="e">
        <f>STAFF_CWS!BI341</f>
        <v>#REF!</v>
      </c>
      <c r="BF145" s="26" t="e">
        <f>STAFF_CWS!BJ341</f>
        <v>#REF!</v>
      </c>
      <c r="BG145" s="26" t="e">
        <f>STAFF_CWS!BK341</f>
        <v>#REF!</v>
      </c>
      <c r="BH145" s="26" t="e">
        <f>STAFF_CWS!BL341</f>
        <v>#REF!</v>
      </c>
      <c r="BI145" s="26" t="e">
        <f>STAFF_CWS!BM341</f>
        <v>#REF!</v>
      </c>
      <c r="BJ145" s="26" t="e">
        <f>STAFF_CWS!BN341</f>
        <v>#REF!</v>
      </c>
      <c r="BK145" s="26" t="e">
        <f>STAFF_CWS!BO341</f>
        <v>#REF!</v>
      </c>
      <c r="BL145" s="37"/>
    </row>
    <row r="146" spans="2:64" customFormat="1" x14ac:dyDescent="0.15">
      <c r="B146" s="47" t="s">
        <v>675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 t="e">
        <f t="shared" si="7"/>
        <v>#VALUE!</v>
      </c>
      <c r="AO146" s="26" t="e">
        <f t="shared" si="7"/>
        <v>#VALUE!</v>
      </c>
      <c r="AP146" s="26" t="e">
        <f t="shared" si="7"/>
        <v>#VALUE!</v>
      </c>
      <c r="AQ146" s="26" t="e">
        <f t="shared" si="7"/>
        <v>#VALUE!</v>
      </c>
      <c r="AR146" s="26" t="e">
        <f t="shared" si="7"/>
        <v>#VALUE!</v>
      </c>
      <c r="AS146" s="26" t="e">
        <f t="shared" si="7"/>
        <v>#VALUE!</v>
      </c>
      <c r="AT146" s="26" t="e">
        <f t="shared" si="7"/>
        <v>#VALUE!</v>
      </c>
      <c r="AU146" s="26" t="e">
        <f t="shared" si="7"/>
        <v>#VALUE!</v>
      </c>
      <c r="AV146" s="26" t="e">
        <f t="shared" si="7"/>
        <v>#VALUE!</v>
      </c>
      <c r="AW146" s="26" t="e">
        <f t="shared" si="7"/>
        <v>#VALUE!</v>
      </c>
      <c r="AX146" s="26" t="e">
        <f t="shared" si="7"/>
        <v>#VALUE!</v>
      </c>
      <c r="AY146" s="26" t="e">
        <f t="shared" si="7"/>
        <v>#VALUE!</v>
      </c>
      <c r="AZ146" s="26" t="e">
        <f t="shared" si="7"/>
        <v>#REF!</v>
      </c>
      <c r="BA146" s="26" t="e">
        <f t="shared" si="7"/>
        <v>#REF!</v>
      </c>
      <c r="BB146" s="26" t="e">
        <f t="shared" si="7"/>
        <v>#REF!</v>
      </c>
      <c r="BC146" s="26" t="e">
        <f t="shared" si="7"/>
        <v>#REF!</v>
      </c>
      <c r="BD146" s="26" t="e">
        <f t="shared" si="7"/>
        <v>#REF!</v>
      </c>
      <c r="BE146" s="26" t="e">
        <f t="shared" si="7"/>
        <v>#REF!</v>
      </c>
      <c r="BF146" s="26" t="e">
        <f t="shared" si="7"/>
        <v>#REF!</v>
      </c>
      <c r="BG146" s="26" t="e">
        <f t="shared" si="7"/>
        <v>#REF!</v>
      </c>
      <c r="BH146" s="26" t="e">
        <f t="shared" si="7"/>
        <v>#REF!</v>
      </c>
      <c r="BI146" s="26" t="e">
        <f t="shared" si="7"/>
        <v>#REF!</v>
      </c>
      <c r="BJ146" s="26" t="e">
        <f t="shared" si="7"/>
        <v>#REF!</v>
      </c>
      <c r="BK146" s="26" t="e">
        <f t="shared" si="7"/>
        <v>#REF!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676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673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674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675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676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674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 t="e">
        <f t="shared" si="12"/>
        <v>#VALUE!</v>
      </c>
      <c r="AO159" s="26" t="e">
        <f t="shared" si="12"/>
        <v>#VALUE!</v>
      </c>
      <c r="AP159" s="26" t="e">
        <f t="shared" si="12"/>
        <v>#VALUE!</v>
      </c>
      <c r="AQ159" s="26" t="e">
        <f t="shared" si="12"/>
        <v>#VALUE!</v>
      </c>
      <c r="AR159" s="26" t="e">
        <f t="shared" si="12"/>
        <v>#VALUE!</v>
      </c>
      <c r="AS159" s="26" t="e">
        <f t="shared" si="12"/>
        <v>#VALUE!</v>
      </c>
      <c r="AT159" s="26" t="e">
        <f t="shared" si="12"/>
        <v>#VALUE!</v>
      </c>
      <c r="AU159" s="26" t="e">
        <f t="shared" si="12"/>
        <v>#VALUE!</v>
      </c>
      <c r="AV159" s="26" t="e">
        <f t="shared" si="12"/>
        <v>#VALUE!</v>
      </c>
      <c r="AW159" s="26" t="e">
        <f t="shared" si="12"/>
        <v>#VALUE!</v>
      </c>
      <c r="AX159" s="26" t="e">
        <f t="shared" si="12"/>
        <v>#VALUE!</v>
      </c>
      <c r="AY159" s="26" t="e">
        <f t="shared" si="12"/>
        <v>#VALUE!</v>
      </c>
      <c r="AZ159" s="26" t="e">
        <f t="shared" si="12"/>
        <v>#REF!</v>
      </c>
      <c r="BA159" s="26" t="e">
        <f t="shared" si="12"/>
        <v>#REF!</v>
      </c>
      <c r="BB159" s="26" t="e">
        <f t="shared" si="12"/>
        <v>#REF!</v>
      </c>
      <c r="BC159" s="26" t="e">
        <f t="shared" si="12"/>
        <v>#REF!</v>
      </c>
      <c r="BD159" s="26" t="e">
        <f t="shared" si="12"/>
        <v>#REF!</v>
      </c>
      <c r="BE159" s="26" t="e">
        <f t="shared" si="12"/>
        <v>#REF!</v>
      </c>
      <c r="BF159" s="26" t="e">
        <f t="shared" si="12"/>
        <v>#REF!</v>
      </c>
      <c r="BG159" s="26" t="e">
        <f t="shared" si="12"/>
        <v>#REF!</v>
      </c>
      <c r="BH159" s="26" t="e">
        <f t="shared" si="12"/>
        <v>#REF!</v>
      </c>
      <c r="BI159" s="26" t="e">
        <f t="shared" si="12"/>
        <v>#REF!</v>
      </c>
      <c r="BJ159" s="26" t="e">
        <f t="shared" si="12"/>
        <v>#REF!</v>
      </c>
      <c r="BK159" s="26" t="e">
        <f t="shared" si="12"/>
        <v>#REF!</v>
      </c>
      <c r="BL159" s="38" t="e">
        <f>SUM(C159:BK159)</f>
        <v>#VALUE!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 t="e">
        <f t="shared" si="14"/>
        <v>#VALUE!</v>
      </c>
      <c r="AO160" s="26" t="e">
        <f t="shared" si="14"/>
        <v>#VALUE!</v>
      </c>
      <c r="AP160" s="26" t="e">
        <f t="shared" si="14"/>
        <v>#VALUE!</v>
      </c>
      <c r="AQ160" s="26" t="e">
        <f t="shared" si="14"/>
        <v>#VALUE!</v>
      </c>
      <c r="AR160" s="26" t="e">
        <f t="shared" si="14"/>
        <v>#VALUE!</v>
      </c>
      <c r="AS160" s="26" t="e">
        <f t="shared" si="14"/>
        <v>#VALUE!</v>
      </c>
      <c r="AT160" s="26" t="e">
        <f t="shared" si="14"/>
        <v>#VALUE!</v>
      </c>
      <c r="AU160" s="26" t="e">
        <f t="shared" si="14"/>
        <v>#VALUE!</v>
      </c>
      <c r="AV160" s="26" t="e">
        <f t="shared" si="14"/>
        <v>#VALUE!</v>
      </c>
      <c r="AW160" s="26" t="e">
        <f t="shared" si="14"/>
        <v>#VALUE!</v>
      </c>
      <c r="AX160" s="26" t="e">
        <f t="shared" si="14"/>
        <v>#VALUE!</v>
      </c>
      <c r="AY160" s="26" t="e">
        <f t="shared" si="14"/>
        <v>#VALUE!</v>
      </c>
      <c r="AZ160" s="26" t="e">
        <f t="shared" si="14"/>
        <v>#REF!</v>
      </c>
      <c r="BA160" s="26" t="e">
        <f t="shared" si="14"/>
        <v>#REF!</v>
      </c>
      <c r="BB160" s="26" t="e">
        <f t="shared" si="14"/>
        <v>#REF!</v>
      </c>
      <c r="BC160" s="26" t="e">
        <f t="shared" si="14"/>
        <v>#REF!</v>
      </c>
      <c r="BD160" s="26" t="e">
        <f t="shared" si="14"/>
        <v>#REF!</v>
      </c>
      <c r="BE160" s="26" t="e">
        <f t="shared" si="14"/>
        <v>#REF!</v>
      </c>
      <c r="BF160" s="26" t="e">
        <f t="shared" si="14"/>
        <v>#REF!</v>
      </c>
      <c r="BG160" s="26" t="e">
        <f t="shared" si="14"/>
        <v>#REF!</v>
      </c>
      <c r="BH160" s="26" t="e">
        <f t="shared" si="14"/>
        <v>#REF!</v>
      </c>
      <c r="BI160" s="26" t="e">
        <f t="shared" si="14"/>
        <v>#REF!</v>
      </c>
      <c r="BJ160" s="26" t="e">
        <f t="shared" si="14"/>
        <v>#REF!</v>
      </c>
      <c r="BK160" s="26" t="e">
        <f t="shared" si="14"/>
        <v>#REF!</v>
      </c>
      <c r="BL160" s="38" t="e">
        <f>SUM(C160:BK160)</f>
        <v>#VALUE!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676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 t="e">
        <f>STAFF_CWS!AR372</f>
        <v>#VALUE!</v>
      </c>
      <c r="AO164" s="26" t="e">
        <f>STAFF_CWS!AS372</f>
        <v>#VALUE!</v>
      </c>
      <c r="AP164" s="26" t="e">
        <f>STAFF_CWS!AT372</f>
        <v>#VALUE!</v>
      </c>
      <c r="AQ164" s="26" t="e">
        <f>STAFF_CWS!AU372</f>
        <v>#VALUE!</v>
      </c>
      <c r="AR164" s="26" t="e">
        <f>STAFF_CWS!AV372</f>
        <v>#VALUE!</v>
      </c>
      <c r="AS164" s="26" t="e">
        <f>STAFF_CWS!AW372</f>
        <v>#VALUE!</v>
      </c>
      <c r="AT164" s="26" t="e">
        <f>STAFF_CWS!AX372</f>
        <v>#VALUE!</v>
      </c>
      <c r="AU164" s="26" t="e">
        <f>STAFF_CWS!AY372</f>
        <v>#VALUE!</v>
      </c>
      <c r="AV164" s="26" t="e">
        <f>STAFF_CWS!AZ372</f>
        <v>#VALUE!</v>
      </c>
      <c r="AW164" s="26" t="e">
        <f>STAFF_CWS!BA372</f>
        <v>#VALUE!</v>
      </c>
      <c r="AX164" s="26" t="e">
        <f>STAFF_CWS!BB372</f>
        <v>#VALUE!</v>
      </c>
      <c r="AY164" s="26" t="e">
        <f>STAFF_CWS!BC372</f>
        <v>#VALUE!</v>
      </c>
      <c r="AZ164" s="26" t="e">
        <f>STAFF_CWS!BD372</f>
        <v>#REF!</v>
      </c>
      <c r="BA164" s="26" t="e">
        <f>STAFF_CWS!BE372</f>
        <v>#REF!</v>
      </c>
      <c r="BB164" s="26" t="e">
        <f>STAFF_CWS!BF372</f>
        <v>#REF!</v>
      </c>
      <c r="BC164" s="26" t="e">
        <f>STAFF_CWS!BG372</f>
        <v>#REF!</v>
      </c>
      <c r="BD164" s="26" t="e">
        <f>STAFF_CWS!BH372</f>
        <v>#REF!</v>
      </c>
      <c r="BE164" s="26" t="e">
        <f>STAFF_CWS!BI372</f>
        <v>#REF!</v>
      </c>
      <c r="BF164" s="26" t="e">
        <f>STAFF_CWS!BJ372</f>
        <v>#REF!</v>
      </c>
      <c r="BG164" s="26" t="e">
        <f>STAFF_CWS!BK372</f>
        <v>#REF!</v>
      </c>
      <c r="BH164" s="26" t="e">
        <f>STAFF_CWS!BL372</f>
        <v>#REF!</v>
      </c>
      <c r="BI164" s="26" t="e">
        <f>STAFF_CWS!BM372</f>
        <v>#REF!</v>
      </c>
      <c r="BJ164" s="26" t="e">
        <f>STAFF_CWS!BN372</f>
        <v>#REF!</v>
      </c>
      <c r="BK164" s="26" t="e">
        <f>STAFF_CWS!BO372</f>
        <v>#REF!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 t="e">
        <f>STAFF_CWS!BC376</f>
        <v>#VALUE!</v>
      </c>
      <c r="AZ166" s="26" t="e">
        <f>STAFF_CWS!BD376</f>
        <v>#VALUE!</v>
      </c>
      <c r="BA166" s="26" t="e">
        <f>STAFF_CWS!BE376</f>
        <v>#VALUE!</v>
      </c>
      <c r="BB166" s="26" t="e">
        <f>STAFF_CWS!BF376</f>
        <v>#VALUE!</v>
      </c>
      <c r="BC166" s="26" t="e">
        <f>STAFF_CWS!BG376</f>
        <v>#VALUE!</v>
      </c>
      <c r="BD166" s="26" t="e">
        <f>STAFF_CWS!BH376</f>
        <v>#VALUE!</v>
      </c>
      <c r="BE166" s="26" t="e">
        <f>STAFF_CWS!BI376</f>
        <v>#VALUE!</v>
      </c>
      <c r="BF166" s="26" t="e">
        <f>STAFF_CWS!BJ376</f>
        <v>#VALUE!</v>
      </c>
      <c r="BG166" s="26" t="e">
        <f>STAFF_CWS!BK376</f>
        <v>#VALUE!</v>
      </c>
      <c r="BH166" s="26" t="e">
        <f>STAFF_CWS!BL376</f>
        <v>#VALUE!</v>
      </c>
      <c r="BI166" s="26" t="e">
        <f>STAFF_CWS!BM376</f>
        <v>#VALUE!</v>
      </c>
      <c r="BJ166" s="26" t="e">
        <f>STAFF_CWS!BN376</f>
        <v>#VALUE!</v>
      </c>
      <c r="BK166" s="26" t="e">
        <f>STAFF_CWS!BO376</f>
        <v>#REF!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677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 t="e">
        <f>STAFF_CWS!AR380</f>
        <v>#VALUE!</v>
      </c>
      <c r="AO168" s="26" t="e">
        <f>STAFF_CWS!AS380</f>
        <v>#VALUE!</v>
      </c>
      <c r="AP168" s="26" t="e">
        <f>STAFF_CWS!AT380</f>
        <v>#VALUE!</v>
      </c>
      <c r="AQ168" s="26" t="e">
        <f>STAFF_CWS!AU380</f>
        <v>#VALUE!</v>
      </c>
      <c r="AR168" s="26" t="e">
        <f>STAFF_CWS!AV380</f>
        <v>#VALUE!</v>
      </c>
      <c r="AS168" s="26" t="e">
        <f>STAFF_CWS!AW380</f>
        <v>#VALUE!</v>
      </c>
      <c r="AT168" s="26" t="e">
        <f>STAFF_CWS!AX380</f>
        <v>#VALUE!</v>
      </c>
      <c r="AU168" s="26" t="e">
        <f>STAFF_CWS!AY380</f>
        <v>#VALUE!</v>
      </c>
      <c r="AV168" s="26" t="e">
        <f>STAFF_CWS!AZ380</f>
        <v>#VALUE!</v>
      </c>
      <c r="AW168" s="26" t="e">
        <f>STAFF_CWS!BA380</f>
        <v>#VALUE!</v>
      </c>
      <c r="AX168" s="26" t="e">
        <f>STAFF_CWS!BB380</f>
        <v>#VALUE!</v>
      </c>
      <c r="AY168" s="26" t="e">
        <f>STAFF_CWS!BC380</f>
        <v>#VALUE!</v>
      </c>
      <c r="AZ168" s="26" t="e">
        <f>STAFF_CWS!BD380</f>
        <v>#VALUE!</v>
      </c>
      <c r="BA168" s="26" t="e">
        <f>STAFF_CWS!BE380</f>
        <v>#VALUE!</v>
      </c>
      <c r="BB168" s="26" t="e">
        <f>STAFF_CWS!BF380</f>
        <v>#VALUE!</v>
      </c>
      <c r="BC168" s="26" t="e">
        <f>STAFF_CWS!BG380</f>
        <v>#VALUE!</v>
      </c>
      <c r="BD168" s="26" t="e">
        <f>STAFF_CWS!BH380</f>
        <v>#VALUE!</v>
      </c>
      <c r="BE168" s="26" t="e">
        <f>STAFF_CWS!BI380</f>
        <v>#VALUE!</v>
      </c>
      <c r="BF168" s="26" t="e">
        <f>STAFF_CWS!BJ380</f>
        <v>#VALUE!</v>
      </c>
      <c r="BG168" s="26" t="e">
        <f>STAFF_CWS!BK380</f>
        <v>#VALUE!</v>
      </c>
      <c r="BH168" s="26" t="e">
        <f>STAFF_CWS!BL380</f>
        <v>#VALUE!</v>
      </c>
      <c r="BI168" s="26" t="e">
        <f>STAFF_CWS!BM380</f>
        <v>#VALUE!</v>
      </c>
      <c r="BJ168" s="26" t="e">
        <f>STAFF_CWS!BN380</f>
        <v>#VALUE!</v>
      </c>
      <c r="BK168" s="26" t="e">
        <f>STAFF_CWS!BO380</f>
        <v>#REF!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topLeftCell="A2" workbookViewId="0"/>
    <sheetView topLeftCell="A2" workbookViewId="1"/>
    <sheetView topLeftCell="A2" workbookViewId="2"/>
    <sheetView topLeftCell="A2" workbookViewId="3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385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386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387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392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400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388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391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398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393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384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395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396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397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401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399</v>
      </c>
    </row>
    <row r="22" spans="1:63" x14ac:dyDescent="0.15">
      <c r="B22" s="50"/>
    </row>
    <row r="23" spans="1:63" x14ac:dyDescent="0.15">
      <c r="B23" s="128" t="s">
        <v>398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393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384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395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396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394</v>
      </c>
    </row>
    <row r="29" spans="1:63" x14ac:dyDescent="0.15">
      <c r="B29" s="128" t="s">
        <v>397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402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427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410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403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428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448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449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404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429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426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workbookViewId="0"/>
    <sheetView workbookViewId="1"/>
    <sheetView workbookViewId="2"/>
    <sheetView tabSelected="1" workbookViewId="3">
      <selection activeCell="C46" sqref="C46:N46"/>
    </sheetView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72" t="s">
        <v>628</v>
      </c>
      <c r="C2" s="372"/>
      <c r="D2" s="372"/>
      <c r="E2" s="372"/>
      <c r="F2" s="372"/>
      <c r="G2" s="372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1215</v>
      </c>
      <c r="B6" s="362">
        <f>[1]PREC_MERCADO_CWS!$B$24</f>
        <v>570240</v>
      </c>
      <c r="C6" s="362">
        <f>B6*(1.03)</f>
        <v>587347.20000000007</v>
      </c>
      <c r="D6" s="362">
        <f t="shared" ref="D6:F6" si="0">C6*(1.03)</f>
        <v>604967.61600000004</v>
      </c>
      <c r="E6" s="362">
        <f t="shared" si="0"/>
        <v>623116.64448000002</v>
      </c>
      <c r="F6" s="362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1209</v>
      </c>
      <c r="B7" s="363">
        <f>[1]PREC_MERCADO_CWS!$B$27</f>
        <v>0.05</v>
      </c>
      <c r="C7" s="363">
        <v>0.05</v>
      </c>
      <c r="D7" s="363">
        <v>0.06</v>
      </c>
      <c r="E7" s="363">
        <v>0.06</v>
      </c>
      <c r="F7" s="363">
        <v>0.06</v>
      </c>
      <c r="G7" s="116"/>
      <c r="H7"/>
      <c r="I7"/>
      <c r="J7"/>
      <c r="K7"/>
      <c r="L7"/>
      <c r="M7"/>
    </row>
    <row r="8" spans="1:14" x14ac:dyDescent="0.15">
      <c r="A8" s="33" t="s">
        <v>1210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625</v>
      </c>
      <c r="B9" s="363">
        <f>[1]PREC_MERCADO_CWS!$B$33</f>
        <v>1.5151515151515152E-2</v>
      </c>
      <c r="C9" s="363">
        <f>B9*1.03</f>
        <v>1.5606060606060608E-2</v>
      </c>
      <c r="D9" s="363">
        <f t="shared" ref="D9:F9" si="1">C9*1.03</f>
        <v>1.6074242424242425E-2</v>
      </c>
      <c r="E9" s="363">
        <f t="shared" si="1"/>
        <v>1.6556469696969698E-2</v>
      </c>
      <c r="F9" s="363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622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6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72" t="s">
        <v>629</v>
      </c>
      <c r="C12" s="372"/>
      <c r="D12" s="372"/>
      <c r="E12" s="372"/>
      <c r="F12" s="372"/>
      <c r="G12" s="372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1211</v>
      </c>
      <c r="C16" s="363">
        <v>0.05</v>
      </c>
      <c r="D16" s="363">
        <v>0.08</v>
      </c>
      <c r="E16" s="363">
        <v>0.09</v>
      </c>
      <c r="F16" s="363">
        <v>0.09</v>
      </c>
      <c r="G16" s="363">
        <v>0.1</v>
      </c>
      <c r="H16" s="363">
        <v>0.11</v>
      </c>
      <c r="I16" s="363">
        <v>0.09</v>
      </c>
      <c r="J16" s="363">
        <v>0.1</v>
      </c>
      <c r="K16" s="363">
        <v>0.08</v>
      </c>
      <c r="L16" s="363">
        <v>0.08</v>
      </c>
      <c r="M16" s="363">
        <v>0.08</v>
      </c>
      <c r="N16" s="363">
        <v>0.05</v>
      </c>
    </row>
    <row r="17" spans="1:20" ht="13.5" customHeight="1" x14ac:dyDescent="0.15">
      <c r="A17" s="44" t="s">
        <v>1212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329</v>
      </c>
      <c r="C19" s="362">
        <f>B8</f>
        <v>28512</v>
      </c>
    </row>
    <row r="21" spans="1:20" x14ac:dyDescent="0.15">
      <c r="C21" s="372" t="s">
        <v>630</v>
      </c>
      <c r="D21" s="372"/>
      <c r="E21" s="372"/>
      <c r="F21" s="372"/>
    </row>
    <row r="23" spans="1:20" x14ac:dyDescent="0.15">
      <c r="C23" s="34" t="s">
        <v>330</v>
      </c>
      <c r="D23" s="34" t="s">
        <v>631</v>
      </c>
      <c r="E23" s="34" t="s">
        <v>626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1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1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1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1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1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72" t="s">
        <v>632</v>
      </c>
      <c r="C32" s="372"/>
      <c r="D32" s="372"/>
      <c r="E32" s="372"/>
      <c r="F32" s="372"/>
      <c r="G32" s="372"/>
      <c r="H32" s="372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4" t="s">
        <v>1213</v>
      </c>
      <c r="C35" s="365"/>
      <c r="D35" s="365"/>
      <c r="E35" s="365"/>
      <c r="F35" s="365">
        <f>F$16</f>
        <v>0.09</v>
      </c>
      <c r="G35" s="365">
        <f t="shared" ref="G35:N35" si="3">G$16</f>
        <v>0.1</v>
      </c>
      <c r="H35" s="365">
        <f t="shared" si="3"/>
        <v>0.11</v>
      </c>
      <c r="I35" s="365">
        <f t="shared" si="3"/>
        <v>0.09</v>
      </c>
      <c r="J35" s="365">
        <f t="shared" si="3"/>
        <v>0.1</v>
      </c>
      <c r="K35" s="365">
        <f t="shared" si="3"/>
        <v>0.08</v>
      </c>
      <c r="L35" s="365">
        <f t="shared" si="3"/>
        <v>0.08</v>
      </c>
      <c r="M35" s="365">
        <f t="shared" si="3"/>
        <v>0.08</v>
      </c>
      <c r="N35" s="365">
        <f t="shared" si="3"/>
        <v>0.05</v>
      </c>
      <c r="O35" s="365">
        <f>SUM(C35:N35)</f>
        <v>0.77999999999999992</v>
      </c>
    </row>
    <row r="36" spans="2:15" x14ac:dyDescent="0.15">
      <c r="B36" s="364" t="s">
        <v>1214</v>
      </c>
      <c r="C36" s="366">
        <f>ROUND(($B$10*C37),0)</f>
        <v>0</v>
      </c>
      <c r="D36" s="366">
        <f>ROUND(($B$10*D37),0)</f>
        <v>0</v>
      </c>
      <c r="E36" s="366">
        <f>ROUND(($B$10*E37),0)</f>
        <v>0</v>
      </c>
      <c r="F36" s="366">
        <f t="shared" ref="F36:N36" si="4">ROUND(($B$10*F35),0)</f>
        <v>39</v>
      </c>
      <c r="G36" s="366">
        <f t="shared" si="4"/>
        <v>43</v>
      </c>
      <c r="H36" s="366">
        <f t="shared" si="4"/>
        <v>48</v>
      </c>
      <c r="I36" s="366">
        <f t="shared" si="4"/>
        <v>39</v>
      </c>
      <c r="J36" s="366">
        <f t="shared" si="4"/>
        <v>43</v>
      </c>
      <c r="K36" s="366">
        <f t="shared" si="4"/>
        <v>35</v>
      </c>
      <c r="L36" s="366">
        <f t="shared" si="4"/>
        <v>35</v>
      </c>
      <c r="M36" s="366">
        <f t="shared" si="4"/>
        <v>35</v>
      </c>
      <c r="N36" s="366">
        <f t="shared" si="4"/>
        <v>22</v>
      </c>
      <c r="O36" s="366">
        <f>SUM(C36:N36)</f>
        <v>339</v>
      </c>
    </row>
    <row r="37" spans="2:15" x14ac:dyDescent="0.15">
      <c r="B37" s="33" t="s">
        <v>331</v>
      </c>
      <c r="C37" s="363"/>
      <c r="D37" s="363"/>
      <c r="E37" s="363"/>
      <c r="F37" s="363">
        <f>F$16*0.2</f>
        <v>1.7999999999999999E-2</v>
      </c>
      <c r="G37" s="363">
        <f>G$16*0.2</f>
        <v>2.0000000000000004E-2</v>
      </c>
      <c r="H37" s="363">
        <f t="shared" ref="H37:N37" si="5">H$16*0.2</f>
        <v>2.2000000000000002E-2</v>
      </c>
      <c r="I37" s="363">
        <f t="shared" si="5"/>
        <v>1.7999999999999999E-2</v>
      </c>
      <c r="J37" s="363">
        <f t="shared" si="5"/>
        <v>2.0000000000000004E-2</v>
      </c>
      <c r="K37" s="363">
        <f t="shared" si="5"/>
        <v>1.6E-2</v>
      </c>
      <c r="L37" s="363">
        <f t="shared" si="5"/>
        <v>1.6E-2</v>
      </c>
      <c r="M37" s="363">
        <f t="shared" si="5"/>
        <v>1.6E-2</v>
      </c>
      <c r="N37" s="363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332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331</v>
      </c>
      <c r="C41" s="363">
        <f>C$16*0.7</f>
        <v>3.4999999999999996E-2</v>
      </c>
      <c r="D41" s="363">
        <f t="shared" ref="D41:N41" si="7">D$16*0.7</f>
        <v>5.5999999999999994E-2</v>
      </c>
      <c r="E41" s="363">
        <f t="shared" si="7"/>
        <v>6.3E-2</v>
      </c>
      <c r="F41" s="363">
        <f t="shared" si="7"/>
        <v>6.3E-2</v>
      </c>
      <c r="G41" s="363">
        <f t="shared" si="7"/>
        <v>6.9999999999999993E-2</v>
      </c>
      <c r="H41" s="363">
        <f t="shared" si="7"/>
        <v>7.6999999999999999E-2</v>
      </c>
      <c r="I41" s="363">
        <f t="shared" si="7"/>
        <v>6.3E-2</v>
      </c>
      <c r="J41" s="363">
        <f t="shared" si="7"/>
        <v>6.9999999999999993E-2</v>
      </c>
      <c r="K41" s="363">
        <f t="shared" si="7"/>
        <v>5.5999999999999994E-2</v>
      </c>
      <c r="L41" s="363">
        <f t="shared" si="7"/>
        <v>5.5999999999999994E-2</v>
      </c>
      <c r="M41" s="363">
        <f t="shared" si="7"/>
        <v>5.5999999999999994E-2</v>
      </c>
      <c r="N41" s="363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333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331</v>
      </c>
      <c r="C45" s="363">
        <f>C$16</f>
        <v>0.05</v>
      </c>
      <c r="D45" s="363">
        <f t="shared" ref="D45:N45" si="9">D$16</f>
        <v>0.08</v>
      </c>
      <c r="E45" s="363">
        <f t="shared" si="9"/>
        <v>0.09</v>
      </c>
      <c r="F45" s="363">
        <f t="shared" si="9"/>
        <v>0.09</v>
      </c>
      <c r="G45" s="363">
        <f t="shared" si="9"/>
        <v>0.1</v>
      </c>
      <c r="H45" s="363">
        <f t="shared" si="9"/>
        <v>0.11</v>
      </c>
      <c r="I45" s="363">
        <f t="shared" si="9"/>
        <v>0.09</v>
      </c>
      <c r="J45" s="363">
        <f t="shared" si="9"/>
        <v>0.1</v>
      </c>
      <c r="K45" s="363">
        <f t="shared" si="9"/>
        <v>0.08</v>
      </c>
      <c r="L45" s="363">
        <f t="shared" si="9"/>
        <v>0.08</v>
      </c>
      <c r="M45" s="363">
        <f t="shared" si="9"/>
        <v>0.08</v>
      </c>
      <c r="N45" s="363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334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331</v>
      </c>
      <c r="C49" s="363">
        <f>C$16</f>
        <v>0.05</v>
      </c>
      <c r="D49" s="363">
        <f t="shared" ref="D49:N49" si="11">D$16</f>
        <v>0.08</v>
      </c>
      <c r="E49" s="363">
        <f t="shared" si="11"/>
        <v>0.09</v>
      </c>
      <c r="F49" s="363">
        <f t="shared" si="11"/>
        <v>0.09</v>
      </c>
      <c r="G49" s="363">
        <f t="shared" si="11"/>
        <v>0.1</v>
      </c>
      <c r="H49" s="363">
        <f t="shared" si="11"/>
        <v>0.11</v>
      </c>
      <c r="I49" s="363">
        <f t="shared" si="11"/>
        <v>0.09</v>
      </c>
      <c r="J49" s="363">
        <f t="shared" si="11"/>
        <v>0.1</v>
      </c>
      <c r="K49" s="363">
        <f t="shared" si="11"/>
        <v>0.08</v>
      </c>
      <c r="L49" s="363">
        <f t="shared" si="11"/>
        <v>0.08</v>
      </c>
      <c r="M49" s="363">
        <f t="shared" si="11"/>
        <v>0.08</v>
      </c>
      <c r="N49" s="363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331</v>
      </c>
      <c r="C53" s="363">
        <f>C$16</f>
        <v>0.05</v>
      </c>
      <c r="D53" s="363">
        <f t="shared" ref="D53:N53" si="13">D$16</f>
        <v>0.08</v>
      </c>
      <c r="E53" s="363">
        <f t="shared" si="13"/>
        <v>0.09</v>
      </c>
      <c r="F53" s="363">
        <f t="shared" si="13"/>
        <v>0.09</v>
      </c>
      <c r="G53" s="363">
        <f t="shared" si="13"/>
        <v>0.1</v>
      </c>
      <c r="H53" s="363">
        <f t="shared" si="13"/>
        <v>0.11</v>
      </c>
      <c r="I53" s="363">
        <f t="shared" si="13"/>
        <v>0.09</v>
      </c>
      <c r="J53" s="363">
        <f t="shared" si="13"/>
        <v>0.1</v>
      </c>
      <c r="K53" s="363">
        <f t="shared" si="13"/>
        <v>0.08</v>
      </c>
      <c r="L53" s="363">
        <f t="shared" si="13"/>
        <v>0.08</v>
      </c>
      <c r="M53" s="363">
        <f t="shared" si="13"/>
        <v>0.08</v>
      </c>
      <c r="N53" s="363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topLeftCell="A2" workbookViewId="0">
      <selection activeCell="E1" sqref="E1:E1048576"/>
    </sheetView>
    <sheetView workbookViewId="1"/>
    <sheetView workbookViewId="2"/>
    <sheetView workbookViewId="3"/>
  </sheetViews>
  <sheetFormatPr baseColWidth="10" defaultColWidth="8.83203125" defaultRowHeight="13" outlineLevelRow="1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6" width="14.83203125" customWidth="1"/>
    <col min="7" max="7" width="16.33203125" bestFit="1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1231</v>
      </c>
      <c r="E3" s="66">
        <f>E24</f>
        <v>1248520</v>
      </c>
      <c r="F3" s="66">
        <f>F24</f>
        <v>6758120</v>
      </c>
      <c r="G3" s="66">
        <f>G24</f>
        <v>12015000</v>
      </c>
      <c r="H3" s="66" t="e">
        <f>H24</f>
        <v>#VALUE!</v>
      </c>
      <c r="I3" s="66">
        <f>I24</f>
        <v>11862000</v>
      </c>
      <c r="J3" s="118" t="e">
        <f>SUM(E3:I3)</f>
        <v>#VALUE!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537500</v>
      </c>
      <c r="F5" s="66">
        <f>F31</f>
        <v>2915750</v>
      </c>
      <c r="G5" s="66">
        <f>G31</f>
        <v>3600000</v>
      </c>
      <c r="H5" s="66">
        <f>H31</f>
        <v>931756</v>
      </c>
      <c r="I5" s="66">
        <f>I31</f>
        <v>8237500</v>
      </c>
      <c r="J5" s="118">
        <f>SUM(E5:I5)</f>
        <v>16222506</v>
      </c>
    </row>
    <row r="6" spans="2:11" x14ac:dyDescent="0.15">
      <c r="B6" s="33" t="s">
        <v>339</v>
      </c>
      <c r="E6" s="66">
        <f>E3-E5</f>
        <v>711020</v>
      </c>
      <c r="F6" s="66">
        <f>F3-F5</f>
        <v>3842370</v>
      </c>
      <c r="G6" s="66">
        <f>G3-G5</f>
        <v>8415000</v>
      </c>
      <c r="H6" s="66" t="e">
        <f>H3-H5</f>
        <v>#VALUE!</v>
      </c>
      <c r="I6" s="66">
        <f>I3-I5</f>
        <v>3624500</v>
      </c>
      <c r="J6" s="118" t="e">
        <f>SUM(E6:I6)</f>
        <v>#VALUE!</v>
      </c>
    </row>
    <row r="7" spans="2:11" x14ac:dyDescent="0.15">
      <c r="B7" s="33" t="s">
        <v>326</v>
      </c>
      <c r="E7" s="116">
        <f>E6/E3</f>
        <v>0.56949027648736106</v>
      </c>
      <c r="F7" s="116">
        <f>F6/F3</f>
        <v>0.568556048131729</v>
      </c>
      <c r="G7" s="116">
        <f>G6/G3</f>
        <v>0.70037453183520604</v>
      </c>
      <c r="H7" s="116" t="e">
        <f>H6/H3</f>
        <v>#VALUE!</v>
      </c>
      <c r="I7" s="116">
        <f>I6/I3</f>
        <v>0.30555555555555558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1230</v>
      </c>
      <c r="E9" s="66">
        <f>E44</f>
        <v>0</v>
      </c>
      <c r="F9" s="66">
        <f t="shared" ref="E9:I10" si="0">F44</f>
        <v>0</v>
      </c>
      <c r="G9" s="66">
        <f t="shared" si="0"/>
        <v>56.42</v>
      </c>
      <c r="H9" s="66" t="e">
        <f t="shared" si="0"/>
        <v>#REF!</v>
      </c>
      <c r="I9" s="66">
        <f t="shared" si="0"/>
        <v>0</v>
      </c>
      <c r="J9" s="118" t="e">
        <f t="shared" ref="J9:J17" si="1">SUM(E9:I9)</f>
        <v>#REF!</v>
      </c>
    </row>
    <row r="10" spans="2:11" x14ac:dyDescent="0.15">
      <c r="B10" s="33" t="s">
        <v>359</v>
      </c>
      <c r="E10" s="66">
        <f t="shared" si="0"/>
        <v>0</v>
      </c>
      <c r="F10" s="66">
        <f t="shared" si="0"/>
        <v>0</v>
      </c>
      <c r="G10" s="66">
        <f t="shared" si="0"/>
        <v>0</v>
      </c>
      <c r="H10" s="66" t="e">
        <f t="shared" si="0"/>
        <v>#REF!</v>
      </c>
      <c r="I10" s="66" t="e">
        <f t="shared" si="0"/>
        <v>#REF!</v>
      </c>
      <c r="J10" s="118" t="e">
        <f t="shared" si="1"/>
        <v>#REF!</v>
      </c>
    </row>
    <row r="11" spans="2:11" x14ac:dyDescent="0.15">
      <c r="B11" s="33" t="s">
        <v>1232</v>
      </c>
      <c r="E11" s="66">
        <f>SUM(E9:E10)</f>
        <v>0</v>
      </c>
      <c r="F11" s="66">
        <f>SUM(F9:F10)</f>
        <v>0</v>
      </c>
      <c r="G11" s="66">
        <f>SUM(G9:G10)</f>
        <v>56.42</v>
      </c>
      <c r="H11" s="66" t="e">
        <f>SUM(H9:H10)</f>
        <v>#REF!</v>
      </c>
      <c r="I11" s="66" t="e">
        <f>SUM(I9:I10)</f>
        <v>#REF!</v>
      </c>
      <c r="J11" s="118" t="e">
        <f t="shared" si="1"/>
        <v>#REF!</v>
      </c>
    </row>
    <row r="12" spans="2:11" outlineLevel="1" x14ac:dyDescent="0.15">
      <c r="B12" s="33"/>
      <c r="E12" s="66"/>
      <c r="F12" s="66"/>
      <c r="G12" s="66"/>
      <c r="H12" s="66"/>
      <c r="I12" s="66"/>
    </row>
    <row r="13" spans="2:11" outlineLevel="1" x14ac:dyDescent="0.15">
      <c r="B13" s="33" t="s">
        <v>1234</v>
      </c>
      <c r="E13" s="66">
        <f t="shared" ref="E13:I14" si="2">E47</f>
        <v>35000</v>
      </c>
      <c r="F13" s="66">
        <f t="shared" si="2"/>
        <v>168525</v>
      </c>
      <c r="G13" s="66">
        <f t="shared" si="2"/>
        <v>242500</v>
      </c>
      <c r="H13" s="66" t="e">
        <f t="shared" si="2"/>
        <v>#REF!</v>
      </c>
      <c r="I13" s="66">
        <f t="shared" si="2"/>
        <v>0</v>
      </c>
      <c r="J13" s="118" t="e">
        <f t="shared" si="1"/>
        <v>#REF!</v>
      </c>
    </row>
    <row r="14" spans="2:11" outlineLevel="1" x14ac:dyDescent="0.15">
      <c r="B14" s="33" t="s">
        <v>361</v>
      </c>
      <c r="E14" s="66">
        <f t="shared" si="2"/>
        <v>0</v>
      </c>
      <c r="F14" s="66">
        <f t="shared" si="2"/>
        <v>0</v>
      </c>
      <c r="G14" s="66">
        <f t="shared" si="2"/>
        <v>0</v>
      </c>
      <c r="H14" s="66" t="e">
        <f t="shared" si="2"/>
        <v>#REF!</v>
      </c>
      <c r="I14" s="66" t="e">
        <f t="shared" si="2"/>
        <v>#REF!</v>
      </c>
      <c r="J14" s="118" t="e">
        <f t="shared" si="1"/>
        <v>#REF!</v>
      </c>
    </row>
    <row r="15" spans="2:11" outlineLevel="1" x14ac:dyDescent="0.15">
      <c r="B15" s="33" t="s">
        <v>1233</v>
      </c>
      <c r="E15" s="66">
        <f>SUM(E13:E14)</f>
        <v>35000</v>
      </c>
      <c r="F15" s="66">
        <f>SUM(F13:F14)</f>
        <v>168525</v>
      </c>
      <c r="G15" s="66">
        <f>SUM(G13:G14)</f>
        <v>242500</v>
      </c>
      <c r="H15" s="66" t="e">
        <f>SUM(H13:H14)</f>
        <v>#REF!</v>
      </c>
      <c r="I15" s="66" t="e">
        <f>SUM(I13:I14)</f>
        <v>#REF!</v>
      </c>
      <c r="J15" s="118" t="e">
        <f t="shared" si="1"/>
        <v>#REF!</v>
      </c>
      <c r="K15" s="120" t="e">
        <f>J15+J14+J13+J11+J6</f>
        <v>#REF!</v>
      </c>
    </row>
    <row r="16" spans="2:11" outlineLevel="1" x14ac:dyDescent="0.15">
      <c r="E16" s="66"/>
      <c r="F16" s="66"/>
      <c r="G16" s="66"/>
      <c r="H16" s="66"/>
      <c r="I16" s="66"/>
    </row>
    <row r="17" spans="2:11" outlineLevel="1" x14ac:dyDescent="0.15">
      <c r="B17" s="33" t="s">
        <v>365</v>
      </c>
      <c r="E17" s="66">
        <f>E6+E11+E15</f>
        <v>746020</v>
      </c>
      <c r="F17" s="66">
        <f>F6+F11+F15</f>
        <v>4010895</v>
      </c>
      <c r="G17" s="66">
        <f>G6+G11+G15</f>
        <v>8657556.4199999999</v>
      </c>
      <c r="H17" s="66" t="e">
        <f>H6+H11+H15</f>
        <v>#VALUE!</v>
      </c>
      <c r="I17" s="66" t="e">
        <f>I6+I11+I15</f>
        <v>#REF!</v>
      </c>
      <c r="J17" s="118" t="e">
        <f t="shared" si="1"/>
        <v>#VALUE!</v>
      </c>
      <c r="K17" s="120" t="e">
        <f>J15+J11+J3</f>
        <v>#REF!</v>
      </c>
    </row>
    <row r="18" spans="2:11" outlineLevel="1" x14ac:dyDescent="0.15">
      <c r="B18" s="33"/>
      <c r="E18" s="66"/>
      <c r="F18" s="66"/>
      <c r="G18" s="66"/>
      <c r="H18" s="66"/>
      <c r="I18" s="66"/>
    </row>
    <row r="19" spans="2:11" outlineLevel="1" x14ac:dyDescent="0.15">
      <c r="B19" s="14" t="s">
        <v>1235</v>
      </c>
      <c r="C19" s="14"/>
      <c r="D19" s="10"/>
      <c r="E19" s="66"/>
      <c r="F19" s="66"/>
      <c r="G19" s="66"/>
      <c r="H19" s="66"/>
      <c r="I19" s="66"/>
    </row>
    <row r="20" spans="2:11" outlineLevel="1" x14ac:dyDescent="0.15">
      <c r="B20" s="47" t="s">
        <v>215</v>
      </c>
      <c r="C20" s="47"/>
      <c r="E20">
        <f>SUM('REV-REVCALC_CWS'!C13:N13, 'REV-REVCALC_CWS'!C50:N50)</f>
        <v>69</v>
      </c>
      <c r="F20">
        <f>SUM('REV-REVCALC_CWS'!O13:Z13,'REV-REVCALC_CWS'!O50:Z50)</f>
        <v>322</v>
      </c>
      <c r="G20">
        <f>SUM('REV-REVCALC_CWS'!AA13:AL13, 'REV-REVCALC_CWS'!AA50:AL50)</f>
        <v>585</v>
      </c>
      <c r="H20">
        <f>SUM('REV-REVCALC_CWS'!AM13:AX13, 'REV-REVCALC_CWS'!AM51:AX51)</f>
        <v>622</v>
      </c>
      <c r="I20">
        <f>SUM('REV-REVCALC_CWS'!AY13:BJ13, 'REV-REVCALC_CWS'!AY51:BJ51)</f>
        <v>659</v>
      </c>
      <c r="J20" s="118">
        <f>SUM(E20:I20)</f>
        <v>2257</v>
      </c>
      <c r="K20" s="120">
        <f>J20-'REV-REVCALC_CWS'!BK13</f>
        <v>427</v>
      </c>
    </row>
    <row r="21" spans="2:11" outlineLevel="1" x14ac:dyDescent="0.15">
      <c r="B21" s="47" t="s">
        <v>322</v>
      </c>
      <c r="C21" s="47"/>
      <c r="E21" s="66">
        <f>SUM('REV-REVCALC_CWS'!C14:N14, 'REV-REVCALC_CWS'!C51:N51)</f>
        <v>1372000</v>
      </c>
      <c r="F21" s="66">
        <f>SUM('REV-REVCALC_CWS'!O14:Z14, 'REV-REVCALC_CWS'!O51:Z51)</f>
        <v>6758120</v>
      </c>
      <c r="G21" s="66">
        <f>SUM('REV-REVCALC_CWS'!AA14:AL14, 'REV-REVCALC_CWS'!AA51:AL51)</f>
        <v>12015000</v>
      </c>
      <c r="H21" s="66" t="e">
        <f>SUM('REV-REVCALC_CWS'!AM14:AX14)</f>
        <v>#VALUE!</v>
      </c>
      <c r="I21" s="66">
        <f>SUM('REV-REVCALC_CWS'!AY14:BJ14)</f>
        <v>11862000</v>
      </c>
      <c r="J21" s="118" t="e">
        <f>SUM(E21:I21)</f>
        <v>#VALUE!</v>
      </c>
      <c r="K21" s="120" t="e">
        <f>J21-'REV-REVCALC_CWS'!BK14</f>
        <v>#VALUE!</v>
      </c>
    </row>
    <row r="22" spans="2:11" outlineLevel="1" x14ac:dyDescent="0.15">
      <c r="B22" s="47" t="s">
        <v>343</v>
      </c>
      <c r="C22" s="47"/>
      <c r="E22" s="98">
        <f>'REV-REVCALC_CWS'!N15</f>
        <v>0.09</v>
      </c>
      <c r="F22" s="98">
        <f>'REV-REVCALC_CWS'!Z15</f>
        <v>0</v>
      </c>
      <c r="G22" s="98">
        <f>'REV-REVCALC_CWS'!AL15</f>
        <v>0</v>
      </c>
      <c r="H22" s="98">
        <f>'REV-REVCALC_CWS'!AX15</f>
        <v>0</v>
      </c>
      <c r="I22" s="98">
        <f>'REV-REVCALC_CWS'!BJ15</f>
        <v>0</v>
      </c>
    </row>
    <row r="23" spans="2:11" outlineLevel="1" x14ac:dyDescent="0.15">
      <c r="B23" s="47"/>
      <c r="C23" s="47"/>
      <c r="E23" s="98"/>
      <c r="F23" s="98"/>
      <c r="G23" s="98"/>
      <c r="H23" s="98"/>
      <c r="I23" s="98"/>
    </row>
    <row r="24" spans="2:11" s="14" customFormat="1" outlineLevel="1" x14ac:dyDescent="0.15">
      <c r="B24" s="16" t="s">
        <v>344</v>
      </c>
      <c r="C24" s="73"/>
      <c r="E24" s="66">
        <f>SUM('REV-REVCALC_CWS'!C17:N17, 'REV-REVCALC_CWS'!C54:N54)</f>
        <v>1248520</v>
      </c>
      <c r="F24" s="66">
        <f>SUM('REV-REVCALC_CWS'!O17:Z17, 'REV-REVCALC_CWS'!O54:Z54)</f>
        <v>6758120</v>
      </c>
      <c r="G24" s="66">
        <f>SUM('REV-REVCALC_CWS'!AA17:AL17, 'REV-REVCALC_CWS'!AA54:AL54)</f>
        <v>12015000</v>
      </c>
      <c r="H24" s="66" t="e">
        <f>SUM('REV-REVCALC_CWS'!AM17:AX17)</f>
        <v>#VALUE!</v>
      </c>
      <c r="I24" s="66">
        <f>SUM('REV-REVCALC_CWS'!AY17:BJ17)</f>
        <v>11862000</v>
      </c>
      <c r="J24" s="118" t="e">
        <f>SUM(E24:I24)</f>
        <v>#VALUE!</v>
      </c>
      <c r="K24" s="120" t="e">
        <f>J24-'REV-REVCALC_CWS'!BK17</f>
        <v>#VALUE!</v>
      </c>
    </row>
    <row r="25" spans="2:11" outlineLevel="1" x14ac:dyDescent="0.15">
      <c r="B25" s="33"/>
      <c r="C25" s="33"/>
    </row>
    <row r="26" spans="2:11" outlineLevel="1" x14ac:dyDescent="0.15">
      <c r="B26" s="16" t="s">
        <v>312</v>
      </c>
      <c r="C26" s="33"/>
    </row>
    <row r="27" spans="2:11" outlineLevel="1" x14ac:dyDescent="0.15">
      <c r="B27" s="47" t="str">
        <f>'REV-REVCALC_CWS'!A21</f>
        <v>Plato servicio</v>
      </c>
      <c r="C27" s="47"/>
      <c r="E27" s="66">
        <f>SUM('REV-REVCALC_CWS'!C21:N21)</f>
        <v>516000</v>
      </c>
      <c r="F27" s="66">
        <f>SUM('REV-REVCALC_CWS'!O21:Z21)</f>
        <v>2799120</v>
      </c>
      <c r="G27" s="66">
        <f>SUM('REV-REVCALC_CWS'!AA21:AL21)</f>
        <v>3456000</v>
      </c>
      <c r="H27" s="66">
        <f>SUM('REV-REVCALC_CWS'!AM21:AX21)</f>
        <v>133108</v>
      </c>
      <c r="I27" s="66">
        <f>SUM('REV-REVCALC_CWS'!AY21:BJ21)</f>
        <v>7908000</v>
      </c>
      <c r="J27" s="118">
        <f>SUM(E27:I27)</f>
        <v>14812228</v>
      </c>
      <c r="K27" s="120">
        <f>J27-'REV-REVCALC_CWS'!BK21</f>
        <v>0</v>
      </c>
    </row>
    <row r="28" spans="2:11" outlineLevel="1" x14ac:dyDescent="0.15">
      <c r="B28" s="17" t="str">
        <f>'REV-REVCALC_CWS'!A22</f>
        <v>Individual</v>
      </c>
      <c r="C28" s="17"/>
      <c r="E28" s="66">
        <f>SUM('REV-REVCALC_CWS'!C22:N22)</f>
        <v>21500</v>
      </c>
      <c r="F28" s="66">
        <f>SUM('REV-REVCALC_CWS'!O22:Z22)</f>
        <v>116630</v>
      </c>
      <c r="G28" s="66">
        <f>SUM('REV-REVCALC_CWS'!AA22:AL22)</f>
        <v>144000</v>
      </c>
      <c r="H28" s="66">
        <f>SUM('REV-REVCALC_CWS'!AM22:AX22)</f>
        <v>0</v>
      </c>
      <c r="I28" s="66">
        <f>SUM('REV-REVCALC_CWS'!AY22:BJ22)</f>
        <v>329500</v>
      </c>
      <c r="J28" s="118">
        <f>SUM(E28:I28)</f>
        <v>611630</v>
      </c>
      <c r="K28" s="120">
        <f>J28-'REV-REVCALC_CWS'!BK22</f>
        <v>0</v>
      </c>
    </row>
    <row r="29" spans="2:11" outlineLevel="1" x14ac:dyDescent="0.15">
      <c r="B29" s="17" t="s">
        <v>327</v>
      </c>
      <c r="C29" s="17"/>
      <c r="E29" s="66">
        <f>SUM('REV-REVCALC_CWS'!C23:N23)</f>
        <v>0</v>
      </c>
      <c r="F29" s="66">
        <f>SUM('REV-REVCALC_CWS'!O23:Z23)</f>
        <v>0</v>
      </c>
      <c r="G29" s="66">
        <f>SUM('REV-REVCALC_CWS'!AA23:AL23)</f>
        <v>0</v>
      </c>
      <c r="H29" s="66">
        <f>SUM('REV-REVCALC_CWS'!AM23:AX23)</f>
        <v>798648</v>
      </c>
      <c r="I29" s="66">
        <f>SUM('REV-REVCALC_CWS'!AY23:BJ23)</f>
        <v>0</v>
      </c>
      <c r="J29" s="118">
        <f>SUM(E29:I29)</f>
        <v>798648</v>
      </c>
      <c r="K29" s="120">
        <f>J29-'REV-REVCALC_CWS'!BK23</f>
        <v>0</v>
      </c>
    </row>
    <row r="30" spans="2:11" outlineLevel="1" x14ac:dyDescent="0.15">
      <c r="B30" s="17" t="s">
        <v>325</v>
      </c>
      <c r="C30" s="17"/>
      <c r="E30" s="66">
        <f>SUM('REV-REVCALC_CWS'!C24:N24)</f>
        <v>0</v>
      </c>
      <c r="F30" s="66">
        <f>SUM('REV-REVCALC_CWS'!O24:Z24)</f>
        <v>0</v>
      </c>
      <c r="G30" s="66">
        <f>SUM('REV-REVCALC_CWS'!AA24:AL24)</f>
        <v>0</v>
      </c>
      <c r="H30" s="66">
        <f>SUM('REV-REVCALC_CWS'!AM24:AX24)</f>
        <v>0</v>
      </c>
      <c r="I30" s="66">
        <f>SUM('REV-REVCALC_CWS'!AY24:BJ24)</f>
        <v>0</v>
      </c>
      <c r="J30" s="118">
        <f>SUM(E30:I30)</f>
        <v>0</v>
      </c>
      <c r="K30" s="120">
        <f>J30-'REV-REVCALC_CWS'!BK24</f>
        <v>0</v>
      </c>
    </row>
    <row r="31" spans="2:11" s="14" customFormat="1" outlineLevel="1" x14ac:dyDescent="0.15">
      <c r="B31" s="16" t="s">
        <v>342</v>
      </c>
      <c r="C31" s="73"/>
      <c r="E31" s="66">
        <f>SUM('REV-REVCALC_CWS'!C26:N26)</f>
        <v>537500</v>
      </c>
      <c r="F31" s="66">
        <f>SUM('REV-REVCALC_CWS'!O26:Z26)</f>
        <v>2915750</v>
      </c>
      <c r="G31" s="66">
        <f>SUM('REV-REVCALC_CWS'!AA26:AL26)</f>
        <v>3600000</v>
      </c>
      <c r="H31" s="66">
        <f>SUM('REV-REVCALC_CWS'!AM26:AX26)</f>
        <v>931756</v>
      </c>
      <c r="I31" s="66">
        <f>SUM('REV-REVCALC_CWS'!AY26:BJ26)</f>
        <v>8237500</v>
      </c>
      <c r="J31" s="118">
        <f>SUM(E31:I31)</f>
        <v>16222506</v>
      </c>
      <c r="K31" s="120">
        <f>J31-'REV-REVCALC_CWS'!BK26</f>
        <v>0</v>
      </c>
    </row>
    <row r="32" spans="2:11" s="14" customFormat="1" outlineLevel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outlineLevel="1" x14ac:dyDescent="0.15">
      <c r="B33" s="73" t="s">
        <v>339</v>
      </c>
      <c r="C33" s="73"/>
      <c r="E33" s="66">
        <f>SUM('REV-REVCALC_CWS'!C28:N28)</f>
        <v>166840</v>
      </c>
      <c r="F33" s="66">
        <f>SUM('REV-REVCALC_CWS'!O28:Z28)</f>
        <v>1282930</v>
      </c>
      <c r="G33" s="66">
        <f>SUM('REV-REVCALC_CWS'!AA28:AL28)</f>
        <v>1584000</v>
      </c>
      <c r="H33" s="66" t="e">
        <f>SUM('REV-REVCALC_CWS'!AM28:AX28)</f>
        <v>#VALUE!</v>
      </c>
      <c r="I33" s="66">
        <f>SUM('REV-REVCALC_CWS'!AY28:BJ28)</f>
        <v>3624500</v>
      </c>
      <c r="J33" s="118" t="e">
        <f>SUM(E33:I33)</f>
        <v>#VALUE!</v>
      </c>
      <c r="K33" s="120" t="e">
        <f>J33-'REV-REVCALC_CWS'!BK28</f>
        <v>#VALUE!</v>
      </c>
    </row>
    <row r="34" spans="2:11" s="14" customFormat="1" outlineLevel="1" x14ac:dyDescent="0.15">
      <c r="B34" s="73" t="s">
        <v>326</v>
      </c>
      <c r="C34" s="73"/>
      <c r="E34" s="116">
        <f>E33/E24</f>
        <v>0.13363021817832313</v>
      </c>
      <c r="F34" s="116">
        <f>F33/F24</f>
        <v>0.18983533882203926</v>
      </c>
      <c r="G34" s="116">
        <f>G33/G24</f>
        <v>0.13183520599250936</v>
      </c>
      <c r="H34" s="116" t="e">
        <f>H33/H24</f>
        <v>#VALUE!</v>
      </c>
      <c r="I34" s="116">
        <f>I33/I24</f>
        <v>0.30555555555555558</v>
      </c>
      <c r="J34" s="119"/>
      <c r="K34" s="35"/>
    </row>
    <row r="35" spans="2:11" outlineLevel="1" x14ac:dyDescent="0.15"/>
    <row r="36" spans="2:11" outlineLevel="1" x14ac:dyDescent="0.15">
      <c r="B36" s="16" t="str">
        <f>'REV-REVCALC_CWS'!A31</f>
        <v>Service Options</v>
      </c>
      <c r="C36" s="16"/>
    </row>
    <row r="37" spans="2:11" outlineLevel="1" x14ac:dyDescent="0.15">
      <c r="B37" s="47" t="s">
        <v>340</v>
      </c>
      <c r="C37" s="47"/>
      <c r="E37" s="98">
        <f>'REV-REVCALC_CWS'!N33</f>
        <v>0.25</v>
      </c>
      <c r="F37" s="98">
        <f>'REV-REVCALC_CWS'!Z33</f>
        <v>0.27</v>
      </c>
      <c r="G37" s="98">
        <f>'REV-REVCALC_CWS'!AL33</f>
        <v>0.31</v>
      </c>
      <c r="H37" s="98" t="e">
        <f>'REV-REVCALC_CWS'!AX33</f>
        <v>#REF!</v>
      </c>
      <c r="I37" s="98">
        <f>'REV-REVCALC_CWS'!BJ33</f>
        <v>2500</v>
      </c>
    </row>
    <row r="38" spans="2:11" outlineLevel="1" x14ac:dyDescent="0.15">
      <c r="B38" s="47" t="str">
        <f>'REV-REVCALC_CWS'!A34</f>
        <v>Local Services Units</v>
      </c>
      <c r="C38" s="47"/>
      <c r="E38">
        <f>SUM('REV-REVCALC_CWS'!C34:N34)</f>
        <v>29</v>
      </c>
      <c r="F38">
        <f>SUM('REV-REVCALC_CWS'!O34:Z34)</f>
        <v>155</v>
      </c>
      <c r="G38">
        <f>SUM('REV-REVCALC_CWS'!AA34:AL34)</f>
        <v>191</v>
      </c>
      <c r="H38" t="e">
        <f>SUM('REV-REVCALC_CWS'!AM34:AX34)</f>
        <v>#REF!</v>
      </c>
      <c r="I38">
        <f>SUM('REV-REVCALC_CWS'!AY34:BJ34)</f>
        <v>-1646841</v>
      </c>
      <c r="J38" s="118" t="e">
        <f>SUM(E38:I38)</f>
        <v>#REF!</v>
      </c>
      <c r="K38" s="120" t="e">
        <f>J38-'REV-REVCALC_CWS'!BK34</f>
        <v>#REF!</v>
      </c>
    </row>
    <row r="39" spans="2:11" outlineLevel="1" x14ac:dyDescent="0.15">
      <c r="B39" s="47" t="str">
        <f>'REV-REVCALC_CWS'!A35</f>
        <v>Domicilio Services Units</v>
      </c>
      <c r="C39" s="47"/>
      <c r="E39">
        <f>SUM('REV-REVCALC_CWS'!C35:N35)</f>
        <v>14</v>
      </c>
      <c r="F39">
        <f>SUM('REV-REVCALC_CWS'!O35:Z35)</f>
        <v>63</v>
      </c>
      <c r="G39">
        <f>SUM('REV-REVCALC_CWS'!AA35:AL35)</f>
        <v>97</v>
      </c>
      <c r="H39" t="e">
        <f>SUM('REV-REVCALC_CWS'!AM35:AX35)</f>
        <v>#REF!</v>
      </c>
      <c r="I39">
        <f>SUM('REV-REVCALC_CWS'!AY35:BJ35)</f>
        <v>1647500</v>
      </c>
      <c r="J39" s="118" t="e">
        <f>SUM(E39:I39)</f>
        <v>#REF!</v>
      </c>
      <c r="K39" s="120" t="e">
        <f>J39-'REV-REVCALC_CWS'!BK35</f>
        <v>#REF!</v>
      </c>
    </row>
    <row r="40" spans="2:11" outlineLevel="1" x14ac:dyDescent="0.15">
      <c r="B40" s="47"/>
      <c r="C40" s="47"/>
    </row>
    <row r="41" spans="2:11" outlineLevel="1" x14ac:dyDescent="0.15">
      <c r="B41" s="14" t="str">
        <f>'REV-REVCALC_CWS'!A37</f>
        <v>Local Services Units</v>
      </c>
      <c r="C41" s="14"/>
    </row>
    <row r="42" spans="2:11" outlineLevel="1" x14ac:dyDescent="0.15">
      <c r="B42" s="47" t="str">
        <f>'REV-REVCALC_CWS'!A38</f>
        <v>Servicio</v>
      </c>
      <c r="C42" s="47"/>
      <c r="E42" s="66">
        <f>SUM('REV-REVCALC_CWS'!C38:N38)</f>
        <v>0</v>
      </c>
      <c r="F42" s="66">
        <f>SUM('REV-REVCALC_CWS'!O38:Z38)</f>
        <v>0</v>
      </c>
      <c r="G42" s="66">
        <f>SUM('REV-REVCALC_CWS'!AA38:AL38)</f>
        <v>56.42</v>
      </c>
      <c r="H42" s="66" t="e">
        <f>SUM('REV-REVCALC_CWS'!AM38:AX38)</f>
        <v>#REF!</v>
      </c>
      <c r="I42" s="66">
        <f>SUM('REV-REVCALC_CWS'!AY38:BJ38)</f>
        <v>0</v>
      </c>
      <c r="J42" s="118" t="e">
        <f>SUM(E42:I42)</f>
        <v>#REF!</v>
      </c>
      <c r="K42" s="120" t="e">
        <f>J42-'REV-REVCALC_CWS'!BK38</f>
        <v>#REF!</v>
      </c>
    </row>
    <row r="43" spans="2:11" outlineLevel="1" x14ac:dyDescent="0.15">
      <c r="B43" s="47" t="s">
        <v>341</v>
      </c>
      <c r="C43" s="47"/>
      <c r="E43" s="98">
        <f>'REV-REVCALC_CWS'!N39</f>
        <v>0</v>
      </c>
      <c r="F43" s="98">
        <f>'REV-REVCALC_CWS'!Z39</f>
        <v>0</v>
      </c>
      <c r="G43" s="98">
        <f>'REV-REVCALC_CWS'!AL39</f>
        <v>0</v>
      </c>
      <c r="H43" s="98" t="e">
        <f>'REV-REVCALC_CWS'!AX39</f>
        <v>#REF!</v>
      </c>
      <c r="I43" s="98">
        <f>'REV-REVCALC_CWS'!BJ39</f>
        <v>0</v>
      </c>
    </row>
    <row r="44" spans="2:11" outlineLevel="1" x14ac:dyDescent="0.15">
      <c r="B44" s="47" t="str">
        <f>'REV-REVCALC_CWS'!A40</f>
        <v>Servicio Ingreso</v>
      </c>
      <c r="C44" s="47"/>
      <c r="E44" s="66">
        <f>SUM('REV-REVCALC_CWS'!C40:N40)</f>
        <v>0</v>
      </c>
      <c r="F44" s="66">
        <f>SUM('REV-REVCALC_CWS'!O40:Z40)</f>
        <v>0</v>
      </c>
      <c r="G44" s="66">
        <f>SUM('REV-REVCALC_CWS'!AA40:AL40)</f>
        <v>56.42</v>
      </c>
      <c r="H44" s="66" t="e">
        <f>SUM('REV-REVCALC_CWS'!AM40:AX40)</f>
        <v>#REF!</v>
      </c>
      <c r="I44" s="66">
        <f>SUM('REV-REVCALC_CWS'!AY40:BJ40)</f>
        <v>0</v>
      </c>
      <c r="J44" s="118" t="e">
        <f>SUM(E44:I44)</f>
        <v>#REF!</v>
      </c>
      <c r="K44" s="120" t="e">
        <f>J44-'REV-REVCALC_CWS'!BK40</f>
        <v>#REF!</v>
      </c>
    </row>
    <row r="45" spans="2:11" outlineLevel="1" x14ac:dyDescent="0.15">
      <c r="B45" s="47" t="s">
        <v>354</v>
      </c>
      <c r="C45" s="47"/>
      <c r="E45" s="66">
        <f>SUM('REV-REVCALC_CWS'!C41:N41)</f>
        <v>0</v>
      </c>
      <c r="F45" s="66">
        <f>SUM('REV-REVCALC_CWS'!O41:Z41)</f>
        <v>0</v>
      </c>
      <c r="G45" s="66">
        <f>SUM('REV-REVCALC_CWS'!AA41:AL41)</f>
        <v>0</v>
      </c>
      <c r="H45" s="66" t="e">
        <f>SUM('REV-REVCALC_CWS'!AM41:AX41)</f>
        <v>#REF!</v>
      </c>
      <c r="I45" s="66" t="e">
        <f>SUM('REV-REVCALC_CWS'!AY41:BJ41)</f>
        <v>#REF!</v>
      </c>
      <c r="J45" s="118" t="e">
        <f>SUM(E45:I45)</f>
        <v>#REF!</v>
      </c>
      <c r="K45" s="120" t="e">
        <f>J45-'REV-REVCALC_CWS'!BK41</f>
        <v>#REF!</v>
      </c>
    </row>
    <row r="46" spans="2:11" outlineLevel="1" x14ac:dyDescent="0.15">
      <c r="B46" s="16" t="str">
        <f>'REV-REVCALC_CWS'!A43</f>
        <v>Domicilio Services Units</v>
      </c>
      <c r="E46" s="66"/>
      <c r="F46" s="66"/>
      <c r="G46" s="66"/>
      <c r="H46" s="66"/>
      <c r="I46" s="66"/>
    </row>
    <row r="47" spans="2:11" x14ac:dyDescent="0.15">
      <c r="B47" s="47" t="str">
        <f>'REV-REVCALC_CWS'!A44</f>
        <v>Envío</v>
      </c>
      <c r="E47" s="66">
        <f>SUM('REV-REVCALC_CWS'!C44:N44)</f>
        <v>35000</v>
      </c>
      <c r="F47" s="66">
        <f>SUM('REV-REVCALC_CWS'!O44:Z44)</f>
        <v>168525</v>
      </c>
      <c r="G47" s="66">
        <f>SUM('REV-REVCALC_CWS'!AA44:AL44)</f>
        <v>242500</v>
      </c>
      <c r="H47" s="66" t="e">
        <f>SUM('REV-REVCALC_CWS'!AM44:AX44)</f>
        <v>#REF!</v>
      </c>
      <c r="I47" s="66">
        <f>SUM('REV-REVCALC_CWS'!AY44:BJ44)</f>
        <v>0</v>
      </c>
      <c r="J47" s="118" t="e">
        <f>SUM(E47:I47)</f>
        <v>#REF!</v>
      </c>
      <c r="K47" s="120" t="e">
        <f>J47-'REV-REVCALC_CWS'!BK44</f>
        <v>#REF!</v>
      </c>
    </row>
    <row r="48" spans="2:11" x14ac:dyDescent="0.15">
      <c r="B48" s="47" t="s">
        <v>353</v>
      </c>
      <c r="E48" s="66">
        <f>SUM('REV-REVCALC_CWS'!C45:N45)</f>
        <v>0</v>
      </c>
      <c r="F48" s="66">
        <f>SUM('REV-REVCALC_CWS'!O45:Z45)</f>
        <v>0</v>
      </c>
      <c r="G48" s="66">
        <f>SUM('REV-REVCALC_CWS'!AA45:AL45)</f>
        <v>0</v>
      </c>
      <c r="H48" s="66" t="e">
        <f>SUM('REV-REVCALC_CWS'!AM45:AX45)</f>
        <v>#REF!</v>
      </c>
      <c r="I48" s="66" t="e">
        <f>SUM('REV-REVCALC_CWS'!AY45:BJ45)</f>
        <v>#REF!</v>
      </c>
      <c r="J48" s="118" t="e">
        <f>SUM(E48:I48)</f>
        <v>#REF!</v>
      </c>
      <c r="K48" s="120" t="e">
        <f>J48-'REV-REVCALC_CWS'!BK45</f>
        <v>#REF!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72" t="s">
        <v>702</v>
      </c>
      <c r="C2" s="372"/>
      <c r="D2" s="372"/>
    </row>
    <row r="3" spans="2:4" x14ac:dyDescent="0.15">
      <c r="C3" s="10" t="s">
        <v>373</v>
      </c>
      <c r="D3" s="10" t="s">
        <v>374</v>
      </c>
    </row>
    <row r="4" spans="2:4" x14ac:dyDescent="0.15">
      <c r="B4" s="14" t="s">
        <v>431</v>
      </c>
      <c r="C4" s="274">
        <v>3</v>
      </c>
      <c r="D4" s="274">
        <v>2</v>
      </c>
    </row>
    <row r="5" spans="2:4" x14ac:dyDescent="0.15">
      <c r="B5" s="17" t="s">
        <v>375</v>
      </c>
      <c r="C5" s="93"/>
      <c r="D5" s="90">
        <v>650</v>
      </c>
    </row>
    <row r="6" spans="2:4" x14ac:dyDescent="0.15">
      <c r="B6" s="17" t="s">
        <v>376</v>
      </c>
      <c r="C6" s="93">
        <v>120</v>
      </c>
      <c r="D6" s="90">
        <f>C6*$D$4</f>
        <v>240</v>
      </c>
    </row>
    <row r="7" spans="2:4" x14ac:dyDescent="0.15">
      <c r="B7" s="17" t="s">
        <v>377</v>
      </c>
      <c r="C7" s="93">
        <v>50</v>
      </c>
      <c r="D7" s="90">
        <f>C7*$C$4</f>
        <v>150</v>
      </c>
    </row>
    <row r="8" spans="2:4" x14ac:dyDescent="0.15">
      <c r="B8" s="17" t="s">
        <v>378</v>
      </c>
      <c r="C8" s="93">
        <v>85</v>
      </c>
      <c r="D8" s="90">
        <f>C8*$C$4</f>
        <v>255</v>
      </c>
    </row>
    <row r="9" spans="2:4" x14ac:dyDescent="0.15">
      <c r="B9" s="73" t="s">
        <v>379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380</v>
      </c>
      <c r="C11" s="274">
        <v>2</v>
      </c>
      <c r="D11" s="274">
        <v>2</v>
      </c>
    </row>
    <row r="12" spans="2:4" x14ac:dyDescent="0.15">
      <c r="B12" s="17" t="s">
        <v>375</v>
      </c>
      <c r="C12" s="93"/>
      <c r="D12" s="90">
        <v>650</v>
      </c>
    </row>
    <row r="13" spans="2:4" x14ac:dyDescent="0.15">
      <c r="B13" s="17" t="s">
        <v>376</v>
      </c>
      <c r="C13" s="93">
        <v>120</v>
      </c>
      <c r="D13" s="90">
        <f>C13*$D$11</f>
        <v>240</v>
      </c>
    </row>
    <row r="14" spans="2:4" x14ac:dyDescent="0.15">
      <c r="B14" s="17" t="s">
        <v>377</v>
      </c>
      <c r="C14" s="93">
        <v>50</v>
      </c>
      <c r="D14" s="90">
        <f>C14*$C$11</f>
        <v>100</v>
      </c>
    </row>
    <row r="15" spans="2:4" x14ac:dyDescent="0.15">
      <c r="B15" s="17" t="s">
        <v>378</v>
      </c>
      <c r="C15" s="93">
        <v>85</v>
      </c>
      <c r="D15" s="90">
        <f>C15*$C$11</f>
        <v>170</v>
      </c>
    </row>
    <row r="16" spans="2:4" x14ac:dyDescent="0.15">
      <c r="B16" s="73" t="s">
        <v>379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432</v>
      </c>
      <c r="C18" s="274">
        <v>4</v>
      </c>
      <c r="D18" s="274">
        <v>3</v>
      </c>
    </row>
    <row r="19" spans="2:4" x14ac:dyDescent="0.15">
      <c r="B19" s="17" t="s">
        <v>375</v>
      </c>
      <c r="C19" s="93"/>
      <c r="D19" s="90">
        <v>650</v>
      </c>
    </row>
    <row r="20" spans="2:4" x14ac:dyDescent="0.15">
      <c r="B20" s="17" t="s">
        <v>376</v>
      </c>
      <c r="C20" s="93">
        <v>120</v>
      </c>
      <c r="D20" s="90">
        <f>C20*$D$18</f>
        <v>360</v>
      </c>
    </row>
    <row r="21" spans="2:4" x14ac:dyDescent="0.15">
      <c r="B21" s="17" t="s">
        <v>377</v>
      </c>
      <c r="C21" s="93">
        <v>50</v>
      </c>
      <c r="D21" s="90">
        <f>C21*$C$18</f>
        <v>200</v>
      </c>
    </row>
    <row r="22" spans="2:4" x14ac:dyDescent="0.15">
      <c r="B22" s="17" t="s">
        <v>378</v>
      </c>
      <c r="C22" s="93">
        <v>85</v>
      </c>
      <c r="D22" s="90">
        <f>C22*$C$18</f>
        <v>340</v>
      </c>
    </row>
    <row r="23" spans="2:4" x14ac:dyDescent="0.15">
      <c r="B23" s="73" t="s">
        <v>379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430</v>
      </c>
      <c r="C25" s="274">
        <v>3</v>
      </c>
      <c r="D25" s="274">
        <v>2</v>
      </c>
    </row>
    <row r="26" spans="2:4" x14ac:dyDescent="0.15">
      <c r="B26" s="17" t="s">
        <v>375</v>
      </c>
      <c r="C26" s="93"/>
      <c r="D26" s="90">
        <v>1500</v>
      </c>
    </row>
    <row r="27" spans="2:4" x14ac:dyDescent="0.15">
      <c r="B27" s="47" t="s">
        <v>376</v>
      </c>
      <c r="C27" s="93">
        <v>150</v>
      </c>
      <c r="D27" s="90">
        <f>C27*$D$25</f>
        <v>300</v>
      </c>
    </row>
    <row r="28" spans="2:4" x14ac:dyDescent="0.15">
      <c r="B28" s="17" t="s">
        <v>377</v>
      </c>
      <c r="C28" s="93">
        <v>50</v>
      </c>
      <c r="D28" s="90">
        <f>C28*$C$25</f>
        <v>150</v>
      </c>
    </row>
    <row r="29" spans="2:4" x14ac:dyDescent="0.15">
      <c r="B29" s="17" t="s">
        <v>378</v>
      </c>
      <c r="C29" s="93">
        <v>85</v>
      </c>
      <c r="D29" s="90">
        <f>C29*$C$25</f>
        <v>255</v>
      </c>
    </row>
    <row r="30" spans="2:4" x14ac:dyDescent="0.15">
      <c r="B30" s="73" t="s">
        <v>379</v>
      </c>
      <c r="C30" s="27"/>
      <c r="D30" s="117">
        <f>SUM(D26:D29)</f>
        <v>2205</v>
      </c>
    </row>
    <row r="32" spans="2:4" x14ac:dyDescent="0.15">
      <c r="B32" s="73" t="s">
        <v>433</v>
      </c>
      <c r="C32" s="274">
        <v>3</v>
      </c>
      <c r="D32" s="274">
        <v>2</v>
      </c>
    </row>
    <row r="33" spans="2:4" x14ac:dyDescent="0.15">
      <c r="B33" s="17" t="s">
        <v>375</v>
      </c>
      <c r="C33" s="93"/>
      <c r="D33" s="90">
        <v>650</v>
      </c>
    </row>
    <row r="34" spans="2:4" x14ac:dyDescent="0.15">
      <c r="B34" s="47" t="s">
        <v>1092</v>
      </c>
      <c r="C34" s="93">
        <v>150</v>
      </c>
      <c r="D34" s="90">
        <f>C34*$D$25</f>
        <v>300</v>
      </c>
    </row>
    <row r="35" spans="2:4" x14ac:dyDescent="0.15">
      <c r="B35" s="17" t="s">
        <v>377</v>
      </c>
      <c r="C35" s="93">
        <v>50</v>
      </c>
      <c r="D35" s="90">
        <f>C35*$C$25</f>
        <v>150</v>
      </c>
    </row>
    <row r="36" spans="2:4" x14ac:dyDescent="0.15">
      <c r="B36" s="17" t="s">
        <v>378</v>
      </c>
      <c r="C36" s="93">
        <v>85</v>
      </c>
      <c r="D36" s="90">
        <f>C36*$C$25</f>
        <v>255</v>
      </c>
    </row>
    <row r="37" spans="2:4" x14ac:dyDescent="0.15">
      <c r="B37" s="73" t="s">
        <v>379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72" t="s">
        <v>35</v>
      </c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 t="s">
        <v>36</v>
      </c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 t="s">
        <v>37</v>
      </c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 t="s">
        <v>38</v>
      </c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 t="s">
        <v>39</v>
      </c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5"/>
    </row>
    <row r="2" spans="1:76" s="14" customFormat="1" x14ac:dyDescent="0.15">
      <c r="A2" s="10"/>
      <c r="B2" s="14" t="s">
        <v>735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434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435</v>
      </c>
    </row>
    <row r="25" spans="2:64" x14ac:dyDescent="0.15">
      <c r="B25" s="14"/>
    </row>
    <row r="26" spans="2:64" s="102" customFormat="1" x14ac:dyDescent="0.15">
      <c r="B26" s="298" t="s">
        <v>431</v>
      </c>
      <c r="D26" s="319">
        <v>3</v>
      </c>
      <c r="E26" s="319"/>
      <c r="F26" s="319">
        <v>1</v>
      </c>
      <c r="G26" s="319"/>
      <c r="H26" s="319">
        <v>1</v>
      </c>
      <c r="I26" s="319"/>
      <c r="J26" s="319">
        <v>1</v>
      </c>
      <c r="K26" s="319"/>
      <c r="L26" s="319">
        <v>1</v>
      </c>
      <c r="M26" s="319"/>
      <c r="N26" s="319">
        <v>1</v>
      </c>
      <c r="O26" s="319"/>
      <c r="P26" s="319">
        <v>1</v>
      </c>
      <c r="Q26" s="319"/>
      <c r="R26" s="319">
        <v>1</v>
      </c>
      <c r="S26" s="319"/>
      <c r="T26" s="319">
        <v>1</v>
      </c>
      <c r="U26" s="319"/>
      <c r="V26" s="319">
        <v>1</v>
      </c>
      <c r="W26" s="319"/>
      <c r="X26" s="319">
        <v>1</v>
      </c>
      <c r="Y26" s="319"/>
      <c r="Z26" s="319">
        <v>1</v>
      </c>
      <c r="AA26" s="319"/>
      <c r="AB26" s="319">
        <v>1</v>
      </c>
      <c r="AC26" s="319"/>
      <c r="AD26" s="319">
        <v>1</v>
      </c>
      <c r="AE26" s="319"/>
      <c r="AF26" s="319">
        <v>1</v>
      </c>
      <c r="AG26" s="319"/>
      <c r="AH26" s="319">
        <v>1</v>
      </c>
      <c r="AI26" s="319"/>
      <c r="AJ26" s="319">
        <v>1</v>
      </c>
      <c r="AK26" s="319"/>
      <c r="AL26" s="319">
        <v>1</v>
      </c>
      <c r="AM26" s="319"/>
      <c r="AN26" s="319">
        <v>1</v>
      </c>
      <c r="AO26" s="319"/>
      <c r="AP26" s="319">
        <v>1</v>
      </c>
      <c r="AQ26" s="319"/>
      <c r="AR26" s="319">
        <v>1</v>
      </c>
      <c r="AS26" s="319"/>
      <c r="AT26" s="319">
        <v>1</v>
      </c>
      <c r="AU26" s="319"/>
      <c r="AV26" s="319">
        <v>1</v>
      </c>
      <c r="AW26" s="319"/>
      <c r="AX26" s="319">
        <v>1</v>
      </c>
      <c r="AY26" s="319"/>
      <c r="AZ26" s="319">
        <v>1</v>
      </c>
      <c r="BA26" s="319"/>
      <c r="BB26" s="319">
        <v>1</v>
      </c>
      <c r="BC26" s="319"/>
      <c r="BD26" s="319">
        <v>1</v>
      </c>
      <c r="BE26" s="319"/>
      <c r="BF26" s="319">
        <v>1</v>
      </c>
      <c r="BG26" s="319"/>
      <c r="BH26" s="319">
        <v>1</v>
      </c>
      <c r="BI26" s="319"/>
      <c r="BJ26" s="319">
        <v>1</v>
      </c>
      <c r="BK26" s="319"/>
      <c r="BL26" s="319">
        <v>1</v>
      </c>
    </row>
    <row r="27" spans="2:64" s="102" customFormat="1" x14ac:dyDescent="0.15">
      <c r="B27" s="298" t="s">
        <v>380</v>
      </c>
      <c r="D27" s="319">
        <v>3</v>
      </c>
      <c r="E27" s="319"/>
      <c r="F27" s="319"/>
      <c r="G27" s="319"/>
      <c r="H27" s="319"/>
      <c r="I27" s="319"/>
      <c r="J27" s="319"/>
      <c r="K27" s="319"/>
      <c r="L27" s="319"/>
      <c r="M27" s="319"/>
      <c r="N27" s="319"/>
      <c r="O27" s="319"/>
      <c r="P27" s="319"/>
      <c r="Q27" s="319"/>
      <c r="R27" s="319"/>
      <c r="S27" s="319"/>
      <c r="T27" s="319"/>
      <c r="U27" s="319"/>
      <c r="V27" s="319"/>
      <c r="W27" s="319"/>
      <c r="X27" s="319"/>
      <c r="Y27" s="319"/>
      <c r="Z27" s="319"/>
      <c r="AA27" s="319"/>
      <c r="AB27" s="319"/>
      <c r="AC27" s="319"/>
      <c r="AD27" s="319"/>
      <c r="AE27" s="319"/>
      <c r="AF27" s="319"/>
      <c r="AG27" s="319"/>
      <c r="AH27" s="319"/>
      <c r="AI27" s="319"/>
      <c r="AJ27" s="319"/>
      <c r="AK27" s="319"/>
      <c r="AL27" s="319"/>
      <c r="AM27" s="319"/>
      <c r="AN27" s="319"/>
      <c r="AO27" s="319"/>
      <c r="AP27" s="319"/>
      <c r="AQ27" s="319"/>
      <c r="AR27" s="319"/>
      <c r="AS27" s="319"/>
      <c r="AT27" s="319"/>
      <c r="AU27" s="319"/>
      <c r="AV27" s="319"/>
      <c r="AW27" s="319"/>
      <c r="AX27" s="319"/>
      <c r="AY27" s="319"/>
      <c r="AZ27" s="319"/>
      <c r="BA27" s="319"/>
      <c r="BB27" s="319"/>
      <c r="BC27" s="319"/>
      <c r="BD27" s="319"/>
      <c r="BE27" s="319"/>
      <c r="BF27" s="319"/>
      <c r="BG27" s="319"/>
      <c r="BH27" s="319"/>
      <c r="BI27" s="319"/>
      <c r="BJ27" s="319"/>
      <c r="BK27" s="319"/>
      <c r="BL27" s="319"/>
    </row>
    <row r="28" spans="2:64" s="102" customFormat="1" x14ac:dyDescent="0.15">
      <c r="B28" s="298" t="s">
        <v>432</v>
      </c>
      <c r="D28" s="319"/>
      <c r="E28" s="319"/>
      <c r="F28" s="319"/>
      <c r="G28" s="319">
        <v>1</v>
      </c>
      <c r="H28" s="319"/>
      <c r="I28" s="319"/>
      <c r="J28" s="319">
        <v>1</v>
      </c>
      <c r="K28" s="319"/>
      <c r="L28" s="319"/>
      <c r="M28" s="319">
        <v>1</v>
      </c>
      <c r="N28" s="319"/>
      <c r="O28" s="319"/>
      <c r="P28" s="319">
        <v>1</v>
      </c>
      <c r="Q28" s="319"/>
      <c r="R28" s="319"/>
      <c r="S28" s="319">
        <v>1</v>
      </c>
      <c r="T28" s="319"/>
      <c r="U28" s="319"/>
      <c r="V28" s="319">
        <v>1</v>
      </c>
      <c r="W28" s="319"/>
      <c r="X28" s="319"/>
      <c r="Y28" s="319">
        <v>1</v>
      </c>
      <c r="Z28" s="319"/>
      <c r="AA28" s="319"/>
      <c r="AB28" s="319">
        <v>1</v>
      </c>
      <c r="AC28" s="319"/>
      <c r="AD28" s="319"/>
      <c r="AE28" s="319">
        <v>1</v>
      </c>
      <c r="AF28" s="319"/>
      <c r="AG28" s="319"/>
      <c r="AH28" s="319"/>
      <c r="AI28" s="319"/>
      <c r="AJ28" s="319"/>
      <c r="AK28" s="319"/>
      <c r="AL28" s="319"/>
      <c r="AM28" s="319"/>
      <c r="AN28" s="319"/>
      <c r="AO28" s="319"/>
      <c r="AP28" s="319"/>
      <c r="AQ28" s="319"/>
      <c r="AR28" s="319"/>
      <c r="AS28" s="319"/>
      <c r="AT28" s="319"/>
      <c r="AU28" s="319"/>
      <c r="AV28" s="319"/>
      <c r="AW28" s="319"/>
      <c r="AX28" s="319"/>
      <c r="AY28" s="319"/>
      <c r="AZ28" s="319"/>
      <c r="BA28" s="319"/>
      <c r="BB28" s="319"/>
      <c r="BC28" s="319"/>
      <c r="BD28" s="319"/>
      <c r="BE28" s="319"/>
      <c r="BF28" s="319"/>
      <c r="BG28" s="319"/>
      <c r="BH28" s="319"/>
      <c r="BI28" s="319"/>
      <c r="BJ28" s="319"/>
      <c r="BK28" s="319"/>
      <c r="BL28" s="319"/>
    </row>
    <row r="29" spans="2:64" s="102" customFormat="1" x14ac:dyDescent="0.15">
      <c r="B29" s="298" t="s">
        <v>430</v>
      </c>
      <c r="D29" s="319">
        <v>1</v>
      </c>
      <c r="E29" s="319"/>
      <c r="F29" s="319"/>
      <c r="G29" s="319"/>
      <c r="H29" s="319"/>
      <c r="I29" s="319"/>
      <c r="J29" s="319"/>
      <c r="K29" s="319"/>
      <c r="L29" s="319"/>
      <c r="M29" s="319"/>
      <c r="N29" s="319"/>
      <c r="O29" s="319"/>
      <c r="P29" s="319"/>
      <c r="Q29" s="319"/>
      <c r="R29" s="319"/>
      <c r="S29" s="319"/>
      <c r="T29" s="319"/>
      <c r="U29" s="319"/>
      <c r="V29" s="319"/>
      <c r="W29" s="319"/>
      <c r="X29" s="319"/>
      <c r="Y29" s="319"/>
      <c r="Z29" s="319"/>
      <c r="AA29" s="319"/>
      <c r="AB29" s="319"/>
      <c r="AC29" s="319"/>
      <c r="AD29" s="319"/>
      <c r="AE29" s="319"/>
      <c r="AF29" s="319"/>
      <c r="AG29" s="319"/>
      <c r="AH29" s="319"/>
      <c r="AI29" s="319"/>
      <c r="AJ29" s="319"/>
      <c r="AK29" s="319"/>
      <c r="AL29" s="319"/>
      <c r="AM29" s="319"/>
      <c r="AN29" s="319"/>
      <c r="AO29" s="319"/>
      <c r="AP29" s="319"/>
      <c r="AQ29" s="319"/>
      <c r="AR29" s="319"/>
      <c r="AS29" s="319"/>
      <c r="AT29" s="319"/>
      <c r="AU29" s="319"/>
      <c r="AV29" s="319"/>
      <c r="AW29" s="319"/>
      <c r="AX29" s="319"/>
      <c r="AY29" s="319"/>
      <c r="AZ29" s="319"/>
      <c r="BA29" s="319"/>
      <c r="BB29" s="319"/>
      <c r="BC29" s="319"/>
      <c r="BD29" s="319"/>
      <c r="BE29" s="319"/>
      <c r="BF29" s="319"/>
      <c r="BG29" s="319"/>
      <c r="BH29" s="319"/>
      <c r="BI29" s="319"/>
      <c r="BJ29" s="319"/>
      <c r="BK29" s="319"/>
      <c r="BL29" s="319"/>
    </row>
    <row r="30" spans="2:64" s="102" customFormat="1" x14ac:dyDescent="0.15">
      <c r="B30" s="298" t="s">
        <v>433</v>
      </c>
      <c r="D30" s="319"/>
      <c r="E30" s="319"/>
      <c r="F30" s="319"/>
      <c r="G30" s="319"/>
      <c r="H30" s="319"/>
      <c r="I30" s="319"/>
      <c r="J30" s="319"/>
      <c r="K30" s="319"/>
      <c r="L30" s="319"/>
      <c r="M30" s="319"/>
      <c r="N30" s="319"/>
      <c r="O30" s="319"/>
      <c r="P30" s="319"/>
      <c r="Q30" s="319"/>
      <c r="R30" s="319"/>
      <c r="S30" s="319"/>
      <c r="T30" s="319"/>
      <c r="U30" s="319"/>
      <c r="V30" s="319"/>
      <c r="W30" s="319"/>
      <c r="X30" s="319"/>
      <c r="Y30" s="319"/>
      <c r="Z30" s="319"/>
      <c r="AA30" s="319"/>
      <c r="AB30" s="319"/>
      <c r="AC30" s="319"/>
      <c r="AD30" s="319"/>
      <c r="AE30" s="319"/>
      <c r="AF30" s="319"/>
      <c r="AG30" s="319"/>
      <c r="AH30" s="319"/>
      <c r="AI30" s="319"/>
      <c r="AJ30" s="319"/>
      <c r="AK30" s="319"/>
      <c r="AL30" s="319"/>
      <c r="AM30" s="319"/>
      <c r="AN30" s="319"/>
      <c r="AO30" s="319"/>
      <c r="AP30" s="319"/>
      <c r="AQ30" s="319"/>
      <c r="AR30" s="319"/>
      <c r="AS30" s="319"/>
      <c r="AT30" s="319"/>
      <c r="AU30" s="319"/>
      <c r="AV30" s="319"/>
      <c r="AW30" s="319"/>
      <c r="AX30" s="319"/>
      <c r="AY30" s="319"/>
      <c r="AZ30" s="319"/>
      <c r="BA30" s="319"/>
      <c r="BB30" s="319"/>
      <c r="BC30" s="319"/>
      <c r="BD30" s="319"/>
      <c r="BE30" s="319"/>
      <c r="BF30" s="319"/>
      <c r="BG30" s="319"/>
      <c r="BH30" s="319"/>
      <c r="BI30" s="319"/>
      <c r="BJ30" s="319"/>
      <c r="BK30" s="319"/>
      <c r="BL30" s="319"/>
    </row>
    <row r="31" spans="2:64" s="102" customFormat="1" x14ac:dyDescent="0.15">
      <c r="B31" s="29"/>
    </row>
    <row r="32" spans="2:64" s="102" customFormat="1" x14ac:dyDescent="0.15">
      <c r="B32" s="29" t="s">
        <v>533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436</v>
      </c>
    </row>
    <row r="35" spans="2:64" x14ac:dyDescent="0.15">
      <c r="B35" s="14"/>
    </row>
    <row r="36" spans="2:64" x14ac:dyDescent="0.15">
      <c r="B36" s="47" t="s">
        <v>431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380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432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430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433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437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510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438</v>
      </c>
    </row>
    <row r="63" spans="2:64" x14ac:dyDescent="0.15">
      <c r="B63" s="14"/>
    </row>
    <row r="64" spans="2:64" s="102" customFormat="1" x14ac:dyDescent="0.15">
      <c r="B64" s="298" t="s">
        <v>431</v>
      </c>
      <c r="D64" s="319"/>
      <c r="E64" s="319"/>
      <c r="F64" s="319"/>
      <c r="G64" s="319"/>
      <c r="H64" s="319"/>
      <c r="I64" s="319"/>
      <c r="J64" s="319"/>
      <c r="K64" s="319"/>
      <c r="L64" s="319"/>
      <c r="M64" s="319"/>
      <c r="N64" s="319"/>
      <c r="O64" s="319"/>
      <c r="P64" s="319"/>
      <c r="Q64" s="319"/>
      <c r="R64" s="319"/>
      <c r="S64" s="319"/>
      <c r="T64" s="319"/>
      <c r="U64" s="319"/>
      <c r="V64" s="319"/>
      <c r="W64" s="319"/>
      <c r="X64" s="319"/>
      <c r="Y64" s="319"/>
      <c r="Z64" s="319"/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  <c r="AT64" s="319"/>
      <c r="AU64" s="319"/>
      <c r="AV64" s="319"/>
      <c r="AW64" s="319"/>
      <c r="AX64" s="319"/>
      <c r="AY64" s="319"/>
      <c r="AZ64" s="319"/>
      <c r="BA64" s="319"/>
      <c r="BB64" s="319"/>
      <c r="BC64" s="319"/>
      <c r="BD64" s="319"/>
      <c r="BE64" s="319"/>
      <c r="BF64" s="319"/>
      <c r="BG64" s="319"/>
      <c r="BH64" s="319"/>
      <c r="BI64" s="319"/>
      <c r="BJ64" s="319"/>
      <c r="BK64" s="319"/>
      <c r="BL64" s="319"/>
    </row>
    <row r="65" spans="2:64" s="102" customFormat="1" x14ac:dyDescent="0.15">
      <c r="B65" s="298" t="s">
        <v>380</v>
      </c>
      <c r="D65" s="319"/>
      <c r="E65" s="319"/>
      <c r="F65" s="319"/>
      <c r="G65" s="319"/>
      <c r="H65" s="319"/>
      <c r="I65" s="319"/>
      <c r="J65" s="319"/>
      <c r="K65" s="319"/>
      <c r="L65" s="319"/>
      <c r="M65" s="319"/>
      <c r="N65" s="319"/>
      <c r="O65" s="319"/>
      <c r="P65" s="319"/>
      <c r="Q65" s="319"/>
      <c r="R65" s="319"/>
      <c r="S65" s="319"/>
      <c r="T65" s="319"/>
      <c r="U65" s="319"/>
      <c r="V65" s="319"/>
      <c r="W65" s="319"/>
      <c r="X65" s="319"/>
      <c r="Y65" s="319"/>
      <c r="Z65" s="319"/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  <c r="AT65" s="319"/>
      <c r="AU65" s="319"/>
      <c r="AV65" s="319"/>
      <c r="AW65" s="319"/>
      <c r="AX65" s="319"/>
      <c r="AY65" s="319"/>
      <c r="AZ65" s="319"/>
      <c r="BA65" s="319"/>
      <c r="BB65" s="319"/>
      <c r="BC65" s="319"/>
      <c r="BD65" s="319"/>
      <c r="BE65" s="319"/>
      <c r="BF65" s="319"/>
      <c r="BG65" s="319"/>
      <c r="BH65" s="319"/>
      <c r="BI65" s="319"/>
      <c r="BJ65" s="319"/>
      <c r="BK65" s="319"/>
      <c r="BL65" s="319"/>
    </row>
    <row r="66" spans="2:64" s="102" customFormat="1" x14ac:dyDescent="0.15">
      <c r="B66" s="298" t="s">
        <v>432</v>
      </c>
      <c r="D66" s="319"/>
      <c r="E66" s="319"/>
      <c r="F66" s="319"/>
      <c r="G66" s="319"/>
      <c r="H66" s="319"/>
      <c r="I66" s="319"/>
      <c r="J66" s="319"/>
      <c r="K66" s="319"/>
      <c r="L66" s="319"/>
      <c r="M66" s="319"/>
      <c r="N66" s="319"/>
      <c r="O66" s="319"/>
      <c r="P66" s="319"/>
      <c r="Q66" s="319"/>
      <c r="R66" s="319"/>
      <c r="S66" s="319"/>
      <c r="T66" s="319"/>
      <c r="U66" s="319"/>
      <c r="V66" s="319"/>
      <c r="W66" s="319"/>
      <c r="X66" s="319"/>
      <c r="Y66" s="319"/>
      <c r="Z66" s="319"/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  <c r="AT66" s="319"/>
      <c r="AU66" s="319"/>
      <c r="AV66" s="319"/>
      <c r="AW66" s="319"/>
      <c r="AX66" s="319"/>
      <c r="AY66" s="319"/>
      <c r="AZ66" s="319"/>
      <c r="BA66" s="319"/>
      <c r="BB66" s="319"/>
      <c r="BC66" s="319"/>
      <c r="BD66" s="319"/>
      <c r="BE66" s="319"/>
      <c r="BF66" s="319"/>
      <c r="BG66" s="319"/>
      <c r="BH66" s="319"/>
      <c r="BI66" s="319"/>
      <c r="BJ66" s="319"/>
      <c r="BK66" s="319"/>
      <c r="BL66" s="319"/>
    </row>
    <row r="67" spans="2:64" s="102" customFormat="1" x14ac:dyDescent="0.15">
      <c r="B67" s="298" t="s">
        <v>430</v>
      </c>
      <c r="D67" s="319"/>
      <c r="E67" s="319"/>
      <c r="F67" s="319"/>
      <c r="G67" s="319"/>
      <c r="H67" s="319"/>
      <c r="I67" s="319"/>
      <c r="J67" s="319"/>
      <c r="K67" s="319"/>
      <c r="L67" s="319"/>
      <c r="M67" s="319"/>
      <c r="N67" s="319"/>
      <c r="O67" s="319"/>
      <c r="P67" s="319"/>
      <c r="Q67" s="319"/>
      <c r="R67" s="319"/>
      <c r="S67" s="319"/>
      <c r="T67" s="319"/>
      <c r="U67" s="319"/>
      <c r="V67" s="319"/>
      <c r="W67" s="319"/>
      <c r="X67" s="319"/>
      <c r="Y67" s="319"/>
      <c r="Z67" s="319"/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  <c r="AT67" s="319"/>
      <c r="AU67" s="319"/>
      <c r="AV67" s="319"/>
      <c r="AW67" s="319"/>
      <c r="AX67" s="319"/>
      <c r="AY67" s="319"/>
      <c r="AZ67" s="319"/>
      <c r="BA67" s="319"/>
      <c r="BB67" s="319"/>
      <c r="BC67" s="319"/>
      <c r="BD67" s="319"/>
      <c r="BE67" s="319"/>
      <c r="BF67" s="319"/>
      <c r="BG67" s="319"/>
      <c r="BH67" s="319"/>
      <c r="BI67" s="319"/>
      <c r="BJ67" s="319"/>
      <c r="BK67" s="319"/>
      <c r="BL67" s="319"/>
    </row>
    <row r="68" spans="2:64" s="102" customFormat="1" x14ac:dyDescent="0.15">
      <c r="B68" s="298" t="s">
        <v>433</v>
      </c>
      <c r="D68" s="319"/>
      <c r="E68" s="319"/>
      <c r="F68" s="319"/>
      <c r="G68" s="319"/>
      <c r="H68" s="319"/>
      <c r="I68" s="319"/>
      <c r="J68" s="319"/>
      <c r="K68" s="319">
        <v>1</v>
      </c>
      <c r="L68" s="319"/>
      <c r="M68" s="319"/>
      <c r="N68" s="319"/>
      <c r="O68" s="319"/>
      <c r="P68" s="319">
        <v>1</v>
      </c>
      <c r="Q68" s="319"/>
      <c r="R68" s="319"/>
      <c r="S68" s="319"/>
      <c r="T68" s="319"/>
      <c r="U68" s="319"/>
      <c r="V68" s="319">
        <v>1</v>
      </c>
      <c r="W68" s="319"/>
      <c r="X68" s="319"/>
      <c r="Y68" s="319"/>
      <c r="Z68" s="319"/>
      <c r="AA68" s="319"/>
      <c r="AB68" s="319">
        <v>1</v>
      </c>
      <c r="AC68" s="319"/>
      <c r="AD68" s="319"/>
      <c r="AE68" s="319"/>
      <c r="AF68" s="319"/>
      <c r="AG68" s="319"/>
      <c r="AH68" s="319"/>
      <c r="AI68" s="319">
        <v>1</v>
      </c>
      <c r="AJ68" s="319"/>
      <c r="AK68" s="319"/>
      <c r="AL68" s="319"/>
      <c r="AM68" s="319"/>
      <c r="AN68" s="319">
        <v>1</v>
      </c>
      <c r="AO68" s="319"/>
      <c r="AP68" s="319"/>
      <c r="AQ68" s="319"/>
      <c r="AR68" s="319"/>
      <c r="AS68" s="319"/>
      <c r="AT68" s="319"/>
      <c r="AU68" s="319">
        <v>1</v>
      </c>
      <c r="AV68" s="319"/>
      <c r="AW68" s="319"/>
      <c r="AX68" s="319"/>
      <c r="AY68" s="319"/>
      <c r="AZ68" s="319">
        <v>1</v>
      </c>
      <c r="BA68" s="319"/>
      <c r="BB68" s="319"/>
      <c r="BC68" s="319"/>
      <c r="BD68" s="319"/>
      <c r="BE68" s="319"/>
      <c r="BF68" s="319"/>
      <c r="BG68" s="319">
        <v>1</v>
      </c>
      <c r="BH68" s="319"/>
      <c r="BI68" s="319"/>
      <c r="BJ68" s="319"/>
      <c r="BK68" s="319"/>
      <c r="BL68" s="319">
        <v>1</v>
      </c>
    </row>
    <row r="69" spans="2:64" s="102" customFormat="1" x14ac:dyDescent="0.15">
      <c r="B69" s="29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2:64" s="102" customFormat="1" x14ac:dyDescent="0.15">
      <c r="B70" s="29" t="s">
        <v>533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439</v>
      </c>
    </row>
    <row r="73" spans="2:64" x14ac:dyDescent="0.15">
      <c r="B73" s="14"/>
    </row>
    <row r="74" spans="2:64" x14ac:dyDescent="0.15">
      <c r="B74" s="47" t="s">
        <v>431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380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432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430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433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440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511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969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968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441</v>
      </c>
    </row>
    <row r="107" spans="2:64" x14ac:dyDescent="0.15">
      <c r="B107" s="14"/>
    </row>
    <row r="108" spans="2:64" s="102" customFormat="1" x14ac:dyDescent="0.15">
      <c r="B108" s="298" t="s">
        <v>431</v>
      </c>
      <c r="D108" s="319"/>
      <c r="E108" s="319"/>
      <c r="F108" s="319"/>
      <c r="G108" s="319"/>
      <c r="H108" s="319"/>
      <c r="I108" s="319"/>
      <c r="J108" s="319"/>
      <c r="K108" s="319"/>
      <c r="L108" s="319"/>
      <c r="M108" s="319"/>
      <c r="N108" s="319"/>
      <c r="O108" s="319"/>
      <c r="P108" s="319"/>
      <c r="Q108" s="319"/>
      <c r="R108" s="319"/>
      <c r="S108" s="319"/>
      <c r="T108" s="319"/>
      <c r="U108" s="319"/>
      <c r="V108" s="319"/>
      <c r="W108" s="319"/>
      <c r="X108" s="319"/>
      <c r="Y108" s="319"/>
      <c r="Z108" s="319"/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319"/>
      <c r="AT108" s="319"/>
      <c r="AU108" s="319"/>
      <c r="AV108" s="319"/>
      <c r="AW108" s="319"/>
      <c r="AX108" s="319"/>
      <c r="AY108" s="319"/>
      <c r="AZ108" s="319"/>
      <c r="BA108" s="319"/>
      <c r="BB108" s="319"/>
      <c r="BC108" s="319"/>
      <c r="BD108" s="319"/>
      <c r="BE108" s="319"/>
      <c r="BF108" s="319"/>
      <c r="BG108" s="319"/>
      <c r="BH108" s="319"/>
      <c r="BI108" s="319"/>
      <c r="BJ108" s="319"/>
      <c r="BK108" s="319"/>
      <c r="BL108" s="319"/>
    </row>
    <row r="109" spans="2:64" s="102" customFormat="1" x14ac:dyDescent="0.15">
      <c r="B109" s="298" t="s">
        <v>380</v>
      </c>
      <c r="D109" s="319"/>
      <c r="E109" s="319"/>
      <c r="F109" s="319"/>
      <c r="G109" s="319"/>
      <c r="H109" s="319"/>
      <c r="I109" s="319"/>
      <c r="J109" s="319"/>
      <c r="K109" s="319"/>
      <c r="L109" s="319"/>
      <c r="M109" s="319"/>
      <c r="N109" s="319"/>
      <c r="O109" s="319"/>
      <c r="P109" s="319"/>
      <c r="Q109" s="319"/>
      <c r="R109" s="319"/>
      <c r="S109" s="319"/>
      <c r="T109" s="319">
        <v>1</v>
      </c>
      <c r="U109" s="319"/>
      <c r="V109" s="319">
        <v>1</v>
      </c>
      <c r="W109" s="319"/>
      <c r="X109" s="319">
        <v>1</v>
      </c>
      <c r="Y109" s="319"/>
      <c r="Z109" s="319">
        <v>1</v>
      </c>
      <c r="AA109" s="319"/>
      <c r="AB109" s="319">
        <v>1</v>
      </c>
      <c r="AC109" s="319"/>
      <c r="AD109" s="319">
        <v>1</v>
      </c>
      <c r="AE109" s="319"/>
      <c r="AF109" s="319">
        <v>1</v>
      </c>
      <c r="AG109" s="319"/>
      <c r="AH109" s="319">
        <v>1</v>
      </c>
      <c r="AI109" s="319"/>
      <c r="AJ109" s="319">
        <v>1</v>
      </c>
      <c r="AK109" s="319"/>
      <c r="AL109" s="319">
        <v>1</v>
      </c>
      <c r="AM109" s="319"/>
      <c r="AN109" s="319">
        <v>1</v>
      </c>
      <c r="AO109" s="319"/>
      <c r="AP109" s="319">
        <v>1</v>
      </c>
      <c r="AQ109" s="319"/>
      <c r="AR109" s="319">
        <v>1</v>
      </c>
      <c r="AS109" s="319"/>
      <c r="AT109" s="319">
        <v>1</v>
      </c>
      <c r="AU109" s="319"/>
      <c r="AV109" s="319">
        <v>1</v>
      </c>
      <c r="AW109" s="319"/>
      <c r="AX109" s="319">
        <v>1</v>
      </c>
      <c r="AY109" s="319"/>
      <c r="AZ109" s="319">
        <v>1</v>
      </c>
      <c r="BA109" s="319"/>
      <c r="BB109" s="319">
        <v>1</v>
      </c>
      <c r="BC109" s="319"/>
      <c r="BD109" s="319">
        <v>1</v>
      </c>
      <c r="BE109" s="319"/>
      <c r="BF109" s="319">
        <v>1</v>
      </c>
      <c r="BG109" s="319"/>
      <c r="BH109" s="319">
        <v>1</v>
      </c>
      <c r="BI109" s="319"/>
      <c r="BJ109" s="319">
        <v>1</v>
      </c>
      <c r="BK109" s="319"/>
      <c r="BL109" s="319"/>
    </row>
    <row r="110" spans="2:64" s="102" customFormat="1" x14ac:dyDescent="0.15">
      <c r="B110" s="298" t="s">
        <v>432</v>
      </c>
      <c r="D110" s="319"/>
      <c r="E110" s="319"/>
      <c r="F110" s="319"/>
      <c r="G110" s="319"/>
      <c r="H110" s="319"/>
      <c r="I110" s="319"/>
      <c r="J110" s="319"/>
      <c r="K110" s="319"/>
      <c r="L110" s="319">
        <v>1</v>
      </c>
      <c r="M110" s="319">
        <v>1</v>
      </c>
      <c r="N110" s="319">
        <v>2</v>
      </c>
      <c r="O110" s="319">
        <v>2</v>
      </c>
      <c r="P110" s="319">
        <v>2</v>
      </c>
      <c r="Q110" s="319">
        <v>3</v>
      </c>
      <c r="R110" s="319">
        <v>3</v>
      </c>
      <c r="S110" s="319">
        <v>3</v>
      </c>
      <c r="T110" s="319">
        <v>4</v>
      </c>
      <c r="U110" s="319">
        <v>5</v>
      </c>
      <c r="V110" s="319">
        <v>5</v>
      </c>
      <c r="W110" s="319">
        <v>7</v>
      </c>
      <c r="X110" s="319">
        <v>7</v>
      </c>
      <c r="Y110" s="319">
        <v>7</v>
      </c>
      <c r="Z110" s="319">
        <v>7</v>
      </c>
      <c r="AA110" s="319">
        <v>7</v>
      </c>
      <c r="AB110" s="319">
        <v>7</v>
      </c>
      <c r="AC110" s="319">
        <v>8</v>
      </c>
      <c r="AD110" s="319">
        <v>8</v>
      </c>
      <c r="AE110" s="319">
        <v>8</v>
      </c>
      <c r="AF110" s="319">
        <v>8</v>
      </c>
      <c r="AG110" s="319">
        <v>8</v>
      </c>
      <c r="AH110" s="319">
        <v>8</v>
      </c>
      <c r="AI110" s="319">
        <v>8</v>
      </c>
      <c r="AJ110" s="319">
        <v>8</v>
      </c>
      <c r="AK110" s="319">
        <v>8</v>
      </c>
      <c r="AL110" s="319">
        <v>8</v>
      </c>
      <c r="AM110" s="319">
        <v>8</v>
      </c>
      <c r="AN110" s="319">
        <v>8</v>
      </c>
      <c r="AO110" s="319">
        <v>10</v>
      </c>
      <c r="AP110" s="319">
        <v>10</v>
      </c>
      <c r="AQ110" s="319">
        <v>10</v>
      </c>
      <c r="AR110" s="319">
        <v>10</v>
      </c>
      <c r="AS110" s="319">
        <v>10</v>
      </c>
      <c r="AT110" s="319">
        <v>10</v>
      </c>
      <c r="AU110" s="319">
        <v>10</v>
      </c>
      <c r="AV110" s="319">
        <v>10</v>
      </c>
      <c r="AW110" s="319">
        <v>10</v>
      </c>
      <c r="AX110" s="319">
        <v>10</v>
      </c>
      <c r="AY110" s="319">
        <v>10</v>
      </c>
      <c r="AZ110" s="319">
        <v>10</v>
      </c>
      <c r="BA110" s="319">
        <v>12</v>
      </c>
      <c r="BB110" s="319">
        <v>12</v>
      </c>
      <c r="BC110" s="319">
        <v>12</v>
      </c>
      <c r="BD110" s="319">
        <v>12</v>
      </c>
      <c r="BE110" s="319">
        <v>12</v>
      </c>
      <c r="BF110" s="319">
        <v>12</v>
      </c>
      <c r="BG110" s="319">
        <v>12</v>
      </c>
      <c r="BH110" s="319">
        <v>12</v>
      </c>
      <c r="BI110" s="319">
        <v>12</v>
      </c>
      <c r="BJ110" s="319">
        <v>12</v>
      </c>
      <c r="BK110" s="319">
        <v>12</v>
      </c>
      <c r="BL110" s="319">
        <v>12</v>
      </c>
    </row>
    <row r="111" spans="2:64" s="102" customFormat="1" x14ac:dyDescent="0.15">
      <c r="B111" s="298" t="s">
        <v>430</v>
      </c>
      <c r="D111" s="319"/>
      <c r="E111" s="319"/>
      <c r="F111" s="319"/>
      <c r="G111" s="319"/>
      <c r="H111" s="319"/>
      <c r="I111" s="319"/>
      <c r="J111" s="319"/>
      <c r="K111" s="319"/>
      <c r="L111" s="319"/>
      <c r="M111" s="319"/>
      <c r="N111" s="319"/>
      <c r="O111" s="319"/>
      <c r="P111" s="319"/>
      <c r="Q111" s="319"/>
      <c r="R111" s="319"/>
      <c r="S111" s="319"/>
      <c r="T111" s="319"/>
      <c r="U111" s="319"/>
      <c r="V111" s="319"/>
      <c r="W111" s="319"/>
      <c r="X111" s="319"/>
      <c r="Y111" s="319"/>
      <c r="Z111" s="319"/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319"/>
      <c r="AT111" s="319"/>
      <c r="AU111" s="319"/>
      <c r="AV111" s="319"/>
      <c r="AW111" s="319"/>
      <c r="AX111" s="319"/>
      <c r="AY111" s="319"/>
      <c r="AZ111" s="319"/>
      <c r="BA111" s="319"/>
      <c r="BB111" s="319"/>
      <c r="BC111" s="319"/>
      <c r="BD111" s="319"/>
      <c r="BE111" s="319"/>
      <c r="BF111" s="319"/>
      <c r="BG111" s="319"/>
      <c r="BH111" s="319"/>
      <c r="BI111" s="319"/>
      <c r="BJ111" s="319"/>
      <c r="BK111" s="319"/>
      <c r="BL111" s="319"/>
    </row>
    <row r="112" spans="2:64" s="102" customFormat="1" x14ac:dyDescent="0.15">
      <c r="B112" s="298" t="s">
        <v>433</v>
      </c>
      <c r="D112" s="319"/>
      <c r="E112" s="319"/>
      <c r="F112" s="319"/>
      <c r="G112" s="319"/>
      <c r="H112" s="319"/>
      <c r="I112" s="319"/>
      <c r="J112" s="319"/>
      <c r="K112" s="319"/>
      <c r="L112" s="319"/>
      <c r="M112" s="319"/>
      <c r="N112" s="319"/>
      <c r="O112" s="319"/>
      <c r="P112" s="319"/>
      <c r="Q112" s="319"/>
      <c r="R112" s="319"/>
      <c r="S112" s="319"/>
      <c r="T112" s="319"/>
      <c r="U112" s="319"/>
      <c r="V112" s="319"/>
      <c r="W112" s="319"/>
      <c r="X112" s="319"/>
      <c r="Y112" s="319"/>
      <c r="Z112" s="319"/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319"/>
      <c r="AT112" s="319"/>
      <c r="AU112" s="319"/>
      <c r="AV112" s="319"/>
      <c r="AW112" s="319"/>
      <c r="AX112" s="319"/>
      <c r="AY112" s="319"/>
      <c r="AZ112" s="319"/>
      <c r="BA112" s="319"/>
      <c r="BB112" s="319"/>
      <c r="BC112" s="319"/>
      <c r="BD112" s="319"/>
      <c r="BE112" s="319"/>
      <c r="BF112" s="319"/>
      <c r="BG112" s="319"/>
      <c r="BH112" s="319"/>
      <c r="BI112" s="319"/>
      <c r="BJ112" s="319"/>
      <c r="BK112" s="319"/>
      <c r="BL112" s="319"/>
    </row>
    <row r="113" spans="2:64" s="102" customFormat="1" x14ac:dyDescent="0.15">
      <c r="B113" s="29"/>
    </row>
    <row r="114" spans="2:64" s="102" customFormat="1" x14ac:dyDescent="0.15">
      <c r="B114" s="29" t="s">
        <v>533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442</v>
      </c>
    </row>
    <row r="117" spans="2:64" x14ac:dyDescent="0.15">
      <c r="B117" s="14"/>
    </row>
    <row r="118" spans="2:64" x14ac:dyDescent="0.15">
      <c r="B118" s="47" t="s">
        <v>431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380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432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430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433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443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512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446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447</v>
      </c>
    </row>
    <row r="182" spans="2:64" hidden="1" x14ac:dyDescent="0.15">
      <c r="B182" s="14"/>
    </row>
    <row r="183" spans="2:64" s="102" customFormat="1" x14ac:dyDescent="0.15">
      <c r="B183" s="298" t="s">
        <v>431</v>
      </c>
      <c r="D183" s="319"/>
      <c r="E183" s="319"/>
      <c r="F183" s="319"/>
      <c r="G183" s="319"/>
      <c r="H183" s="319"/>
      <c r="I183" s="319"/>
      <c r="J183" s="319"/>
      <c r="K183" s="319"/>
      <c r="L183" s="319"/>
      <c r="M183" s="319"/>
      <c r="N183" s="319"/>
      <c r="O183" s="319"/>
      <c r="P183" s="319"/>
      <c r="Q183" s="319"/>
      <c r="R183" s="319"/>
      <c r="S183" s="319"/>
      <c r="T183" s="319"/>
      <c r="U183" s="319"/>
      <c r="V183" s="319"/>
      <c r="W183" s="319"/>
      <c r="X183" s="319"/>
      <c r="Y183" s="319"/>
      <c r="Z183" s="319"/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319"/>
      <c r="AT183" s="319"/>
      <c r="AU183" s="319"/>
      <c r="AV183" s="319"/>
      <c r="AW183" s="319"/>
      <c r="AX183" s="319"/>
      <c r="AY183" s="319"/>
      <c r="AZ183" s="319"/>
      <c r="BA183" s="319"/>
      <c r="BB183" s="319"/>
      <c r="BC183" s="319"/>
      <c r="BD183" s="319"/>
      <c r="BE183" s="319"/>
      <c r="BF183" s="319"/>
      <c r="BG183" s="319"/>
      <c r="BH183" s="319"/>
      <c r="BI183" s="319"/>
      <c r="BJ183" s="319"/>
      <c r="BK183" s="319"/>
      <c r="BL183" s="319"/>
    </row>
    <row r="184" spans="2:64" s="102" customFormat="1" x14ac:dyDescent="0.15">
      <c r="B184" s="298" t="s">
        <v>380</v>
      </c>
      <c r="D184" s="319"/>
      <c r="E184" s="319"/>
      <c r="F184" s="319">
        <v>1</v>
      </c>
      <c r="G184" s="319"/>
      <c r="H184" s="319">
        <v>1</v>
      </c>
      <c r="I184" s="319"/>
      <c r="J184" s="319">
        <v>1</v>
      </c>
      <c r="K184" s="319"/>
      <c r="L184" s="319">
        <v>1</v>
      </c>
      <c r="M184" s="319"/>
      <c r="N184" s="319">
        <v>1</v>
      </c>
      <c r="O184" s="319">
        <v>3</v>
      </c>
      <c r="P184" s="319">
        <v>3</v>
      </c>
      <c r="Q184" s="319">
        <v>3</v>
      </c>
      <c r="R184" s="319">
        <v>3</v>
      </c>
      <c r="S184" s="319">
        <v>3</v>
      </c>
      <c r="T184" s="319">
        <v>3</v>
      </c>
      <c r="U184" s="319">
        <v>3</v>
      </c>
      <c r="V184" s="319">
        <v>3</v>
      </c>
      <c r="W184" s="319">
        <v>3</v>
      </c>
      <c r="X184" s="319">
        <v>3</v>
      </c>
      <c r="Y184" s="319">
        <v>2</v>
      </c>
      <c r="Z184" s="319">
        <v>2</v>
      </c>
      <c r="AA184" s="319">
        <v>2</v>
      </c>
      <c r="AB184" s="319">
        <v>2</v>
      </c>
      <c r="AC184" s="319">
        <v>2</v>
      </c>
      <c r="AD184" s="319">
        <v>2</v>
      </c>
      <c r="AE184" s="319">
        <v>2</v>
      </c>
      <c r="AF184" s="319"/>
      <c r="AG184" s="319">
        <v>2</v>
      </c>
      <c r="AH184" s="319"/>
      <c r="AI184" s="319">
        <v>2</v>
      </c>
      <c r="AJ184" s="319"/>
      <c r="AK184" s="319">
        <v>2</v>
      </c>
      <c r="AL184" s="319"/>
      <c r="AM184" s="319">
        <v>2</v>
      </c>
      <c r="AN184" s="319"/>
      <c r="AO184" s="319">
        <v>2</v>
      </c>
      <c r="AP184" s="319"/>
      <c r="AQ184" s="319">
        <v>2</v>
      </c>
      <c r="AR184" s="319"/>
      <c r="AS184" s="319">
        <v>2</v>
      </c>
      <c r="AT184" s="319"/>
      <c r="AU184" s="319">
        <v>2</v>
      </c>
      <c r="AV184" s="319"/>
      <c r="AW184" s="319">
        <v>2</v>
      </c>
      <c r="AX184" s="319"/>
      <c r="AY184" s="319">
        <v>2</v>
      </c>
      <c r="AZ184" s="319"/>
      <c r="BA184" s="319">
        <v>2</v>
      </c>
      <c r="BB184" s="319"/>
      <c r="BC184" s="319">
        <v>2</v>
      </c>
      <c r="BD184" s="319"/>
      <c r="BE184" s="319">
        <v>2</v>
      </c>
      <c r="BF184" s="319"/>
      <c r="BG184" s="319">
        <v>2</v>
      </c>
      <c r="BH184" s="319"/>
      <c r="BI184" s="319">
        <v>2</v>
      </c>
      <c r="BJ184" s="319"/>
      <c r="BK184" s="319">
        <v>2</v>
      </c>
      <c r="BL184" s="319"/>
    </row>
    <row r="185" spans="2:64" s="102" customFormat="1" x14ac:dyDescent="0.15">
      <c r="B185" s="298" t="s">
        <v>432</v>
      </c>
      <c r="D185" s="319"/>
      <c r="E185" s="319"/>
      <c r="F185" s="319"/>
      <c r="G185" s="319"/>
      <c r="H185" s="319"/>
      <c r="I185" s="319"/>
      <c r="J185" s="319"/>
      <c r="K185" s="319"/>
      <c r="L185" s="319"/>
      <c r="M185" s="319"/>
      <c r="N185" s="319"/>
      <c r="O185" s="319"/>
      <c r="P185" s="319"/>
      <c r="Q185" s="319"/>
      <c r="R185" s="319"/>
      <c r="S185" s="319"/>
      <c r="T185" s="319"/>
      <c r="U185" s="319"/>
      <c r="V185" s="319"/>
      <c r="W185" s="319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319"/>
      <c r="AT185" s="319"/>
      <c r="AU185" s="319"/>
      <c r="AV185" s="319"/>
      <c r="AW185" s="319"/>
      <c r="AX185" s="319"/>
      <c r="AY185" s="319"/>
      <c r="AZ185" s="319"/>
      <c r="BA185" s="319"/>
      <c r="BB185" s="319"/>
      <c r="BC185" s="319"/>
      <c r="BD185" s="319"/>
      <c r="BE185" s="319"/>
      <c r="BF185" s="319"/>
      <c r="BG185" s="319"/>
      <c r="BH185" s="319"/>
      <c r="BI185" s="319"/>
      <c r="BJ185" s="319"/>
      <c r="BK185" s="319"/>
      <c r="BL185" s="319"/>
    </row>
    <row r="186" spans="2:64" s="102" customFormat="1" x14ac:dyDescent="0.15">
      <c r="B186" s="298" t="s">
        <v>430</v>
      </c>
      <c r="D186" s="319"/>
      <c r="E186" s="319"/>
      <c r="F186" s="319"/>
      <c r="G186" s="319"/>
      <c r="H186" s="319"/>
      <c r="I186" s="319"/>
      <c r="J186" s="319"/>
      <c r="K186" s="319"/>
      <c r="L186" s="319"/>
      <c r="M186" s="319"/>
      <c r="N186" s="319">
        <v>1</v>
      </c>
      <c r="O186" s="319">
        <v>2</v>
      </c>
      <c r="P186" s="319">
        <v>2</v>
      </c>
      <c r="Q186" s="319">
        <v>2</v>
      </c>
      <c r="R186" s="319">
        <v>2</v>
      </c>
      <c r="S186" s="319">
        <v>2</v>
      </c>
      <c r="T186" s="319">
        <v>2</v>
      </c>
      <c r="U186" s="319">
        <v>2</v>
      </c>
      <c r="V186" s="319">
        <v>2</v>
      </c>
      <c r="W186" s="319">
        <v>2</v>
      </c>
      <c r="X186" s="319">
        <v>2</v>
      </c>
      <c r="Y186" s="319">
        <v>2</v>
      </c>
      <c r="Z186" s="319">
        <v>2</v>
      </c>
      <c r="AA186" s="319">
        <v>2</v>
      </c>
      <c r="AB186" s="319">
        <v>2</v>
      </c>
      <c r="AC186" s="319"/>
      <c r="AD186" s="319">
        <v>2</v>
      </c>
      <c r="AE186" s="319"/>
      <c r="AF186" s="319">
        <v>2</v>
      </c>
      <c r="AG186" s="319"/>
      <c r="AH186" s="319">
        <v>2</v>
      </c>
      <c r="AI186" s="319"/>
      <c r="AJ186" s="319">
        <v>2</v>
      </c>
      <c r="AK186" s="319"/>
      <c r="AL186" s="319">
        <v>2</v>
      </c>
      <c r="AM186" s="319"/>
      <c r="AN186" s="319">
        <v>2</v>
      </c>
      <c r="AO186" s="319"/>
      <c r="AP186" s="319">
        <v>2</v>
      </c>
      <c r="AQ186" s="319"/>
      <c r="AR186" s="319">
        <v>2</v>
      </c>
      <c r="AS186" s="319"/>
      <c r="AT186" s="319">
        <v>2</v>
      </c>
      <c r="AU186" s="319"/>
      <c r="AV186" s="319">
        <v>2</v>
      </c>
      <c r="AW186" s="319"/>
      <c r="AX186" s="319">
        <v>2</v>
      </c>
      <c r="AY186" s="319"/>
      <c r="AZ186" s="319">
        <v>2</v>
      </c>
      <c r="BA186" s="319"/>
      <c r="BB186" s="319">
        <v>2</v>
      </c>
      <c r="BC186" s="319"/>
      <c r="BD186" s="319">
        <v>2</v>
      </c>
      <c r="BE186" s="319"/>
      <c r="BF186" s="319">
        <v>2</v>
      </c>
      <c r="BG186" s="319"/>
      <c r="BH186" s="319">
        <v>2</v>
      </c>
      <c r="BI186" s="319"/>
      <c r="BJ186" s="319">
        <v>2</v>
      </c>
      <c r="BK186" s="319"/>
      <c r="BL186" s="319"/>
    </row>
    <row r="187" spans="2:64" s="102" customFormat="1" x14ac:dyDescent="0.15">
      <c r="B187" s="298" t="s">
        <v>433</v>
      </c>
      <c r="D187" s="319"/>
      <c r="E187" s="319"/>
      <c r="F187" s="319"/>
      <c r="G187" s="319"/>
      <c r="H187" s="319"/>
      <c r="I187" s="319"/>
      <c r="J187" s="319"/>
      <c r="K187" s="319"/>
      <c r="L187" s="319"/>
      <c r="M187" s="319"/>
      <c r="N187" s="319"/>
      <c r="O187" s="319"/>
      <c r="P187" s="319"/>
      <c r="Q187" s="319">
        <v>1</v>
      </c>
      <c r="R187" s="319"/>
      <c r="S187" s="319"/>
      <c r="T187" s="319">
        <v>1</v>
      </c>
      <c r="U187" s="319"/>
      <c r="V187" s="319"/>
      <c r="W187" s="319">
        <v>1</v>
      </c>
      <c r="X187" s="319"/>
      <c r="Y187" s="319"/>
      <c r="Z187" s="319">
        <v>1</v>
      </c>
      <c r="AA187" s="319"/>
      <c r="AB187" s="319"/>
      <c r="AC187" s="319">
        <v>1</v>
      </c>
      <c r="AD187" s="319"/>
      <c r="AE187" s="319"/>
      <c r="AF187" s="319">
        <v>1</v>
      </c>
      <c r="AG187" s="319"/>
      <c r="AH187" s="319"/>
      <c r="AI187" s="319">
        <v>1</v>
      </c>
      <c r="AJ187" s="319"/>
      <c r="AK187" s="319"/>
      <c r="AL187" s="319">
        <v>1</v>
      </c>
      <c r="AM187" s="319"/>
      <c r="AN187" s="319"/>
      <c r="AO187" s="319">
        <v>1</v>
      </c>
      <c r="AP187" s="319"/>
      <c r="AQ187" s="319"/>
      <c r="AR187" s="319">
        <v>1</v>
      </c>
      <c r="AS187" s="319"/>
      <c r="AT187" s="319"/>
      <c r="AU187" s="319">
        <v>1</v>
      </c>
      <c r="AV187" s="319"/>
      <c r="AW187" s="319"/>
      <c r="AX187" s="319">
        <v>1</v>
      </c>
      <c r="AY187" s="319"/>
      <c r="AZ187" s="319"/>
      <c r="BA187" s="319">
        <v>1</v>
      </c>
      <c r="BB187" s="319"/>
      <c r="BC187" s="319"/>
      <c r="BD187" s="319">
        <v>1</v>
      </c>
      <c r="BE187" s="319"/>
      <c r="BF187" s="319"/>
      <c r="BG187" s="319">
        <v>1</v>
      </c>
      <c r="BH187" s="319"/>
      <c r="BI187" s="319"/>
      <c r="BJ187" s="319">
        <v>1</v>
      </c>
      <c r="BK187" s="319"/>
      <c r="BL187" s="319"/>
    </row>
    <row r="188" spans="2:64" s="102" customFormat="1" hidden="1" x14ac:dyDescent="0.15">
      <c r="B188" s="29"/>
    </row>
    <row r="189" spans="2:64" s="102" customFormat="1" x14ac:dyDescent="0.15">
      <c r="B189" s="29" t="s">
        <v>533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444</v>
      </c>
    </row>
    <row r="192" spans="2:64" x14ac:dyDescent="0.15">
      <c r="B192" s="14"/>
    </row>
    <row r="193" spans="2:64" x14ac:dyDescent="0.15">
      <c r="B193" s="47" t="s">
        <v>431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380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432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430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433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445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663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367</v>
      </c>
      <c r="C3" s="169">
        <f>C25</f>
        <v>0</v>
      </c>
      <c r="D3" s="169">
        <f>SUM(D25:O25)</f>
        <v>43</v>
      </c>
      <c r="E3" s="169">
        <f>SUM(P25:AA25)</f>
        <v>218</v>
      </c>
      <c r="F3" s="169">
        <f>SUM(AB25:AM25)</f>
        <v>288</v>
      </c>
      <c r="G3" s="169">
        <f>SUM(AN25:AY25)</f>
        <v>622</v>
      </c>
      <c r="H3" s="169">
        <f>SUM(AZ25:BK25)</f>
        <v>659</v>
      </c>
      <c r="I3" s="169">
        <f>SUM(C3:H3)</f>
        <v>1830</v>
      </c>
    </row>
    <row r="5" spans="2:63" x14ac:dyDescent="0.15">
      <c r="B5" s="16" t="s">
        <v>348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5" t="s">
        <v>1075</v>
      </c>
      <c r="C6" s="169">
        <f>C30</f>
        <v>0</v>
      </c>
      <c r="D6" s="169">
        <f>D30</f>
        <v>0</v>
      </c>
      <c r="E6" s="169">
        <f t="shared" ref="E6:H7" si="0">D18</f>
        <v>48</v>
      </c>
      <c r="F6" s="169">
        <f t="shared" si="0"/>
        <v>63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1076</v>
      </c>
      <c r="C7" s="66">
        <f>C31</f>
        <v>0</v>
      </c>
      <c r="D7" s="114">
        <f>D31</f>
        <v>0</v>
      </c>
      <c r="E7" s="114">
        <f t="shared" si="0"/>
        <v>576000</v>
      </c>
      <c r="F7" s="114">
        <f t="shared" si="0"/>
        <v>768600</v>
      </c>
      <c r="G7" s="114">
        <f t="shared" si="0"/>
        <v>1853366</v>
      </c>
      <c r="H7" s="114">
        <f t="shared" si="0"/>
        <v>1855078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1081</v>
      </c>
    </row>
    <row r="9" spans="2:63" s="169" customFormat="1" x14ac:dyDescent="0.15">
      <c r="B9" s="314" t="s">
        <v>1075</v>
      </c>
      <c r="C9" s="169">
        <f>C34</f>
        <v>0</v>
      </c>
      <c r="D9" s="169">
        <f>SUM(D34:O34)</f>
        <v>91</v>
      </c>
      <c r="E9" s="169">
        <f>SUM(P34:AA34)</f>
        <v>233</v>
      </c>
      <c r="F9" s="169">
        <f>SUM(AB34:AM34)</f>
        <v>362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1077</v>
      </c>
      <c r="C10" s="9">
        <f>C35</f>
        <v>0</v>
      </c>
      <c r="D10" s="9">
        <f>SUM(D35:O35)</f>
        <v>1092000</v>
      </c>
      <c r="E10" s="9">
        <f>SUM(P35:AA35)</f>
        <v>2991720</v>
      </c>
      <c r="F10" s="9">
        <f>SUM(AB35:AM35)</f>
        <v>5306558</v>
      </c>
      <c r="G10" s="9">
        <f>SUM(AN35:AY35)</f>
        <v>134820</v>
      </c>
      <c r="H10" s="9">
        <f>SUM(AZ35:BK35)</f>
        <v>25968000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347</v>
      </c>
      <c r="C11" s="107"/>
    </row>
    <row r="12" spans="2:63" s="169" customFormat="1" x14ac:dyDescent="0.15">
      <c r="B12" s="314" t="s">
        <v>1075</v>
      </c>
      <c r="C12" s="169">
        <v>0</v>
      </c>
      <c r="D12" s="169">
        <f>SUM(D38:O38)</f>
        <v>43</v>
      </c>
      <c r="E12" s="169">
        <f>SUM(P38:AA38)</f>
        <v>218</v>
      </c>
      <c r="F12" s="169">
        <f>SUM(AB38:AM38)</f>
        <v>288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1078</v>
      </c>
      <c r="C13" s="9">
        <v>0</v>
      </c>
      <c r="D13" s="9">
        <f>SUM(D39:O39)</f>
        <v>516000</v>
      </c>
      <c r="E13" s="9">
        <f>SUM(P39:AA39)</f>
        <v>2799120</v>
      </c>
      <c r="F13" s="9">
        <f>SUM(AB39:AM39)</f>
        <v>4221792</v>
      </c>
      <c r="G13" s="9">
        <f>SUM(AN39:AY39)</f>
        <v>133108</v>
      </c>
      <c r="H13" s="9">
        <f>SUM(AZ39:BK39)</f>
        <v>7908000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349</v>
      </c>
      <c r="C14" s="97"/>
    </row>
    <row r="15" spans="2:63" s="169" customFormat="1" ht="16.5" customHeight="1" x14ac:dyDescent="0.15">
      <c r="B15" s="314" t="s">
        <v>1075</v>
      </c>
      <c r="C15" s="169">
        <f t="shared" ref="C15:H16" si="1">C9-C12</f>
        <v>0</v>
      </c>
      <c r="D15" s="169">
        <f t="shared" si="1"/>
        <v>48</v>
      </c>
      <c r="E15" s="169">
        <f t="shared" si="1"/>
        <v>15</v>
      </c>
      <c r="F15" s="169">
        <f t="shared" si="1"/>
        <v>74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1078</v>
      </c>
      <c r="C16" s="9">
        <f t="shared" si="1"/>
        <v>0</v>
      </c>
      <c r="D16" s="9">
        <f t="shared" si="1"/>
        <v>576000</v>
      </c>
      <c r="E16" s="9">
        <f t="shared" si="1"/>
        <v>192600</v>
      </c>
      <c r="F16" s="9">
        <f t="shared" si="1"/>
        <v>1084766</v>
      </c>
      <c r="G16" s="9">
        <f t="shared" si="1"/>
        <v>1712</v>
      </c>
      <c r="H16" s="9">
        <f t="shared" si="1"/>
        <v>18060000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350</v>
      </c>
    </row>
    <row r="18" spans="2:69" x14ac:dyDescent="0.15">
      <c r="B18" s="106" t="s">
        <v>1075</v>
      </c>
      <c r="C18">
        <f t="shared" ref="C18:H19" si="2">C6+C15</f>
        <v>0</v>
      </c>
      <c r="D18">
        <f t="shared" si="2"/>
        <v>48</v>
      </c>
      <c r="E18">
        <f t="shared" si="2"/>
        <v>63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1077</v>
      </c>
      <c r="C19" s="9">
        <f t="shared" si="2"/>
        <v>0</v>
      </c>
      <c r="D19" s="9">
        <f t="shared" si="2"/>
        <v>576000</v>
      </c>
      <c r="E19" s="9">
        <f t="shared" si="2"/>
        <v>768600</v>
      </c>
      <c r="F19" s="9">
        <f t="shared" si="2"/>
        <v>1853366</v>
      </c>
      <c r="G19" s="9">
        <f t="shared" si="2"/>
        <v>1855078</v>
      </c>
      <c r="H19" s="9">
        <f t="shared" si="2"/>
        <v>19915078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72" t="s">
        <v>35</v>
      </c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/>
      <c r="P21" s="372" t="s">
        <v>36</v>
      </c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/>
      <c r="AB21" s="372" t="s">
        <v>37</v>
      </c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/>
      <c r="AN21" s="372" t="s">
        <v>38</v>
      </c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/>
      <c r="AZ21" s="372" t="s">
        <v>39</v>
      </c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  <c r="BK21" s="372"/>
      <c r="BM21" s="10" t="s">
        <v>641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662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366</v>
      </c>
      <c r="C25" s="313">
        <f>'REV-REVCALC_CWS'!B13</f>
        <v>0</v>
      </c>
      <c r="D25" s="313">
        <f>'REV-REVCALC_CWS'!C13</f>
        <v>0</v>
      </c>
      <c r="E25" s="313">
        <f>'REV-REVCALC_CWS'!D13</f>
        <v>0</v>
      </c>
      <c r="F25" s="313">
        <f>'REV-REVCALC_CWS'!E13</f>
        <v>0</v>
      </c>
      <c r="G25" s="313">
        <f>'REV-REVCALC_CWS'!F13</f>
        <v>5</v>
      </c>
      <c r="H25" s="313">
        <f>'REV-REVCALC_CWS'!G13</f>
        <v>6</v>
      </c>
      <c r="I25" s="313">
        <f>'REV-REVCALC_CWS'!H13</f>
        <v>7</v>
      </c>
      <c r="J25" s="313">
        <f>'REV-REVCALC_CWS'!I13</f>
        <v>5</v>
      </c>
      <c r="K25" s="313">
        <f>'REV-REVCALC_CWS'!J13</f>
        <v>6</v>
      </c>
      <c r="L25" s="313">
        <f>'REV-REVCALC_CWS'!K13</f>
        <v>4</v>
      </c>
      <c r="M25" s="313">
        <f>'REV-REVCALC_CWS'!L13</f>
        <v>4</v>
      </c>
      <c r="N25" s="313">
        <f>'REV-REVCALC_CWS'!M13</f>
        <v>4</v>
      </c>
      <c r="O25" s="313">
        <f>'REV-REVCALC_CWS'!N13</f>
        <v>2</v>
      </c>
      <c r="P25" s="313">
        <f>'REV-REVCALC_CWS'!O13</f>
        <v>11</v>
      </c>
      <c r="Q25" s="313">
        <f>'REV-REVCALC_CWS'!P13</f>
        <v>17</v>
      </c>
      <c r="R25" s="313">
        <f>'REV-REVCALC_CWS'!Q13</f>
        <v>20</v>
      </c>
      <c r="S25" s="313">
        <f>'REV-REVCALC_CWS'!R13</f>
        <v>20</v>
      </c>
      <c r="T25" s="313">
        <f>'REV-REVCALC_CWS'!S13</f>
        <v>22</v>
      </c>
      <c r="U25" s="313">
        <f>'REV-REVCALC_CWS'!T13</f>
        <v>24</v>
      </c>
      <c r="V25" s="313">
        <f>'REV-REVCALC_CWS'!U13</f>
        <v>20</v>
      </c>
      <c r="W25" s="313">
        <f>'REV-REVCALC_CWS'!V13</f>
        <v>22</v>
      </c>
      <c r="X25" s="313">
        <f>'REV-REVCALC_CWS'!W13</f>
        <v>17</v>
      </c>
      <c r="Y25" s="313">
        <f>'REV-REVCALC_CWS'!X13</f>
        <v>17</v>
      </c>
      <c r="Z25" s="313">
        <f>'REV-REVCALC_CWS'!Y13</f>
        <v>17</v>
      </c>
      <c r="AA25" s="313">
        <f>'REV-REVCALC_CWS'!Z13</f>
        <v>11</v>
      </c>
      <c r="AB25" s="313">
        <f>'REV-REVCALC_CWS'!AA13</f>
        <v>14</v>
      </c>
      <c r="AC25" s="313">
        <f>'REV-REVCALC_CWS'!AB13</f>
        <v>23</v>
      </c>
      <c r="AD25" s="313">
        <f>'REV-REVCALC_CWS'!AC13</f>
        <v>26</v>
      </c>
      <c r="AE25" s="313">
        <f>'REV-REVCALC_CWS'!AD13</f>
        <v>26</v>
      </c>
      <c r="AF25" s="313">
        <f>'REV-REVCALC_CWS'!AE13</f>
        <v>29</v>
      </c>
      <c r="AG25" s="313">
        <f>'REV-REVCALC_CWS'!AF13</f>
        <v>32</v>
      </c>
      <c r="AH25" s="313">
        <f>'REV-REVCALC_CWS'!AG13</f>
        <v>26</v>
      </c>
      <c r="AI25" s="313">
        <f>'REV-REVCALC_CWS'!AH13</f>
        <v>29</v>
      </c>
      <c r="AJ25" s="313">
        <f>'REV-REVCALC_CWS'!AI13</f>
        <v>23</v>
      </c>
      <c r="AK25" s="313">
        <f>'REV-REVCALC_CWS'!AJ13</f>
        <v>23</v>
      </c>
      <c r="AL25" s="313">
        <f>'REV-REVCALC_CWS'!AK13</f>
        <v>23</v>
      </c>
      <c r="AM25" s="313">
        <f>'REV-REVCALC_CWS'!AL13</f>
        <v>14</v>
      </c>
      <c r="AN25" s="313">
        <f>'REV-REVCALC_CWS'!AM13</f>
        <v>31</v>
      </c>
      <c r="AO25" s="313">
        <f>'REV-REVCALC_CWS'!AN13</f>
        <v>50</v>
      </c>
      <c r="AP25" s="313">
        <f>'REV-REVCALC_CWS'!AO13</f>
        <v>56</v>
      </c>
      <c r="AQ25" s="313">
        <f>'REV-REVCALC_CWS'!AP13</f>
        <v>56</v>
      </c>
      <c r="AR25" s="313">
        <f>'REV-REVCALC_CWS'!AQ13</f>
        <v>62</v>
      </c>
      <c r="AS25" s="313">
        <f>'REV-REVCALC_CWS'!AR13</f>
        <v>68</v>
      </c>
      <c r="AT25" s="313">
        <f>'REV-REVCALC_CWS'!AS13</f>
        <v>56</v>
      </c>
      <c r="AU25" s="313">
        <f>'REV-REVCALC_CWS'!AT13</f>
        <v>62</v>
      </c>
      <c r="AV25" s="313">
        <f>'REV-REVCALC_CWS'!AU13</f>
        <v>50</v>
      </c>
      <c r="AW25" s="313">
        <f>'REV-REVCALC_CWS'!AV13</f>
        <v>50</v>
      </c>
      <c r="AX25" s="313">
        <f>'REV-REVCALC_CWS'!AW13</f>
        <v>50</v>
      </c>
      <c r="AY25" s="313">
        <f>'REV-REVCALC_CWS'!AX13</f>
        <v>31</v>
      </c>
      <c r="AZ25" s="313">
        <f>'REV-REVCALC_CWS'!AY13</f>
        <v>33</v>
      </c>
      <c r="BA25" s="313">
        <f>'REV-REVCALC_CWS'!AZ13</f>
        <v>53</v>
      </c>
      <c r="BB25" s="313">
        <f>'REV-REVCALC_CWS'!BA13</f>
        <v>59</v>
      </c>
      <c r="BC25" s="313">
        <f>'REV-REVCALC_CWS'!BB13</f>
        <v>59</v>
      </c>
      <c r="BD25" s="313">
        <f>'REV-REVCALC_CWS'!BC13</f>
        <v>66</v>
      </c>
      <c r="BE25" s="313">
        <f>'REV-REVCALC_CWS'!BD13</f>
        <v>72</v>
      </c>
      <c r="BF25" s="313">
        <f>'REV-REVCALC_CWS'!BE13</f>
        <v>59</v>
      </c>
      <c r="BG25" s="313">
        <f>'REV-REVCALC_CWS'!BF13</f>
        <v>66</v>
      </c>
      <c r="BH25" s="313">
        <f>'REV-REVCALC_CWS'!BG13</f>
        <v>53</v>
      </c>
      <c r="BI25" s="313">
        <f>'REV-REVCALC_CWS'!BH13</f>
        <v>53</v>
      </c>
      <c r="BJ25" s="313">
        <f>'REV-REVCALC_CWS'!BI13</f>
        <v>53</v>
      </c>
      <c r="BK25" s="313">
        <f>'REV-REVCALC_CWS'!BJ13</f>
        <v>33</v>
      </c>
      <c r="BL25" s="313">
        <v>500</v>
      </c>
      <c r="BM25" s="313">
        <v>500</v>
      </c>
      <c r="BN25" s="313">
        <v>650</v>
      </c>
      <c r="BO25" s="313">
        <v>650</v>
      </c>
      <c r="BP25" s="313">
        <v>650</v>
      </c>
      <c r="BQ25" s="313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351</v>
      </c>
      <c r="C27" s="145">
        <f>'COGS-PRICE-MARGIN_CWS'!$E4</f>
        <v>12000</v>
      </c>
      <c r="D27" s="145">
        <f>'COGS-PRICE-MARGIN_CWS'!$E4</f>
        <v>12000</v>
      </c>
      <c r="E27" s="145">
        <f>'COGS-PRICE-MARGIN_CWS'!$E4</f>
        <v>12000</v>
      </c>
      <c r="F27" s="145">
        <f>'COGS-PRICE-MARGIN_CWS'!$E4</f>
        <v>12000</v>
      </c>
      <c r="G27" s="145">
        <f>'COGS-PRICE-MARGIN_CWS'!$E4</f>
        <v>12000</v>
      </c>
      <c r="H27" s="145">
        <f>'COGS-PRICE-MARGIN_CWS'!$E4</f>
        <v>12000</v>
      </c>
      <c r="I27" s="145">
        <f>'COGS-PRICE-MARGIN_CWS'!$E4</f>
        <v>12000</v>
      </c>
      <c r="J27" s="145">
        <f>'COGS-PRICE-MARGIN_CWS'!$E4</f>
        <v>12000</v>
      </c>
      <c r="K27" s="145">
        <f>'COGS-PRICE-MARGIN_CWS'!$E4</f>
        <v>12000</v>
      </c>
      <c r="L27" s="145">
        <f>'COGS-PRICE-MARGIN_CWS'!$E4</f>
        <v>12000</v>
      </c>
      <c r="M27" s="145">
        <f>'COGS-PRICE-MARGIN_CWS'!$E4</f>
        <v>12000</v>
      </c>
      <c r="N27" s="145">
        <f>'COGS-PRICE-MARGIN_CWS'!$E4</f>
        <v>12000</v>
      </c>
      <c r="O27" s="145">
        <f>'COGS-PRICE-MARGIN_CWS'!$E4</f>
        <v>12000</v>
      </c>
      <c r="P27" s="145">
        <f>'COGS-PRICE-MARGIN_CWS'!$E54</f>
        <v>12840</v>
      </c>
      <c r="Q27" s="145">
        <f>'COGS-PRICE-MARGIN_CWS'!$E54</f>
        <v>12840</v>
      </c>
      <c r="R27" s="145">
        <f>'COGS-PRICE-MARGIN_CWS'!$E54</f>
        <v>12840</v>
      </c>
      <c r="S27" s="145">
        <f>'COGS-PRICE-MARGIN_CWS'!$E54</f>
        <v>12840</v>
      </c>
      <c r="T27" s="145">
        <f>'COGS-PRICE-MARGIN_CWS'!$E54</f>
        <v>12840</v>
      </c>
      <c r="U27" s="145">
        <f>'COGS-PRICE-MARGIN_CWS'!$E54</f>
        <v>12840</v>
      </c>
      <c r="V27" s="145">
        <f>'COGS-PRICE-MARGIN_CWS'!$E54</f>
        <v>12840</v>
      </c>
      <c r="W27" s="145">
        <f>'COGS-PRICE-MARGIN_CWS'!$E54</f>
        <v>12840</v>
      </c>
      <c r="X27" s="145">
        <f>'COGS-PRICE-MARGIN_CWS'!$E54</f>
        <v>12840</v>
      </c>
      <c r="Y27" s="145">
        <f>'COGS-PRICE-MARGIN_CWS'!$E54</f>
        <v>12840</v>
      </c>
      <c r="Z27" s="145">
        <f>'COGS-PRICE-MARGIN_CWS'!$E54</f>
        <v>12840</v>
      </c>
      <c r="AA27" s="145">
        <f>'COGS-PRICE-MARGIN_CWS'!$E54</f>
        <v>12840</v>
      </c>
      <c r="AB27" s="145">
        <f>'COGS-PRICE-MARGIN_CWS'!$E75</f>
        <v>14659</v>
      </c>
      <c r="AC27" s="145">
        <f>'COGS-PRICE-MARGIN_CWS'!$E75</f>
        <v>14659</v>
      </c>
      <c r="AD27" s="145">
        <f>'COGS-PRICE-MARGIN_CWS'!$E75</f>
        <v>14659</v>
      </c>
      <c r="AE27" s="145">
        <f>'COGS-PRICE-MARGIN_CWS'!$E75</f>
        <v>14659</v>
      </c>
      <c r="AF27" s="145">
        <f>'COGS-PRICE-MARGIN_CWS'!$E75</f>
        <v>14659</v>
      </c>
      <c r="AG27" s="145">
        <f>'COGS-PRICE-MARGIN_CWS'!$E75</f>
        <v>14659</v>
      </c>
      <c r="AH27" s="145">
        <f>'COGS-PRICE-MARGIN_CWS'!$E75</f>
        <v>14659</v>
      </c>
      <c r="AI27" s="145">
        <f>'COGS-PRICE-MARGIN_CWS'!$E75</f>
        <v>14659</v>
      </c>
      <c r="AJ27" s="145">
        <f>'COGS-PRICE-MARGIN_CWS'!$E75</f>
        <v>14659</v>
      </c>
      <c r="AK27" s="145">
        <f>'COGS-PRICE-MARGIN_CWS'!$E75</f>
        <v>14659</v>
      </c>
      <c r="AL27" s="145">
        <f>'COGS-PRICE-MARGIN_CWS'!$E75</f>
        <v>14659</v>
      </c>
      <c r="AM27" s="145">
        <f>'COGS-PRICE-MARGIN_CWS'!$E75</f>
        <v>14659</v>
      </c>
      <c r="AN27" s="145">
        <f>'COGS-PRICE-MARGIN_CWS'!$E96</f>
        <v>214</v>
      </c>
      <c r="AO27" s="145">
        <f>'COGS-PRICE-MARGIN_CWS'!$E96</f>
        <v>214</v>
      </c>
      <c r="AP27" s="145">
        <f>'COGS-PRICE-MARGIN_CWS'!$E96</f>
        <v>214</v>
      </c>
      <c r="AQ27" s="145">
        <f>'COGS-PRICE-MARGIN_CWS'!$E96</f>
        <v>214</v>
      </c>
      <c r="AR27" s="145">
        <f>'COGS-PRICE-MARGIN_CWS'!$E96</f>
        <v>214</v>
      </c>
      <c r="AS27" s="145">
        <f>'COGS-PRICE-MARGIN_CWS'!$E96</f>
        <v>214</v>
      </c>
      <c r="AT27" s="145">
        <f>'COGS-PRICE-MARGIN_CWS'!$E96</f>
        <v>214</v>
      </c>
      <c r="AU27" s="145">
        <f>'COGS-PRICE-MARGIN_CWS'!$E96</f>
        <v>214</v>
      </c>
      <c r="AV27" s="145">
        <f>'COGS-PRICE-MARGIN_CWS'!$E96</f>
        <v>214</v>
      </c>
      <c r="AW27" s="145">
        <f>'COGS-PRICE-MARGIN_CWS'!$E96</f>
        <v>214</v>
      </c>
      <c r="AX27" s="145">
        <f>'COGS-PRICE-MARGIN_CWS'!$E96</f>
        <v>214</v>
      </c>
      <c r="AY27" s="145">
        <f>'COGS-PRICE-MARGIN_CWS'!$E96</f>
        <v>214</v>
      </c>
      <c r="AZ27" s="145">
        <f>'COGS-PRICE-MARGIN_CWS'!$E104</f>
        <v>12000</v>
      </c>
      <c r="BA27" s="145">
        <f>'COGS-PRICE-MARGIN_CWS'!$E104</f>
        <v>12000</v>
      </c>
      <c r="BB27" s="145">
        <f>'COGS-PRICE-MARGIN_CWS'!$E104</f>
        <v>12000</v>
      </c>
      <c r="BC27" s="145">
        <f>'COGS-PRICE-MARGIN_CWS'!$E104</f>
        <v>12000</v>
      </c>
      <c r="BD27" s="145">
        <f>'COGS-PRICE-MARGIN_CWS'!$E104</f>
        <v>12000</v>
      </c>
      <c r="BE27" s="145">
        <f>'COGS-PRICE-MARGIN_CWS'!$E104</f>
        <v>12000</v>
      </c>
      <c r="BF27" s="145">
        <f>'COGS-PRICE-MARGIN_CWS'!$E104</f>
        <v>12000</v>
      </c>
      <c r="BG27" s="145">
        <f>'COGS-PRICE-MARGIN_CWS'!$E104</f>
        <v>12000</v>
      </c>
      <c r="BH27" s="145">
        <f>'COGS-PRICE-MARGIN_CWS'!$E104</f>
        <v>12000</v>
      </c>
      <c r="BI27" s="145">
        <f>'COGS-PRICE-MARGIN_CWS'!$E104</f>
        <v>12000</v>
      </c>
      <c r="BJ27" s="145">
        <f>'COGS-PRICE-MARGIN_CWS'!$E104</f>
        <v>12000</v>
      </c>
      <c r="BK27" s="145">
        <f>'COGS-PRICE-MARGIN_CWS'!$E104</f>
        <v>12000</v>
      </c>
      <c r="BL27" s="145">
        <f>'COGS-PRICE-MARGIN_CWS'!$E104</f>
        <v>12000</v>
      </c>
      <c r="BM27" s="145">
        <f>'COGS-PRICE-MARGIN_CWS'!$E104</f>
        <v>12000</v>
      </c>
      <c r="BN27" s="145">
        <f>'COGS-PRICE-MARGIN_CWS'!$E104</f>
        <v>12000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348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1075</v>
      </c>
      <c r="C30" s="169">
        <v>0</v>
      </c>
      <c r="D30" s="169">
        <f t="shared" ref="D30:AI30" si="3">C47</f>
        <v>0</v>
      </c>
      <c r="E30" s="169">
        <f t="shared" si="3"/>
        <v>5</v>
      </c>
      <c r="F30" s="169">
        <f t="shared" si="3"/>
        <v>11</v>
      </c>
      <c r="G30" s="169">
        <f t="shared" si="3"/>
        <v>18</v>
      </c>
      <c r="H30" s="169">
        <f t="shared" si="3"/>
        <v>18</v>
      </c>
      <c r="I30" s="169">
        <f t="shared" si="3"/>
        <v>18</v>
      </c>
      <c r="J30" s="169">
        <f t="shared" si="3"/>
        <v>15</v>
      </c>
      <c r="K30" s="169">
        <f t="shared" si="3"/>
        <v>14</v>
      </c>
      <c r="L30" s="169">
        <f t="shared" si="3"/>
        <v>12</v>
      </c>
      <c r="M30" s="169">
        <f t="shared" si="3"/>
        <v>10</v>
      </c>
      <c r="N30" s="169">
        <f t="shared" si="3"/>
        <v>17</v>
      </c>
      <c r="O30" s="169">
        <f t="shared" si="3"/>
        <v>30</v>
      </c>
      <c r="P30" s="169">
        <f t="shared" si="3"/>
        <v>48</v>
      </c>
      <c r="Q30" s="169">
        <f t="shared" si="3"/>
        <v>57</v>
      </c>
      <c r="R30" s="169">
        <f t="shared" si="3"/>
        <v>62</v>
      </c>
      <c r="S30" s="169">
        <f t="shared" si="3"/>
        <v>66</v>
      </c>
      <c r="T30" s="169">
        <f t="shared" si="3"/>
        <v>66</v>
      </c>
      <c r="U30" s="169">
        <f t="shared" si="3"/>
        <v>66</v>
      </c>
      <c r="V30" s="169">
        <f t="shared" si="3"/>
        <v>59</v>
      </c>
      <c r="W30" s="169">
        <f t="shared" si="3"/>
        <v>56</v>
      </c>
      <c r="X30" s="169">
        <f t="shared" si="3"/>
        <v>51</v>
      </c>
      <c r="Y30" s="169">
        <f t="shared" si="3"/>
        <v>45</v>
      </c>
      <c r="Z30" s="169">
        <f t="shared" si="3"/>
        <v>42</v>
      </c>
      <c r="AA30" s="169">
        <f t="shared" si="3"/>
        <v>48</v>
      </c>
      <c r="AB30" s="169">
        <f t="shared" si="3"/>
        <v>63</v>
      </c>
      <c r="AC30" s="169">
        <f t="shared" si="3"/>
        <v>75</v>
      </c>
      <c r="AD30" s="169">
        <f t="shared" si="3"/>
        <v>81</v>
      </c>
      <c r="AE30" s="169">
        <f t="shared" si="3"/>
        <v>87</v>
      </c>
      <c r="AF30" s="169">
        <f t="shared" si="3"/>
        <v>87</v>
      </c>
      <c r="AG30" s="169">
        <f t="shared" si="3"/>
        <v>87</v>
      </c>
      <c r="AH30" s="169">
        <f t="shared" si="3"/>
        <v>78</v>
      </c>
      <c r="AI30" s="169">
        <f t="shared" si="3"/>
        <v>75</v>
      </c>
      <c r="AJ30" s="169">
        <f t="shared" ref="AJ30:BN30" si="4">AI47</f>
        <v>69</v>
      </c>
      <c r="AK30" s="169">
        <f t="shared" si="4"/>
        <v>60</v>
      </c>
      <c r="AL30" s="169">
        <f t="shared" si="4"/>
        <v>68</v>
      </c>
      <c r="AM30" s="169">
        <f t="shared" si="4"/>
        <v>95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1076</v>
      </c>
      <c r="C31" s="145">
        <v>0</v>
      </c>
      <c r="D31" s="145">
        <f t="shared" ref="D31:AI31" si="5">C48</f>
        <v>0</v>
      </c>
      <c r="E31" s="145">
        <f t="shared" si="5"/>
        <v>60000</v>
      </c>
      <c r="F31" s="145">
        <f t="shared" si="5"/>
        <v>132000</v>
      </c>
      <c r="G31" s="145">
        <f t="shared" si="5"/>
        <v>216000</v>
      </c>
      <c r="H31" s="145">
        <f t="shared" si="5"/>
        <v>216000</v>
      </c>
      <c r="I31" s="145">
        <f t="shared" si="5"/>
        <v>216000</v>
      </c>
      <c r="J31" s="145">
        <f t="shared" si="5"/>
        <v>180000</v>
      </c>
      <c r="K31" s="145">
        <f t="shared" si="5"/>
        <v>168000</v>
      </c>
      <c r="L31" s="145">
        <f t="shared" si="5"/>
        <v>144000</v>
      </c>
      <c r="M31" s="145">
        <f t="shared" si="5"/>
        <v>120000</v>
      </c>
      <c r="N31" s="145">
        <f t="shared" si="5"/>
        <v>204000</v>
      </c>
      <c r="O31" s="145">
        <f t="shared" si="5"/>
        <v>360000</v>
      </c>
      <c r="P31" s="145">
        <f t="shared" si="5"/>
        <v>576000</v>
      </c>
      <c r="Q31" s="145">
        <f t="shared" si="5"/>
        <v>691560</v>
      </c>
      <c r="R31" s="145">
        <f t="shared" si="5"/>
        <v>755760</v>
      </c>
      <c r="S31" s="145">
        <f t="shared" si="5"/>
        <v>807120</v>
      </c>
      <c r="T31" s="145">
        <f t="shared" si="5"/>
        <v>807120</v>
      </c>
      <c r="U31" s="145">
        <f t="shared" si="5"/>
        <v>807120</v>
      </c>
      <c r="V31" s="145">
        <f t="shared" si="5"/>
        <v>717240</v>
      </c>
      <c r="W31" s="145">
        <f t="shared" si="5"/>
        <v>678720</v>
      </c>
      <c r="X31" s="145">
        <f t="shared" si="5"/>
        <v>614520</v>
      </c>
      <c r="Y31" s="145">
        <f t="shared" si="5"/>
        <v>537480</v>
      </c>
      <c r="Z31" s="145">
        <f t="shared" si="5"/>
        <v>498960</v>
      </c>
      <c r="AA31" s="145">
        <f t="shared" si="5"/>
        <v>576000</v>
      </c>
      <c r="AB31" s="145">
        <f t="shared" si="5"/>
        <v>768600</v>
      </c>
      <c r="AC31" s="145">
        <f t="shared" si="5"/>
        <v>944508</v>
      </c>
      <c r="AD31" s="145">
        <f t="shared" si="5"/>
        <v>1032462</v>
      </c>
      <c r="AE31" s="145">
        <f t="shared" si="5"/>
        <v>1120416</v>
      </c>
      <c r="AF31" s="145">
        <f t="shared" si="5"/>
        <v>1120416</v>
      </c>
      <c r="AG31" s="145">
        <f t="shared" si="5"/>
        <v>1120416</v>
      </c>
      <c r="AH31" s="145">
        <f t="shared" si="5"/>
        <v>988485</v>
      </c>
      <c r="AI31" s="145">
        <f t="shared" si="5"/>
        <v>944508</v>
      </c>
      <c r="AJ31" s="145">
        <f t="shared" ref="AJ31:BN31" si="6">AI48</f>
        <v>856554</v>
      </c>
      <c r="AK31" s="145">
        <f t="shared" si="6"/>
        <v>724623</v>
      </c>
      <c r="AL31" s="145">
        <f t="shared" si="6"/>
        <v>841895</v>
      </c>
      <c r="AM31" s="145">
        <f t="shared" si="6"/>
        <v>1237688</v>
      </c>
      <c r="AN31" s="145">
        <f t="shared" si="6"/>
        <v>1853366</v>
      </c>
      <c r="AO31" s="145">
        <f t="shared" si="6"/>
        <v>1858716</v>
      </c>
      <c r="AP31" s="145">
        <f t="shared" si="6"/>
        <v>1861284</v>
      </c>
      <c r="AQ31" s="145">
        <f t="shared" si="6"/>
        <v>1863852</v>
      </c>
      <c r="AR31" s="145">
        <f t="shared" si="6"/>
        <v>1863852</v>
      </c>
      <c r="AS31" s="145">
        <f t="shared" si="6"/>
        <v>1863852</v>
      </c>
      <c r="AT31" s="145">
        <f t="shared" si="6"/>
        <v>1860000</v>
      </c>
      <c r="AU31" s="145">
        <f t="shared" si="6"/>
        <v>1858716</v>
      </c>
      <c r="AV31" s="145">
        <f t="shared" si="6"/>
        <v>1856148</v>
      </c>
      <c r="AW31" s="145">
        <f t="shared" si="6"/>
        <v>1852082</v>
      </c>
      <c r="AX31" s="145">
        <f t="shared" si="6"/>
        <v>1848444</v>
      </c>
      <c r="AY31" s="145">
        <f t="shared" si="6"/>
        <v>1849086</v>
      </c>
      <c r="AZ31" s="145">
        <f t="shared" si="6"/>
        <v>1855078</v>
      </c>
      <c r="BA31" s="145">
        <f t="shared" si="6"/>
        <v>2167078</v>
      </c>
      <c r="BB31" s="145">
        <f t="shared" si="6"/>
        <v>2323078</v>
      </c>
      <c r="BC31" s="145">
        <f t="shared" si="6"/>
        <v>2479078</v>
      </c>
      <c r="BD31" s="145">
        <f t="shared" si="6"/>
        <v>2479078</v>
      </c>
      <c r="BE31" s="145">
        <f t="shared" si="6"/>
        <v>2479078</v>
      </c>
      <c r="BF31" s="145">
        <f t="shared" si="6"/>
        <v>2251078</v>
      </c>
      <c r="BG31" s="145">
        <f t="shared" si="6"/>
        <v>2179078</v>
      </c>
      <c r="BH31" s="145">
        <f t="shared" si="6"/>
        <v>2023078</v>
      </c>
      <c r="BI31" s="145">
        <f t="shared" si="6"/>
        <v>1783078</v>
      </c>
      <c r="BJ31" s="145">
        <f t="shared" si="6"/>
        <v>7147078</v>
      </c>
      <c r="BK31" s="145">
        <f t="shared" si="6"/>
        <v>12511078</v>
      </c>
      <c r="BL31" s="145">
        <f t="shared" si="6"/>
        <v>19915078</v>
      </c>
      <c r="BM31" s="145">
        <f t="shared" si="6"/>
        <v>21715078</v>
      </c>
      <c r="BN31" s="145">
        <f t="shared" si="6"/>
        <v>23515078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1081</v>
      </c>
    </row>
    <row r="34" spans="2:66" s="169" customFormat="1" x14ac:dyDescent="0.15">
      <c r="B34" s="314" t="s">
        <v>1075</v>
      </c>
      <c r="C34" s="169">
        <f t="shared" ref="C34:AH34" si="7">C47-(C30-C38)</f>
        <v>0</v>
      </c>
      <c r="D34" s="169">
        <f t="shared" si="7"/>
        <v>5</v>
      </c>
      <c r="E34" s="169">
        <f t="shared" si="7"/>
        <v>6</v>
      </c>
      <c r="F34" s="169">
        <f t="shared" si="7"/>
        <v>7</v>
      </c>
      <c r="G34" s="169">
        <f t="shared" si="7"/>
        <v>5</v>
      </c>
      <c r="H34" s="169">
        <f t="shared" si="7"/>
        <v>6</v>
      </c>
      <c r="I34" s="169">
        <f t="shared" si="7"/>
        <v>4</v>
      </c>
      <c r="J34" s="169">
        <f t="shared" si="7"/>
        <v>4</v>
      </c>
      <c r="K34" s="169">
        <f t="shared" si="7"/>
        <v>4</v>
      </c>
      <c r="L34" s="169">
        <f t="shared" si="7"/>
        <v>2</v>
      </c>
      <c r="M34" s="169">
        <f t="shared" si="7"/>
        <v>11</v>
      </c>
      <c r="N34" s="169">
        <f t="shared" si="7"/>
        <v>17</v>
      </c>
      <c r="O34" s="169">
        <f t="shared" si="7"/>
        <v>20</v>
      </c>
      <c r="P34" s="169">
        <f t="shared" si="7"/>
        <v>20</v>
      </c>
      <c r="Q34" s="169">
        <f t="shared" si="7"/>
        <v>22</v>
      </c>
      <c r="R34" s="169">
        <f t="shared" si="7"/>
        <v>24</v>
      </c>
      <c r="S34" s="169">
        <f t="shared" si="7"/>
        <v>20</v>
      </c>
      <c r="T34" s="169">
        <f t="shared" si="7"/>
        <v>22</v>
      </c>
      <c r="U34" s="169">
        <f t="shared" si="7"/>
        <v>17</v>
      </c>
      <c r="V34" s="169">
        <f t="shared" si="7"/>
        <v>17</v>
      </c>
      <c r="W34" s="169">
        <f t="shared" si="7"/>
        <v>17</v>
      </c>
      <c r="X34" s="169">
        <f t="shared" si="7"/>
        <v>11</v>
      </c>
      <c r="Y34" s="169">
        <f t="shared" si="7"/>
        <v>14</v>
      </c>
      <c r="Z34" s="169">
        <f t="shared" si="7"/>
        <v>23</v>
      </c>
      <c r="AA34" s="169">
        <f t="shared" si="7"/>
        <v>26</v>
      </c>
      <c r="AB34" s="169">
        <f t="shared" si="7"/>
        <v>26</v>
      </c>
      <c r="AC34" s="169">
        <f t="shared" si="7"/>
        <v>29</v>
      </c>
      <c r="AD34" s="169">
        <f t="shared" si="7"/>
        <v>32</v>
      </c>
      <c r="AE34" s="169">
        <f t="shared" si="7"/>
        <v>26</v>
      </c>
      <c r="AF34" s="169">
        <f t="shared" si="7"/>
        <v>29</v>
      </c>
      <c r="AG34" s="169">
        <f t="shared" si="7"/>
        <v>23</v>
      </c>
      <c r="AH34" s="169">
        <f t="shared" si="7"/>
        <v>23</v>
      </c>
      <c r="AI34" s="169">
        <f t="shared" ref="AI34:BN34" si="8">AI47-(AI30-AI38)</f>
        <v>23</v>
      </c>
      <c r="AJ34" s="169">
        <f t="shared" si="8"/>
        <v>14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1980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1078</v>
      </c>
      <c r="C35" s="145">
        <f t="shared" ref="C35:AH35" si="9">C34*C27</f>
        <v>0</v>
      </c>
      <c r="D35" s="145">
        <f t="shared" si="9"/>
        <v>60000</v>
      </c>
      <c r="E35" s="145">
        <f t="shared" si="9"/>
        <v>72000</v>
      </c>
      <c r="F35" s="145">
        <f t="shared" si="9"/>
        <v>84000</v>
      </c>
      <c r="G35" s="145">
        <f t="shared" si="9"/>
        <v>60000</v>
      </c>
      <c r="H35" s="145">
        <f t="shared" si="9"/>
        <v>72000</v>
      </c>
      <c r="I35" s="145">
        <f t="shared" si="9"/>
        <v>48000</v>
      </c>
      <c r="J35" s="145">
        <f t="shared" si="9"/>
        <v>48000</v>
      </c>
      <c r="K35" s="145">
        <f t="shared" si="9"/>
        <v>48000</v>
      </c>
      <c r="L35" s="145">
        <f t="shared" si="9"/>
        <v>24000</v>
      </c>
      <c r="M35" s="145">
        <f t="shared" si="9"/>
        <v>132000</v>
      </c>
      <c r="N35" s="145">
        <f t="shared" si="9"/>
        <v>204000</v>
      </c>
      <c r="O35" s="145">
        <f t="shared" si="9"/>
        <v>240000</v>
      </c>
      <c r="P35" s="145">
        <f t="shared" si="9"/>
        <v>256800</v>
      </c>
      <c r="Q35" s="145">
        <f t="shared" si="9"/>
        <v>282480</v>
      </c>
      <c r="R35" s="145">
        <f t="shared" si="9"/>
        <v>308160</v>
      </c>
      <c r="S35" s="145">
        <f t="shared" si="9"/>
        <v>256800</v>
      </c>
      <c r="T35" s="145">
        <f t="shared" si="9"/>
        <v>282480</v>
      </c>
      <c r="U35" s="145">
        <f t="shared" si="9"/>
        <v>218280</v>
      </c>
      <c r="V35" s="145">
        <f t="shared" si="9"/>
        <v>218280</v>
      </c>
      <c r="W35" s="145">
        <f t="shared" si="9"/>
        <v>218280</v>
      </c>
      <c r="X35" s="145">
        <f t="shared" si="9"/>
        <v>141240</v>
      </c>
      <c r="Y35" s="145">
        <f t="shared" si="9"/>
        <v>179760</v>
      </c>
      <c r="Z35" s="145">
        <f t="shared" si="9"/>
        <v>295320</v>
      </c>
      <c r="AA35" s="145">
        <f t="shared" si="9"/>
        <v>333840</v>
      </c>
      <c r="AB35" s="145">
        <f t="shared" si="9"/>
        <v>381134</v>
      </c>
      <c r="AC35" s="145">
        <f t="shared" si="9"/>
        <v>425111</v>
      </c>
      <c r="AD35" s="145">
        <f t="shared" si="9"/>
        <v>469088</v>
      </c>
      <c r="AE35" s="145">
        <f t="shared" si="9"/>
        <v>381134</v>
      </c>
      <c r="AF35" s="145">
        <f t="shared" si="9"/>
        <v>425111</v>
      </c>
      <c r="AG35" s="145">
        <f t="shared" si="9"/>
        <v>337157</v>
      </c>
      <c r="AH35" s="145">
        <f t="shared" si="9"/>
        <v>337157</v>
      </c>
      <c r="AI35" s="145">
        <f t="shared" ref="AI35:BN35" si="10">AI34*AI27</f>
        <v>337157</v>
      </c>
      <c r="AJ35" s="145">
        <f t="shared" si="10"/>
        <v>205226</v>
      </c>
      <c r="AK35" s="145">
        <f t="shared" si="10"/>
        <v>454429</v>
      </c>
      <c r="AL35" s="145">
        <f t="shared" si="10"/>
        <v>732950</v>
      </c>
      <c r="AM35" s="145">
        <f t="shared" si="10"/>
        <v>820904</v>
      </c>
      <c r="AN35" s="145">
        <f t="shared" si="10"/>
        <v>11984</v>
      </c>
      <c r="AO35" s="145">
        <f t="shared" si="10"/>
        <v>13268</v>
      </c>
      <c r="AP35" s="145">
        <f t="shared" si="10"/>
        <v>14552</v>
      </c>
      <c r="AQ35" s="145">
        <f t="shared" si="10"/>
        <v>11984</v>
      </c>
      <c r="AR35" s="145">
        <f t="shared" si="10"/>
        <v>13268</v>
      </c>
      <c r="AS35" s="145">
        <f t="shared" si="10"/>
        <v>10700</v>
      </c>
      <c r="AT35" s="145">
        <f t="shared" si="10"/>
        <v>10700</v>
      </c>
      <c r="AU35" s="145">
        <f t="shared" si="10"/>
        <v>10700</v>
      </c>
      <c r="AV35" s="145">
        <f t="shared" si="10"/>
        <v>6634</v>
      </c>
      <c r="AW35" s="145">
        <f t="shared" si="10"/>
        <v>7062</v>
      </c>
      <c r="AX35" s="145">
        <f t="shared" si="10"/>
        <v>11342</v>
      </c>
      <c r="AY35" s="145">
        <f t="shared" si="10"/>
        <v>12626</v>
      </c>
      <c r="AZ35" s="145">
        <f t="shared" si="10"/>
        <v>708000</v>
      </c>
      <c r="BA35" s="145">
        <f t="shared" si="10"/>
        <v>792000</v>
      </c>
      <c r="BB35" s="145">
        <f t="shared" si="10"/>
        <v>864000</v>
      </c>
      <c r="BC35" s="145">
        <f t="shared" si="10"/>
        <v>708000</v>
      </c>
      <c r="BD35" s="145">
        <f t="shared" si="10"/>
        <v>792000</v>
      </c>
      <c r="BE35" s="145">
        <f t="shared" si="10"/>
        <v>636000</v>
      </c>
      <c r="BF35" s="145">
        <f t="shared" si="10"/>
        <v>636000</v>
      </c>
      <c r="BG35" s="145">
        <f t="shared" si="10"/>
        <v>636000</v>
      </c>
      <c r="BH35" s="145">
        <f t="shared" si="10"/>
        <v>396000</v>
      </c>
      <c r="BI35" s="145">
        <f t="shared" si="10"/>
        <v>6000000</v>
      </c>
      <c r="BJ35" s="145">
        <f t="shared" si="10"/>
        <v>6000000</v>
      </c>
      <c r="BK35" s="145">
        <f t="shared" si="10"/>
        <v>7800000</v>
      </c>
      <c r="BL35" s="145">
        <f t="shared" si="10"/>
        <v>23760000</v>
      </c>
      <c r="BM35" s="145">
        <f t="shared" si="10"/>
        <v>1800000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347</v>
      </c>
      <c r="C37" s="107"/>
    </row>
    <row r="38" spans="2:66" s="169" customFormat="1" x14ac:dyDescent="0.15">
      <c r="B38" s="314" t="s">
        <v>1075</v>
      </c>
      <c r="C38" s="169">
        <v>0</v>
      </c>
      <c r="D38" s="169">
        <f>'REV-REVCALC_CWS'!C13</f>
        <v>0</v>
      </c>
      <c r="E38" s="169">
        <f>'REV-REVCALC_CWS'!D13</f>
        <v>0</v>
      </c>
      <c r="F38" s="169">
        <f>'REV-REVCALC_CWS'!E13</f>
        <v>0</v>
      </c>
      <c r="G38" s="169">
        <f>'REV-REVCALC_CWS'!F13</f>
        <v>5</v>
      </c>
      <c r="H38" s="169">
        <f>'REV-REVCALC_CWS'!G13</f>
        <v>6</v>
      </c>
      <c r="I38" s="169">
        <f>'REV-REVCALC_CWS'!H13</f>
        <v>7</v>
      </c>
      <c r="J38" s="169">
        <f>'REV-REVCALC_CWS'!I13</f>
        <v>5</v>
      </c>
      <c r="K38" s="169">
        <f>'REV-REVCALC_CWS'!J13</f>
        <v>6</v>
      </c>
      <c r="L38" s="169">
        <f>'REV-REVCALC_CWS'!K13</f>
        <v>4</v>
      </c>
      <c r="M38" s="169">
        <f>'REV-REVCALC_CWS'!L13</f>
        <v>4</v>
      </c>
      <c r="N38" s="169">
        <f>'REV-REVCALC_CWS'!M13</f>
        <v>4</v>
      </c>
      <c r="O38" s="169">
        <f>'REV-REVCALC_CWS'!N13</f>
        <v>2</v>
      </c>
      <c r="P38" s="169">
        <f>'REV-REVCALC_CWS'!O13</f>
        <v>11</v>
      </c>
      <c r="Q38" s="169">
        <f>'REV-REVCALC_CWS'!P13</f>
        <v>17</v>
      </c>
      <c r="R38" s="169">
        <f>'REV-REVCALC_CWS'!Q13</f>
        <v>20</v>
      </c>
      <c r="S38" s="169">
        <f>'REV-REVCALC_CWS'!R13</f>
        <v>20</v>
      </c>
      <c r="T38" s="169">
        <f>'REV-REVCALC_CWS'!S13</f>
        <v>22</v>
      </c>
      <c r="U38" s="169">
        <f>'REV-REVCALC_CWS'!T13</f>
        <v>24</v>
      </c>
      <c r="V38" s="169">
        <f>'REV-REVCALC_CWS'!U13</f>
        <v>20</v>
      </c>
      <c r="W38" s="169">
        <f>'REV-REVCALC_CWS'!V13</f>
        <v>22</v>
      </c>
      <c r="X38" s="169">
        <f>'REV-REVCALC_CWS'!W13</f>
        <v>17</v>
      </c>
      <c r="Y38" s="169">
        <f>'REV-REVCALC_CWS'!X13</f>
        <v>17</v>
      </c>
      <c r="Z38" s="169">
        <f>'REV-REVCALC_CWS'!Y13</f>
        <v>17</v>
      </c>
      <c r="AA38" s="169">
        <f>'REV-REVCALC_CWS'!Z13</f>
        <v>11</v>
      </c>
      <c r="AB38" s="169">
        <f>'REV-REVCALC_CWS'!AA13</f>
        <v>14</v>
      </c>
      <c r="AC38" s="169">
        <f>'REV-REVCALC_CWS'!AB13</f>
        <v>23</v>
      </c>
      <c r="AD38" s="169">
        <f>'REV-REVCALC_CWS'!AC13</f>
        <v>26</v>
      </c>
      <c r="AE38" s="169">
        <f>'REV-REVCALC_CWS'!AD13</f>
        <v>26</v>
      </c>
      <c r="AF38" s="169">
        <f>'REV-REVCALC_CWS'!AE13</f>
        <v>29</v>
      </c>
      <c r="AG38" s="169">
        <f>'REV-REVCALC_CWS'!AF13</f>
        <v>32</v>
      </c>
      <c r="AH38" s="169">
        <f>'REV-REVCALC_CWS'!AG13</f>
        <v>26</v>
      </c>
      <c r="AI38" s="169">
        <f>'REV-REVCALC_CWS'!AH13</f>
        <v>29</v>
      </c>
      <c r="AJ38" s="169">
        <f>'REV-REVCALC_CWS'!AI13</f>
        <v>23</v>
      </c>
      <c r="AK38" s="169">
        <f>'REV-REVCALC_CWS'!AJ13</f>
        <v>23</v>
      </c>
      <c r="AL38" s="169">
        <f>'REV-REVCALC_CWS'!AK13</f>
        <v>23</v>
      </c>
      <c r="AM38" s="169">
        <f>'REV-REVCALC_CWS'!AL13</f>
        <v>14</v>
      </c>
      <c r="AN38" s="169">
        <f>'REV-REVCALC_CWS'!AM13</f>
        <v>31</v>
      </c>
      <c r="AO38" s="169">
        <f>'REV-REVCALC_CWS'!AN13</f>
        <v>50</v>
      </c>
      <c r="AP38" s="169">
        <f>'REV-REVCALC_CWS'!AO13</f>
        <v>56</v>
      </c>
      <c r="AQ38" s="169">
        <f>'REV-REVCALC_CWS'!AP13</f>
        <v>56</v>
      </c>
      <c r="AR38" s="169">
        <f>'REV-REVCALC_CWS'!AQ13</f>
        <v>62</v>
      </c>
      <c r="AS38" s="169">
        <f>'REV-REVCALC_CWS'!AR13</f>
        <v>68</v>
      </c>
      <c r="AT38" s="169">
        <f>'REV-REVCALC_CWS'!AS13</f>
        <v>56</v>
      </c>
      <c r="AU38" s="169">
        <f>'REV-REVCALC_CWS'!AT13</f>
        <v>62</v>
      </c>
      <c r="AV38" s="169">
        <f>'REV-REVCALC_CWS'!AU13</f>
        <v>50</v>
      </c>
      <c r="AW38" s="169">
        <f>'REV-REVCALC_CWS'!AV13</f>
        <v>50</v>
      </c>
      <c r="AX38" s="169">
        <f>'REV-REVCALC_CWS'!AW13</f>
        <v>50</v>
      </c>
      <c r="AY38" s="169">
        <f>'REV-REVCALC_CWS'!AX13</f>
        <v>31</v>
      </c>
      <c r="AZ38" s="169">
        <f>'REV-REVCALC_CWS'!AY13</f>
        <v>33</v>
      </c>
      <c r="BA38" s="169">
        <f>'REV-REVCALC_CWS'!AZ13</f>
        <v>53</v>
      </c>
      <c r="BB38" s="169">
        <f>'REV-REVCALC_CWS'!BA13</f>
        <v>59</v>
      </c>
      <c r="BC38" s="169">
        <f>'REV-REVCALC_CWS'!BB13</f>
        <v>59</v>
      </c>
      <c r="BD38" s="169">
        <f>'REV-REVCALC_CWS'!BC13</f>
        <v>66</v>
      </c>
      <c r="BE38" s="169">
        <f>'REV-REVCALC_CWS'!BD13</f>
        <v>72</v>
      </c>
      <c r="BF38" s="169">
        <f>'REV-REVCALC_CWS'!BE13</f>
        <v>59</v>
      </c>
      <c r="BG38" s="169">
        <f>'REV-REVCALC_CWS'!BF13</f>
        <v>66</v>
      </c>
      <c r="BH38" s="169">
        <f>'REV-REVCALC_CWS'!BG13</f>
        <v>53</v>
      </c>
      <c r="BI38" s="169">
        <f>'REV-REVCALC_CWS'!BH13</f>
        <v>53</v>
      </c>
      <c r="BJ38" s="169">
        <f>'REV-REVCALC_CWS'!BI13</f>
        <v>53</v>
      </c>
      <c r="BK38" s="169">
        <f>'REV-REVCALC_CWS'!BJ13</f>
        <v>33</v>
      </c>
      <c r="BL38" s="169">
        <f>'REV-REVCALC_CWS'!BK13</f>
        <v>1830</v>
      </c>
      <c r="BM38" s="169">
        <f>'REV-REVCALC_CWS'!BL13</f>
        <v>0</v>
      </c>
      <c r="BN38" s="169">
        <f>'REV-REVCALC_CWS'!BM13</f>
        <v>0</v>
      </c>
    </row>
    <row r="39" spans="2:66" s="109" customFormat="1" x14ac:dyDescent="0.15">
      <c r="B39" s="110" t="s">
        <v>1077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60000</v>
      </c>
      <c r="H39" s="145">
        <f t="shared" si="11"/>
        <v>72000</v>
      </c>
      <c r="I39" s="145">
        <f t="shared" si="11"/>
        <v>84000</v>
      </c>
      <c r="J39" s="145">
        <f t="shared" si="11"/>
        <v>60000</v>
      </c>
      <c r="K39" s="145">
        <f t="shared" si="11"/>
        <v>72000</v>
      </c>
      <c r="L39" s="145">
        <f t="shared" si="11"/>
        <v>48000</v>
      </c>
      <c r="M39" s="145">
        <f t="shared" si="11"/>
        <v>48000</v>
      </c>
      <c r="N39" s="145">
        <f t="shared" si="11"/>
        <v>48000</v>
      </c>
      <c r="O39" s="145">
        <f t="shared" si="11"/>
        <v>24000</v>
      </c>
      <c r="P39" s="145">
        <f t="shared" si="11"/>
        <v>141240</v>
      </c>
      <c r="Q39" s="145">
        <f t="shared" si="11"/>
        <v>218280</v>
      </c>
      <c r="R39" s="145">
        <f t="shared" si="11"/>
        <v>256800</v>
      </c>
      <c r="S39" s="145">
        <f t="shared" si="11"/>
        <v>256800</v>
      </c>
      <c r="T39" s="145">
        <f t="shared" si="11"/>
        <v>282480</v>
      </c>
      <c r="U39" s="145">
        <f t="shared" si="11"/>
        <v>308160</v>
      </c>
      <c r="V39" s="145">
        <f t="shared" si="11"/>
        <v>256800</v>
      </c>
      <c r="W39" s="145">
        <f t="shared" si="11"/>
        <v>282480</v>
      </c>
      <c r="X39" s="145">
        <f t="shared" si="11"/>
        <v>218280</v>
      </c>
      <c r="Y39" s="145">
        <f t="shared" si="11"/>
        <v>218280</v>
      </c>
      <c r="Z39" s="145">
        <f t="shared" si="11"/>
        <v>218280</v>
      </c>
      <c r="AA39" s="145">
        <f t="shared" si="11"/>
        <v>141240</v>
      </c>
      <c r="AB39" s="145">
        <f t="shared" si="11"/>
        <v>205226</v>
      </c>
      <c r="AC39" s="145">
        <f t="shared" si="11"/>
        <v>337157</v>
      </c>
      <c r="AD39" s="145">
        <f t="shared" si="11"/>
        <v>381134</v>
      </c>
      <c r="AE39" s="145">
        <f t="shared" si="11"/>
        <v>381134</v>
      </c>
      <c r="AF39" s="145">
        <f t="shared" si="11"/>
        <v>425111</v>
      </c>
      <c r="AG39" s="145">
        <f t="shared" si="11"/>
        <v>469088</v>
      </c>
      <c r="AH39" s="145">
        <f t="shared" si="11"/>
        <v>381134</v>
      </c>
      <c r="AI39" s="145">
        <f t="shared" si="11"/>
        <v>425111</v>
      </c>
      <c r="AJ39" s="145">
        <f t="shared" ref="AJ39:BN39" si="12">AJ38*AJ27</f>
        <v>337157</v>
      </c>
      <c r="AK39" s="145">
        <f t="shared" si="12"/>
        <v>337157</v>
      </c>
      <c r="AL39" s="145">
        <f t="shared" si="12"/>
        <v>337157</v>
      </c>
      <c r="AM39" s="145">
        <f t="shared" si="12"/>
        <v>205226</v>
      </c>
      <c r="AN39" s="145">
        <f t="shared" si="12"/>
        <v>6634</v>
      </c>
      <c r="AO39" s="145">
        <f t="shared" si="12"/>
        <v>10700</v>
      </c>
      <c r="AP39" s="145">
        <f t="shared" si="12"/>
        <v>11984</v>
      </c>
      <c r="AQ39" s="145">
        <f t="shared" si="12"/>
        <v>11984</v>
      </c>
      <c r="AR39" s="145">
        <f t="shared" si="12"/>
        <v>13268</v>
      </c>
      <c r="AS39" s="145">
        <f t="shared" si="12"/>
        <v>14552</v>
      </c>
      <c r="AT39" s="145">
        <f t="shared" si="12"/>
        <v>11984</v>
      </c>
      <c r="AU39" s="145">
        <f t="shared" si="12"/>
        <v>13268</v>
      </c>
      <c r="AV39" s="145">
        <f t="shared" si="12"/>
        <v>10700</v>
      </c>
      <c r="AW39" s="145">
        <f t="shared" si="12"/>
        <v>10700</v>
      </c>
      <c r="AX39" s="145">
        <f t="shared" si="12"/>
        <v>10700</v>
      </c>
      <c r="AY39" s="145">
        <f t="shared" si="12"/>
        <v>6634</v>
      </c>
      <c r="AZ39" s="145">
        <f t="shared" si="12"/>
        <v>396000</v>
      </c>
      <c r="BA39" s="145">
        <f t="shared" si="12"/>
        <v>636000</v>
      </c>
      <c r="BB39" s="145">
        <f t="shared" si="12"/>
        <v>708000</v>
      </c>
      <c r="BC39" s="145">
        <f t="shared" si="12"/>
        <v>708000</v>
      </c>
      <c r="BD39" s="145">
        <f t="shared" si="12"/>
        <v>792000</v>
      </c>
      <c r="BE39" s="145">
        <f t="shared" si="12"/>
        <v>864000</v>
      </c>
      <c r="BF39" s="145">
        <f t="shared" si="12"/>
        <v>708000</v>
      </c>
      <c r="BG39" s="145">
        <f t="shared" si="12"/>
        <v>792000</v>
      </c>
      <c r="BH39" s="145">
        <f t="shared" si="12"/>
        <v>636000</v>
      </c>
      <c r="BI39" s="145">
        <f t="shared" si="12"/>
        <v>636000</v>
      </c>
      <c r="BJ39" s="145">
        <f t="shared" si="12"/>
        <v>636000</v>
      </c>
      <c r="BK39" s="145">
        <f t="shared" si="12"/>
        <v>396000</v>
      </c>
      <c r="BL39" s="145">
        <f t="shared" si="12"/>
        <v>21960000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349</v>
      </c>
      <c r="C41" s="97"/>
    </row>
    <row r="42" spans="2:66" s="169" customFormat="1" ht="16.5" customHeight="1" x14ac:dyDescent="0.15">
      <c r="B42" s="314" t="s">
        <v>1079</v>
      </c>
      <c r="C42" s="169">
        <f t="shared" ref="C42:AH42" si="13">C34-C38</f>
        <v>0</v>
      </c>
      <c r="D42" s="169">
        <f t="shared" si="13"/>
        <v>5</v>
      </c>
      <c r="E42" s="169">
        <f t="shared" si="13"/>
        <v>6</v>
      </c>
      <c r="F42" s="169">
        <f t="shared" si="13"/>
        <v>7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-2</v>
      </c>
      <c r="M42" s="169">
        <f t="shared" si="13"/>
        <v>7</v>
      </c>
      <c r="N42" s="169">
        <f t="shared" si="13"/>
        <v>13</v>
      </c>
      <c r="O42" s="169">
        <f t="shared" si="13"/>
        <v>18</v>
      </c>
      <c r="P42" s="169">
        <f t="shared" si="13"/>
        <v>9</v>
      </c>
      <c r="Q42" s="169">
        <f t="shared" si="13"/>
        <v>5</v>
      </c>
      <c r="R42" s="169">
        <f t="shared" si="13"/>
        <v>4</v>
      </c>
      <c r="S42" s="169">
        <f t="shared" si="13"/>
        <v>0</v>
      </c>
      <c r="T42" s="169">
        <f t="shared" si="13"/>
        <v>0</v>
      </c>
      <c r="U42" s="169">
        <f t="shared" si="13"/>
        <v>-7</v>
      </c>
      <c r="V42" s="169">
        <f t="shared" si="13"/>
        <v>-3</v>
      </c>
      <c r="W42" s="169">
        <f t="shared" si="13"/>
        <v>-5</v>
      </c>
      <c r="X42" s="169">
        <f t="shared" si="13"/>
        <v>-6</v>
      </c>
      <c r="Y42" s="169">
        <f t="shared" si="13"/>
        <v>-3</v>
      </c>
      <c r="Z42" s="169">
        <f t="shared" si="13"/>
        <v>6</v>
      </c>
      <c r="AA42" s="169">
        <f t="shared" si="13"/>
        <v>15</v>
      </c>
      <c r="AB42" s="169">
        <f t="shared" si="13"/>
        <v>12</v>
      </c>
      <c r="AC42" s="169">
        <f t="shared" si="13"/>
        <v>6</v>
      </c>
      <c r="AD42" s="169">
        <f t="shared" si="13"/>
        <v>6</v>
      </c>
      <c r="AE42" s="169">
        <f t="shared" si="13"/>
        <v>0</v>
      </c>
      <c r="AF42" s="169">
        <f t="shared" si="13"/>
        <v>0</v>
      </c>
      <c r="AG42" s="169">
        <f t="shared" si="13"/>
        <v>-9</v>
      </c>
      <c r="AH42" s="169">
        <f t="shared" si="13"/>
        <v>-3</v>
      </c>
      <c r="AI42" s="169">
        <f t="shared" ref="AI42:BN42" si="14">AI34-AI38</f>
        <v>-6</v>
      </c>
      <c r="AJ42" s="169">
        <f t="shared" si="14"/>
        <v>-9</v>
      </c>
      <c r="AK42" s="169">
        <f t="shared" si="14"/>
        <v>8</v>
      </c>
      <c r="AL42" s="169">
        <f t="shared" si="14"/>
        <v>27</v>
      </c>
      <c r="AM42" s="169">
        <f t="shared" si="14"/>
        <v>42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1080</v>
      </c>
      <c r="C43" s="145">
        <f t="shared" ref="C43:AH43" si="15">C35-C39</f>
        <v>0</v>
      </c>
      <c r="D43" s="145">
        <f t="shared" si="15"/>
        <v>60000</v>
      </c>
      <c r="E43" s="145">
        <f t="shared" si="15"/>
        <v>72000</v>
      </c>
      <c r="F43" s="145">
        <f t="shared" si="15"/>
        <v>84000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-24000</v>
      </c>
      <c r="M43" s="145">
        <f t="shared" si="15"/>
        <v>84000</v>
      </c>
      <c r="N43" s="145">
        <f t="shared" si="15"/>
        <v>156000</v>
      </c>
      <c r="O43" s="145">
        <f t="shared" si="15"/>
        <v>216000</v>
      </c>
      <c r="P43" s="145">
        <f t="shared" si="15"/>
        <v>115560</v>
      </c>
      <c r="Q43" s="145">
        <f t="shared" si="15"/>
        <v>64200</v>
      </c>
      <c r="R43" s="145">
        <f t="shared" si="15"/>
        <v>51360</v>
      </c>
      <c r="S43" s="145">
        <f t="shared" si="15"/>
        <v>0</v>
      </c>
      <c r="T43" s="145">
        <f t="shared" si="15"/>
        <v>0</v>
      </c>
      <c r="U43" s="145">
        <f t="shared" si="15"/>
        <v>-89880</v>
      </c>
      <c r="V43" s="145">
        <f t="shared" si="15"/>
        <v>-38520</v>
      </c>
      <c r="W43" s="145">
        <f t="shared" si="15"/>
        <v>-64200</v>
      </c>
      <c r="X43" s="145">
        <f t="shared" si="15"/>
        <v>-77040</v>
      </c>
      <c r="Y43" s="145">
        <f t="shared" si="15"/>
        <v>-38520</v>
      </c>
      <c r="Z43" s="145">
        <f t="shared" si="15"/>
        <v>77040</v>
      </c>
      <c r="AA43" s="145">
        <f t="shared" si="15"/>
        <v>192600</v>
      </c>
      <c r="AB43" s="145">
        <f t="shared" si="15"/>
        <v>175908</v>
      </c>
      <c r="AC43" s="145">
        <f t="shared" si="15"/>
        <v>87954</v>
      </c>
      <c r="AD43" s="145">
        <f t="shared" si="15"/>
        <v>87954</v>
      </c>
      <c r="AE43" s="145">
        <f t="shared" si="15"/>
        <v>0</v>
      </c>
      <c r="AF43" s="145">
        <f t="shared" si="15"/>
        <v>0</v>
      </c>
      <c r="AG43" s="145">
        <f t="shared" si="15"/>
        <v>-131931</v>
      </c>
      <c r="AH43" s="145">
        <f t="shared" si="15"/>
        <v>-43977</v>
      </c>
      <c r="AI43" s="145">
        <f t="shared" ref="AI43:BN43" si="16">AI35-AI39</f>
        <v>-87954</v>
      </c>
      <c r="AJ43" s="145">
        <f t="shared" si="16"/>
        <v>-131931</v>
      </c>
      <c r="AK43" s="145">
        <f t="shared" si="16"/>
        <v>117272</v>
      </c>
      <c r="AL43" s="145">
        <f t="shared" si="16"/>
        <v>395793</v>
      </c>
      <c r="AM43" s="145">
        <f t="shared" si="16"/>
        <v>615678</v>
      </c>
      <c r="AN43" s="145">
        <f t="shared" si="16"/>
        <v>5350</v>
      </c>
      <c r="AO43" s="145">
        <f t="shared" si="16"/>
        <v>2568</v>
      </c>
      <c r="AP43" s="145">
        <f t="shared" si="16"/>
        <v>2568</v>
      </c>
      <c r="AQ43" s="145">
        <f t="shared" si="16"/>
        <v>0</v>
      </c>
      <c r="AR43" s="145">
        <f t="shared" si="16"/>
        <v>0</v>
      </c>
      <c r="AS43" s="145">
        <f t="shared" si="16"/>
        <v>-3852</v>
      </c>
      <c r="AT43" s="145">
        <f t="shared" si="16"/>
        <v>-1284</v>
      </c>
      <c r="AU43" s="145">
        <f t="shared" si="16"/>
        <v>-2568</v>
      </c>
      <c r="AV43" s="145">
        <f t="shared" si="16"/>
        <v>-4066</v>
      </c>
      <c r="AW43" s="145">
        <f t="shared" si="16"/>
        <v>-3638</v>
      </c>
      <c r="AX43" s="145">
        <f t="shared" si="16"/>
        <v>642</v>
      </c>
      <c r="AY43" s="145">
        <f t="shared" si="16"/>
        <v>5992</v>
      </c>
      <c r="AZ43" s="145">
        <f t="shared" si="16"/>
        <v>312000</v>
      </c>
      <c r="BA43" s="145">
        <f t="shared" si="16"/>
        <v>156000</v>
      </c>
      <c r="BB43" s="145">
        <f t="shared" si="16"/>
        <v>156000</v>
      </c>
      <c r="BC43" s="145">
        <f t="shared" si="16"/>
        <v>0</v>
      </c>
      <c r="BD43" s="145">
        <f t="shared" si="16"/>
        <v>0</v>
      </c>
      <c r="BE43" s="145">
        <f t="shared" si="16"/>
        <v>-228000</v>
      </c>
      <c r="BF43" s="145">
        <f t="shared" si="16"/>
        <v>-72000</v>
      </c>
      <c r="BG43" s="145">
        <f t="shared" si="16"/>
        <v>-156000</v>
      </c>
      <c r="BH43" s="145">
        <f t="shared" si="16"/>
        <v>-240000</v>
      </c>
      <c r="BI43" s="145">
        <f t="shared" si="16"/>
        <v>5364000</v>
      </c>
      <c r="BJ43" s="145">
        <f t="shared" si="16"/>
        <v>5364000</v>
      </c>
      <c r="BK43" s="145">
        <f t="shared" si="16"/>
        <v>7404000</v>
      </c>
      <c r="BL43" s="145">
        <f t="shared" si="16"/>
        <v>1800000</v>
      </c>
      <c r="BM43" s="145">
        <f t="shared" si="16"/>
        <v>1800000</v>
      </c>
      <c r="BN43" s="145">
        <f t="shared" si="16"/>
        <v>0</v>
      </c>
    </row>
    <row r="45" spans="2:66" x14ac:dyDescent="0.15">
      <c r="B45" s="14" t="s">
        <v>350</v>
      </c>
    </row>
    <row r="47" spans="2:66" s="169" customFormat="1" x14ac:dyDescent="0.15">
      <c r="B47" s="314" t="s">
        <v>1075</v>
      </c>
      <c r="C47" s="169">
        <f>SUM(D25:F25)</f>
        <v>0</v>
      </c>
      <c r="D47" s="169">
        <f t="shared" ref="D47:BK47" si="17">SUM(E25:G25)</f>
        <v>5</v>
      </c>
      <c r="E47" s="169">
        <f t="shared" si="17"/>
        <v>11</v>
      </c>
      <c r="F47" s="169">
        <f t="shared" si="17"/>
        <v>18</v>
      </c>
      <c r="G47" s="169">
        <f t="shared" si="17"/>
        <v>18</v>
      </c>
      <c r="H47" s="169">
        <f t="shared" si="17"/>
        <v>18</v>
      </c>
      <c r="I47" s="169">
        <f t="shared" si="17"/>
        <v>15</v>
      </c>
      <c r="J47" s="169">
        <f t="shared" si="17"/>
        <v>14</v>
      </c>
      <c r="K47" s="169">
        <f t="shared" si="17"/>
        <v>12</v>
      </c>
      <c r="L47" s="169">
        <f>SUM(M25:O25)</f>
        <v>10</v>
      </c>
      <c r="M47" s="169">
        <f t="shared" si="17"/>
        <v>17</v>
      </c>
      <c r="N47" s="169">
        <f>SUM(O25:Q25)</f>
        <v>30</v>
      </c>
      <c r="O47" s="169">
        <f t="shared" si="17"/>
        <v>48</v>
      </c>
      <c r="P47" s="169">
        <f t="shared" si="17"/>
        <v>57</v>
      </c>
      <c r="Q47" s="169">
        <f t="shared" si="17"/>
        <v>62</v>
      </c>
      <c r="R47" s="169">
        <f t="shared" si="17"/>
        <v>66</v>
      </c>
      <c r="S47" s="169">
        <f t="shared" si="17"/>
        <v>66</v>
      </c>
      <c r="T47" s="169">
        <f t="shared" si="17"/>
        <v>66</v>
      </c>
      <c r="U47" s="169">
        <f t="shared" si="17"/>
        <v>59</v>
      </c>
      <c r="V47" s="169">
        <f t="shared" si="17"/>
        <v>56</v>
      </c>
      <c r="W47" s="169">
        <f t="shared" si="17"/>
        <v>51</v>
      </c>
      <c r="X47" s="169">
        <f t="shared" si="17"/>
        <v>45</v>
      </c>
      <c r="Y47" s="169">
        <f t="shared" si="17"/>
        <v>42</v>
      </c>
      <c r="Z47" s="169">
        <f t="shared" si="17"/>
        <v>48</v>
      </c>
      <c r="AA47" s="169">
        <f t="shared" si="17"/>
        <v>63</v>
      </c>
      <c r="AB47" s="169">
        <f t="shared" si="17"/>
        <v>75</v>
      </c>
      <c r="AC47" s="169">
        <f t="shared" si="17"/>
        <v>81</v>
      </c>
      <c r="AD47" s="169">
        <f t="shared" si="17"/>
        <v>87</v>
      </c>
      <c r="AE47" s="169">
        <f t="shared" si="17"/>
        <v>87</v>
      </c>
      <c r="AF47" s="169">
        <f t="shared" si="17"/>
        <v>87</v>
      </c>
      <c r="AG47" s="169">
        <f t="shared" si="17"/>
        <v>78</v>
      </c>
      <c r="AH47" s="169">
        <f t="shared" si="17"/>
        <v>75</v>
      </c>
      <c r="AI47" s="169">
        <f t="shared" si="17"/>
        <v>69</v>
      </c>
      <c r="AJ47" s="169">
        <f t="shared" si="17"/>
        <v>60</v>
      </c>
      <c r="AK47" s="169">
        <f t="shared" si="17"/>
        <v>68</v>
      </c>
      <c r="AL47" s="169">
        <f t="shared" si="17"/>
        <v>95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1077</v>
      </c>
      <c r="C48" s="145">
        <f>C31+C43</f>
        <v>0</v>
      </c>
      <c r="D48" s="145">
        <f t="shared" ref="D48:AI48" si="18">C48+D43</f>
        <v>60000</v>
      </c>
      <c r="E48" s="145">
        <f t="shared" si="18"/>
        <v>132000</v>
      </c>
      <c r="F48" s="145">
        <f t="shared" si="18"/>
        <v>216000</v>
      </c>
      <c r="G48" s="145">
        <f t="shared" si="18"/>
        <v>216000</v>
      </c>
      <c r="H48" s="145">
        <f t="shared" si="18"/>
        <v>216000</v>
      </c>
      <c r="I48" s="145">
        <f t="shared" si="18"/>
        <v>180000</v>
      </c>
      <c r="J48" s="145">
        <f t="shared" si="18"/>
        <v>168000</v>
      </c>
      <c r="K48" s="145">
        <f t="shared" si="18"/>
        <v>144000</v>
      </c>
      <c r="L48" s="145">
        <f t="shared" si="18"/>
        <v>120000</v>
      </c>
      <c r="M48" s="145">
        <f t="shared" si="18"/>
        <v>204000</v>
      </c>
      <c r="N48" s="145">
        <f t="shared" si="18"/>
        <v>360000</v>
      </c>
      <c r="O48" s="145">
        <f t="shared" si="18"/>
        <v>576000</v>
      </c>
      <c r="P48" s="145">
        <f t="shared" si="18"/>
        <v>691560</v>
      </c>
      <c r="Q48" s="145">
        <f t="shared" si="18"/>
        <v>755760</v>
      </c>
      <c r="R48" s="145">
        <f t="shared" si="18"/>
        <v>807120</v>
      </c>
      <c r="S48" s="145">
        <f t="shared" si="18"/>
        <v>807120</v>
      </c>
      <c r="T48" s="145">
        <f t="shared" si="18"/>
        <v>807120</v>
      </c>
      <c r="U48" s="145">
        <f t="shared" si="18"/>
        <v>717240</v>
      </c>
      <c r="V48" s="145">
        <f t="shared" si="18"/>
        <v>678720</v>
      </c>
      <c r="W48" s="145">
        <f t="shared" si="18"/>
        <v>614520</v>
      </c>
      <c r="X48" s="145">
        <f t="shared" si="18"/>
        <v>537480</v>
      </c>
      <c r="Y48" s="145">
        <f t="shared" si="18"/>
        <v>498960</v>
      </c>
      <c r="Z48" s="145">
        <f t="shared" si="18"/>
        <v>576000</v>
      </c>
      <c r="AA48" s="145">
        <f t="shared" si="18"/>
        <v>768600</v>
      </c>
      <c r="AB48" s="145">
        <f t="shared" si="18"/>
        <v>944508</v>
      </c>
      <c r="AC48" s="145">
        <f t="shared" si="18"/>
        <v>1032462</v>
      </c>
      <c r="AD48" s="145">
        <f t="shared" si="18"/>
        <v>1120416</v>
      </c>
      <c r="AE48" s="145">
        <f t="shared" si="18"/>
        <v>1120416</v>
      </c>
      <c r="AF48" s="145">
        <f t="shared" si="18"/>
        <v>1120416</v>
      </c>
      <c r="AG48" s="145">
        <f t="shared" si="18"/>
        <v>988485</v>
      </c>
      <c r="AH48" s="145">
        <f t="shared" si="18"/>
        <v>944508</v>
      </c>
      <c r="AI48" s="145">
        <f t="shared" si="18"/>
        <v>856554</v>
      </c>
      <c r="AJ48" s="145">
        <f t="shared" ref="AJ48:BN48" si="19">AI48+AJ43</f>
        <v>724623</v>
      </c>
      <c r="AK48" s="145">
        <f t="shared" si="19"/>
        <v>841895</v>
      </c>
      <c r="AL48" s="145">
        <f t="shared" si="19"/>
        <v>1237688</v>
      </c>
      <c r="AM48" s="145">
        <f t="shared" si="19"/>
        <v>1853366</v>
      </c>
      <c r="AN48" s="145">
        <f t="shared" si="19"/>
        <v>1858716</v>
      </c>
      <c r="AO48" s="145">
        <f t="shared" si="19"/>
        <v>1861284</v>
      </c>
      <c r="AP48" s="145">
        <f t="shared" si="19"/>
        <v>1863852</v>
      </c>
      <c r="AQ48" s="145">
        <f t="shared" si="19"/>
        <v>1863852</v>
      </c>
      <c r="AR48" s="145">
        <f t="shared" si="19"/>
        <v>1863852</v>
      </c>
      <c r="AS48" s="145">
        <f t="shared" si="19"/>
        <v>1860000</v>
      </c>
      <c r="AT48" s="145">
        <f t="shared" si="19"/>
        <v>1858716</v>
      </c>
      <c r="AU48" s="145">
        <f t="shared" si="19"/>
        <v>1856148</v>
      </c>
      <c r="AV48" s="145">
        <f t="shared" si="19"/>
        <v>1852082</v>
      </c>
      <c r="AW48" s="145">
        <f t="shared" si="19"/>
        <v>1848444</v>
      </c>
      <c r="AX48" s="145">
        <f t="shared" si="19"/>
        <v>1849086</v>
      </c>
      <c r="AY48" s="145">
        <f t="shared" si="19"/>
        <v>1855078</v>
      </c>
      <c r="AZ48" s="145">
        <f t="shared" si="19"/>
        <v>2167078</v>
      </c>
      <c r="BA48" s="145">
        <f t="shared" si="19"/>
        <v>2323078</v>
      </c>
      <c r="BB48" s="145">
        <f t="shared" si="19"/>
        <v>2479078</v>
      </c>
      <c r="BC48" s="145">
        <f t="shared" si="19"/>
        <v>2479078</v>
      </c>
      <c r="BD48" s="145">
        <f t="shared" si="19"/>
        <v>2479078</v>
      </c>
      <c r="BE48" s="145">
        <f t="shared" si="19"/>
        <v>2251078</v>
      </c>
      <c r="BF48" s="145">
        <f t="shared" si="19"/>
        <v>2179078</v>
      </c>
      <c r="BG48" s="145">
        <f t="shared" si="19"/>
        <v>2023078</v>
      </c>
      <c r="BH48" s="145">
        <f t="shared" si="19"/>
        <v>1783078</v>
      </c>
      <c r="BI48" s="145">
        <f t="shared" si="19"/>
        <v>7147078</v>
      </c>
      <c r="BJ48" s="145">
        <f t="shared" si="19"/>
        <v>12511078</v>
      </c>
      <c r="BK48" s="145">
        <f t="shared" si="19"/>
        <v>19915078</v>
      </c>
      <c r="BL48" s="145">
        <f t="shared" si="19"/>
        <v>21715078</v>
      </c>
      <c r="BM48" s="145">
        <f t="shared" si="19"/>
        <v>23515078</v>
      </c>
      <c r="BN48" s="145">
        <f t="shared" si="19"/>
        <v>23515078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664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372</v>
      </c>
      <c r="C53" s="9">
        <f t="shared" ref="C53:C58" si="20">C65</f>
        <v>0</v>
      </c>
      <c r="D53" s="9">
        <f>C69</f>
        <v>0</v>
      </c>
      <c r="E53" s="9">
        <f>D57</f>
        <v>444000</v>
      </c>
      <c r="F53" s="9">
        <f>E57</f>
        <v>629160</v>
      </c>
      <c r="G53" s="9">
        <f>F57</f>
        <v>1553854</v>
      </c>
      <c r="H53" s="9">
        <f>G57</f>
        <v>23968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368</v>
      </c>
      <c r="C54" s="9">
        <f t="shared" si="20"/>
        <v>0</v>
      </c>
      <c r="D54" s="66">
        <f>SUM(D66:O66)</f>
        <v>1092000</v>
      </c>
      <c r="E54" s="66">
        <f>SUM(P66:AA66)</f>
        <v>2991720</v>
      </c>
      <c r="F54" s="66">
        <f>SUM(AB66:AM66)</f>
        <v>5306558</v>
      </c>
      <c r="G54" s="66">
        <f>SUM(AN66:AY66)</f>
        <v>134820</v>
      </c>
      <c r="H54" s="66">
        <f>SUM(AZ66:BK66)</f>
        <v>25968000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369</v>
      </c>
      <c r="C55" s="9">
        <f t="shared" si="20"/>
        <v>0</v>
      </c>
      <c r="D55" s="9">
        <f>D53+D54</f>
        <v>1092000</v>
      </c>
      <c r="E55" s="9">
        <f>E53+E54</f>
        <v>3435720</v>
      </c>
      <c r="F55" s="9">
        <f>F53+F54</f>
        <v>5935718</v>
      </c>
      <c r="G55" s="9">
        <f>G53+G54</f>
        <v>1688674</v>
      </c>
      <c r="H55" s="9">
        <f>H53+H54</f>
        <v>25991968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370</v>
      </c>
      <c r="C56" s="9">
        <f t="shared" si="20"/>
        <v>0</v>
      </c>
      <c r="D56" s="66">
        <f>SUM(D68:O68)</f>
        <v>648000</v>
      </c>
      <c r="E56" s="66">
        <f>SUM(P68:AA68)</f>
        <v>2806560</v>
      </c>
      <c r="F56" s="66">
        <f>SUM(AB68:AM68)</f>
        <v>4381864</v>
      </c>
      <c r="G56" s="66">
        <f>SUM(AN68:AY68)</f>
        <v>1664706</v>
      </c>
      <c r="H56" s="66">
        <f>SUM(AZ68:BK68)</f>
        <v>12191968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371</v>
      </c>
      <c r="C57" s="9">
        <f t="shared" si="20"/>
        <v>0</v>
      </c>
      <c r="D57" s="9">
        <f>D55-D56</f>
        <v>444000</v>
      </c>
      <c r="E57" s="9">
        <f>E55-E56</f>
        <v>629160</v>
      </c>
      <c r="F57" s="9">
        <f>F55-F56</f>
        <v>1553854</v>
      </c>
      <c r="G57" s="9">
        <f>G55-G56</f>
        <v>23968</v>
      </c>
      <c r="H57" s="9">
        <f>H55-H56</f>
        <v>13800000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538</v>
      </c>
      <c r="C58" s="9">
        <f t="shared" si="20"/>
        <v>0</v>
      </c>
      <c r="D58" s="9">
        <f>D57-C57</f>
        <v>444000</v>
      </c>
      <c r="E58" s="9">
        <f>E57-D57</f>
        <v>185160</v>
      </c>
      <c r="F58" s="9">
        <f>F57-E57</f>
        <v>924694</v>
      </c>
      <c r="G58" s="9">
        <f>G57-F57</f>
        <v>-1529886</v>
      </c>
      <c r="H58" s="9">
        <f>H57-G57</f>
        <v>13776032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72" t="s">
        <v>35</v>
      </c>
      <c r="E60" s="372"/>
      <c r="F60" s="372"/>
      <c r="G60" s="372"/>
      <c r="H60" s="372"/>
      <c r="I60" s="372"/>
      <c r="J60" s="372"/>
      <c r="K60" s="372"/>
      <c r="L60" s="372"/>
      <c r="M60" s="372"/>
      <c r="N60" s="372"/>
      <c r="O60" s="372"/>
      <c r="P60" s="372" t="s">
        <v>36</v>
      </c>
      <c r="Q60" s="372"/>
      <c r="R60" s="372"/>
      <c r="S60" s="372"/>
      <c r="T60" s="372"/>
      <c r="U60" s="372"/>
      <c r="V60" s="372"/>
      <c r="W60" s="372"/>
      <c r="X60" s="372"/>
      <c r="Y60" s="372"/>
      <c r="Z60" s="372"/>
      <c r="AA60" s="372"/>
      <c r="AB60" s="372" t="s">
        <v>37</v>
      </c>
      <c r="AC60" s="372"/>
      <c r="AD60" s="372"/>
      <c r="AE60" s="372"/>
      <c r="AF60" s="372"/>
      <c r="AG60" s="372"/>
      <c r="AH60" s="372"/>
      <c r="AI60" s="372"/>
      <c r="AJ60" s="372"/>
      <c r="AK60" s="372"/>
      <c r="AL60" s="372"/>
      <c r="AM60" s="372"/>
      <c r="AN60" s="372" t="s">
        <v>38</v>
      </c>
      <c r="AO60" s="372"/>
      <c r="AP60" s="372"/>
      <c r="AQ60" s="372"/>
      <c r="AR60" s="372"/>
      <c r="AS60" s="372"/>
      <c r="AT60" s="372"/>
      <c r="AU60" s="372"/>
      <c r="AV60" s="372"/>
      <c r="AW60" s="372"/>
      <c r="AX60" s="372"/>
      <c r="AY60" s="372"/>
      <c r="AZ60" s="372" t="s">
        <v>39</v>
      </c>
      <c r="BA60" s="372"/>
      <c r="BB60" s="372"/>
      <c r="BC60" s="372"/>
      <c r="BD60" s="372"/>
      <c r="BE60" s="372"/>
      <c r="BF60" s="372"/>
      <c r="BG60" s="372"/>
      <c r="BH60" s="372"/>
      <c r="BI60" s="372"/>
      <c r="BJ60" s="372"/>
      <c r="BK60" s="372"/>
      <c r="BM60" s="10" t="s">
        <v>641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850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372</v>
      </c>
      <c r="C65" s="9">
        <v>0</v>
      </c>
      <c r="D65" s="9">
        <f t="shared" ref="D65:AI65" si="21">C69</f>
        <v>0</v>
      </c>
      <c r="E65" s="9">
        <f t="shared" si="21"/>
        <v>60000</v>
      </c>
      <c r="F65" s="9">
        <f t="shared" si="21"/>
        <v>132000</v>
      </c>
      <c r="G65" s="9">
        <f t="shared" si="21"/>
        <v>156000</v>
      </c>
      <c r="H65" s="9">
        <f t="shared" si="21"/>
        <v>144000</v>
      </c>
      <c r="I65" s="9">
        <f t="shared" si="21"/>
        <v>132000</v>
      </c>
      <c r="J65" s="9">
        <f t="shared" si="21"/>
        <v>120000</v>
      </c>
      <c r="K65" s="9">
        <f t="shared" si="21"/>
        <v>96000</v>
      </c>
      <c r="L65" s="9">
        <f t="shared" si="21"/>
        <v>96000</v>
      </c>
      <c r="M65" s="9">
        <f t="shared" si="21"/>
        <v>72000</v>
      </c>
      <c r="N65" s="9">
        <f t="shared" si="21"/>
        <v>156000</v>
      </c>
      <c r="O65" s="9">
        <f t="shared" si="21"/>
        <v>336000</v>
      </c>
      <c r="P65" s="9">
        <f t="shared" si="21"/>
        <v>444000</v>
      </c>
      <c r="Q65" s="9">
        <f t="shared" si="21"/>
        <v>496800</v>
      </c>
      <c r="R65" s="9">
        <f t="shared" si="21"/>
        <v>539280</v>
      </c>
      <c r="S65" s="9">
        <f t="shared" si="21"/>
        <v>590640</v>
      </c>
      <c r="T65" s="9">
        <f t="shared" si="21"/>
        <v>564960</v>
      </c>
      <c r="U65" s="9">
        <f t="shared" si="21"/>
        <v>539280</v>
      </c>
      <c r="V65" s="9">
        <f t="shared" si="21"/>
        <v>500760</v>
      </c>
      <c r="W65" s="9">
        <f t="shared" si="21"/>
        <v>436560</v>
      </c>
      <c r="X65" s="9">
        <f t="shared" si="21"/>
        <v>436560</v>
      </c>
      <c r="Y65" s="9">
        <f t="shared" si="21"/>
        <v>359520</v>
      </c>
      <c r="Z65" s="9">
        <f t="shared" si="21"/>
        <v>321000</v>
      </c>
      <c r="AA65" s="9">
        <f t="shared" si="21"/>
        <v>475080</v>
      </c>
      <c r="AB65" s="9">
        <f t="shared" si="21"/>
        <v>629160</v>
      </c>
      <c r="AC65" s="9">
        <f t="shared" si="21"/>
        <v>714974</v>
      </c>
      <c r="AD65" s="9">
        <f t="shared" si="21"/>
        <v>806245</v>
      </c>
      <c r="AE65" s="9">
        <f t="shared" si="21"/>
        <v>894199</v>
      </c>
      <c r="AF65" s="9">
        <f t="shared" si="21"/>
        <v>850222</v>
      </c>
      <c r="AG65" s="9">
        <f t="shared" si="21"/>
        <v>806245</v>
      </c>
      <c r="AH65" s="9">
        <f t="shared" si="21"/>
        <v>762268</v>
      </c>
      <c r="AI65" s="9">
        <f t="shared" si="21"/>
        <v>674314</v>
      </c>
      <c r="AJ65" s="9">
        <f t="shared" ref="AJ65:BN65" si="22">AI69</f>
        <v>674314</v>
      </c>
      <c r="AK65" s="9">
        <f t="shared" si="22"/>
        <v>542383</v>
      </c>
      <c r="AL65" s="9">
        <f t="shared" si="22"/>
        <v>659655</v>
      </c>
      <c r="AM65" s="9">
        <f t="shared" si="22"/>
        <v>1187379</v>
      </c>
      <c r="AN65" s="9">
        <f t="shared" si="22"/>
        <v>1553854</v>
      </c>
      <c r="AO65" s="9">
        <f t="shared" si="22"/>
        <v>832888</v>
      </c>
      <c r="AP65" s="9">
        <f t="shared" si="22"/>
        <v>25252</v>
      </c>
      <c r="AQ65" s="9">
        <f t="shared" si="22"/>
        <v>27820</v>
      </c>
      <c r="AR65" s="9">
        <f t="shared" si="22"/>
        <v>26536</v>
      </c>
      <c r="AS65" s="9">
        <f t="shared" si="22"/>
        <v>25252</v>
      </c>
      <c r="AT65" s="9">
        <f t="shared" si="22"/>
        <v>23968</v>
      </c>
      <c r="AU65" s="9">
        <f t="shared" si="22"/>
        <v>21400</v>
      </c>
      <c r="AV65" s="9">
        <f t="shared" si="22"/>
        <v>21400</v>
      </c>
      <c r="AW65" s="9">
        <f t="shared" si="22"/>
        <v>17334</v>
      </c>
      <c r="AX65" s="9">
        <f t="shared" si="22"/>
        <v>13696</v>
      </c>
      <c r="AY65" s="9">
        <f t="shared" si="22"/>
        <v>18404</v>
      </c>
      <c r="AZ65" s="9">
        <f t="shared" si="22"/>
        <v>23968</v>
      </c>
      <c r="BA65" s="9">
        <f t="shared" si="22"/>
        <v>720626</v>
      </c>
      <c r="BB65" s="9">
        <f t="shared" si="22"/>
        <v>1500000</v>
      </c>
      <c r="BC65" s="9">
        <f t="shared" si="22"/>
        <v>1656000</v>
      </c>
      <c r="BD65" s="9">
        <f t="shared" si="22"/>
        <v>1572000</v>
      </c>
      <c r="BE65" s="9">
        <f t="shared" si="22"/>
        <v>1500000</v>
      </c>
      <c r="BF65" s="9">
        <f t="shared" si="22"/>
        <v>1428000</v>
      </c>
      <c r="BG65" s="9">
        <f t="shared" si="22"/>
        <v>1272000</v>
      </c>
      <c r="BH65" s="9">
        <f t="shared" si="22"/>
        <v>1272000</v>
      </c>
      <c r="BI65" s="9">
        <f t="shared" si="22"/>
        <v>1032000</v>
      </c>
      <c r="BJ65" s="9">
        <f t="shared" si="22"/>
        <v>6396000</v>
      </c>
      <c r="BK65" s="9">
        <f t="shared" si="22"/>
        <v>12000000</v>
      </c>
      <c r="BL65" s="9">
        <f t="shared" si="22"/>
        <v>13800000</v>
      </c>
      <c r="BM65" s="9">
        <f t="shared" si="22"/>
        <v>31560000</v>
      </c>
      <c r="BN65" s="9">
        <f t="shared" si="22"/>
        <v>25560000</v>
      </c>
    </row>
    <row r="66" spans="2:66" x14ac:dyDescent="0.15">
      <c r="B66" s="33" t="s">
        <v>368</v>
      </c>
      <c r="C66" s="9">
        <f t="shared" ref="C66:AH66" si="23">C35</f>
        <v>0</v>
      </c>
      <c r="D66" s="9">
        <f t="shared" si="23"/>
        <v>60000</v>
      </c>
      <c r="E66" s="9">
        <f t="shared" si="23"/>
        <v>72000</v>
      </c>
      <c r="F66" s="9">
        <f t="shared" si="23"/>
        <v>84000</v>
      </c>
      <c r="G66" s="9">
        <f t="shared" si="23"/>
        <v>60000</v>
      </c>
      <c r="H66" s="9">
        <f t="shared" si="23"/>
        <v>72000</v>
      </c>
      <c r="I66" s="9">
        <f t="shared" si="23"/>
        <v>48000</v>
      </c>
      <c r="J66" s="9">
        <f t="shared" si="23"/>
        <v>48000</v>
      </c>
      <c r="K66" s="9">
        <f t="shared" si="23"/>
        <v>48000</v>
      </c>
      <c r="L66" s="9">
        <f t="shared" si="23"/>
        <v>24000</v>
      </c>
      <c r="M66" s="9">
        <f t="shared" si="23"/>
        <v>132000</v>
      </c>
      <c r="N66" s="9">
        <f t="shared" si="23"/>
        <v>204000</v>
      </c>
      <c r="O66" s="9">
        <f t="shared" si="23"/>
        <v>240000</v>
      </c>
      <c r="P66" s="9">
        <f t="shared" si="23"/>
        <v>256800</v>
      </c>
      <c r="Q66" s="9">
        <f t="shared" si="23"/>
        <v>282480</v>
      </c>
      <c r="R66" s="9">
        <f t="shared" si="23"/>
        <v>308160</v>
      </c>
      <c r="S66" s="9">
        <f t="shared" si="23"/>
        <v>256800</v>
      </c>
      <c r="T66" s="9">
        <f t="shared" si="23"/>
        <v>282480</v>
      </c>
      <c r="U66" s="9">
        <f t="shared" si="23"/>
        <v>218280</v>
      </c>
      <c r="V66" s="9">
        <f t="shared" si="23"/>
        <v>218280</v>
      </c>
      <c r="W66" s="9">
        <f t="shared" si="23"/>
        <v>218280</v>
      </c>
      <c r="X66" s="9">
        <f t="shared" si="23"/>
        <v>141240</v>
      </c>
      <c r="Y66" s="9">
        <f t="shared" si="23"/>
        <v>179760</v>
      </c>
      <c r="Z66" s="9">
        <f t="shared" si="23"/>
        <v>295320</v>
      </c>
      <c r="AA66" s="9">
        <f t="shared" si="23"/>
        <v>333840</v>
      </c>
      <c r="AB66" s="9">
        <f t="shared" si="23"/>
        <v>381134</v>
      </c>
      <c r="AC66" s="9">
        <f t="shared" si="23"/>
        <v>425111</v>
      </c>
      <c r="AD66" s="9">
        <f t="shared" si="23"/>
        <v>469088</v>
      </c>
      <c r="AE66" s="9">
        <f t="shared" si="23"/>
        <v>381134</v>
      </c>
      <c r="AF66" s="9">
        <f t="shared" si="23"/>
        <v>425111</v>
      </c>
      <c r="AG66" s="9">
        <f t="shared" si="23"/>
        <v>337157</v>
      </c>
      <c r="AH66" s="9">
        <f t="shared" si="23"/>
        <v>337157</v>
      </c>
      <c r="AI66" s="9">
        <f t="shared" ref="AI66:BN66" si="24">AI35</f>
        <v>337157</v>
      </c>
      <c r="AJ66" s="9">
        <f t="shared" si="24"/>
        <v>205226</v>
      </c>
      <c r="AK66" s="9">
        <f t="shared" si="24"/>
        <v>454429</v>
      </c>
      <c r="AL66" s="9">
        <f t="shared" si="24"/>
        <v>732950</v>
      </c>
      <c r="AM66" s="9">
        <f t="shared" si="24"/>
        <v>820904</v>
      </c>
      <c r="AN66" s="9">
        <f t="shared" si="24"/>
        <v>11984</v>
      </c>
      <c r="AO66" s="9">
        <f t="shared" si="24"/>
        <v>13268</v>
      </c>
      <c r="AP66" s="9">
        <f t="shared" si="24"/>
        <v>14552</v>
      </c>
      <c r="AQ66" s="9">
        <f t="shared" si="24"/>
        <v>11984</v>
      </c>
      <c r="AR66" s="9">
        <f t="shared" si="24"/>
        <v>13268</v>
      </c>
      <c r="AS66" s="9">
        <f t="shared" si="24"/>
        <v>10700</v>
      </c>
      <c r="AT66" s="9">
        <f t="shared" si="24"/>
        <v>10700</v>
      </c>
      <c r="AU66" s="9">
        <f t="shared" si="24"/>
        <v>10700</v>
      </c>
      <c r="AV66" s="9">
        <f t="shared" si="24"/>
        <v>6634</v>
      </c>
      <c r="AW66" s="9">
        <f t="shared" si="24"/>
        <v>7062</v>
      </c>
      <c r="AX66" s="9">
        <f t="shared" si="24"/>
        <v>11342</v>
      </c>
      <c r="AY66" s="9">
        <f t="shared" si="24"/>
        <v>12626</v>
      </c>
      <c r="AZ66" s="9">
        <f t="shared" si="24"/>
        <v>708000</v>
      </c>
      <c r="BA66" s="9">
        <f t="shared" si="24"/>
        <v>792000</v>
      </c>
      <c r="BB66" s="9">
        <f t="shared" si="24"/>
        <v>864000</v>
      </c>
      <c r="BC66" s="9">
        <f t="shared" si="24"/>
        <v>708000</v>
      </c>
      <c r="BD66" s="9">
        <f t="shared" si="24"/>
        <v>792000</v>
      </c>
      <c r="BE66" s="9">
        <f t="shared" si="24"/>
        <v>636000</v>
      </c>
      <c r="BF66" s="9">
        <f t="shared" si="24"/>
        <v>636000</v>
      </c>
      <c r="BG66" s="9">
        <f t="shared" si="24"/>
        <v>636000</v>
      </c>
      <c r="BH66" s="9">
        <f t="shared" si="24"/>
        <v>396000</v>
      </c>
      <c r="BI66" s="9">
        <f t="shared" si="24"/>
        <v>6000000</v>
      </c>
      <c r="BJ66" s="9">
        <f t="shared" si="24"/>
        <v>6000000</v>
      </c>
      <c r="BK66" s="9">
        <f t="shared" si="24"/>
        <v>7800000</v>
      </c>
      <c r="BL66" s="9">
        <f t="shared" si="24"/>
        <v>23760000</v>
      </c>
      <c r="BM66" s="9">
        <f t="shared" si="24"/>
        <v>1800000</v>
      </c>
      <c r="BN66" s="9">
        <f t="shared" si="24"/>
        <v>0</v>
      </c>
    </row>
    <row r="67" spans="2:66" x14ac:dyDescent="0.15">
      <c r="B67" s="33" t="s">
        <v>369</v>
      </c>
      <c r="C67" s="9">
        <f>C66</f>
        <v>0</v>
      </c>
      <c r="D67" s="9">
        <f t="shared" ref="D67:AI67" si="25">D65+D66</f>
        <v>60000</v>
      </c>
      <c r="E67" s="9">
        <f t="shared" si="25"/>
        <v>132000</v>
      </c>
      <c r="F67" s="9">
        <f t="shared" si="25"/>
        <v>216000</v>
      </c>
      <c r="G67" s="9">
        <f t="shared" si="25"/>
        <v>216000</v>
      </c>
      <c r="H67" s="9">
        <f t="shared" si="25"/>
        <v>216000</v>
      </c>
      <c r="I67" s="9">
        <f t="shared" si="25"/>
        <v>180000</v>
      </c>
      <c r="J67" s="9">
        <f t="shared" si="25"/>
        <v>168000</v>
      </c>
      <c r="K67" s="9">
        <f t="shared" si="25"/>
        <v>144000</v>
      </c>
      <c r="L67" s="9">
        <f t="shared" si="25"/>
        <v>120000</v>
      </c>
      <c r="M67" s="9">
        <f t="shared" si="25"/>
        <v>204000</v>
      </c>
      <c r="N67" s="9">
        <f t="shared" si="25"/>
        <v>360000</v>
      </c>
      <c r="O67" s="9">
        <f t="shared" si="25"/>
        <v>576000</v>
      </c>
      <c r="P67" s="9">
        <f t="shared" si="25"/>
        <v>700800</v>
      </c>
      <c r="Q67" s="9">
        <f t="shared" si="25"/>
        <v>779280</v>
      </c>
      <c r="R67" s="9">
        <f t="shared" si="25"/>
        <v>847440</v>
      </c>
      <c r="S67" s="9">
        <f t="shared" si="25"/>
        <v>847440</v>
      </c>
      <c r="T67" s="9">
        <f t="shared" si="25"/>
        <v>847440</v>
      </c>
      <c r="U67" s="9">
        <f t="shared" si="25"/>
        <v>757560</v>
      </c>
      <c r="V67" s="9">
        <f t="shared" si="25"/>
        <v>719040</v>
      </c>
      <c r="W67" s="9">
        <f t="shared" si="25"/>
        <v>654840</v>
      </c>
      <c r="X67" s="9">
        <f t="shared" si="25"/>
        <v>577800</v>
      </c>
      <c r="Y67" s="9">
        <f t="shared" si="25"/>
        <v>539280</v>
      </c>
      <c r="Z67" s="9">
        <f t="shared" si="25"/>
        <v>616320</v>
      </c>
      <c r="AA67" s="9">
        <f t="shared" si="25"/>
        <v>808920</v>
      </c>
      <c r="AB67" s="9">
        <f t="shared" si="25"/>
        <v>1010294</v>
      </c>
      <c r="AC67" s="9">
        <f t="shared" si="25"/>
        <v>1140085</v>
      </c>
      <c r="AD67" s="9">
        <f t="shared" si="25"/>
        <v>1275333</v>
      </c>
      <c r="AE67" s="9">
        <f t="shared" si="25"/>
        <v>1275333</v>
      </c>
      <c r="AF67" s="9">
        <f t="shared" si="25"/>
        <v>1275333</v>
      </c>
      <c r="AG67" s="9">
        <f t="shared" si="25"/>
        <v>1143402</v>
      </c>
      <c r="AH67" s="9">
        <f t="shared" si="25"/>
        <v>1099425</v>
      </c>
      <c r="AI67" s="9">
        <f t="shared" si="25"/>
        <v>1011471</v>
      </c>
      <c r="AJ67" s="9">
        <f t="shared" ref="AJ67:BN67" si="26">AJ65+AJ66</f>
        <v>879540</v>
      </c>
      <c r="AK67" s="9">
        <f t="shared" si="26"/>
        <v>996812</v>
      </c>
      <c r="AL67" s="9">
        <f t="shared" si="26"/>
        <v>1392605</v>
      </c>
      <c r="AM67" s="9">
        <f t="shared" si="26"/>
        <v>2008283</v>
      </c>
      <c r="AN67" s="9">
        <f t="shared" si="26"/>
        <v>1565838</v>
      </c>
      <c r="AO67" s="9">
        <f t="shared" si="26"/>
        <v>846156</v>
      </c>
      <c r="AP67" s="9">
        <f t="shared" si="26"/>
        <v>39804</v>
      </c>
      <c r="AQ67" s="9">
        <f t="shared" si="26"/>
        <v>39804</v>
      </c>
      <c r="AR67" s="9">
        <f t="shared" si="26"/>
        <v>39804</v>
      </c>
      <c r="AS67" s="9">
        <f t="shared" si="26"/>
        <v>35952</v>
      </c>
      <c r="AT67" s="9">
        <f t="shared" si="26"/>
        <v>34668</v>
      </c>
      <c r="AU67" s="9">
        <f t="shared" si="26"/>
        <v>32100</v>
      </c>
      <c r="AV67" s="9">
        <f t="shared" si="26"/>
        <v>28034</v>
      </c>
      <c r="AW67" s="9">
        <f t="shared" si="26"/>
        <v>24396</v>
      </c>
      <c r="AX67" s="9">
        <f t="shared" si="26"/>
        <v>25038</v>
      </c>
      <c r="AY67" s="9">
        <f t="shared" si="26"/>
        <v>31030</v>
      </c>
      <c r="AZ67" s="9">
        <f t="shared" si="26"/>
        <v>731968</v>
      </c>
      <c r="BA67" s="9">
        <f t="shared" si="26"/>
        <v>1512626</v>
      </c>
      <c r="BB67" s="9">
        <f t="shared" si="26"/>
        <v>2364000</v>
      </c>
      <c r="BC67" s="9">
        <f t="shared" si="26"/>
        <v>2364000</v>
      </c>
      <c r="BD67" s="9">
        <f t="shared" si="26"/>
        <v>2364000</v>
      </c>
      <c r="BE67" s="9">
        <f t="shared" si="26"/>
        <v>2136000</v>
      </c>
      <c r="BF67" s="9">
        <f t="shared" si="26"/>
        <v>2064000</v>
      </c>
      <c r="BG67" s="9">
        <f t="shared" si="26"/>
        <v>1908000</v>
      </c>
      <c r="BH67" s="9">
        <f t="shared" si="26"/>
        <v>1668000</v>
      </c>
      <c r="BI67" s="9">
        <f t="shared" si="26"/>
        <v>7032000</v>
      </c>
      <c r="BJ67" s="9">
        <f t="shared" si="26"/>
        <v>12396000</v>
      </c>
      <c r="BK67" s="9">
        <f t="shared" si="26"/>
        <v>19800000</v>
      </c>
      <c r="BL67" s="9">
        <f t="shared" si="26"/>
        <v>37560000</v>
      </c>
      <c r="BM67" s="9">
        <f t="shared" si="26"/>
        <v>33360000</v>
      </c>
      <c r="BN67" s="9">
        <f t="shared" si="26"/>
        <v>25560000</v>
      </c>
    </row>
    <row r="68" spans="2:66" x14ac:dyDescent="0.15">
      <c r="B68" s="33" t="s">
        <v>370</v>
      </c>
      <c r="C68" s="9">
        <v>0</v>
      </c>
      <c r="D68" s="9">
        <v>0</v>
      </c>
      <c r="E68" s="9">
        <v>0</v>
      </c>
      <c r="F68" s="9">
        <f t="shared" ref="F68:AK68" si="27">D66</f>
        <v>60000</v>
      </c>
      <c r="G68" s="9">
        <f t="shared" si="27"/>
        <v>72000</v>
      </c>
      <c r="H68" s="9">
        <f t="shared" si="27"/>
        <v>84000</v>
      </c>
      <c r="I68" s="9">
        <f t="shared" si="27"/>
        <v>60000</v>
      </c>
      <c r="J68" s="9">
        <f t="shared" si="27"/>
        <v>72000</v>
      </c>
      <c r="K68" s="9">
        <f t="shared" si="27"/>
        <v>48000</v>
      </c>
      <c r="L68" s="9">
        <f t="shared" si="27"/>
        <v>48000</v>
      </c>
      <c r="M68" s="9">
        <f t="shared" si="27"/>
        <v>48000</v>
      </c>
      <c r="N68" s="9">
        <f t="shared" si="27"/>
        <v>24000</v>
      </c>
      <c r="O68" s="9">
        <f t="shared" si="27"/>
        <v>132000</v>
      </c>
      <c r="P68" s="9">
        <f t="shared" si="27"/>
        <v>204000</v>
      </c>
      <c r="Q68" s="9">
        <f t="shared" si="27"/>
        <v>240000</v>
      </c>
      <c r="R68" s="9">
        <f t="shared" si="27"/>
        <v>256800</v>
      </c>
      <c r="S68" s="9">
        <f t="shared" si="27"/>
        <v>282480</v>
      </c>
      <c r="T68" s="9">
        <f t="shared" si="27"/>
        <v>308160</v>
      </c>
      <c r="U68" s="9">
        <f t="shared" si="27"/>
        <v>256800</v>
      </c>
      <c r="V68" s="9">
        <f t="shared" si="27"/>
        <v>282480</v>
      </c>
      <c r="W68" s="9">
        <f t="shared" si="27"/>
        <v>218280</v>
      </c>
      <c r="X68" s="9">
        <f t="shared" si="27"/>
        <v>218280</v>
      </c>
      <c r="Y68" s="9">
        <f t="shared" si="27"/>
        <v>218280</v>
      </c>
      <c r="Z68" s="9">
        <f t="shared" si="27"/>
        <v>141240</v>
      </c>
      <c r="AA68" s="9">
        <f t="shared" si="27"/>
        <v>179760</v>
      </c>
      <c r="AB68" s="9">
        <f t="shared" si="27"/>
        <v>295320</v>
      </c>
      <c r="AC68" s="9">
        <f t="shared" si="27"/>
        <v>333840</v>
      </c>
      <c r="AD68" s="9">
        <f t="shared" si="27"/>
        <v>381134</v>
      </c>
      <c r="AE68" s="9">
        <f t="shared" si="27"/>
        <v>425111</v>
      </c>
      <c r="AF68" s="9">
        <f t="shared" si="27"/>
        <v>469088</v>
      </c>
      <c r="AG68" s="9">
        <f t="shared" si="27"/>
        <v>381134</v>
      </c>
      <c r="AH68" s="9">
        <f t="shared" si="27"/>
        <v>425111</v>
      </c>
      <c r="AI68" s="9">
        <f t="shared" si="27"/>
        <v>337157</v>
      </c>
      <c r="AJ68" s="9">
        <f t="shared" si="27"/>
        <v>337157</v>
      </c>
      <c r="AK68" s="9">
        <f t="shared" si="27"/>
        <v>337157</v>
      </c>
      <c r="AL68" s="9">
        <f t="shared" ref="AL68:BN68" si="28">AJ66</f>
        <v>205226</v>
      </c>
      <c r="AM68" s="9">
        <f t="shared" si="28"/>
        <v>454429</v>
      </c>
      <c r="AN68" s="9">
        <f t="shared" si="28"/>
        <v>732950</v>
      </c>
      <c r="AO68" s="9">
        <f t="shared" si="28"/>
        <v>820904</v>
      </c>
      <c r="AP68" s="9">
        <f t="shared" si="28"/>
        <v>11984</v>
      </c>
      <c r="AQ68" s="9">
        <f t="shared" si="28"/>
        <v>13268</v>
      </c>
      <c r="AR68" s="9">
        <f t="shared" si="28"/>
        <v>14552</v>
      </c>
      <c r="AS68" s="9">
        <f t="shared" si="28"/>
        <v>11984</v>
      </c>
      <c r="AT68" s="9">
        <f t="shared" si="28"/>
        <v>13268</v>
      </c>
      <c r="AU68" s="9">
        <f t="shared" si="28"/>
        <v>10700</v>
      </c>
      <c r="AV68" s="9">
        <f t="shared" si="28"/>
        <v>10700</v>
      </c>
      <c r="AW68" s="9">
        <f t="shared" si="28"/>
        <v>10700</v>
      </c>
      <c r="AX68" s="9">
        <f t="shared" si="28"/>
        <v>6634</v>
      </c>
      <c r="AY68" s="9">
        <f t="shared" si="28"/>
        <v>7062</v>
      </c>
      <c r="AZ68" s="9">
        <f t="shared" si="28"/>
        <v>11342</v>
      </c>
      <c r="BA68" s="9">
        <f t="shared" si="28"/>
        <v>12626</v>
      </c>
      <c r="BB68" s="9">
        <f t="shared" si="28"/>
        <v>708000</v>
      </c>
      <c r="BC68" s="9">
        <f t="shared" si="28"/>
        <v>792000</v>
      </c>
      <c r="BD68" s="9">
        <f t="shared" si="28"/>
        <v>864000</v>
      </c>
      <c r="BE68" s="9">
        <f t="shared" si="28"/>
        <v>708000</v>
      </c>
      <c r="BF68" s="9">
        <f t="shared" si="28"/>
        <v>792000</v>
      </c>
      <c r="BG68" s="9">
        <f t="shared" si="28"/>
        <v>636000</v>
      </c>
      <c r="BH68" s="9">
        <f t="shared" si="28"/>
        <v>636000</v>
      </c>
      <c r="BI68" s="9">
        <f t="shared" si="28"/>
        <v>636000</v>
      </c>
      <c r="BJ68" s="9">
        <f t="shared" si="28"/>
        <v>396000</v>
      </c>
      <c r="BK68" s="9">
        <f t="shared" si="28"/>
        <v>6000000</v>
      </c>
      <c r="BL68" s="9">
        <f t="shared" si="28"/>
        <v>6000000</v>
      </c>
      <c r="BM68" s="9">
        <f t="shared" si="28"/>
        <v>7800000</v>
      </c>
      <c r="BN68" s="9">
        <f t="shared" si="28"/>
        <v>23760000</v>
      </c>
    </row>
    <row r="69" spans="2:66" x14ac:dyDescent="0.15">
      <c r="B69" s="33" t="s">
        <v>371</v>
      </c>
      <c r="C69" s="9">
        <f t="shared" ref="C69:AH69" si="29">C67-C68</f>
        <v>0</v>
      </c>
      <c r="D69" s="9">
        <f t="shared" si="29"/>
        <v>60000</v>
      </c>
      <c r="E69" s="9">
        <f t="shared" si="29"/>
        <v>132000</v>
      </c>
      <c r="F69" s="9">
        <f t="shared" si="29"/>
        <v>156000</v>
      </c>
      <c r="G69" s="9">
        <f t="shared" si="29"/>
        <v>144000</v>
      </c>
      <c r="H69" s="9">
        <f t="shared" si="29"/>
        <v>132000</v>
      </c>
      <c r="I69" s="9">
        <f t="shared" si="29"/>
        <v>120000</v>
      </c>
      <c r="J69" s="9">
        <f t="shared" si="29"/>
        <v>96000</v>
      </c>
      <c r="K69" s="9">
        <f t="shared" si="29"/>
        <v>96000</v>
      </c>
      <c r="L69" s="9">
        <f t="shared" si="29"/>
        <v>72000</v>
      </c>
      <c r="M69" s="9">
        <f t="shared" si="29"/>
        <v>156000</v>
      </c>
      <c r="N69" s="9">
        <f t="shared" si="29"/>
        <v>336000</v>
      </c>
      <c r="O69" s="9">
        <f t="shared" si="29"/>
        <v>444000</v>
      </c>
      <c r="P69" s="9">
        <f t="shared" si="29"/>
        <v>496800</v>
      </c>
      <c r="Q69" s="9">
        <f t="shared" si="29"/>
        <v>539280</v>
      </c>
      <c r="R69" s="9">
        <f t="shared" si="29"/>
        <v>590640</v>
      </c>
      <c r="S69" s="9">
        <f t="shared" si="29"/>
        <v>564960</v>
      </c>
      <c r="T69" s="9">
        <f t="shared" si="29"/>
        <v>539280</v>
      </c>
      <c r="U69" s="9">
        <f t="shared" si="29"/>
        <v>500760</v>
      </c>
      <c r="V69" s="9">
        <f t="shared" si="29"/>
        <v>436560</v>
      </c>
      <c r="W69" s="9">
        <f t="shared" si="29"/>
        <v>436560</v>
      </c>
      <c r="X69" s="9">
        <f t="shared" si="29"/>
        <v>359520</v>
      </c>
      <c r="Y69" s="9">
        <f t="shared" si="29"/>
        <v>321000</v>
      </c>
      <c r="Z69" s="9">
        <f t="shared" si="29"/>
        <v>475080</v>
      </c>
      <c r="AA69" s="9">
        <f t="shared" si="29"/>
        <v>629160</v>
      </c>
      <c r="AB69" s="9">
        <f t="shared" si="29"/>
        <v>714974</v>
      </c>
      <c r="AC69" s="9">
        <f t="shared" si="29"/>
        <v>806245</v>
      </c>
      <c r="AD69" s="9">
        <f t="shared" si="29"/>
        <v>894199</v>
      </c>
      <c r="AE69" s="9">
        <f t="shared" si="29"/>
        <v>850222</v>
      </c>
      <c r="AF69" s="9">
        <f t="shared" si="29"/>
        <v>806245</v>
      </c>
      <c r="AG69" s="9">
        <f t="shared" si="29"/>
        <v>762268</v>
      </c>
      <c r="AH69" s="9">
        <f t="shared" si="29"/>
        <v>674314</v>
      </c>
      <c r="AI69" s="9">
        <f t="shared" ref="AI69:BN69" si="30">AI67-AI68</f>
        <v>674314</v>
      </c>
      <c r="AJ69" s="9">
        <f t="shared" si="30"/>
        <v>542383</v>
      </c>
      <c r="AK69" s="9">
        <f t="shared" si="30"/>
        <v>659655</v>
      </c>
      <c r="AL69" s="9">
        <f t="shared" si="30"/>
        <v>1187379</v>
      </c>
      <c r="AM69" s="9">
        <f t="shared" si="30"/>
        <v>1553854</v>
      </c>
      <c r="AN69" s="9">
        <f t="shared" si="30"/>
        <v>832888</v>
      </c>
      <c r="AO69" s="9">
        <f t="shared" si="30"/>
        <v>25252</v>
      </c>
      <c r="AP69" s="9">
        <f t="shared" si="30"/>
        <v>27820</v>
      </c>
      <c r="AQ69" s="9">
        <f t="shared" si="30"/>
        <v>26536</v>
      </c>
      <c r="AR69" s="9">
        <f t="shared" si="30"/>
        <v>25252</v>
      </c>
      <c r="AS69" s="9">
        <f t="shared" si="30"/>
        <v>23968</v>
      </c>
      <c r="AT69" s="9">
        <f t="shared" si="30"/>
        <v>21400</v>
      </c>
      <c r="AU69" s="9">
        <f t="shared" si="30"/>
        <v>21400</v>
      </c>
      <c r="AV69" s="9">
        <f t="shared" si="30"/>
        <v>17334</v>
      </c>
      <c r="AW69" s="9">
        <f t="shared" si="30"/>
        <v>13696</v>
      </c>
      <c r="AX69" s="9">
        <f t="shared" si="30"/>
        <v>18404</v>
      </c>
      <c r="AY69" s="9">
        <f t="shared" si="30"/>
        <v>23968</v>
      </c>
      <c r="AZ69" s="9">
        <f t="shared" si="30"/>
        <v>720626</v>
      </c>
      <c r="BA69" s="9">
        <f t="shared" si="30"/>
        <v>1500000</v>
      </c>
      <c r="BB69" s="9">
        <f t="shared" si="30"/>
        <v>1656000</v>
      </c>
      <c r="BC69" s="9">
        <f t="shared" si="30"/>
        <v>1572000</v>
      </c>
      <c r="BD69" s="9">
        <f t="shared" si="30"/>
        <v>1500000</v>
      </c>
      <c r="BE69" s="9">
        <f t="shared" si="30"/>
        <v>1428000</v>
      </c>
      <c r="BF69" s="9">
        <f t="shared" si="30"/>
        <v>1272000</v>
      </c>
      <c r="BG69" s="9">
        <f t="shared" si="30"/>
        <v>1272000</v>
      </c>
      <c r="BH69" s="9">
        <f t="shared" si="30"/>
        <v>1032000</v>
      </c>
      <c r="BI69" s="9">
        <f t="shared" si="30"/>
        <v>6396000</v>
      </c>
      <c r="BJ69" s="9">
        <f t="shared" si="30"/>
        <v>12000000</v>
      </c>
      <c r="BK69" s="9">
        <f t="shared" si="30"/>
        <v>13800000</v>
      </c>
      <c r="BL69" s="9">
        <f t="shared" si="30"/>
        <v>31560000</v>
      </c>
      <c r="BM69" s="9">
        <f t="shared" si="30"/>
        <v>25560000</v>
      </c>
      <c r="BN69" s="9">
        <f t="shared" si="30"/>
        <v>1800000</v>
      </c>
    </row>
    <row r="70" spans="2:66" x14ac:dyDescent="0.15">
      <c r="B70" s="33" t="s">
        <v>538</v>
      </c>
      <c r="C70" s="9">
        <f>C67</f>
        <v>0</v>
      </c>
      <c r="D70" s="9">
        <f t="shared" ref="D70:AI70" si="31">D69-C69</f>
        <v>60000</v>
      </c>
      <c r="E70" s="9">
        <f t="shared" si="31"/>
        <v>72000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-24000</v>
      </c>
      <c r="M70" s="9">
        <f t="shared" si="31"/>
        <v>84000</v>
      </c>
      <c r="N70" s="9">
        <f t="shared" si="31"/>
        <v>180000</v>
      </c>
      <c r="O70" s="9">
        <f t="shared" si="31"/>
        <v>108000</v>
      </c>
      <c r="P70" s="9">
        <f t="shared" si="31"/>
        <v>52800</v>
      </c>
      <c r="Q70" s="9">
        <f t="shared" si="31"/>
        <v>42480</v>
      </c>
      <c r="R70" s="9">
        <f t="shared" si="31"/>
        <v>51360</v>
      </c>
      <c r="S70" s="9">
        <f t="shared" si="31"/>
        <v>-25680</v>
      </c>
      <c r="T70" s="9">
        <f t="shared" si="31"/>
        <v>-25680</v>
      </c>
      <c r="U70" s="9">
        <f t="shared" si="31"/>
        <v>-38520</v>
      </c>
      <c r="V70" s="9">
        <f t="shared" si="31"/>
        <v>-64200</v>
      </c>
      <c r="W70" s="9">
        <f t="shared" si="31"/>
        <v>0</v>
      </c>
      <c r="X70" s="9">
        <f t="shared" si="31"/>
        <v>-77040</v>
      </c>
      <c r="Y70" s="9">
        <f t="shared" si="31"/>
        <v>-38520</v>
      </c>
      <c r="Z70" s="9">
        <f t="shared" si="31"/>
        <v>154080</v>
      </c>
      <c r="AA70" s="9">
        <f t="shared" si="31"/>
        <v>154080</v>
      </c>
      <c r="AB70" s="9">
        <f t="shared" si="31"/>
        <v>85814</v>
      </c>
      <c r="AC70" s="9">
        <f t="shared" si="31"/>
        <v>91271</v>
      </c>
      <c r="AD70" s="9">
        <f t="shared" si="31"/>
        <v>87954</v>
      </c>
      <c r="AE70" s="9">
        <f t="shared" si="31"/>
        <v>-43977</v>
      </c>
      <c r="AF70" s="9">
        <f t="shared" si="31"/>
        <v>-43977</v>
      </c>
      <c r="AG70" s="9">
        <f t="shared" si="31"/>
        <v>-43977</v>
      </c>
      <c r="AH70" s="9">
        <f t="shared" si="31"/>
        <v>-87954</v>
      </c>
      <c r="AI70" s="9">
        <f t="shared" si="31"/>
        <v>0</v>
      </c>
      <c r="AJ70" s="9">
        <f t="shared" ref="AJ70:BN70" si="32">AJ69-AI69</f>
        <v>-131931</v>
      </c>
      <c r="AK70" s="9">
        <f t="shared" si="32"/>
        <v>117272</v>
      </c>
      <c r="AL70" s="9">
        <f t="shared" si="32"/>
        <v>527724</v>
      </c>
      <c r="AM70" s="9">
        <f t="shared" si="32"/>
        <v>366475</v>
      </c>
      <c r="AN70" s="9">
        <f t="shared" si="32"/>
        <v>-720966</v>
      </c>
      <c r="AO70" s="9">
        <f t="shared" si="32"/>
        <v>-807636</v>
      </c>
      <c r="AP70" s="9">
        <f t="shared" si="32"/>
        <v>2568</v>
      </c>
      <c r="AQ70" s="9">
        <f t="shared" si="32"/>
        <v>-1284</v>
      </c>
      <c r="AR70" s="9">
        <f t="shared" si="32"/>
        <v>-1284</v>
      </c>
      <c r="AS70" s="9">
        <f t="shared" si="32"/>
        <v>-1284</v>
      </c>
      <c r="AT70" s="9">
        <f t="shared" si="32"/>
        <v>-2568</v>
      </c>
      <c r="AU70" s="9">
        <f t="shared" si="32"/>
        <v>0</v>
      </c>
      <c r="AV70" s="9">
        <f t="shared" si="32"/>
        <v>-4066</v>
      </c>
      <c r="AW70" s="9">
        <f t="shared" si="32"/>
        <v>-3638</v>
      </c>
      <c r="AX70" s="9">
        <f t="shared" si="32"/>
        <v>4708</v>
      </c>
      <c r="AY70" s="9">
        <f t="shared" si="32"/>
        <v>5564</v>
      </c>
      <c r="AZ70" s="9">
        <f t="shared" si="32"/>
        <v>696658</v>
      </c>
      <c r="BA70" s="9">
        <f t="shared" si="32"/>
        <v>779374</v>
      </c>
      <c r="BB70" s="9">
        <f t="shared" si="32"/>
        <v>156000</v>
      </c>
      <c r="BC70" s="9">
        <f t="shared" si="32"/>
        <v>-84000</v>
      </c>
      <c r="BD70" s="9">
        <f t="shared" si="32"/>
        <v>-72000</v>
      </c>
      <c r="BE70" s="9">
        <f t="shared" si="32"/>
        <v>-72000</v>
      </c>
      <c r="BF70" s="9">
        <f t="shared" si="32"/>
        <v>-156000</v>
      </c>
      <c r="BG70" s="9">
        <f t="shared" si="32"/>
        <v>0</v>
      </c>
      <c r="BH70" s="9">
        <f t="shared" si="32"/>
        <v>-240000</v>
      </c>
      <c r="BI70" s="9">
        <f t="shared" si="32"/>
        <v>5364000</v>
      </c>
      <c r="BJ70" s="9">
        <f t="shared" si="32"/>
        <v>5604000</v>
      </c>
      <c r="BK70" s="9">
        <f t="shared" si="32"/>
        <v>1800000</v>
      </c>
      <c r="BL70" s="9">
        <f t="shared" si="32"/>
        <v>17760000</v>
      </c>
      <c r="BM70" s="9">
        <f t="shared" si="32"/>
        <v>-6000000</v>
      </c>
      <c r="BN70" s="9">
        <f t="shared" si="32"/>
        <v>-23760000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A1:G252"/>
  <sheetViews>
    <sheetView workbookViewId="0"/>
    <sheetView tabSelected="1" topLeftCell="A77" workbookViewId="1">
      <selection activeCell="C128" sqref="C128"/>
    </sheetView>
    <sheetView workbookViewId="2"/>
    <sheetView workbookViewId="3"/>
  </sheetViews>
  <sheetFormatPr baseColWidth="10" defaultColWidth="8.83203125" defaultRowHeight="13" outlineLevelRow="2" x14ac:dyDescent="0.15"/>
  <cols>
    <col min="1" max="1" width="40" customWidth="1"/>
    <col min="2" max="2" width="11.6640625" style="6" customWidth="1"/>
    <col min="3" max="3" width="10.5" style="6" customWidth="1"/>
    <col min="4" max="4" width="12.1640625" style="6" customWidth="1"/>
    <col min="5" max="5" width="12.33203125" style="6" customWidth="1"/>
    <col min="6" max="6" width="15" style="6" customWidth="1"/>
    <col min="7" max="7" width="15.6640625" style="6" customWidth="1"/>
  </cols>
  <sheetData>
    <row r="1" spans="1:7" x14ac:dyDescent="0.15">
      <c r="B1" s="10" t="s">
        <v>322</v>
      </c>
      <c r="C1" s="10" t="s">
        <v>323</v>
      </c>
      <c r="D1" s="10" t="s">
        <v>633</v>
      </c>
      <c r="E1" s="10" t="s">
        <v>338</v>
      </c>
      <c r="F1" s="10" t="s">
        <v>339</v>
      </c>
      <c r="G1" s="10" t="s">
        <v>326</v>
      </c>
    </row>
    <row r="2" spans="1:7" x14ac:dyDescent="0.15">
      <c r="A2" s="10" t="s">
        <v>35</v>
      </c>
    </row>
    <row r="3" spans="1:7" hidden="1" outlineLevel="1" x14ac:dyDescent="0.15">
      <c r="A3" s="14" t="s">
        <v>1221</v>
      </c>
    </row>
    <row r="4" spans="1:7" hidden="1" outlineLevel="1" x14ac:dyDescent="0.15">
      <c r="A4" s="47" t="s">
        <v>1220</v>
      </c>
      <c r="B4" s="280">
        <v>18000</v>
      </c>
      <c r="C4" s="312">
        <v>0.09</v>
      </c>
      <c r="D4" s="93">
        <f>B4*(1-C4)</f>
        <v>16380</v>
      </c>
      <c r="E4" s="280">
        <v>12000</v>
      </c>
      <c r="F4" s="93">
        <f>D4-E4</f>
        <v>4380</v>
      </c>
      <c r="G4" s="4">
        <f>F4/D4</f>
        <v>0.26739926739926739</v>
      </c>
    </row>
    <row r="5" spans="1:7" hidden="1" outlineLevel="1" x14ac:dyDescent="0.15">
      <c r="A5" s="47" t="s">
        <v>1219</v>
      </c>
      <c r="B5" s="280" t="s">
        <v>328</v>
      </c>
      <c r="C5" s="93"/>
      <c r="D5" s="93"/>
      <c r="E5" s="280">
        <v>500</v>
      </c>
      <c r="F5" s="93">
        <f>D5-E5</f>
        <v>-500</v>
      </c>
      <c r="G5" s="4"/>
    </row>
    <row r="6" spans="1:7" hidden="1" outlineLevel="1" x14ac:dyDescent="0.15">
      <c r="A6" s="17" t="s">
        <v>327</v>
      </c>
      <c r="B6" s="280" t="s">
        <v>328</v>
      </c>
      <c r="C6" s="93"/>
      <c r="D6" s="93"/>
      <c r="E6" s="280">
        <v>0</v>
      </c>
      <c r="F6" s="93">
        <f>D6-E6</f>
        <v>0</v>
      </c>
      <c r="G6" s="4"/>
    </row>
    <row r="7" spans="1:7" hidden="1" outlineLevel="1" x14ac:dyDescent="0.15">
      <c r="A7" s="17" t="s">
        <v>325</v>
      </c>
      <c r="B7" s="280" t="s">
        <v>328</v>
      </c>
      <c r="C7" s="93"/>
      <c r="D7" s="93"/>
      <c r="E7" s="280">
        <v>0</v>
      </c>
      <c r="F7" s="93">
        <f>D7-E7</f>
        <v>0</v>
      </c>
      <c r="G7" s="4"/>
    </row>
    <row r="8" spans="1:7" hidden="1" outlineLevel="1" x14ac:dyDescent="0.15">
      <c r="A8" s="14" t="str">
        <f>"Total " &amp; A3</f>
        <v>Total Producto Diario</v>
      </c>
      <c r="B8" s="92">
        <f>SUM(B4:B7)</f>
        <v>18000</v>
      </c>
      <c r="C8" s="92"/>
      <c r="D8" s="92">
        <f>SUM(D4:D7)</f>
        <v>16380</v>
      </c>
      <c r="E8" s="92">
        <f>SUM(E4:E7)</f>
        <v>12500</v>
      </c>
      <c r="F8" s="93">
        <f>SUM(F4:F7)</f>
        <v>3880</v>
      </c>
      <c r="G8" s="4">
        <f>F8/D8</f>
        <v>0.23687423687423687</v>
      </c>
    </row>
    <row r="9" spans="1:7" hidden="1" outlineLevel="1" x14ac:dyDescent="0.15"/>
    <row r="10" spans="1:7" hidden="1" outlineLevel="1" x14ac:dyDescent="0.15">
      <c r="A10" s="14" t="s">
        <v>1222</v>
      </c>
      <c r="B10" s="91"/>
      <c r="D10" s="91"/>
      <c r="E10" s="91"/>
      <c r="F10" s="3"/>
      <c r="G10" s="94"/>
    </row>
    <row r="11" spans="1:7" hidden="1" outlineLevel="1" x14ac:dyDescent="0.15">
      <c r="A11" s="47" t="s">
        <v>1225</v>
      </c>
      <c r="B11" s="280">
        <v>0</v>
      </c>
      <c r="C11" s="312">
        <v>0</v>
      </c>
      <c r="D11" s="93">
        <f>B11*(1-C11)</f>
        <v>0</v>
      </c>
      <c r="F11" s="93">
        <f>D11-E11</f>
        <v>0</v>
      </c>
      <c r="G11" s="4">
        <f>IFERROR(F11/D11, 0)</f>
        <v>0</v>
      </c>
    </row>
    <row r="12" spans="1:7" hidden="1" outlineLevel="1" x14ac:dyDescent="0.15">
      <c r="A12" s="47" t="s">
        <v>1219</v>
      </c>
      <c r="B12" s="280" t="s">
        <v>328</v>
      </c>
      <c r="C12" s="93"/>
      <c r="D12" s="93"/>
      <c r="E12" s="280">
        <v>0</v>
      </c>
      <c r="F12" s="93">
        <f>D12-E12</f>
        <v>0</v>
      </c>
      <c r="G12" s="4"/>
    </row>
    <row r="13" spans="1:7" hidden="1" outlineLevel="1" x14ac:dyDescent="0.15">
      <c r="A13" s="47" t="s">
        <v>337</v>
      </c>
      <c r="B13" s="280">
        <v>0</v>
      </c>
      <c r="C13" s="312">
        <v>0</v>
      </c>
      <c r="D13" s="93">
        <f>B13*(1-C13)</f>
        <v>0</v>
      </c>
      <c r="F13" s="93">
        <f>D13-E13</f>
        <v>0</v>
      </c>
      <c r="G13" s="4">
        <f>IFERROR(F13/D13, 0)</f>
        <v>0</v>
      </c>
    </row>
    <row r="14" spans="1:7" hidden="1" outlineLevel="1" x14ac:dyDescent="0.15">
      <c r="A14" s="14" t="str">
        <f>"Total " &amp; A10</f>
        <v>Total Local Services</v>
      </c>
      <c r="B14" s="92">
        <f>SUM(B11:B13)</f>
        <v>0</v>
      </c>
      <c r="C14" s="92"/>
      <c r="D14" s="92">
        <f>SUM(D11:D13)</f>
        <v>0</v>
      </c>
      <c r="E14" s="92">
        <f>SUM(E11:E13)</f>
        <v>0</v>
      </c>
      <c r="F14" s="92">
        <f>SUM(F11:F13)</f>
        <v>0</v>
      </c>
      <c r="G14" s="4">
        <f>IFERROR(F14/D14, 0)</f>
        <v>0</v>
      </c>
    </row>
    <row r="15" spans="1:7" hidden="1" outlineLevel="1" x14ac:dyDescent="0.15">
      <c r="A15" s="47"/>
      <c r="B15" s="96"/>
      <c r="C15" s="4"/>
      <c r="D15" s="93"/>
      <c r="F15" s="93"/>
      <c r="G15" s="4"/>
    </row>
    <row r="16" spans="1:7" hidden="1" outlineLevel="1" x14ac:dyDescent="0.15">
      <c r="A16" s="14" t="str">
        <f>A3 &amp; " + " &amp; A10</f>
        <v>Producto Diario + Local Services</v>
      </c>
      <c r="B16" s="27">
        <f>B14+B8</f>
        <v>18000</v>
      </c>
      <c r="C16" s="64"/>
      <c r="D16" s="27">
        <f>D14+D8</f>
        <v>16380</v>
      </c>
      <c r="E16" s="27">
        <f>E14+E8</f>
        <v>12500</v>
      </c>
      <c r="F16" s="27">
        <f>F14+F8</f>
        <v>3880</v>
      </c>
      <c r="G16" s="179">
        <f>F16/D16</f>
        <v>0.23687423687423687</v>
      </c>
    </row>
    <row r="17" spans="1:7" hidden="1" outlineLevel="1" x14ac:dyDescent="0.15">
      <c r="A17" s="47"/>
      <c r="B17" s="96"/>
      <c r="C17" s="4"/>
      <c r="D17" s="93"/>
      <c r="F17" s="93"/>
      <c r="G17" s="4"/>
    </row>
    <row r="18" spans="1:7" hidden="1" outlineLevel="1" x14ac:dyDescent="0.15">
      <c r="A18" s="14" t="s">
        <v>1223</v>
      </c>
      <c r="B18" s="91"/>
      <c r="D18" s="91"/>
      <c r="E18" s="91"/>
      <c r="F18" s="3"/>
      <c r="G18" s="94"/>
    </row>
    <row r="19" spans="1:7" hidden="1" outlineLevel="1" x14ac:dyDescent="0.15">
      <c r="A19" s="47" t="s">
        <v>1218</v>
      </c>
      <c r="B19" s="280">
        <v>2500</v>
      </c>
      <c r="C19" s="312">
        <v>0</v>
      </c>
      <c r="D19" s="93">
        <f>B19*(1-C19)</f>
        <v>2500</v>
      </c>
      <c r="E19" s="280">
        <v>0</v>
      </c>
      <c r="F19" s="93">
        <f>D19-E19</f>
        <v>2500</v>
      </c>
      <c r="G19" s="4">
        <f>IFERROR(F19/D19, 0)</f>
        <v>1</v>
      </c>
    </row>
    <row r="20" spans="1:7" hidden="1" outlineLevel="1" x14ac:dyDescent="0.15">
      <c r="A20" s="47" t="s">
        <v>1216</v>
      </c>
      <c r="B20" s="280" t="s">
        <v>328</v>
      </c>
      <c r="C20" s="312"/>
      <c r="D20" s="93"/>
      <c r="E20" s="280">
        <v>1000</v>
      </c>
      <c r="F20" s="93">
        <f>D20-E20</f>
        <v>-1000</v>
      </c>
      <c r="G20" s="4">
        <f>IFERROR(F20/D20, 0)</f>
        <v>0</v>
      </c>
    </row>
    <row r="21" spans="1:7" hidden="1" outlineLevel="1" x14ac:dyDescent="0.15">
      <c r="A21" s="47" t="s">
        <v>1217</v>
      </c>
      <c r="B21" s="280" t="s">
        <v>328</v>
      </c>
      <c r="C21" s="312"/>
      <c r="D21" s="93"/>
      <c r="E21" s="280">
        <v>200</v>
      </c>
      <c r="F21" s="93">
        <f>D21-E21</f>
        <v>-200</v>
      </c>
      <c r="G21" s="4"/>
    </row>
    <row r="22" spans="1:7" hidden="1" outlineLevel="1" x14ac:dyDescent="0.15">
      <c r="A22" s="47" t="s">
        <v>1238</v>
      </c>
      <c r="B22" s="312">
        <v>0.25</v>
      </c>
      <c r="C22" s="4"/>
      <c r="D22" s="93"/>
      <c r="F22" s="93"/>
      <c r="G22" s="4"/>
    </row>
    <row r="23" spans="1:7" hidden="1" outlineLevel="1" x14ac:dyDescent="0.15">
      <c r="A23" s="14" t="str">
        <f>"Total " &amp; A18</f>
        <v>Total Domicilio Services</v>
      </c>
      <c r="B23" s="92">
        <f>SUM(B19:B21)</f>
        <v>2500</v>
      </c>
      <c r="C23" s="92"/>
      <c r="D23" s="92">
        <f>SUM(D19:D21)</f>
        <v>2500</v>
      </c>
      <c r="E23" s="92">
        <f>SUM(E19:E21)</f>
        <v>1200</v>
      </c>
      <c r="F23" s="93">
        <f>SUM(F19:F21)</f>
        <v>1300</v>
      </c>
      <c r="G23" s="4">
        <f>F23/D23</f>
        <v>0.52</v>
      </c>
    </row>
    <row r="24" spans="1:7" hidden="1" outlineLevel="1" x14ac:dyDescent="0.15">
      <c r="A24" s="47"/>
      <c r="B24" s="312"/>
      <c r="C24" s="4"/>
      <c r="D24" s="93"/>
      <c r="F24" s="93"/>
      <c r="G24" s="4"/>
    </row>
    <row r="25" spans="1:7" s="14" customFormat="1" hidden="1" outlineLevel="1" x14ac:dyDescent="0.15">
      <c r="A25" s="14" t="str">
        <f>A3 &amp; " + " &amp; A18</f>
        <v>Producto Diario + Domicilio Services</v>
      </c>
      <c r="B25" s="27">
        <f>B23+B8</f>
        <v>20500</v>
      </c>
      <c r="C25" s="64"/>
      <c r="D25" s="27">
        <f>D23+D8</f>
        <v>18880</v>
      </c>
      <c r="E25" s="27">
        <f>E23+E8</f>
        <v>13700</v>
      </c>
      <c r="F25" s="27">
        <f>F23+F8</f>
        <v>5180</v>
      </c>
      <c r="G25" s="179">
        <f>F25/D25</f>
        <v>0.27436440677966101</v>
      </c>
    </row>
    <row r="26" spans="1:7" s="14" customFormat="1" hidden="1" outlineLevel="1" collapsed="1" x14ac:dyDescent="0.15">
      <c r="B26" s="27"/>
      <c r="C26" s="64"/>
      <c r="D26" s="27"/>
      <c r="E26" s="27"/>
      <c r="F26" s="27"/>
      <c r="G26" s="179"/>
    </row>
    <row r="27" spans="1:7" s="14" customFormat="1" hidden="1" outlineLevel="1" x14ac:dyDescent="0.15">
      <c r="A27" s="14" t="s">
        <v>1226</v>
      </c>
      <c r="B27" s="6"/>
      <c r="C27" s="6"/>
      <c r="D27" s="6"/>
      <c r="E27" s="6"/>
      <c r="F27" s="6"/>
      <c r="G27" s="6"/>
    </row>
    <row r="28" spans="1:7" s="14" customFormat="1" hidden="1" outlineLevel="1" x14ac:dyDescent="0.15">
      <c r="A28" s="47" t="s">
        <v>1220</v>
      </c>
      <c r="B28" s="280">
        <v>23000</v>
      </c>
      <c r="C28" s="312">
        <v>0.09</v>
      </c>
      <c r="D28" s="93">
        <f>B28*(1-C28)</f>
        <v>20930</v>
      </c>
      <c r="E28" s="280">
        <v>13000</v>
      </c>
      <c r="F28" s="93">
        <f>D28-E28</f>
        <v>7930</v>
      </c>
      <c r="G28" s="4">
        <f>F28/D28</f>
        <v>0.37888198757763975</v>
      </c>
    </row>
    <row r="29" spans="1:7" s="14" customFormat="1" hidden="1" outlineLevel="1" x14ac:dyDescent="0.15">
      <c r="A29" s="47" t="s">
        <v>1219</v>
      </c>
      <c r="B29" s="280" t="s">
        <v>328</v>
      </c>
      <c r="C29" s="93"/>
      <c r="D29" s="93"/>
      <c r="E29" s="280">
        <v>500</v>
      </c>
      <c r="F29" s="93">
        <f>D29-E29</f>
        <v>-500</v>
      </c>
      <c r="G29" s="4"/>
    </row>
    <row r="30" spans="1:7" s="14" customFormat="1" hidden="1" outlineLevel="1" x14ac:dyDescent="0.15">
      <c r="A30" s="17" t="s">
        <v>327</v>
      </c>
      <c r="B30" s="280" t="s">
        <v>328</v>
      </c>
      <c r="C30" s="93"/>
      <c r="D30" s="93"/>
      <c r="E30" s="280">
        <v>0</v>
      </c>
      <c r="F30" s="93">
        <f>D30-E30</f>
        <v>0</v>
      </c>
      <c r="G30" s="4"/>
    </row>
    <row r="31" spans="1:7" s="14" customFormat="1" hidden="1" outlineLevel="1" x14ac:dyDescent="0.15">
      <c r="A31" s="17" t="s">
        <v>325</v>
      </c>
      <c r="B31" s="280" t="s">
        <v>328</v>
      </c>
      <c r="C31" s="93"/>
      <c r="D31" s="93"/>
      <c r="E31" s="280">
        <v>0</v>
      </c>
      <c r="F31" s="93">
        <f>D31-E31</f>
        <v>0</v>
      </c>
      <c r="G31" s="4"/>
    </row>
    <row r="32" spans="1:7" s="14" customFormat="1" hidden="1" outlineLevel="1" x14ac:dyDescent="0.15">
      <c r="A32" s="47" t="s">
        <v>1237</v>
      </c>
      <c r="B32" s="312">
        <v>0.3</v>
      </c>
      <c r="C32" s="4"/>
      <c r="D32" s="93"/>
      <c r="E32" s="6"/>
      <c r="F32" s="93"/>
      <c r="G32" s="4"/>
    </row>
    <row r="33" spans="1:7" s="14" customFormat="1" hidden="1" outlineLevel="1" x14ac:dyDescent="0.15">
      <c r="A33" s="14" t="str">
        <f>"Total " &amp; A27</f>
        <v>Total Producto Fusión</v>
      </c>
      <c r="B33" s="92">
        <f>SUM(B28:B31)</f>
        <v>23000</v>
      </c>
      <c r="C33" s="92"/>
      <c r="D33" s="92">
        <f>SUM(D28:D31)</f>
        <v>20930</v>
      </c>
      <c r="E33" s="92">
        <f>SUM(E28:E31)</f>
        <v>13500</v>
      </c>
      <c r="F33" s="93">
        <f>SUM(F28:F31)</f>
        <v>7430</v>
      </c>
      <c r="G33" s="4">
        <f>F33/D33</f>
        <v>0.35499283325370284</v>
      </c>
    </row>
    <row r="34" spans="1:7" s="14" customFormat="1" hidden="1" outlineLevel="1" x14ac:dyDescent="0.15">
      <c r="A34"/>
      <c r="B34" s="6"/>
      <c r="C34" s="6"/>
      <c r="D34" s="6"/>
      <c r="E34" s="6"/>
      <c r="F34" s="6"/>
      <c r="G34" s="6"/>
    </row>
    <row r="35" spans="1:7" s="14" customFormat="1" hidden="1" outlineLevel="1" x14ac:dyDescent="0.15">
      <c r="A35" s="14" t="s">
        <v>1222</v>
      </c>
      <c r="B35" s="91"/>
      <c r="C35" s="6"/>
      <c r="D35" s="91"/>
      <c r="E35" s="91"/>
      <c r="F35" s="3"/>
      <c r="G35" s="94"/>
    </row>
    <row r="36" spans="1:7" s="14" customFormat="1" hidden="1" outlineLevel="1" x14ac:dyDescent="0.15">
      <c r="A36" s="47" t="s">
        <v>1225</v>
      </c>
      <c r="B36" s="280">
        <v>0</v>
      </c>
      <c r="C36" s="312">
        <v>0</v>
      </c>
      <c r="D36" s="93">
        <f>B36*(1-C36)</f>
        <v>0</v>
      </c>
      <c r="E36" s="6"/>
      <c r="F36" s="93">
        <f>D36-E36</f>
        <v>0</v>
      </c>
      <c r="G36" s="4">
        <f>IFERROR(F36/D36, 0)</f>
        <v>0</v>
      </c>
    </row>
    <row r="37" spans="1:7" s="14" customFormat="1" hidden="1" outlineLevel="1" x14ac:dyDescent="0.15">
      <c r="A37" s="47" t="s">
        <v>1219</v>
      </c>
      <c r="B37" s="280" t="s">
        <v>328</v>
      </c>
      <c r="C37" s="93"/>
      <c r="D37" s="93"/>
      <c r="E37" s="280">
        <v>0</v>
      </c>
      <c r="F37" s="93">
        <f>D37-E37</f>
        <v>0</v>
      </c>
      <c r="G37" s="4"/>
    </row>
    <row r="38" spans="1:7" s="14" customFormat="1" hidden="1" outlineLevel="1" x14ac:dyDescent="0.15">
      <c r="A38" s="47" t="s">
        <v>337</v>
      </c>
      <c r="B38" s="280">
        <v>0</v>
      </c>
      <c r="C38" s="312">
        <v>0</v>
      </c>
      <c r="D38" s="93">
        <f>B38*(1-C38)</f>
        <v>0</v>
      </c>
      <c r="E38" s="6"/>
      <c r="F38" s="93">
        <f>D38-E38</f>
        <v>0</v>
      </c>
      <c r="G38" s="4">
        <f>IFERROR(F38/D38, 0)</f>
        <v>0</v>
      </c>
    </row>
    <row r="39" spans="1:7" s="14" customFormat="1" hidden="1" outlineLevel="1" x14ac:dyDescent="0.15">
      <c r="A39" s="14" t="str">
        <f>"Total " &amp; A35</f>
        <v>Total Local Services</v>
      </c>
      <c r="B39" s="92">
        <f>SUM(B36:B38)</f>
        <v>0</v>
      </c>
      <c r="C39" s="92"/>
      <c r="D39" s="92">
        <f>SUM(D36:D38)</f>
        <v>0</v>
      </c>
      <c r="E39" s="92">
        <f>SUM(E36:E38)</f>
        <v>0</v>
      </c>
      <c r="F39" s="92">
        <f>SUM(F36:F38)</f>
        <v>0</v>
      </c>
      <c r="G39" s="4">
        <f>IFERROR(F39/D39, 0)</f>
        <v>0</v>
      </c>
    </row>
    <row r="40" spans="1:7" s="14" customFormat="1" hidden="1" outlineLevel="1" x14ac:dyDescent="0.15">
      <c r="A40" s="47"/>
      <c r="B40" s="96"/>
      <c r="C40" s="4"/>
      <c r="D40" s="93"/>
      <c r="E40" s="6"/>
      <c r="F40" s="93"/>
      <c r="G40" s="4"/>
    </row>
    <row r="41" spans="1:7" s="14" customFormat="1" hidden="1" outlineLevel="1" x14ac:dyDescent="0.15">
      <c r="A41" s="14" t="str">
        <f>A27 &amp; " + " &amp; A35</f>
        <v>Producto Fusión + Local Services</v>
      </c>
      <c r="B41" s="27">
        <f>B39+B33</f>
        <v>23000</v>
      </c>
      <c r="C41" s="64"/>
      <c r="D41" s="27">
        <f>D39+D33</f>
        <v>20930</v>
      </c>
      <c r="E41" s="27">
        <f>E39+E33</f>
        <v>13500</v>
      </c>
      <c r="F41" s="27">
        <f>F39+F33</f>
        <v>7430</v>
      </c>
      <c r="G41" s="179">
        <f>F41/D41</f>
        <v>0.35499283325370284</v>
      </c>
    </row>
    <row r="42" spans="1:7" s="14" customFormat="1" hidden="1" outlineLevel="1" x14ac:dyDescent="0.15">
      <c r="A42" s="47"/>
      <c r="B42" s="96"/>
      <c r="C42" s="4"/>
      <c r="D42" s="93"/>
      <c r="E42" s="6"/>
      <c r="F42" s="93"/>
      <c r="G42" s="4"/>
    </row>
    <row r="43" spans="1:7" s="14" customFormat="1" hidden="1" outlineLevel="1" x14ac:dyDescent="0.15">
      <c r="A43" s="14" t="s">
        <v>1223</v>
      </c>
      <c r="B43" s="91"/>
      <c r="C43" s="6"/>
      <c r="D43" s="91"/>
      <c r="E43" s="91"/>
      <c r="F43" s="3"/>
      <c r="G43" s="94"/>
    </row>
    <row r="44" spans="1:7" s="14" customFormat="1" hidden="1" outlineLevel="1" x14ac:dyDescent="0.15">
      <c r="A44" s="47" t="s">
        <v>1218</v>
      </c>
      <c r="B44" s="280">
        <v>2500</v>
      </c>
      <c r="C44" s="312">
        <v>0</v>
      </c>
      <c r="D44" s="93">
        <f>B44*(1-C44)</f>
        <v>2500</v>
      </c>
      <c r="E44" s="280">
        <v>0</v>
      </c>
      <c r="F44" s="93">
        <f>D44-E44</f>
        <v>2500</v>
      </c>
      <c r="G44" s="4">
        <f>IFERROR(F44/D44, 0)</f>
        <v>1</v>
      </c>
    </row>
    <row r="45" spans="1:7" s="14" customFormat="1" hidden="1" outlineLevel="1" x14ac:dyDescent="0.15">
      <c r="A45" s="47" t="s">
        <v>1216</v>
      </c>
      <c r="B45" s="280" t="s">
        <v>328</v>
      </c>
      <c r="C45" s="312"/>
      <c r="D45" s="93"/>
      <c r="E45" s="280">
        <v>1000</v>
      </c>
      <c r="F45" s="93">
        <f>D45-E45</f>
        <v>-1000</v>
      </c>
      <c r="G45" s="4">
        <f>IFERROR(F45/D45, 0)</f>
        <v>0</v>
      </c>
    </row>
    <row r="46" spans="1:7" s="14" customFormat="1" hidden="1" outlineLevel="1" x14ac:dyDescent="0.15">
      <c r="A46" s="47" t="s">
        <v>1217</v>
      </c>
      <c r="B46" s="280" t="s">
        <v>328</v>
      </c>
      <c r="C46" s="312"/>
      <c r="D46" s="93"/>
      <c r="E46" s="280">
        <v>200</v>
      </c>
      <c r="F46" s="93">
        <f>D46-E46</f>
        <v>-200</v>
      </c>
      <c r="G46" s="4"/>
    </row>
    <row r="47" spans="1:7" s="14" customFormat="1" hidden="1" outlineLevel="1" x14ac:dyDescent="0.15">
      <c r="A47" s="47" t="s">
        <v>1238</v>
      </c>
      <c r="B47" s="312">
        <v>0.26</v>
      </c>
      <c r="C47" s="4"/>
      <c r="D47" s="93"/>
      <c r="E47" s="6"/>
      <c r="F47" s="93"/>
      <c r="G47" s="4"/>
    </row>
    <row r="48" spans="1:7" s="14" customFormat="1" hidden="1" outlineLevel="1" x14ac:dyDescent="0.15">
      <c r="A48" s="14" t="str">
        <f>"Total " &amp; A43</f>
        <v>Total Domicilio Services</v>
      </c>
      <c r="B48" s="92">
        <f>SUM(B44:B46)</f>
        <v>2500</v>
      </c>
      <c r="C48" s="92"/>
      <c r="D48" s="92">
        <f>SUM(D44:D46)</f>
        <v>2500</v>
      </c>
      <c r="E48" s="92">
        <f>SUM(E44:E46)</f>
        <v>1200</v>
      </c>
      <c r="F48" s="93">
        <f>SUM(F44:F46)</f>
        <v>1300</v>
      </c>
      <c r="G48" s="4">
        <f>F48/D48</f>
        <v>0.52</v>
      </c>
    </row>
    <row r="49" spans="1:7" s="14" customFormat="1" hidden="1" outlineLevel="1" x14ac:dyDescent="0.15">
      <c r="A49" s="47"/>
      <c r="B49" s="312"/>
      <c r="C49" s="4"/>
      <c r="D49" s="93"/>
      <c r="E49" s="6"/>
      <c r="F49" s="93"/>
      <c r="G49" s="4"/>
    </row>
    <row r="50" spans="1:7" s="14" customFormat="1" hidden="1" outlineLevel="1" x14ac:dyDescent="0.15">
      <c r="A50" s="14" t="str">
        <f>A27 &amp; " + " &amp; A43</f>
        <v>Producto Fusión + Domicilio Services</v>
      </c>
      <c r="B50" s="27">
        <f>B48+B33</f>
        <v>25500</v>
      </c>
      <c r="C50" s="64"/>
      <c r="D50" s="27">
        <f>D48+D33</f>
        <v>23430</v>
      </c>
      <c r="E50" s="27">
        <f>E48+E33</f>
        <v>14700</v>
      </c>
      <c r="F50" s="27">
        <f>F48+F33</f>
        <v>8730</v>
      </c>
      <c r="G50" s="179">
        <f>F50/D50</f>
        <v>0.37259923175416132</v>
      </c>
    </row>
    <row r="51" spans="1:7" s="14" customFormat="1" hidden="1" outlineLevel="1" collapsed="1" x14ac:dyDescent="0.15">
      <c r="B51" s="27"/>
      <c r="C51" s="64"/>
      <c r="D51" s="27"/>
      <c r="E51" s="27"/>
      <c r="F51" s="27"/>
      <c r="G51" s="179"/>
    </row>
    <row r="52" spans="1:7" collapsed="1" x14ac:dyDescent="0.15">
      <c r="A52" s="10" t="s">
        <v>36</v>
      </c>
    </row>
    <row r="53" spans="1:7" outlineLevel="1" x14ac:dyDescent="0.15">
      <c r="A53" s="14" t="s">
        <v>1221</v>
      </c>
    </row>
    <row r="54" spans="1:7" hidden="1" outlineLevel="2" x14ac:dyDescent="0.15">
      <c r="A54" s="47" t="s">
        <v>1220</v>
      </c>
      <c r="B54" s="280">
        <f>$B4*(1.07)</f>
        <v>19260</v>
      </c>
      <c r="C54" s="312">
        <v>0</v>
      </c>
      <c r="D54" s="93">
        <f>B54*(1-C54)</f>
        <v>19260</v>
      </c>
      <c r="E54" s="280">
        <f t="shared" ref="E54:E57" si="0">$E4*(1.07)</f>
        <v>12840</v>
      </c>
      <c r="F54" s="93">
        <f>D54-E54</f>
        <v>6420</v>
      </c>
      <c r="G54" s="4">
        <f>F54/D54</f>
        <v>0.33333333333333331</v>
      </c>
    </row>
    <row r="55" spans="1:7" hidden="1" outlineLevel="2" x14ac:dyDescent="0.15">
      <c r="A55" s="47" t="s">
        <v>1219</v>
      </c>
      <c r="B55" s="280" t="s">
        <v>328</v>
      </c>
      <c r="C55" s="93"/>
      <c r="D55" s="93"/>
      <c r="E55" s="280">
        <f t="shared" si="0"/>
        <v>535</v>
      </c>
      <c r="F55" s="93">
        <f>D55-E55</f>
        <v>-535</v>
      </c>
      <c r="G55" s="4"/>
    </row>
    <row r="56" spans="1:7" hidden="1" outlineLevel="2" x14ac:dyDescent="0.15">
      <c r="A56" s="17" t="s">
        <v>327</v>
      </c>
      <c r="B56" s="280" t="s">
        <v>328</v>
      </c>
      <c r="C56" s="93"/>
      <c r="D56" s="93"/>
      <c r="E56" s="280">
        <f t="shared" si="0"/>
        <v>0</v>
      </c>
      <c r="F56" s="93">
        <f>D56-E56</f>
        <v>0</v>
      </c>
      <c r="G56" s="4"/>
    </row>
    <row r="57" spans="1:7" hidden="1" outlineLevel="2" x14ac:dyDescent="0.15">
      <c r="A57" s="17" t="s">
        <v>325</v>
      </c>
      <c r="B57" s="280" t="s">
        <v>328</v>
      </c>
      <c r="C57" s="93"/>
      <c r="D57" s="93"/>
      <c r="E57" s="280">
        <f t="shared" si="0"/>
        <v>0</v>
      </c>
      <c r="F57" s="93">
        <f>D57-E57</f>
        <v>0</v>
      </c>
      <c r="G57" s="4"/>
    </row>
    <row r="58" spans="1:7" hidden="1" outlineLevel="2" x14ac:dyDescent="0.15">
      <c r="A58" s="14" t="str">
        <f>"Total " &amp; A53</f>
        <v>Total Producto Diario</v>
      </c>
      <c r="B58" s="92">
        <f>SUM(B54:B57)</f>
        <v>19260</v>
      </c>
      <c r="C58" s="92"/>
      <c r="D58" s="92">
        <f>SUM(D54:D57)</f>
        <v>19260</v>
      </c>
      <c r="E58" s="92">
        <f>SUM(E54:E57)</f>
        <v>13375</v>
      </c>
      <c r="F58" s="93">
        <f>SUM(F54:F57)</f>
        <v>5885</v>
      </c>
      <c r="G58" s="4">
        <f>F58/D58</f>
        <v>0.30555555555555558</v>
      </c>
    </row>
    <row r="59" spans="1:7" hidden="1" outlineLevel="2" x14ac:dyDescent="0.15"/>
    <row r="60" spans="1:7" hidden="1" outlineLevel="2" x14ac:dyDescent="0.15">
      <c r="A60" s="14" t="s">
        <v>1222</v>
      </c>
      <c r="B60" s="91"/>
      <c r="D60" s="91"/>
      <c r="E60" s="91"/>
      <c r="F60" s="3"/>
      <c r="G60" s="94"/>
    </row>
    <row r="61" spans="1:7" hidden="1" outlineLevel="2" x14ac:dyDescent="0.15">
      <c r="A61" s="47" t="s">
        <v>1225</v>
      </c>
      <c r="B61" s="280">
        <v>0</v>
      </c>
      <c r="C61" s="312">
        <v>0</v>
      </c>
      <c r="D61" s="93">
        <f>B61*(1-C61)</f>
        <v>0</v>
      </c>
      <c r="F61" s="93">
        <f>D61-E61</f>
        <v>0</v>
      </c>
      <c r="G61" s="4">
        <f>IFERROR(F61/D61, 0)</f>
        <v>0</v>
      </c>
    </row>
    <row r="62" spans="1:7" hidden="1" outlineLevel="2" x14ac:dyDescent="0.15">
      <c r="A62" s="47" t="s">
        <v>1219</v>
      </c>
      <c r="B62" s="280" t="s">
        <v>328</v>
      </c>
      <c r="C62" s="93"/>
      <c r="D62" s="93"/>
      <c r="E62" s="280">
        <v>0</v>
      </c>
      <c r="F62" s="93">
        <f>D62-E62</f>
        <v>0</v>
      </c>
      <c r="G62" s="4"/>
    </row>
    <row r="63" spans="1:7" hidden="1" outlineLevel="2" x14ac:dyDescent="0.15">
      <c r="A63" s="47" t="s">
        <v>337</v>
      </c>
      <c r="B63" s="280">
        <v>0</v>
      </c>
      <c r="C63" s="312">
        <v>0</v>
      </c>
      <c r="D63" s="93">
        <f>B63*(1-C63)</f>
        <v>0</v>
      </c>
      <c r="F63" s="93">
        <f>D63-E63</f>
        <v>0</v>
      </c>
      <c r="G63" s="4">
        <f>IFERROR(F63/D63, 0)</f>
        <v>0</v>
      </c>
    </row>
    <row r="64" spans="1:7" s="14" customFormat="1" hidden="1" outlineLevel="2" x14ac:dyDescent="0.15">
      <c r="A64" s="14" t="str">
        <f>"Total " &amp; A60</f>
        <v>Total Local Services</v>
      </c>
      <c r="B64" s="92">
        <f>SUM(B61:B63)</f>
        <v>0</v>
      </c>
      <c r="C64" s="92"/>
      <c r="D64" s="92">
        <f>SUM(D61:D63)</f>
        <v>0</v>
      </c>
      <c r="E64" s="92">
        <f>SUM(E61:E63)</f>
        <v>0</v>
      </c>
      <c r="F64" s="92">
        <f>SUM(F61:F63)</f>
        <v>0</v>
      </c>
      <c r="G64" s="4">
        <f>IFERROR(F64/D64, 0)</f>
        <v>0</v>
      </c>
    </row>
    <row r="65" spans="1:7" hidden="1" outlineLevel="2" x14ac:dyDescent="0.15">
      <c r="A65" s="47"/>
      <c r="B65" s="96"/>
      <c r="C65" s="4"/>
      <c r="D65" s="93"/>
      <c r="F65" s="93"/>
      <c r="G65" s="4"/>
    </row>
    <row r="66" spans="1:7" hidden="1" outlineLevel="2" x14ac:dyDescent="0.15">
      <c r="A66" s="14" t="str">
        <f>A53 &amp; " + " &amp; A60</f>
        <v>Producto Diario + Local Services</v>
      </c>
      <c r="B66" s="27">
        <f>B64+B58</f>
        <v>19260</v>
      </c>
      <c r="C66" s="64"/>
      <c r="D66" s="27">
        <f>D64+D58</f>
        <v>19260</v>
      </c>
      <c r="E66" s="27">
        <f>E64+E58</f>
        <v>13375</v>
      </c>
      <c r="F66" s="27">
        <f>F64+F58</f>
        <v>5885</v>
      </c>
      <c r="G66" s="179">
        <f>F66/D66</f>
        <v>0.30555555555555558</v>
      </c>
    </row>
    <row r="67" spans="1:7" hidden="1" outlineLevel="2" x14ac:dyDescent="0.15">
      <c r="A67" s="47"/>
      <c r="B67" s="96"/>
      <c r="C67" s="4"/>
      <c r="D67" s="93"/>
      <c r="F67" s="93"/>
      <c r="G67" s="4"/>
    </row>
    <row r="68" spans="1:7" hidden="1" outlineLevel="2" x14ac:dyDescent="0.15">
      <c r="A68" s="14" t="s">
        <v>1223</v>
      </c>
      <c r="B68" s="91"/>
      <c r="D68" s="91"/>
      <c r="E68" s="91"/>
      <c r="F68" s="3"/>
      <c r="G68" s="94"/>
    </row>
    <row r="69" spans="1:7" hidden="1" outlineLevel="2" x14ac:dyDescent="0.15">
      <c r="A69" s="47" t="s">
        <v>1218</v>
      </c>
      <c r="B69" s="280">
        <f>$B19*(1.07)</f>
        <v>2675</v>
      </c>
      <c r="C69" s="312">
        <v>0</v>
      </c>
      <c r="D69" s="93">
        <f>B69*(1-C69)</f>
        <v>2675</v>
      </c>
      <c r="E69" s="280">
        <f>$E19*(1.07)</f>
        <v>0</v>
      </c>
      <c r="F69" s="93">
        <f>D69-E69</f>
        <v>2675</v>
      </c>
      <c r="G69" s="4">
        <f>IFERROR(F69/D69, 0)</f>
        <v>1</v>
      </c>
    </row>
    <row r="70" spans="1:7" hidden="1" outlineLevel="2" x14ac:dyDescent="0.15">
      <c r="A70" s="47" t="s">
        <v>1216</v>
      </c>
      <c r="B70" s="280" t="s">
        <v>328</v>
      </c>
      <c r="C70" s="312"/>
      <c r="D70" s="93"/>
      <c r="E70" s="280">
        <f t="shared" ref="E70:E71" si="1">$E20*(1.07)</f>
        <v>1070</v>
      </c>
      <c r="F70" s="93">
        <f>D70-E70</f>
        <v>-1070</v>
      </c>
      <c r="G70" s="4">
        <f>IFERROR(F70/D70, 0)</f>
        <v>0</v>
      </c>
    </row>
    <row r="71" spans="1:7" s="14" customFormat="1" hidden="1" outlineLevel="2" x14ac:dyDescent="0.15">
      <c r="A71" s="47" t="s">
        <v>1217</v>
      </c>
      <c r="B71" s="280" t="s">
        <v>328</v>
      </c>
      <c r="C71" s="312"/>
      <c r="D71" s="93"/>
      <c r="E71" s="280">
        <f t="shared" si="1"/>
        <v>214</v>
      </c>
      <c r="F71" s="93">
        <f>D71-E71</f>
        <v>-214</v>
      </c>
      <c r="G71" s="4"/>
    </row>
    <row r="72" spans="1:7" hidden="1" outlineLevel="2" x14ac:dyDescent="0.15">
      <c r="A72" s="47" t="s">
        <v>1238</v>
      </c>
      <c r="B72" s="312">
        <v>0.27</v>
      </c>
      <c r="C72" s="4"/>
      <c r="D72" s="93"/>
      <c r="F72" s="93"/>
      <c r="G72" s="4"/>
    </row>
    <row r="73" spans="1:7" hidden="1" outlineLevel="2" x14ac:dyDescent="0.15">
      <c r="A73" s="14" t="str">
        <f>"Total " &amp; A68</f>
        <v>Total Domicilio Services</v>
      </c>
      <c r="B73" s="92">
        <f>SUM(B69:B71)</f>
        <v>2675</v>
      </c>
      <c r="C73" s="92"/>
      <c r="D73" s="92">
        <f>SUM(D69:D71)</f>
        <v>2675</v>
      </c>
      <c r="E73" s="92">
        <f>SUM(E69:E71)</f>
        <v>1284</v>
      </c>
      <c r="F73" s="93">
        <f>SUM(F69:F71)</f>
        <v>1391</v>
      </c>
      <c r="G73" s="4">
        <f>F73/D73</f>
        <v>0.52</v>
      </c>
    </row>
    <row r="74" spans="1:7" hidden="1" outlineLevel="2" x14ac:dyDescent="0.15">
      <c r="A74" s="47"/>
      <c r="B74" s="312"/>
      <c r="C74" s="4"/>
      <c r="D74" s="93"/>
      <c r="F74" s="93"/>
      <c r="G74" s="4"/>
    </row>
    <row r="75" spans="1:7" hidden="1" outlineLevel="2" x14ac:dyDescent="0.15">
      <c r="A75" s="14" t="str">
        <f>A53 &amp; " + " &amp; A68</f>
        <v>Producto Diario + Domicilio Services</v>
      </c>
      <c r="B75" s="27">
        <f>B73+B58</f>
        <v>21935</v>
      </c>
      <c r="C75" s="64"/>
      <c r="D75" s="27">
        <f>D73+D58</f>
        <v>21935</v>
      </c>
      <c r="E75" s="27">
        <f>E73+E58</f>
        <v>14659</v>
      </c>
      <c r="F75" s="27">
        <f>F73+F58</f>
        <v>7276</v>
      </c>
      <c r="G75" s="179">
        <f>F75/D75</f>
        <v>0.33170731707317075</v>
      </c>
    </row>
    <row r="76" spans="1:7" hidden="1" outlineLevel="2" x14ac:dyDescent="0.15">
      <c r="A76" s="14"/>
      <c r="B76" s="27"/>
      <c r="C76" s="64"/>
      <c r="D76" s="27"/>
      <c r="E76" s="27"/>
      <c r="F76" s="27"/>
      <c r="G76" s="179"/>
    </row>
    <row r="77" spans="1:7" outlineLevel="1" collapsed="1" x14ac:dyDescent="0.15">
      <c r="A77" s="14" t="s">
        <v>1226</v>
      </c>
    </row>
    <row r="78" spans="1:7" hidden="1" outlineLevel="2" x14ac:dyDescent="0.15">
      <c r="A78" s="47" t="s">
        <v>1220</v>
      </c>
      <c r="B78" s="280">
        <f>$B28*(1.07)</f>
        <v>24610</v>
      </c>
      <c r="C78" s="312">
        <v>0</v>
      </c>
      <c r="D78" s="93">
        <f>B78*(1-C78)</f>
        <v>24610</v>
      </c>
      <c r="E78" s="280">
        <f>$E28*(1.07)</f>
        <v>13910</v>
      </c>
      <c r="F78" s="93">
        <f>D78-E78</f>
        <v>10700</v>
      </c>
      <c r="G78" s="4">
        <f>F78/D78</f>
        <v>0.43478260869565216</v>
      </c>
    </row>
    <row r="79" spans="1:7" hidden="1" outlineLevel="2" x14ac:dyDescent="0.15">
      <c r="A79" s="47" t="s">
        <v>1219</v>
      </c>
      <c r="B79" s="280" t="s">
        <v>328</v>
      </c>
      <c r="C79" s="93"/>
      <c r="D79" s="93"/>
      <c r="E79" s="280">
        <f>$E29*(1.07)</f>
        <v>535</v>
      </c>
      <c r="F79" s="93">
        <f>D79-E79</f>
        <v>-535</v>
      </c>
      <c r="G79" s="4"/>
    </row>
    <row r="80" spans="1:7" hidden="1" outlineLevel="2" x14ac:dyDescent="0.15">
      <c r="A80" s="17" t="s">
        <v>327</v>
      </c>
      <c r="B80" s="280" t="s">
        <v>328</v>
      </c>
      <c r="C80" s="93"/>
      <c r="D80" s="93"/>
      <c r="E80" s="280">
        <f t="shared" ref="E80:E81" si="2">$E30*(1.07)</f>
        <v>0</v>
      </c>
      <c r="F80" s="93">
        <f>D80-E80</f>
        <v>0</v>
      </c>
      <c r="G80" s="4"/>
    </row>
    <row r="81" spans="1:7" hidden="1" outlineLevel="2" x14ac:dyDescent="0.15">
      <c r="A81" s="17" t="s">
        <v>325</v>
      </c>
      <c r="B81" s="280" t="s">
        <v>328</v>
      </c>
      <c r="C81" s="93"/>
      <c r="D81" s="93"/>
      <c r="E81" s="280">
        <f t="shared" si="2"/>
        <v>0</v>
      </c>
      <c r="F81" s="93">
        <f>D81-E81</f>
        <v>0</v>
      </c>
      <c r="G81" s="4"/>
    </row>
    <row r="82" spans="1:7" hidden="1" outlineLevel="2" x14ac:dyDescent="0.15">
      <c r="A82" s="47" t="s">
        <v>1237</v>
      </c>
      <c r="B82" s="312">
        <v>0.31</v>
      </c>
      <c r="C82" s="4"/>
      <c r="D82" s="93"/>
      <c r="F82" s="93"/>
      <c r="G82" s="4"/>
    </row>
    <row r="83" spans="1:7" hidden="1" outlineLevel="2" x14ac:dyDescent="0.15">
      <c r="A83" s="14" t="str">
        <f>"Total " &amp; A77</f>
        <v>Total Producto Fusión</v>
      </c>
      <c r="B83" s="92">
        <f>SUM(B78:B81)</f>
        <v>24610</v>
      </c>
      <c r="C83" s="92"/>
      <c r="D83" s="92">
        <f>SUM(D78:D81)</f>
        <v>24610</v>
      </c>
      <c r="E83" s="92">
        <f>SUM(E78:E81)</f>
        <v>14445</v>
      </c>
      <c r="F83" s="93">
        <f>SUM(F78:F81)</f>
        <v>10165</v>
      </c>
      <c r="G83" s="4">
        <f>F83/D83</f>
        <v>0.41304347826086957</v>
      </c>
    </row>
    <row r="84" spans="1:7" hidden="1" outlineLevel="2" x14ac:dyDescent="0.15"/>
    <row r="85" spans="1:7" s="14" customFormat="1" hidden="1" outlineLevel="2" x14ac:dyDescent="0.15">
      <c r="A85" s="14" t="s">
        <v>1222</v>
      </c>
      <c r="B85" s="91"/>
      <c r="C85" s="6"/>
      <c r="D85" s="91"/>
      <c r="E85" s="91"/>
      <c r="F85" s="3"/>
      <c r="G85" s="94"/>
    </row>
    <row r="86" spans="1:7" hidden="1" outlineLevel="2" x14ac:dyDescent="0.15">
      <c r="A86" s="47" t="s">
        <v>1225</v>
      </c>
      <c r="B86" s="280">
        <v>0</v>
      </c>
      <c r="C86" s="312">
        <v>0</v>
      </c>
      <c r="D86" s="93">
        <f>B86*(1-C86)</f>
        <v>0</v>
      </c>
      <c r="F86" s="93">
        <f>D86-E86</f>
        <v>0</v>
      </c>
      <c r="G86" s="4">
        <f>IFERROR(F86/D86, 0)</f>
        <v>0</v>
      </c>
    </row>
    <row r="87" spans="1:7" hidden="1" outlineLevel="2" x14ac:dyDescent="0.15">
      <c r="A87" s="47" t="s">
        <v>1219</v>
      </c>
      <c r="B87" s="280" t="s">
        <v>328</v>
      </c>
      <c r="C87" s="93"/>
      <c r="D87" s="93"/>
      <c r="E87" s="280">
        <v>0</v>
      </c>
      <c r="F87" s="93">
        <f>D87-E87</f>
        <v>0</v>
      </c>
      <c r="G87" s="4"/>
    </row>
    <row r="88" spans="1:7" hidden="1" outlineLevel="2" x14ac:dyDescent="0.15">
      <c r="A88" s="47" t="s">
        <v>337</v>
      </c>
      <c r="B88" s="280">
        <v>0</v>
      </c>
      <c r="C88" s="312">
        <v>0</v>
      </c>
      <c r="D88" s="93">
        <f>B88*(1-C88)</f>
        <v>0</v>
      </c>
      <c r="F88" s="93">
        <f>D88-E88</f>
        <v>0</v>
      </c>
      <c r="G88" s="4">
        <f>IFERROR(F88/D88, 0)</f>
        <v>0</v>
      </c>
    </row>
    <row r="89" spans="1:7" hidden="1" outlineLevel="2" x14ac:dyDescent="0.15">
      <c r="A89" s="14" t="str">
        <f>"Total " &amp; A85</f>
        <v>Total Local Services</v>
      </c>
      <c r="B89" s="92">
        <f>SUM(B86:B88)</f>
        <v>0</v>
      </c>
      <c r="C89" s="92"/>
      <c r="D89" s="92">
        <f>SUM(D86:D88)</f>
        <v>0</v>
      </c>
      <c r="E89" s="92">
        <f>SUM(E86:E88)</f>
        <v>0</v>
      </c>
      <c r="F89" s="92">
        <f>SUM(F86:F88)</f>
        <v>0</v>
      </c>
      <c r="G89" s="4">
        <f>IFERROR(F89/D89, 0)</f>
        <v>0</v>
      </c>
    </row>
    <row r="90" spans="1:7" hidden="1" outlineLevel="2" x14ac:dyDescent="0.15">
      <c r="A90" s="47"/>
      <c r="B90" s="96"/>
      <c r="C90" s="4"/>
      <c r="D90" s="93"/>
      <c r="F90" s="93"/>
      <c r="G90" s="4"/>
    </row>
    <row r="91" spans="1:7" hidden="1" outlineLevel="2" x14ac:dyDescent="0.15">
      <c r="A91" s="14" t="str">
        <f>A77 &amp; " + " &amp; A85</f>
        <v>Producto Fusión + Local Services</v>
      </c>
      <c r="B91" s="27">
        <f>B89+B83</f>
        <v>24610</v>
      </c>
      <c r="C91" s="64"/>
      <c r="D91" s="27">
        <f>D89+D83</f>
        <v>24610</v>
      </c>
      <c r="E91" s="27">
        <f>E89+E83</f>
        <v>14445</v>
      </c>
      <c r="F91" s="27">
        <f>F89+F83</f>
        <v>10165</v>
      </c>
      <c r="G91" s="179">
        <f>F91/D91</f>
        <v>0.41304347826086957</v>
      </c>
    </row>
    <row r="92" spans="1:7" s="14" customFormat="1" hidden="1" outlineLevel="2" x14ac:dyDescent="0.15">
      <c r="A92" s="47"/>
      <c r="B92" s="96"/>
      <c r="C92" s="4"/>
      <c r="D92" s="93"/>
      <c r="E92" s="6"/>
      <c r="F92" s="93"/>
      <c r="G92" s="4"/>
    </row>
    <row r="93" spans="1:7" hidden="1" outlineLevel="2" x14ac:dyDescent="0.15">
      <c r="A93" s="14" t="s">
        <v>1223</v>
      </c>
      <c r="B93" s="91"/>
      <c r="D93" s="91"/>
      <c r="E93" s="91"/>
      <c r="F93" s="3"/>
      <c r="G93" s="94"/>
    </row>
    <row r="94" spans="1:7" hidden="1" outlineLevel="2" x14ac:dyDescent="0.15">
      <c r="A94" s="47" t="s">
        <v>1218</v>
      </c>
      <c r="B94" s="280">
        <f>$B44*(1.07)</f>
        <v>2675</v>
      </c>
      <c r="C94" s="312">
        <v>0</v>
      </c>
      <c r="D94" s="93">
        <f>B94*(1-C94)</f>
        <v>2675</v>
      </c>
      <c r="E94" s="280">
        <f t="shared" ref="E94:E96" si="3">$E44*(1.07)</f>
        <v>0</v>
      </c>
      <c r="F94" s="93">
        <f>D94-E94</f>
        <v>2675</v>
      </c>
      <c r="G94" s="4">
        <f>IFERROR(F94/D94, 0)</f>
        <v>1</v>
      </c>
    </row>
    <row r="95" spans="1:7" hidden="1" outlineLevel="2" x14ac:dyDescent="0.15">
      <c r="A95" s="47" t="s">
        <v>1216</v>
      </c>
      <c r="B95" s="280" t="s">
        <v>328</v>
      </c>
      <c r="C95" s="312"/>
      <c r="D95" s="93"/>
      <c r="E95" s="280">
        <f t="shared" si="3"/>
        <v>1070</v>
      </c>
      <c r="F95" s="93">
        <f>D95-E95</f>
        <v>-1070</v>
      </c>
      <c r="G95" s="4">
        <f>IFERROR(F95/D95, 0)</f>
        <v>0</v>
      </c>
    </row>
    <row r="96" spans="1:7" hidden="1" outlineLevel="2" x14ac:dyDescent="0.15">
      <c r="A96" s="47" t="s">
        <v>1217</v>
      </c>
      <c r="B96" s="280" t="s">
        <v>328</v>
      </c>
      <c r="C96" s="312"/>
      <c r="D96" s="93"/>
      <c r="E96" s="280">
        <f t="shared" si="3"/>
        <v>214</v>
      </c>
      <c r="F96" s="93">
        <f>D96-E96</f>
        <v>-214</v>
      </c>
      <c r="G96" s="4"/>
    </row>
    <row r="97" spans="1:7" hidden="1" outlineLevel="2" x14ac:dyDescent="0.15">
      <c r="A97" s="47" t="s">
        <v>1238</v>
      </c>
      <c r="B97" s="312">
        <v>0.25</v>
      </c>
      <c r="C97" s="4"/>
      <c r="D97" s="93"/>
      <c r="F97" s="93"/>
      <c r="G97" s="4"/>
    </row>
    <row r="98" spans="1:7" hidden="1" outlineLevel="2" x14ac:dyDescent="0.15">
      <c r="A98" s="14" t="str">
        <f>"Total " &amp; A93</f>
        <v>Total Domicilio Services</v>
      </c>
      <c r="B98" s="92">
        <f>SUM(B94:B96)</f>
        <v>2675</v>
      </c>
      <c r="C98" s="92"/>
      <c r="D98" s="92">
        <f>SUM(D94:D96)</f>
        <v>2675</v>
      </c>
      <c r="E98" s="92">
        <f>SUM(E94:E96)</f>
        <v>1284</v>
      </c>
      <c r="F98" s="93">
        <f>SUM(F94:F96)</f>
        <v>1391</v>
      </c>
      <c r="G98" s="4">
        <f>F98/D98</f>
        <v>0.52</v>
      </c>
    </row>
    <row r="99" spans="1:7" hidden="1" outlineLevel="2" x14ac:dyDescent="0.15">
      <c r="A99" s="47"/>
      <c r="B99" s="312"/>
      <c r="C99" s="4"/>
      <c r="D99" s="93"/>
      <c r="F99" s="93"/>
      <c r="G99" s="4"/>
    </row>
    <row r="100" spans="1:7" hidden="1" outlineLevel="2" x14ac:dyDescent="0.15">
      <c r="A100" s="14" t="str">
        <f>A77 &amp; " + " &amp; A93</f>
        <v>Producto Fusión + Domicilio Services</v>
      </c>
      <c r="B100" s="27">
        <f>B98+B83</f>
        <v>27285</v>
      </c>
      <c r="C100" s="64"/>
      <c r="D100" s="27">
        <f>D98+D83</f>
        <v>27285</v>
      </c>
      <c r="E100" s="27">
        <f>E98+E83</f>
        <v>15729</v>
      </c>
      <c r="F100" s="27">
        <f>F98+F83</f>
        <v>11556</v>
      </c>
      <c r="G100" s="179">
        <f>F100/D100</f>
        <v>0.42352941176470588</v>
      </c>
    </row>
    <row r="101" spans="1:7" outlineLevel="1" collapsed="1" x14ac:dyDescent="0.15">
      <c r="A101" s="14"/>
      <c r="B101" s="27"/>
      <c r="C101" s="64"/>
      <c r="D101" s="27"/>
      <c r="E101" s="27"/>
      <c r="F101" s="27"/>
      <c r="G101" s="179"/>
    </row>
    <row r="102" spans="1:7" x14ac:dyDescent="0.15">
      <c r="A102" s="10" t="s">
        <v>37</v>
      </c>
    </row>
    <row r="103" spans="1:7" outlineLevel="1" x14ac:dyDescent="0.15">
      <c r="A103" s="14" t="s">
        <v>1221</v>
      </c>
    </row>
    <row r="104" spans="1:7" outlineLevel="2" x14ac:dyDescent="0.15">
      <c r="A104" s="47" t="s">
        <v>1220</v>
      </c>
      <c r="B104" s="280">
        <v>18000</v>
      </c>
      <c r="C104" s="312">
        <v>0</v>
      </c>
      <c r="D104" s="93">
        <f>B104*(1-C104)</f>
        <v>18000</v>
      </c>
      <c r="E104" s="280">
        <v>12000</v>
      </c>
      <c r="F104" s="93">
        <f>D104-E104</f>
        <v>6000</v>
      </c>
      <c r="G104" s="4">
        <f>F104/D104</f>
        <v>0.33333333333333331</v>
      </c>
    </row>
    <row r="105" spans="1:7" outlineLevel="2" x14ac:dyDescent="0.15">
      <c r="A105" s="47" t="s">
        <v>1219</v>
      </c>
      <c r="B105" s="280" t="s">
        <v>328</v>
      </c>
      <c r="C105" s="93"/>
      <c r="D105" s="93"/>
      <c r="E105" s="280">
        <v>500</v>
      </c>
      <c r="F105" s="93">
        <f>D105-E105</f>
        <v>-500</v>
      </c>
      <c r="G105" s="4"/>
    </row>
    <row r="106" spans="1:7" outlineLevel="2" x14ac:dyDescent="0.15">
      <c r="A106" s="17" t="s">
        <v>327</v>
      </c>
      <c r="B106" s="280" t="s">
        <v>328</v>
      </c>
      <c r="C106" s="93"/>
      <c r="D106" s="93"/>
      <c r="E106" s="280">
        <v>0</v>
      </c>
      <c r="F106" s="93">
        <f>D106-E106</f>
        <v>0</v>
      </c>
      <c r="G106" s="4"/>
    </row>
    <row r="107" spans="1:7" outlineLevel="2" x14ac:dyDescent="0.15">
      <c r="A107" s="17" t="s">
        <v>325</v>
      </c>
      <c r="B107" s="280" t="s">
        <v>328</v>
      </c>
      <c r="C107" s="93"/>
      <c r="D107" s="93"/>
      <c r="E107" s="280">
        <v>0</v>
      </c>
      <c r="F107" s="93">
        <f>D107-E107</f>
        <v>0</v>
      </c>
      <c r="G107" s="4"/>
    </row>
    <row r="108" spans="1:7" outlineLevel="2" x14ac:dyDescent="0.15">
      <c r="A108" s="14" t="str">
        <f>"Total " &amp; A103</f>
        <v>Total Producto Diario</v>
      </c>
      <c r="B108" s="92">
        <f>SUM(B104:B107)</f>
        <v>18000</v>
      </c>
      <c r="C108" s="92"/>
      <c r="D108" s="92">
        <f>SUM(D104:D107)</f>
        <v>18000</v>
      </c>
      <c r="E108" s="92">
        <f>SUM(E104:E107)</f>
        <v>12500</v>
      </c>
      <c r="F108" s="93">
        <f>SUM(F104:F107)</f>
        <v>5500</v>
      </c>
      <c r="G108" s="4">
        <f>F108/D108</f>
        <v>0.30555555555555558</v>
      </c>
    </row>
    <row r="109" spans="1:7" outlineLevel="2" x14ac:dyDescent="0.15"/>
    <row r="110" spans="1:7" outlineLevel="2" x14ac:dyDescent="0.15">
      <c r="A110" s="14" t="s">
        <v>1222</v>
      </c>
      <c r="B110" s="91"/>
      <c r="D110" s="91"/>
      <c r="E110" s="91"/>
      <c r="F110" s="3"/>
      <c r="G110" s="94"/>
    </row>
    <row r="111" spans="1:7" outlineLevel="2" x14ac:dyDescent="0.15">
      <c r="A111" s="47" t="s">
        <v>1225</v>
      </c>
      <c r="B111" s="280">
        <v>0</v>
      </c>
      <c r="C111" s="312">
        <v>0</v>
      </c>
      <c r="D111" s="93">
        <f>B111*(1-C111)</f>
        <v>0</v>
      </c>
      <c r="F111" s="93">
        <f>D111-E111</f>
        <v>0</v>
      </c>
      <c r="G111" s="4">
        <f>IFERROR(F111/D111, 0)</f>
        <v>0</v>
      </c>
    </row>
    <row r="112" spans="1:7" outlineLevel="2" x14ac:dyDescent="0.15">
      <c r="A112" s="47" t="s">
        <v>1219</v>
      </c>
      <c r="B112" s="280" t="s">
        <v>328</v>
      </c>
      <c r="C112" s="93"/>
      <c r="D112" s="93"/>
      <c r="E112" s="280">
        <v>0</v>
      </c>
      <c r="F112" s="93">
        <f>D112-E112</f>
        <v>0</v>
      </c>
      <c r="G112" s="4"/>
    </row>
    <row r="113" spans="1:7" outlineLevel="2" x14ac:dyDescent="0.15">
      <c r="A113" s="47" t="s">
        <v>337</v>
      </c>
      <c r="B113" s="280">
        <v>0</v>
      </c>
      <c r="C113" s="312">
        <v>0</v>
      </c>
      <c r="D113" s="93">
        <f>B113*(1-C113)</f>
        <v>0</v>
      </c>
      <c r="F113" s="93">
        <f>D113-E113</f>
        <v>0</v>
      </c>
      <c r="G113" s="4">
        <f>IFERROR(F113/D113, 0)</f>
        <v>0</v>
      </c>
    </row>
    <row r="114" spans="1:7" s="14" customFormat="1" outlineLevel="2" x14ac:dyDescent="0.15">
      <c r="A114" s="14" t="str">
        <f>"Total " &amp; A110</f>
        <v>Total Local Services</v>
      </c>
      <c r="B114" s="92">
        <f>SUM(B111:B113)</f>
        <v>0</v>
      </c>
      <c r="C114" s="92"/>
      <c r="D114" s="92">
        <f>SUM(D111:D113)</f>
        <v>0</v>
      </c>
      <c r="E114" s="92">
        <f>SUM(E111:E113)</f>
        <v>0</v>
      </c>
      <c r="F114" s="92">
        <f>SUM(F111:F113)</f>
        <v>0</v>
      </c>
      <c r="G114" s="4">
        <f>IFERROR(F114/D114, 0)</f>
        <v>0</v>
      </c>
    </row>
    <row r="115" spans="1:7" outlineLevel="2" x14ac:dyDescent="0.15">
      <c r="A115" s="47"/>
      <c r="B115" s="96"/>
      <c r="C115" s="4"/>
      <c r="D115" s="93"/>
      <c r="F115" s="93"/>
      <c r="G115" s="4"/>
    </row>
    <row r="116" spans="1:7" outlineLevel="2" x14ac:dyDescent="0.15">
      <c r="A116" s="14" t="str">
        <f>A103 &amp; " + " &amp; A110</f>
        <v>Producto Diario + Local Services</v>
      </c>
      <c r="B116" s="27">
        <f>B114+B108</f>
        <v>18000</v>
      </c>
      <c r="C116" s="64"/>
      <c r="D116" s="27">
        <f>D114+D108</f>
        <v>18000</v>
      </c>
      <c r="E116" s="27">
        <f>E114+E108</f>
        <v>12500</v>
      </c>
      <c r="F116" s="27">
        <f>F114+F108</f>
        <v>5500</v>
      </c>
      <c r="G116" s="179">
        <f>F116/D116</f>
        <v>0.30555555555555558</v>
      </c>
    </row>
    <row r="117" spans="1:7" outlineLevel="2" x14ac:dyDescent="0.15">
      <c r="A117" s="47"/>
      <c r="B117" s="96"/>
      <c r="C117" s="4"/>
      <c r="D117" s="93"/>
      <c r="F117" s="93"/>
      <c r="G117" s="4"/>
    </row>
    <row r="118" spans="1:7" outlineLevel="2" x14ac:dyDescent="0.15">
      <c r="A118" s="14" t="s">
        <v>1223</v>
      </c>
      <c r="B118" s="91"/>
      <c r="D118" s="91"/>
      <c r="E118" s="91"/>
      <c r="F118" s="3"/>
      <c r="G118" s="94"/>
    </row>
    <row r="119" spans="1:7" outlineLevel="2" x14ac:dyDescent="0.15">
      <c r="A119" s="47" t="s">
        <v>1218</v>
      </c>
      <c r="B119" s="280">
        <v>2500</v>
      </c>
      <c r="C119" s="312">
        <v>0</v>
      </c>
      <c r="D119" s="93">
        <f>B119*(1-C119)</f>
        <v>2500</v>
      </c>
      <c r="E119" s="280">
        <v>0</v>
      </c>
      <c r="F119" s="93">
        <f>D119-E119</f>
        <v>2500</v>
      </c>
      <c r="G119" s="4">
        <f>IFERROR(F119/D119, 0)</f>
        <v>1</v>
      </c>
    </row>
    <row r="120" spans="1:7" outlineLevel="2" x14ac:dyDescent="0.15">
      <c r="A120" s="47" t="s">
        <v>1216</v>
      </c>
      <c r="B120" s="280" t="s">
        <v>328</v>
      </c>
      <c r="C120" s="312"/>
      <c r="D120" s="93"/>
      <c r="E120" s="280">
        <v>1000</v>
      </c>
      <c r="F120" s="93">
        <f>D120-E120</f>
        <v>-1000</v>
      </c>
      <c r="G120" s="4">
        <f>IFERROR(F120/D120, 0)</f>
        <v>0</v>
      </c>
    </row>
    <row r="121" spans="1:7" s="14" customFormat="1" outlineLevel="2" x14ac:dyDescent="0.15">
      <c r="A121" s="47" t="s">
        <v>1217</v>
      </c>
      <c r="B121" s="280" t="s">
        <v>328</v>
      </c>
      <c r="C121" s="312"/>
      <c r="D121" s="93"/>
      <c r="E121" s="280">
        <v>200</v>
      </c>
      <c r="F121" s="93">
        <f>D121-E121</f>
        <v>-200</v>
      </c>
      <c r="G121" s="4"/>
    </row>
    <row r="122" spans="1:7" outlineLevel="2" x14ac:dyDescent="0.15">
      <c r="A122" s="47" t="s">
        <v>1238</v>
      </c>
      <c r="B122" s="312">
        <v>0.31</v>
      </c>
      <c r="C122" s="4"/>
      <c r="D122" s="93"/>
      <c r="F122" s="93"/>
      <c r="G122" s="4"/>
    </row>
    <row r="123" spans="1:7" outlineLevel="2" x14ac:dyDescent="0.15">
      <c r="A123" s="14" t="str">
        <f>"Total " &amp; A118</f>
        <v>Total Domicilio Services</v>
      </c>
      <c r="B123" s="92">
        <f>SUM(B119:B121)</f>
        <v>2500</v>
      </c>
      <c r="C123" s="92"/>
      <c r="D123" s="92">
        <f>SUM(D119:D121)</f>
        <v>2500</v>
      </c>
      <c r="E123" s="92">
        <f>SUM(E119:E121)</f>
        <v>1200</v>
      </c>
      <c r="F123" s="93">
        <f>SUM(F119:F121)</f>
        <v>1300</v>
      </c>
      <c r="G123" s="4">
        <f>F123/D123</f>
        <v>0.52</v>
      </c>
    </row>
    <row r="124" spans="1:7" outlineLevel="2" x14ac:dyDescent="0.15">
      <c r="A124" s="47"/>
      <c r="B124" s="312"/>
      <c r="C124" s="4"/>
      <c r="D124" s="93"/>
      <c r="F124" s="93"/>
      <c r="G124" s="4"/>
    </row>
    <row r="125" spans="1:7" outlineLevel="2" x14ac:dyDescent="0.15">
      <c r="A125" s="14" t="str">
        <f>A103 &amp; " + " &amp; A118</f>
        <v>Producto Diario + Domicilio Services</v>
      </c>
      <c r="B125" s="27">
        <f>B123+B108</f>
        <v>20500</v>
      </c>
      <c r="C125" s="64"/>
      <c r="D125" s="27">
        <f>D123+D108</f>
        <v>20500</v>
      </c>
      <c r="E125" s="27">
        <f>E123+E108</f>
        <v>13700</v>
      </c>
      <c r="F125" s="27">
        <f>F123+F108</f>
        <v>6800</v>
      </c>
      <c r="G125" s="179">
        <f>F125/D125</f>
        <v>0.33170731707317075</v>
      </c>
    </row>
    <row r="126" spans="1:7" outlineLevel="2" collapsed="1" x14ac:dyDescent="0.15">
      <c r="A126" s="14"/>
      <c r="B126" s="27"/>
      <c r="C126" s="64"/>
      <c r="D126" s="27"/>
      <c r="E126" s="27"/>
      <c r="F126" s="27"/>
      <c r="G126" s="179"/>
    </row>
    <row r="127" spans="1:7" outlineLevel="1" x14ac:dyDescent="0.15">
      <c r="A127" s="14" t="s">
        <v>1226</v>
      </c>
    </row>
    <row r="128" spans="1:7" outlineLevel="2" x14ac:dyDescent="0.15">
      <c r="A128" s="47" t="s">
        <v>1220</v>
      </c>
      <c r="B128" s="280">
        <v>23000</v>
      </c>
      <c r="C128" s="312">
        <v>0</v>
      </c>
      <c r="D128" s="93">
        <f>B128*(1-C128)</f>
        <v>23000</v>
      </c>
      <c r="E128" s="280">
        <v>13000</v>
      </c>
      <c r="F128" s="93">
        <f>D128-E128</f>
        <v>10000</v>
      </c>
      <c r="G128" s="4">
        <f>F128/D128</f>
        <v>0.43478260869565216</v>
      </c>
    </row>
    <row r="129" spans="1:7" outlineLevel="2" x14ac:dyDescent="0.15">
      <c r="A129" s="47" t="s">
        <v>1219</v>
      </c>
      <c r="B129" s="280" t="s">
        <v>328</v>
      </c>
      <c r="C129" s="93"/>
      <c r="D129" s="93"/>
      <c r="E129" s="280">
        <v>500</v>
      </c>
      <c r="F129" s="93">
        <f>D129-E129</f>
        <v>-500</v>
      </c>
      <c r="G129" s="4"/>
    </row>
    <row r="130" spans="1:7" outlineLevel="2" x14ac:dyDescent="0.15">
      <c r="A130" s="17" t="s">
        <v>327</v>
      </c>
      <c r="B130" s="280" t="s">
        <v>328</v>
      </c>
      <c r="C130" s="93"/>
      <c r="D130" s="93"/>
      <c r="E130" s="280">
        <v>0</v>
      </c>
      <c r="F130" s="93">
        <f>D130-E130</f>
        <v>0</v>
      </c>
      <c r="G130" s="4"/>
    </row>
    <row r="131" spans="1:7" outlineLevel="2" x14ac:dyDescent="0.15">
      <c r="A131" s="17" t="s">
        <v>325</v>
      </c>
      <c r="B131" s="280" t="s">
        <v>328</v>
      </c>
      <c r="C131" s="93"/>
      <c r="D131" s="93"/>
      <c r="E131" s="280">
        <v>0</v>
      </c>
      <c r="F131" s="93">
        <f>D131-E131</f>
        <v>0</v>
      </c>
      <c r="G131" s="4"/>
    </row>
    <row r="132" spans="1:7" outlineLevel="2" x14ac:dyDescent="0.15">
      <c r="A132" s="47" t="s">
        <v>1237</v>
      </c>
      <c r="B132" s="312">
        <v>0.5</v>
      </c>
      <c r="C132" s="4"/>
      <c r="D132" s="93"/>
      <c r="F132" s="93"/>
      <c r="G132" s="4"/>
    </row>
    <row r="133" spans="1:7" outlineLevel="2" x14ac:dyDescent="0.15">
      <c r="A133" s="14" t="str">
        <f>"Total " &amp; A127</f>
        <v>Total Producto Fusión</v>
      </c>
      <c r="B133" s="92">
        <f>SUM(B128:B131)</f>
        <v>23000</v>
      </c>
      <c r="C133" s="92"/>
      <c r="D133" s="92">
        <f>SUM(D128:D131)</f>
        <v>23000</v>
      </c>
      <c r="E133" s="92">
        <f>SUM(E128:E131)</f>
        <v>13500</v>
      </c>
      <c r="F133" s="93">
        <f>SUM(F128:F131)</f>
        <v>9500</v>
      </c>
      <c r="G133" s="4">
        <f>F133/D133</f>
        <v>0.41304347826086957</v>
      </c>
    </row>
    <row r="134" spans="1:7" outlineLevel="2" x14ac:dyDescent="0.15"/>
    <row r="135" spans="1:7" outlineLevel="2" x14ac:dyDescent="0.15">
      <c r="A135" s="14" t="s">
        <v>1222</v>
      </c>
      <c r="B135" s="91"/>
      <c r="D135" s="91"/>
      <c r="E135" s="91"/>
      <c r="F135" s="3"/>
      <c r="G135" s="94"/>
    </row>
    <row r="136" spans="1:7" outlineLevel="2" x14ac:dyDescent="0.15">
      <c r="A136" s="47" t="s">
        <v>1225</v>
      </c>
      <c r="B136" s="280">
        <v>0</v>
      </c>
      <c r="C136" s="312">
        <v>0</v>
      </c>
      <c r="D136" s="93">
        <f>B136*(1-C136)</f>
        <v>0</v>
      </c>
      <c r="F136" s="93">
        <f>D136-E136</f>
        <v>0</v>
      </c>
      <c r="G136" s="4">
        <f>IFERROR(F136/D136, 0)</f>
        <v>0</v>
      </c>
    </row>
    <row r="137" spans="1:7" outlineLevel="2" x14ac:dyDescent="0.15">
      <c r="A137" s="47" t="s">
        <v>1219</v>
      </c>
      <c r="B137" s="280" t="s">
        <v>328</v>
      </c>
      <c r="C137" s="93"/>
      <c r="D137" s="93"/>
      <c r="E137" s="280">
        <v>0</v>
      </c>
      <c r="F137" s="93">
        <f>D137-E137</f>
        <v>0</v>
      </c>
      <c r="G137" s="4"/>
    </row>
    <row r="138" spans="1:7" outlineLevel="2" x14ac:dyDescent="0.15">
      <c r="A138" s="47" t="s">
        <v>337</v>
      </c>
      <c r="B138" s="280">
        <v>0</v>
      </c>
      <c r="C138" s="312">
        <v>0</v>
      </c>
      <c r="D138" s="93">
        <f>B138*(1-C138)</f>
        <v>0</v>
      </c>
      <c r="F138" s="93">
        <f>D138-E138</f>
        <v>0</v>
      </c>
      <c r="G138" s="4">
        <f>IFERROR(F138/D138, 0)</f>
        <v>0</v>
      </c>
    </row>
    <row r="139" spans="1:7" outlineLevel="2" x14ac:dyDescent="0.15">
      <c r="A139" s="14" t="str">
        <f>"Total " &amp; A135</f>
        <v>Total Local Services</v>
      </c>
      <c r="B139" s="92">
        <f>SUM(B136:B138)</f>
        <v>0</v>
      </c>
      <c r="C139" s="92"/>
      <c r="D139" s="92">
        <f>SUM(D136:D138)</f>
        <v>0</v>
      </c>
      <c r="E139" s="92">
        <f>SUM(E136:E138)</f>
        <v>0</v>
      </c>
      <c r="F139" s="92">
        <f>SUM(F136:F138)</f>
        <v>0</v>
      </c>
      <c r="G139" s="4">
        <f>IFERROR(F139/D139, 0)</f>
        <v>0</v>
      </c>
    </row>
    <row r="140" spans="1:7" outlineLevel="2" x14ac:dyDescent="0.15">
      <c r="A140" s="47"/>
      <c r="B140" s="96"/>
      <c r="C140" s="4"/>
      <c r="D140" s="93"/>
      <c r="F140" s="93"/>
      <c r="G140" s="4"/>
    </row>
    <row r="141" spans="1:7" outlineLevel="2" x14ac:dyDescent="0.15">
      <c r="A141" s="14" t="str">
        <f>A127 &amp; " + " &amp; A135</f>
        <v>Producto Fusión + Local Services</v>
      </c>
      <c r="B141" s="27">
        <f>B139+B133</f>
        <v>23000</v>
      </c>
      <c r="C141" s="64"/>
      <c r="D141" s="27">
        <f>D139+D133</f>
        <v>23000</v>
      </c>
      <c r="E141" s="27">
        <f>E139+E133</f>
        <v>13500</v>
      </c>
      <c r="F141" s="27">
        <f>F139+F133</f>
        <v>9500</v>
      </c>
      <c r="G141" s="179">
        <f>F141/D141</f>
        <v>0.41304347826086957</v>
      </c>
    </row>
    <row r="142" spans="1:7" outlineLevel="2" x14ac:dyDescent="0.15">
      <c r="A142" s="47"/>
      <c r="B142" s="96"/>
      <c r="C142" s="4"/>
      <c r="D142" s="93"/>
      <c r="F142" s="93"/>
      <c r="G142" s="4"/>
    </row>
    <row r="143" spans="1:7" outlineLevel="2" x14ac:dyDescent="0.15">
      <c r="A143" s="14" t="s">
        <v>1223</v>
      </c>
      <c r="B143" s="91"/>
      <c r="D143" s="91"/>
      <c r="E143" s="91"/>
      <c r="F143" s="3"/>
      <c r="G143" s="94"/>
    </row>
    <row r="144" spans="1:7" outlineLevel="2" x14ac:dyDescent="0.15">
      <c r="A144" s="47" t="s">
        <v>1218</v>
      </c>
      <c r="B144" s="280">
        <v>2500</v>
      </c>
      <c r="C144" s="312">
        <v>0</v>
      </c>
      <c r="D144" s="93">
        <f>B144*(1-C144)</f>
        <v>2500</v>
      </c>
      <c r="E144" s="280">
        <v>0</v>
      </c>
      <c r="F144" s="93">
        <f>D144-E144</f>
        <v>2500</v>
      </c>
      <c r="G144" s="4">
        <f>IFERROR(F144/D144, 0)</f>
        <v>1</v>
      </c>
    </row>
    <row r="145" spans="1:7" outlineLevel="2" x14ac:dyDescent="0.15">
      <c r="A145" s="47" t="s">
        <v>1216</v>
      </c>
      <c r="B145" s="280" t="s">
        <v>328</v>
      </c>
      <c r="C145" s="312"/>
      <c r="D145" s="93"/>
      <c r="E145" s="280">
        <v>1000</v>
      </c>
      <c r="F145" s="93">
        <f>D145-E145</f>
        <v>-1000</v>
      </c>
      <c r="G145" s="4">
        <f>IFERROR(F145/D145, 0)</f>
        <v>0</v>
      </c>
    </row>
    <row r="146" spans="1:7" outlineLevel="2" x14ac:dyDescent="0.15">
      <c r="A146" s="47" t="s">
        <v>1217</v>
      </c>
      <c r="B146" s="280" t="s">
        <v>328</v>
      </c>
      <c r="C146" s="312"/>
      <c r="D146" s="93"/>
      <c r="E146" s="280">
        <v>200</v>
      </c>
      <c r="F146" s="93">
        <f>D146-E146</f>
        <v>-200</v>
      </c>
      <c r="G146" s="4"/>
    </row>
    <row r="147" spans="1:7" outlineLevel="2" x14ac:dyDescent="0.15">
      <c r="A147" s="47" t="s">
        <v>340</v>
      </c>
      <c r="B147" s="312">
        <v>0.3</v>
      </c>
      <c r="C147" s="4"/>
      <c r="D147" s="93"/>
      <c r="F147" s="93"/>
      <c r="G147" s="4"/>
    </row>
    <row r="148" spans="1:7" outlineLevel="2" x14ac:dyDescent="0.15">
      <c r="A148" s="14" t="str">
        <f>"Total " &amp; A143</f>
        <v>Total Domicilio Services</v>
      </c>
      <c r="B148" s="92">
        <f>SUM(B144:B146)</f>
        <v>2500</v>
      </c>
      <c r="C148" s="92"/>
      <c r="D148" s="92">
        <f>SUM(D144:D146)</f>
        <v>2500</v>
      </c>
      <c r="E148" s="92">
        <f>SUM(E144:E146)</f>
        <v>1200</v>
      </c>
      <c r="F148" s="93">
        <f>SUM(F144:F146)</f>
        <v>1300</v>
      </c>
      <c r="G148" s="4">
        <f>F148/D148</f>
        <v>0.52</v>
      </c>
    </row>
    <row r="149" spans="1:7" outlineLevel="2" x14ac:dyDescent="0.15">
      <c r="A149" s="47"/>
      <c r="B149" s="312"/>
      <c r="C149" s="4"/>
      <c r="D149" s="93"/>
      <c r="F149" s="93"/>
      <c r="G149" s="4"/>
    </row>
    <row r="150" spans="1:7" outlineLevel="2" x14ac:dyDescent="0.15">
      <c r="A150" s="14" t="str">
        <f>A127 &amp; " + " &amp; A143</f>
        <v>Producto Fusión + Domicilio Services</v>
      </c>
      <c r="B150" s="27">
        <f>B148+B133</f>
        <v>25500</v>
      </c>
      <c r="C150" s="64"/>
      <c r="D150" s="27">
        <f>D148+D133</f>
        <v>25500</v>
      </c>
      <c r="E150" s="27">
        <f>E148+E133</f>
        <v>14700</v>
      </c>
      <c r="F150" s="27">
        <f>F148+F133</f>
        <v>10800</v>
      </c>
      <c r="G150" s="179">
        <f>F150/D150</f>
        <v>0.42352941176470588</v>
      </c>
    </row>
    <row r="151" spans="1:7" outlineLevel="1" x14ac:dyDescent="0.15"/>
    <row r="152" spans="1:7" x14ac:dyDescent="0.15">
      <c r="A152" s="10" t="s">
        <v>38</v>
      </c>
    </row>
    <row r="153" spans="1:7" hidden="1" outlineLevel="1" x14ac:dyDescent="0.15">
      <c r="A153" s="14" t="s">
        <v>1221</v>
      </c>
    </row>
    <row r="154" spans="1:7" hidden="1" outlineLevel="1" x14ac:dyDescent="0.15">
      <c r="A154" s="47" t="s">
        <v>1220</v>
      </c>
      <c r="B154" s="280">
        <v>18000</v>
      </c>
      <c r="C154" s="312">
        <v>0</v>
      </c>
      <c r="D154" s="93">
        <f>B154*(1-C154)</f>
        <v>18000</v>
      </c>
      <c r="E154" s="280">
        <v>12000</v>
      </c>
      <c r="F154" s="93">
        <f>D154-E154</f>
        <v>6000</v>
      </c>
      <c r="G154" s="4">
        <f>F154/D154</f>
        <v>0.33333333333333331</v>
      </c>
    </row>
    <row r="155" spans="1:7" hidden="1" outlineLevel="1" x14ac:dyDescent="0.15">
      <c r="A155" s="47" t="s">
        <v>1219</v>
      </c>
      <c r="B155" s="280" t="s">
        <v>328</v>
      </c>
      <c r="C155" s="93"/>
      <c r="D155" s="93"/>
      <c r="E155" s="280">
        <v>500</v>
      </c>
      <c r="F155" s="93">
        <f>D155-E155</f>
        <v>-500</v>
      </c>
      <c r="G155" s="4"/>
    </row>
    <row r="156" spans="1:7" hidden="1" outlineLevel="1" x14ac:dyDescent="0.15">
      <c r="A156" s="17" t="s">
        <v>327</v>
      </c>
      <c r="B156" s="280" t="s">
        <v>328</v>
      </c>
      <c r="C156" s="93"/>
      <c r="D156" s="93"/>
      <c r="E156" s="280">
        <v>0</v>
      </c>
      <c r="F156" s="93">
        <f>D156-E156</f>
        <v>0</v>
      </c>
      <c r="G156" s="4"/>
    </row>
    <row r="157" spans="1:7" hidden="1" outlineLevel="1" x14ac:dyDescent="0.15">
      <c r="A157" s="17" t="s">
        <v>325</v>
      </c>
      <c r="B157" s="280" t="s">
        <v>328</v>
      </c>
      <c r="C157" s="93"/>
      <c r="D157" s="93"/>
      <c r="E157" s="280">
        <v>0</v>
      </c>
      <c r="F157" s="93">
        <f>D157-E157</f>
        <v>0</v>
      </c>
      <c r="G157" s="4"/>
    </row>
    <row r="158" spans="1:7" hidden="1" outlineLevel="1" x14ac:dyDescent="0.15">
      <c r="A158" s="14" t="str">
        <f>"Total " &amp; A153</f>
        <v>Total Producto Diario</v>
      </c>
      <c r="B158" s="92">
        <f>SUM(B154:B157)</f>
        <v>18000</v>
      </c>
      <c r="C158" s="92"/>
      <c r="D158" s="92">
        <f>SUM(D154:D157)</f>
        <v>18000</v>
      </c>
      <c r="E158" s="92">
        <f>SUM(E154:E157)</f>
        <v>12500</v>
      </c>
      <c r="F158" s="93">
        <f>SUM(F154:F157)</f>
        <v>5500</v>
      </c>
      <c r="G158" s="4">
        <f>F158/D158</f>
        <v>0.30555555555555558</v>
      </c>
    </row>
    <row r="159" spans="1:7" hidden="1" outlineLevel="1" x14ac:dyDescent="0.15"/>
    <row r="160" spans="1:7" hidden="1" outlineLevel="1" x14ac:dyDescent="0.15">
      <c r="A160" s="14" t="s">
        <v>1222</v>
      </c>
      <c r="B160" s="91"/>
      <c r="D160" s="91"/>
      <c r="E160" s="91"/>
      <c r="F160" s="3"/>
      <c r="G160" s="94"/>
    </row>
    <row r="161" spans="1:7" hidden="1" outlineLevel="1" x14ac:dyDescent="0.15">
      <c r="A161" s="47" t="s">
        <v>1225</v>
      </c>
      <c r="B161" s="280">
        <v>0</v>
      </c>
      <c r="C161" s="312">
        <v>0</v>
      </c>
      <c r="D161" s="93">
        <f>B161*(1-C161)</f>
        <v>0</v>
      </c>
      <c r="F161" s="93">
        <f>D161-E161</f>
        <v>0</v>
      </c>
      <c r="G161" s="4">
        <f>IFERROR(F161/D161, 0)</f>
        <v>0</v>
      </c>
    </row>
    <row r="162" spans="1:7" hidden="1" outlineLevel="1" x14ac:dyDescent="0.15">
      <c r="A162" s="47" t="s">
        <v>1219</v>
      </c>
      <c r="B162" s="280" t="s">
        <v>328</v>
      </c>
      <c r="C162" s="93"/>
      <c r="D162" s="93"/>
      <c r="E162" s="280">
        <v>0</v>
      </c>
      <c r="F162" s="93">
        <f>D162-E162</f>
        <v>0</v>
      </c>
      <c r="G162" s="4"/>
    </row>
    <row r="163" spans="1:7" hidden="1" outlineLevel="1" x14ac:dyDescent="0.15">
      <c r="A163" s="47" t="s">
        <v>337</v>
      </c>
      <c r="B163" s="280">
        <v>0</v>
      </c>
      <c r="C163" s="312">
        <v>0</v>
      </c>
      <c r="D163" s="93">
        <f>B163*(1-C163)</f>
        <v>0</v>
      </c>
      <c r="F163" s="93">
        <f>D163-E163</f>
        <v>0</v>
      </c>
      <c r="G163" s="4">
        <f>IFERROR(F163/D163, 0)</f>
        <v>0</v>
      </c>
    </row>
    <row r="164" spans="1:7" hidden="1" outlineLevel="1" x14ac:dyDescent="0.15">
      <c r="A164" s="14" t="str">
        <f>"Total " &amp; A160</f>
        <v>Total Local Services</v>
      </c>
      <c r="B164" s="92">
        <f>SUM(B161:B163)</f>
        <v>0</v>
      </c>
      <c r="C164" s="92"/>
      <c r="D164" s="92">
        <f>SUM(D161:D163)</f>
        <v>0</v>
      </c>
      <c r="E164" s="92">
        <f>SUM(E161:E163)</f>
        <v>0</v>
      </c>
      <c r="F164" s="92">
        <f>SUM(F161:F163)</f>
        <v>0</v>
      </c>
      <c r="G164" s="4">
        <f>IFERROR(F164/D164, 0)</f>
        <v>0</v>
      </c>
    </row>
    <row r="165" spans="1:7" hidden="1" outlineLevel="1" x14ac:dyDescent="0.15">
      <c r="A165" s="47"/>
      <c r="B165" s="96"/>
      <c r="C165" s="4"/>
      <c r="D165" s="93"/>
      <c r="F165" s="93"/>
      <c r="G165" s="4"/>
    </row>
    <row r="166" spans="1:7" hidden="1" outlineLevel="1" x14ac:dyDescent="0.15">
      <c r="A166" s="14" t="str">
        <f>A153 &amp; " + " &amp; A160</f>
        <v>Producto Diario + Local Services</v>
      </c>
      <c r="B166" s="27">
        <f>B164+B158</f>
        <v>18000</v>
      </c>
      <c r="C166" s="64"/>
      <c r="D166" s="27">
        <f>D164+D158</f>
        <v>18000</v>
      </c>
      <c r="E166" s="27">
        <f>E164+E158</f>
        <v>12500</v>
      </c>
      <c r="F166" s="27">
        <f>F164+F158</f>
        <v>5500</v>
      </c>
      <c r="G166" s="179">
        <f>F166/D166</f>
        <v>0.30555555555555558</v>
      </c>
    </row>
    <row r="167" spans="1:7" hidden="1" outlineLevel="1" x14ac:dyDescent="0.15">
      <c r="A167" s="47"/>
      <c r="B167" s="96"/>
      <c r="C167" s="4"/>
      <c r="D167" s="93"/>
      <c r="F167" s="93"/>
      <c r="G167" s="4"/>
    </row>
    <row r="168" spans="1:7" hidden="1" outlineLevel="1" x14ac:dyDescent="0.15">
      <c r="A168" s="14" t="s">
        <v>1223</v>
      </c>
      <c r="B168" s="91"/>
      <c r="D168" s="91"/>
      <c r="E168" s="91"/>
      <c r="F168" s="3"/>
      <c r="G168" s="94"/>
    </row>
    <row r="169" spans="1:7" hidden="1" outlineLevel="1" x14ac:dyDescent="0.15">
      <c r="A169" s="47" t="s">
        <v>1218</v>
      </c>
      <c r="B169" s="280">
        <v>2500</v>
      </c>
      <c r="C169" s="312">
        <v>0</v>
      </c>
      <c r="D169" s="93">
        <f>B169*(1-C169)</f>
        <v>2500</v>
      </c>
      <c r="E169" s="280">
        <v>0</v>
      </c>
      <c r="F169" s="93">
        <f>D169-E169</f>
        <v>2500</v>
      </c>
      <c r="G169" s="4">
        <f>IFERROR(F169/D169, 0)</f>
        <v>1</v>
      </c>
    </row>
    <row r="170" spans="1:7" hidden="1" outlineLevel="1" x14ac:dyDescent="0.15">
      <c r="A170" s="47" t="s">
        <v>1216</v>
      </c>
      <c r="B170" s="280" t="s">
        <v>328</v>
      </c>
      <c r="C170" s="312"/>
      <c r="D170" s="93"/>
      <c r="E170" s="280">
        <v>1000</v>
      </c>
      <c r="F170" s="93">
        <f>D170-E170</f>
        <v>-1000</v>
      </c>
      <c r="G170" s="4">
        <f>IFERROR(F170/D170, 0)</f>
        <v>0</v>
      </c>
    </row>
    <row r="171" spans="1:7" hidden="1" outlineLevel="1" x14ac:dyDescent="0.15">
      <c r="A171" s="47" t="s">
        <v>1217</v>
      </c>
      <c r="B171" s="280" t="s">
        <v>328</v>
      </c>
      <c r="C171" s="312"/>
      <c r="D171" s="93"/>
      <c r="E171" s="280">
        <v>200</v>
      </c>
      <c r="F171" s="93">
        <f>D171-E171</f>
        <v>-200</v>
      </c>
      <c r="G171" s="4"/>
    </row>
    <row r="172" spans="1:7" hidden="1" outlineLevel="1" x14ac:dyDescent="0.15">
      <c r="A172" s="47" t="s">
        <v>340</v>
      </c>
      <c r="B172" s="312">
        <v>0.3</v>
      </c>
      <c r="C172" s="4"/>
      <c r="D172" s="93"/>
      <c r="F172" s="93"/>
      <c r="G172" s="4"/>
    </row>
    <row r="173" spans="1:7" hidden="1" outlineLevel="1" x14ac:dyDescent="0.15">
      <c r="A173" s="14" t="str">
        <f>"Total " &amp; A168</f>
        <v>Total Domicilio Services</v>
      </c>
      <c r="B173" s="92">
        <f>SUM(B169:B171)</f>
        <v>2500</v>
      </c>
      <c r="C173" s="92"/>
      <c r="D173" s="92">
        <f>SUM(D169:D171)</f>
        <v>2500</v>
      </c>
      <c r="E173" s="92">
        <f>SUM(E169:E171)</f>
        <v>1200</v>
      </c>
      <c r="F173" s="93">
        <f>SUM(F169:F171)</f>
        <v>1300</v>
      </c>
      <c r="G173" s="4">
        <f>F173/D173</f>
        <v>0.52</v>
      </c>
    </row>
    <row r="174" spans="1:7" hidden="1" outlineLevel="1" x14ac:dyDescent="0.15">
      <c r="A174" s="47"/>
      <c r="B174" s="312"/>
      <c r="C174" s="4"/>
      <c r="D174" s="93"/>
      <c r="F174" s="93"/>
      <c r="G174" s="4"/>
    </row>
    <row r="175" spans="1:7" hidden="1" outlineLevel="1" x14ac:dyDescent="0.15">
      <c r="A175" s="14" t="str">
        <f>A153 &amp; " + " &amp; A168</f>
        <v>Producto Diario + Domicilio Services</v>
      </c>
      <c r="B175" s="27">
        <f>B173+B158</f>
        <v>20500</v>
      </c>
      <c r="C175" s="64"/>
      <c r="D175" s="27">
        <f>D173+D158</f>
        <v>20500</v>
      </c>
      <c r="E175" s="27">
        <f>E173+E158</f>
        <v>13700</v>
      </c>
      <c r="F175" s="27">
        <f>F173+F158</f>
        <v>6800</v>
      </c>
      <c r="G175" s="179">
        <f>F175/D175</f>
        <v>0.33170731707317075</v>
      </c>
    </row>
    <row r="176" spans="1:7" hidden="1" outlineLevel="1" x14ac:dyDescent="0.15">
      <c r="A176" s="14"/>
      <c r="B176" s="27"/>
      <c r="C176" s="64"/>
      <c r="D176" s="27"/>
      <c r="E176" s="27"/>
      <c r="F176" s="27"/>
      <c r="G176" s="179"/>
    </row>
    <row r="177" spans="1:7" hidden="1" outlineLevel="1" x14ac:dyDescent="0.15">
      <c r="A177" s="14" t="s">
        <v>1226</v>
      </c>
    </row>
    <row r="178" spans="1:7" hidden="1" outlineLevel="1" x14ac:dyDescent="0.15">
      <c r="A178" s="47" t="s">
        <v>1220</v>
      </c>
      <c r="B178" s="280">
        <v>23000</v>
      </c>
      <c r="C178" s="312">
        <v>0.09</v>
      </c>
      <c r="D178" s="93">
        <f>B178*(1-C178)</f>
        <v>20930</v>
      </c>
      <c r="E178" s="280">
        <v>13000</v>
      </c>
      <c r="F178" s="93">
        <f>D178-E178</f>
        <v>7930</v>
      </c>
      <c r="G178" s="4">
        <f>F178/D178</f>
        <v>0.37888198757763975</v>
      </c>
    </row>
    <row r="179" spans="1:7" hidden="1" outlineLevel="1" x14ac:dyDescent="0.15">
      <c r="A179" s="47" t="s">
        <v>1219</v>
      </c>
      <c r="B179" s="280" t="s">
        <v>328</v>
      </c>
      <c r="C179" s="93"/>
      <c r="D179" s="93"/>
      <c r="E179" s="280">
        <v>500</v>
      </c>
      <c r="F179" s="93">
        <f>D179-E179</f>
        <v>-500</v>
      </c>
      <c r="G179" s="4"/>
    </row>
    <row r="180" spans="1:7" hidden="1" outlineLevel="1" x14ac:dyDescent="0.15">
      <c r="A180" s="17" t="s">
        <v>327</v>
      </c>
      <c r="B180" s="280" t="s">
        <v>328</v>
      </c>
      <c r="C180" s="93"/>
      <c r="D180" s="93"/>
      <c r="E180" s="280">
        <v>0</v>
      </c>
      <c r="F180" s="93">
        <f>D180-E180</f>
        <v>0</v>
      </c>
      <c r="G180" s="4"/>
    </row>
    <row r="181" spans="1:7" hidden="1" outlineLevel="1" x14ac:dyDescent="0.15">
      <c r="A181" s="17" t="s">
        <v>325</v>
      </c>
      <c r="B181" s="280" t="s">
        <v>328</v>
      </c>
      <c r="C181" s="93"/>
      <c r="D181" s="93"/>
      <c r="E181" s="280">
        <v>0</v>
      </c>
      <c r="F181" s="93">
        <f>D181-E181</f>
        <v>0</v>
      </c>
      <c r="G181" s="4"/>
    </row>
    <row r="182" spans="1:7" hidden="1" outlineLevel="1" x14ac:dyDescent="0.15">
      <c r="A182" s="47" t="s">
        <v>340</v>
      </c>
      <c r="B182" s="312">
        <v>0.5</v>
      </c>
      <c r="C182" s="4"/>
      <c r="D182" s="93"/>
      <c r="F182" s="93"/>
      <c r="G182" s="4"/>
    </row>
    <row r="183" spans="1:7" hidden="1" outlineLevel="1" x14ac:dyDescent="0.15">
      <c r="A183" s="14" t="str">
        <f>"Total " &amp; A177</f>
        <v>Total Producto Fusión</v>
      </c>
      <c r="B183" s="92">
        <f>SUM(B178:B181)</f>
        <v>23000</v>
      </c>
      <c r="C183" s="92"/>
      <c r="D183" s="92">
        <f>SUM(D178:D181)</f>
        <v>20930</v>
      </c>
      <c r="E183" s="92">
        <f>SUM(E178:E181)</f>
        <v>13500</v>
      </c>
      <c r="F183" s="93">
        <f>SUM(F178:F181)</f>
        <v>7430</v>
      </c>
      <c r="G183" s="4">
        <f>F183/D183</f>
        <v>0.35499283325370284</v>
      </c>
    </row>
    <row r="184" spans="1:7" hidden="1" outlineLevel="1" x14ac:dyDescent="0.15"/>
    <row r="185" spans="1:7" hidden="1" outlineLevel="1" x14ac:dyDescent="0.15">
      <c r="A185" s="14" t="s">
        <v>1222</v>
      </c>
      <c r="B185" s="91"/>
      <c r="D185" s="91"/>
      <c r="E185" s="91"/>
      <c r="F185" s="3"/>
      <c r="G185" s="94"/>
    </row>
    <row r="186" spans="1:7" hidden="1" outlineLevel="1" x14ac:dyDescent="0.15">
      <c r="A186" s="47" t="s">
        <v>1225</v>
      </c>
      <c r="B186" s="280">
        <v>0</v>
      </c>
      <c r="C186" s="312">
        <v>0</v>
      </c>
      <c r="D186" s="93">
        <f>B186*(1-C186)</f>
        <v>0</v>
      </c>
      <c r="F186" s="93">
        <f>D186-E186</f>
        <v>0</v>
      </c>
      <c r="G186" s="4">
        <f>IFERROR(F186/D186, 0)</f>
        <v>0</v>
      </c>
    </row>
    <row r="187" spans="1:7" hidden="1" outlineLevel="1" x14ac:dyDescent="0.15">
      <c r="A187" s="47" t="s">
        <v>1219</v>
      </c>
      <c r="B187" s="280" t="s">
        <v>328</v>
      </c>
      <c r="C187" s="93"/>
      <c r="D187" s="93"/>
      <c r="E187" s="280">
        <v>0</v>
      </c>
      <c r="F187" s="93">
        <f>D187-E187</f>
        <v>0</v>
      </c>
      <c r="G187" s="4"/>
    </row>
    <row r="188" spans="1:7" hidden="1" outlineLevel="1" x14ac:dyDescent="0.15">
      <c r="A188" s="47" t="s">
        <v>337</v>
      </c>
      <c r="B188" s="280">
        <v>0</v>
      </c>
      <c r="C188" s="312">
        <v>0</v>
      </c>
      <c r="D188" s="93">
        <f>B188*(1-C188)</f>
        <v>0</v>
      </c>
      <c r="F188" s="93">
        <f>D188-E188</f>
        <v>0</v>
      </c>
      <c r="G188" s="4">
        <f>IFERROR(F188/D188, 0)</f>
        <v>0</v>
      </c>
    </row>
    <row r="189" spans="1:7" hidden="1" outlineLevel="1" x14ac:dyDescent="0.15">
      <c r="A189" s="14" t="str">
        <f>"Total " &amp; A185</f>
        <v>Total Local Services</v>
      </c>
      <c r="B189" s="92">
        <f>SUM(B186:B188)</f>
        <v>0</v>
      </c>
      <c r="C189" s="92"/>
      <c r="D189" s="92">
        <f>SUM(D186:D188)</f>
        <v>0</v>
      </c>
      <c r="E189" s="92">
        <f>SUM(E186:E188)</f>
        <v>0</v>
      </c>
      <c r="F189" s="92">
        <f>SUM(F186:F188)</f>
        <v>0</v>
      </c>
      <c r="G189" s="4">
        <f>IFERROR(F189/D189, 0)</f>
        <v>0</v>
      </c>
    </row>
    <row r="190" spans="1:7" hidden="1" outlineLevel="1" x14ac:dyDescent="0.15">
      <c r="A190" s="47"/>
      <c r="B190" s="96"/>
      <c r="C190" s="4"/>
      <c r="D190" s="93"/>
      <c r="F190" s="93"/>
      <c r="G190" s="4"/>
    </row>
    <row r="191" spans="1:7" hidden="1" outlineLevel="1" x14ac:dyDescent="0.15">
      <c r="A191" s="14" t="str">
        <f>A177 &amp; " + " &amp; A185</f>
        <v>Producto Fusión + Local Services</v>
      </c>
      <c r="B191" s="27">
        <f>B189+B183</f>
        <v>23000</v>
      </c>
      <c r="C191" s="64"/>
      <c r="D191" s="27">
        <f>D189+D183</f>
        <v>20930</v>
      </c>
      <c r="E191" s="27">
        <f>E189+E183</f>
        <v>13500</v>
      </c>
      <c r="F191" s="27">
        <f>F189+F183</f>
        <v>7430</v>
      </c>
      <c r="G191" s="179">
        <f>F191/D191</f>
        <v>0.35499283325370284</v>
      </c>
    </row>
    <row r="192" spans="1:7" hidden="1" outlineLevel="1" x14ac:dyDescent="0.15">
      <c r="A192" s="47"/>
      <c r="B192" s="96"/>
      <c r="C192" s="4"/>
      <c r="D192" s="93"/>
      <c r="F192" s="93"/>
      <c r="G192" s="4"/>
    </row>
    <row r="193" spans="1:7" hidden="1" outlineLevel="1" x14ac:dyDescent="0.15">
      <c r="A193" s="14" t="s">
        <v>1223</v>
      </c>
      <c r="B193" s="91"/>
      <c r="D193" s="91"/>
      <c r="E193" s="91"/>
      <c r="F193" s="3"/>
      <c r="G193" s="94"/>
    </row>
    <row r="194" spans="1:7" hidden="1" outlineLevel="1" x14ac:dyDescent="0.15">
      <c r="A194" s="47" t="s">
        <v>1218</v>
      </c>
      <c r="B194" s="280">
        <v>2500</v>
      </c>
      <c r="C194" s="312">
        <v>0</v>
      </c>
      <c r="D194" s="93">
        <f>B194*(1-C194)</f>
        <v>2500</v>
      </c>
      <c r="E194" s="280">
        <v>0</v>
      </c>
      <c r="F194" s="93">
        <f>D194-E194</f>
        <v>2500</v>
      </c>
      <c r="G194" s="4">
        <f>IFERROR(F194/D194, 0)</f>
        <v>1</v>
      </c>
    </row>
    <row r="195" spans="1:7" hidden="1" outlineLevel="1" x14ac:dyDescent="0.15">
      <c r="A195" s="47" t="s">
        <v>1216</v>
      </c>
      <c r="B195" s="280" t="s">
        <v>328</v>
      </c>
      <c r="C195" s="312"/>
      <c r="D195" s="93"/>
      <c r="E195" s="280">
        <v>1000</v>
      </c>
      <c r="F195" s="93">
        <f>D195-E195</f>
        <v>-1000</v>
      </c>
      <c r="G195" s="4">
        <f>IFERROR(F195/D195, 0)</f>
        <v>0</v>
      </c>
    </row>
    <row r="196" spans="1:7" hidden="1" outlineLevel="1" x14ac:dyDescent="0.15">
      <c r="A196" s="47" t="s">
        <v>1217</v>
      </c>
      <c r="B196" s="280" t="s">
        <v>328</v>
      </c>
      <c r="C196" s="312"/>
      <c r="D196" s="93"/>
      <c r="E196" s="280">
        <v>200</v>
      </c>
      <c r="F196" s="93">
        <f>D196-E196</f>
        <v>-200</v>
      </c>
      <c r="G196" s="4"/>
    </row>
    <row r="197" spans="1:7" hidden="1" outlineLevel="1" x14ac:dyDescent="0.15">
      <c r="A197" s="47" t="s">
        <v>340</v>
      </c>
      <c r="B197" s="312">
        <v>0.3</v>
      </c>
      <c r="C197" s="4"/>
      <c r="D197" s="93"/>
      <c r="F197" s="93"/>
      <c r="G197" s="4"/>
    </row>
    <row r="198" spans="1:7" hidden="1" outlineLevel="1" x14ac:dyDescent="0.15">
      <c r="A198" s="14" t="str">
        <f>"Total " &amp; A193</f>
        <v>Total Domicilio Services</v>
      </c>
      <c r="B198" s="92">
        <f>SUM(B194:B196)</f>
        <v>2500</v>
      </c>
      <c r="C198" s="92"/>
      <c r="D198" s="92">
        <f>SUM(D194:D196)</f>
        <v>2500</v>
      </c>
      <c r="E198" s="92">
        <f>SUM(E194:E196)</f>
        <v>1200</v>
      </c>
      <c r="F198" s="93">
        <f>SUM(F194:F196)</f>
        <v>1300</v>
      </c>
      <c r="G198" s="4">
        <f>F198/D198</f>
        <v>0.52</v>
      </c>
    </row>
    <row r="199" spans="1:7" hidden="1" outlineLevel="1" x14ac:dyDescent="0.15">
      <c r="A199" s="47"/>
      <c r="B199" s="312"/>
      <c r="C199" s="4"/>
      <c r="D199" s="93"/>
      <c r="F199" s="93"/>
      <c r="G199" s="4"/>
    </row>
    <row r="200" spans="1:7" hidden="1" outlineLevel="1" x14ac:dyDescent="0.15">
      <c r="A200" s="14" t="str">
        <f>A177 &amp; " + " &amp; A193</f>
        <v>Producto Fusión + Domicilio Services</v>
      </c>
      <c r="B200" s="27">
        <f>B198+B183</f>
        <v>25500</v>
      </c>
      <c r="C200" s="64"/>
      <c r="D200" s="27">
        <f>D198+D183</f>
        <v>23430</v>
      </c>
      <c r="E200" s="27">
        <f>E198+E183</f>
        <v>14700</v>
      </c>
      <c r="F200" s="27">
        <f>F198+F183</f>
        <v>8730</v>
      </c>
      <c r="G200" s="179">
        <f>F200/D200</f>
        <v>0.37259923175416132</v>
      </c>
    </row>
    <row r="201" spans="1:7" hidden="1" outlineLevel="1" x14ac:dyDescent="0.15"/>
    <row r="202" spans="1:7" collapsed="1" x14ac:dyDescent="0.15">
      <c r="A202" s="10" t="s">
        <v>39</v>
      </c>
    </row>
    <row r="203" spans="1:7" hidden="1" outlineLevel="1" x14ac:dyDescent="0.15">
      <c r="A203" s="14" t="s">
        <v>1221</v>
      </c>
    </row>
    <row r="204" spans="1:7" hidden="1" outlineLevel="1" x14ac:dyDescent="0.15">
      <c r="A204" s="47" t="s">
        <v>1220</v>
      </c>
      <c r="B204" s="280">
        <v>18000</v>
      </c>
      <c r="C204" s="312">
        <v>0</v>
      </c>
      <c r="D204" s="93">
        <f>B204*(1-C204)</f>
        <v>18000</v>
      </c>
      <c r="E204" s="280">
        <v>12000</v>
      </c>
      <c r="F204" s="93">
        <f>D204-E204</f>
        <v>6000</v>
      </c>
      <c r="G204" s="4">
        <f>F204/D204</f>
        <v>0.33333333333333331</v>
      </c>
    </row>
    <row r="205" spans="1:7" hidden="1" outlineLevel="1" x14ac:dyDescent="0.15">
      <c r="A205" s="47" t="s">
        <v>1219</v>
      </c>
      <c r="B205" s="280" t="s">
        <v>328</v>
      </c>
      <c r="C205" s="93"/>
      <c r="D205" s="93"/>
      <c r="E205" s="280">
        <v>500</v>
      </c>
      <c r="F205" s="93">
        <f>D205-E205</f>
        <v>-500</v>
      </c>
      <c r="G205" s="4"/>
    </row>
    <row r="206" spans="1:7" hidden="1" outlineLevel="1" x14ac:dyDescent="0.15">
      <c r="A206" s="17" t="s">
        <v>327</v>
      </c>
      <c r="B206" s="280" t="s">
        <v>328</v>
      </c>
      <c r="C206" s="93"/>
      <c r="D206" s="93"/>
      <c r="E206" s="280">
        <v>0</v>
      </c>
      <c r="F206" s="93">
        <f>D206-E206</f>
        <v>0</v>
      </c>
      <c r="G206" s="4"/>
    </row>
    <row r="207" spans="1:7" hidden="1" outlineLevel="1" x14ac:dyDescent="0.15">
      <c r="A207" s="17" t="s">
        <v>325</v>
      </c>
      <c r="B207" s="280" t="s">
        <v>328</v>
      </c>
      <c r="C207" s="93"/>
      <c r="D207" s="93"/>
      <c r="E207" s="280">
        <v>0</v>
      </c>
      <c r="F207" s="93">
        <f>D207-E207</f>
        <v>0</v>
      </c>
      <c r="G207" s="4"/>
    </row>
    <row r="208" spans="1:7" hidden="1" outlineLevel="1" x14ac:dyDescent="0.15">
      <c r="A208" s="14" t="str">
        <f>"Total " &amp; A203</f>
        <v>Total Producto Diario</v>
      </c>
      <c r="B208" s="92">
        <f>SUM(B204:B207)</f>
        <v>18000</v>
      </c>
      <c r="C208" s="92"/>
      <c r="D208" s="92">
        <f>SUM(D204:D207)</f>
        <v>18000</v>
      </c>
      <c r="E208" s="92">
        <f>SUM(E204:E207)</f>
        <v>12500</v>
      </c>
      <c r="F208" s="93">
        <f>SUM(F204:F207)</f>
        <v>5500</v>
      </c>
      <c r="G208" s="4">
        <f>F208/D208</f>
        <v>0.30555555555555558</v>
      </c>
    </row>
    <row r="209" spans="1:7" hidden="1" outlineLevel="1" x14ac:dyDescent="0.15"/>
    <row r="210" spans="1:7" hidden="1" outlineLevel="1" x14ac:dyDescent="0.15">
      <c r="A210" s="14" t="s">
        <v>1222</v>
      </c>
      <c r="B210" s="91"/>
      <c r="D210" s="91"/>
      <c r="E210" s="91"/>
      <c r="F210" s="3"/>
      <c r="G210" s="94"/>
    </row>
    <row r="211" spans="1:7" hidden="1" outlineLevel="1" x14ac:dyDescent="0.15">
      <c r="A211" s="47" t="s">
        <v>1225</v>
      </c>
      <c r="B211" s="280">
        <v>0</v>
      </c>
      <c r="C211" s="312">
        <v>0</v>
      </c>
      <c r="D211" s="93">
        <f>B211*(1-C211)</f>
        <v>0</v>
      </c>
      <c r="F211" s="93">
        <f>D211-E211</f>
        <v>0</v>
      </c>
      <c r="G211" s="4">
        <f>IFERROR(F211/D211, 0)</f>
        <v>0</v>
      </c>
    </row>
    <row r="212" spans="1:7" hidden="1" outlineLevel="1" x14ac:dyDescent="0.15">
      <c r="A212" s="47" t="s">
        <v>1219</v>
      </c>
      <c r="B212" s="280" t="s">
        <v>328</v>
      </c>
      <c r="C212" s="93"/>
      <c r="D212" s="93"/>
      <c r="E212" s="280">
        <v>0</v>
      </c>
      <c r="F212" s="93">
        <f>D212-E212</f>
        <v>0</v>
      </c>
      <c r="G212" s="4"/>
    </row>
    <row r="213" spans="1:7" hidden="1" outlineLevel="1" x14ac:dyDescent="0.15">
      <c r="A213" s="47" t="s">
        <v>337</v>
      </c>
      <c r="B213" s="280">
        <v>0</v>
      </c>
      <c r="C213" s="312">
        <v>0</v>
      </c>
      <c r="D213" s="93">
        <f>B213*(1-C213)</f>
        <v>0</v>
      </c>
      <c r="F213" s="93">
        <f>D213-E213</f>
        <v>0</v>
      </c>
      <c r="G213" s="4">
        <f>IFERROR(F213/D213, 0)</f>
        <v>0</v>
      </c>
    </row>
    <row r="214" spans="1:7" hidden="1" outlineLevel="1" x14ac:dyDescent="0.15">
      <c r="A214" s="14" t="str">
        <f>"Total " &amp; A210</f>
        <v>Total Local Services</v>
      </c>
      <c r="B214" s="92">
        <f>SUM(B211:B213)</f>
        <v>0</v>
      </c>
      <c r="C214" s="92"/>
      <c r="D214" s="92">
        <f>SUM(D211:D213)</f>
        <v>0</v>
      </c>
      <c r="E214" s="92">
        <f>SUM(E211:E213)</f>
        <v>0</v>
      </c>
      <c r="F214" s="92">
        <f>SUM(F211:F213)</f>
        <v>0</v>
      </c>
      <c r="G214" s="4">
        <f>IFERROR(F214/D214, 0)</f>
        <v>0</v>
      </c>
    </row>
    <row r="215" spans="1:7" hidden="1" outlineLevel="1" x14ac:dyDescent="0.15">
      <c r="A215" s="47"/>
      <c r="B215" s="96"/>
      <c r="C215" s="4"/>
      <c r="D215" s="93"/>
      <c r="F215" s="93"/>
      <c r="G215" s="4"/>
    </row>
    <row r="216" spans="1:7" hidden="1" outlineLevel="1" x14ac:dyDescent="0.15">
      <c r="A216" s="14" t="str">
        <f>A203 &amp; " + " &amp; A210</f>
        <v>Producto Diario + Local Services</v>
      </c>
      <c r="B216" s="27">
        <f>B214+B208</f>
        <v>18000</v>
      </c>
      <c r="C216" s="64"/>
      <c r="D216" s="27">
        <f>D214+D208</f>
        <v>18000</v>
      </c>
      <c r="E216" s="27">
        <f>E214+E208</f>
        <v>12500</v>
      </c>
      <c r="F216" s="27">
        <f>F214+F208</f>
        <v>5500</v>
      </c>
      <c r="G216" s="179">
        <f>F216/D216</f>
        <v>0.30555555555555558</v>
      </c>
    </row>
    <row r="217" spans="1:7" hidden="1" outlineLevel="1" x14ac:dyDescent="0.15">
      <c r="A217" s="47"/>
      <c r="B217" s="96"/>
      <c r="C217" s="4"/>
      <c r="D217" s="93"/>
      <c r="F217" s="93"/>
      <c r="G217" s="4"/>
    </row>
    <row r="218" spans="1:7" hidden="1" outlineLevel="1" x14ac:dyDescent="0.15">
      <c r="A218" s="14" t="s">
        <v>1223</v>
      </c>
      <c r="B218" s="91"/>
      <c r="D218" s="91"/>
      <c r="E218" s="91"/>
      <c r="F218" s="3"/>
      <c r="G218" s="94"/>
    </row>
    <row r="219" spans="1:7" hidden="1" outlineLevel="1" x14ac:dyDescent="0.15">
      <c r="A219" s="47" t="s">
        <v>1218</v>
      </c>
      <c r="B219" s="280">
        <v>2500</v>
      </c>
      <c r="C219" s="312">
        <v>0</v>
      </c>
      <c r="D219" s="93">
        <f>B219*(1-C219)</f>
        <v>2500</v>
      </c>
      <c r="E219" s="280">
        <v>0</v>
      </c>
      <c r="F219" s="93">
        <f>D219-E219</f>
        <v>2500</v>
      </c>
      <c r="G219" s="4">
        <f>IFERROR(F219/D219, 0)</f>
        <v>1</v>
      </c>
    </row>
    <row r="220" spans="1:7" hidden="1" outlineLevel="1" x14ac:dyDescent="0.15">
      <c r="A220" s="47" t="s">
        <v>1216</v>
      </c>
      <c r="B220" s="280" t="s">
        <v>328</v>
      </c>
      <c r="C220" s="312"/>
      <c r="D220" s="93"/>
      <c r="E220" s="280">
        <v>1000</v>
      </c>
      <c r="F220" s="93">
        <f>D220-E220</f>
        <v>-1000</v>
      </c>
      <c r="G220" s="4">
        <f>IFERROR(F220/D220, 0)</f>
        <v>0</v>
      </c>
    </row>
    <row r="221" spans="1:7" hidden="1" outlineLevel="1" x14ac:dyDescent="0.15">
      <c r="A221" s="47" t="s">
        <v>1217</v>
      </c>
      <c r="B221" s="280" t="s">
        <v>328</v>
      </c>
      <c r="C221" s="312"/>
      <c r="D221" s="93"/>
      <c r="E221" s="280">
        <v>200</v>
      </c>
      <c r="F221" s="93">
        <f>D221-E221</f>
        <v>-200</v>
      </c>
      <c r="G221" s="4"/>
    </row>
    <row r="222" spans="1:7" hidden="1" outlineLevel="1" x14ac:dyDescent="0.15">
      <c r="A222" s="47" t="s">
        <v>340</v>
      </c>
      <c r="B222" s="312">
        <v>0.3</v>
      </c>
      <c r="C222" s="4"/>
      <c r="D222" s="93"/>
      <c r="F222" s="93"/>
      <c r="G222" s="4"/>
    </row>
    <row r="223" spans="1:7" hidden="1" outlineLevel="1" x14ac:dyDescent="0.15">
      <c r="A223" s="14" t="str">
        <f>"Total " &amp; A218</f>
        <v>Total Domicilio Services</v>
      </c>
      <c r="B223" s="92">
        <f>SUM(B219:B221)</f>
        <v>2500</v>
      </c>
      <c r="C223" s="92"/>
      <c r="D223" s="92">
        <f>SUM(D219:D221)</f>
        <v>2500</v>
      </c>
      <c r="E223" s="92">
        <f>SUM(E219:E221)</f>
        <v>1200</v>
      </c>
      <c r="F223" s="93">
        <f>SUM(F219:F221)</f>
        <v>1300</v>
      </c>
      <c r="G223" s="4">
        <f>F223/D223</f>
        <v>0.52</v>
      </c>
    </row>
    <row r="224" spans="1:7" hidden="1" outlineLevel="1" x14ac:dyDescent="0.15">
      <c r="A224" s="47"/>
      <c r="B224" s="312"/>
      <c r="C224" s="4"/>
      <c r="D224" s="93"/>
      <c r="F224" s="93"/>
      <c r="G224" s="4"/>
    </row>
    <row r="225" spans="1:7" hidden="1" outlineLevel="1" x14ac:dyDescent="0.15">
      <c r="A225" s="14" t="str">
        <f>A203 &amp; " + " &amp; A218</f>
        <v>Producto Diario + Domicilio Services</v>
      </c>
      <c r="B225" s="27">
        <f>B223+B208</f>
        <v>20500</v>
      </c>
      <c r="C225" s="64"/>
      <c r="D225" s="27">
        <f>D223+D208</f>
        <v>20500</v>
      </c>
      <c r="E225" s="27">
        <f>E223+E208</f>
        <v>13700</v>
      </c>
      <c r="F225" s="27">
        <f>F223+F208</f>
        <v>6800</v>
      </c>
      <c r="G225" s="179">
        <f>F225/D225</f>
        <v>0.33170731707317075</v>
      </c>
    </row>
    <row r="226" spans="1:7" hidden="1" outlineLevel="1" x14ac:dyDescent="0.15">
      <c r="A226" s="14"/>
      <c r="B226" s="27"/>
      <c r="C226" s="64"/>
      <c r="D226" s="27"/>
      <c r="E226" s="27"/>
      <c r="F226" s="27"/>
      <c r="G226" s="179"/>
    </row>
    <row r="227" spans="1:7" hidden="1" outlineLevel="1" x14ac:dyDescent="0.15">
      <c r="A227" s="14" t="s">
        <v>1226</v>
      </c>
    </row>
    <row r="228" spans="1:7" hidden="1" outlineLevel="1" x14ac:dyDescent="0.15">
      <c r="A228" s="47" t="s">
        <v>1220</v>
      </c>
      <c r="B228" s="280">
        <v>23000</v>
      </c>
      <c r="C228" s="312">
        <v>0.09</v>
      </c>
      <c r="D228" s="93">
        <f>B228*(1-C228)</f>
        <v>20930</v>
      </c>
      <c r="E228" s="280">
        <v>13000</v>
      </c>
      <c r="F228" s="93">
        <f>D228-E228</f>
        <v>7930</v>
      </c>
      <c r="G228" s="4">
        <f>F228/D228</f>
        <v>0.37888198757763975</v>
      </c>
    </row>
    <row r="229" spans="1:7" hidden="1" outlineLevel="1" x14ac:dyDescent="0.15">
      <c r="A229" s="47" t="s">
        <v>1219</v>
      </c>
      <c r="B229" s="280" t="s">
        <v>328</v>
      </c>
      <c r="C229" s="93"/>
      <c r="D229" s="93"/>
      <c r="E229" s="280">
        <v>500</v>
      </c>
      <c r="F229" s="93">
        <f>D229-E229</f>
        <v>-500</v>
      </c>
      <c r="G229" s="4"/>
    </row>
    <row r="230" spans="1:7" hidden="1" outlineLevel="1" x14ac:dyDescent="0.15">
      <c r="A230" s="17" t="s">
        <v>327</v>
      </c>
      <c r="B230" s="280" t="s">
        <v>328</v>
      </c>
      <c r="C230" s="93"/>
      <c r="D230" s="93"/>
      <c r="E230" s="280">
        <v>0</v>
      </c>
      <c r="F230" s="93">
        <f>D230-E230</f>
        <v>0</v>
      </c>
      <c r="G230" s="4"/>
    </row>
    <row r="231" spans="1:7" hidden="1" outlineLevel="1" x14ac:dyDescent="0.15">
      <c r="A231" s="17" t="s">
        <v>325</v>
      </c>
      <c r="B231" s="280" t="s">
        <v>328</v>
      </c>
      <c r="C231" s="93"/>
      <c r="D231" s="93"/>
      <c r="E231" s="280">
        <v>0</v>
      </c>
      <c r="F231" s="93">
        <f>D231-E231</f>
        <v>0</v>
      </c>
      <c r="G231" s="4"/>
    </row>
    <row r="232" spans="1:7" hidden="1" outlineLevel="1" x14ac:dyDescent="0.15">
      <c r="A232" s="47" t="s">
        <v>340</v>
      </c>
      <c r="B232" s="312">
        <v>0.5</v>
      </c>
      <c r="C232" s="4"/>
      <c r="D232" s="93"/>
      <c r="F232" s="93"/>
      <c r="G232" s="4"/>
    </row>
    <row r="233" spans="1:7" hidden="1" outlineLevel="1" x14ac:dyDescent="0.15">
      <c r="A233" s="14" t="str">
        <f>"Total " &amp; A227</f>
        <v>Total Producto Fusión</v>
      </c>
      <c r="B233" s="92">
        <f>SUM(B228:B231)</f>
        <v>23000</v>
      </c>
      <c r="C233" s="92"/>
      <c r="D233" s="92">
        <f>SUM(D228:D231)</f>
        <v>20930</v>
      </c>
      <c r="E233" s="92">
        <f>SUM(E228:E231)</f>
        <v>13500</v>
      </c>
      <c r="F233" s="93">
        <f>SUM(F228:F231)</f>
        <v>7430</v>
      </c>
      <c r="G233" s="4">
        <f>F233/D233</f>
        <v>0.35499283325370284</v>
      </c>
    </row>
    <row r="234" spans="1:7" hidden="1" outlineLevel="1" x14ac:dyDescent="0.15"/>
    <row r="235" spans="1:7" hidden="1" outlineLevel="1" x14ac:dyDescent="0.15">
      <c r="A235" s="14" t="s">
        <v>1222</v>
      </c>
      <c r="B235" s="91"/>
      <c r="D235" s="91"/>
      <c r="E235" s="91"/>
      <c r="F235" s="3"/>
      <c r="G235" s="94"/>
    </row>
    <row r="236" spans="1:7" hidden="1" outlineLevel="1" x14ac:dyDescent="0.15">
      <c r="A236" s="47" t="s">
        <v>1225</v>
      </c>
      <c r="B236" s="280">
        <v>0</v>
      </c>
      <c r="C236" s="312">
        <v>0</v>
      </c>
      <c r="D236" s="93">
        <f>B236*(1-C236)</f>
        <v>0</v>
      </c>
      <c r="F236" s="93">
        <f>D236-E236</f>
        <v>0</v>
      </c>
      <c r="G236" s="4">
        <f>IFERROR(F236/D236, 0)</f>
        <v>0</v>
      </c>
    </row>
    <row r="237" spans="1:7" hidden="1" outlineLevel="1" x14ac:dyDescent="0.15">
      <c r="A237" s="47" t="s">
        <v>1219</v>
      </c>
      <c r="B237" s="280" t="s">
        <v>328</v>
      </c>
      <c r="C237" s="93"/>
      <c r="D237" s="93"/>
      <c r="E237" s="280">
        <v>0</v>
      </c>
      <c r="F237" s="93">
        <f>D237-E237</f>
        <v>0</v>
      </c>
      <c r="G237" s="4"/>
    </row>
    <row r="238" spans="1:7" hidden="1" outlineLevel="1" x14ac:dyDescent="0.15">
      <c r="A238" s="47" t="s">
        <v>337</v>
      </c>
      <c r="B238" s="280">
        <v>0</v>
      </c>
      <c r="C238" s="312">
        <v>0</v>
      </c>
      <c r="D238" s="93">
        <f>B238*(1-C238)</f>
        <v>0</v>
      </c>
      <c r="F238" s="93">
        <f>D238-E238</f>
        <v>0</v>
      </c>
      <c r="G238" s="4">
        <f>IFERROR(F238/D238, 0)</f>
        <v>0</v>
      </c>
    </row>
    <row r="239" spans="1:7" hidden="1" outlineLevel="1" x14ac:dyDescent="0.15">
      <c r="A239" s="14" t="str">
        <f>"Total " &amp; A235</f>
        <v>Total Local Services</v>
      </c>
      <c r="B239" s="92">
        <f>SUM(B236:B238)</f>
        <v>0</v>
      </c>
      <c r="C239" s="92"/>
      <c r="D239" s="92">
        <f>SUM(D236:D238)</f>
        <v>0</v>
      </c>
      <c r="E239" s="92">
        <f>SUM(E236:E238)</f>
        <v>0</v>
      </c>
      <c r="F239" s="92">
        <f>SUM(F236:F238)</f>
        <v>0</v>
      </c>
      <c r="G239" s="4">
        <f>IFERROR(F239/D239, 0)</f>
        <v>0</v>
      </c>
    </row>
    <row r="240" spans="1:7" hidden="1" outlineLevel="1" x14ac:dyDescent="0.15">
      <c r="A240" s="47"/>
      <c r="B240" s="96"/>
      <c r="C240" s="4"/>
      <c r="D240" s="93"/>
      <c r="F240" s="93"/>
      <c r="G240" s="4"/>
    </row>
    <row r="241" spans="1:7" hidden="1" outlineLevel="1" x14ac:dyDescent="0.15">
      <c r="A241" s="14" t="str">
        <f>A227 &amp; " + " &amp; A235</f>
        <v>Producto Fusión + Local Services</v>
      </c>
      <c r="B241" s="27">
        <f>B239+B233</f>
        <v>23000</v>
      </c>
      <c r="C241" s="64"/>
      <c r="D241" s="27">
        <f>D239+D233</f>
        <v>20930</v>
      </c>
      <c r="E241" s="27">
        <f>E239+E233</f>
        <v>13500</v>
      </c>
      <c r="F241" s="27">
        <f>F239+F233</f>
        <v>7430</v>
      </c>
      <c r="G241" s="179">
        <f>F241/D241</f>
        <v>0.35499283325370284</v>
      </c>
    </row>
    <row r="242" spans="1:7" hidden="1" outlineLevel="1" x14ac:dyDescent="0.15">
      <c r="A242" s="47"/>
      <c r="B242" s="96"/>
      <c r="C242" s="4"/>
      <c r="D242" s="93"/>
      <c r="F242" s="93"/>
      <c r="G242" s="4"/>
    </row>
    <row r="243" spans="1:7" hidden="1" outlineLevel="1" x14ac:dyDescent="0.15">
      <c r="A243" s="14" t="s">
        <v>1223</v>
      </c>
      <c r="B243" s="91"/>
      <c r="D243" s="91"/>
      <c r="E243" s="91"/>
      <c r="F243" s="3"/>
      <c r="G243" s="94"/>
    </row>
    <row r="244" spans="1:7" hidden="1" outlineLevel="1" x14ac:dyDescent="0.15">
      <c r="A244" s="47" t="s">
        <v>1218</v>
      </c>
      <c r="B244" s="280">
        <v>2500</v>
      </c>
      <c r="C244" s="312">
        <v>0</v>
      </c>
      <c r="D244" s="93">
        <f>B244*(1-C244)</f>
        <v>2500</v>
      </c>
      <c r="E244" s="280">
        <v>0</v>
      </c>
      <c r="F244" s="93">
        <f>D244-E244</f>
        <v>2500</v>
      </c>
      <c r="G244" s="4">
        <f>IFERROR(F244/D244, 0)</f>
        <v>1</v>
      </c>
    </row>
    <row r="245" spans="1:7" hidden="1" outlineLevel="1" x14ac:dyDescent="0.15">
      <c r="A245" s="47" t="s">
        <v>1216</v>
      </c>
      <c r="B245" s="280" t="s">
        <v>328</v>
      </c>
      <c r="C245" s="312"/>
      <c r="D245" s="93"/>
      <c r="E245" s="280">
        <v>1000</v>
      </c>
      <c r="F245" s="93">
        <f>D245-E245</f>
        <v>-1000</v>
      </c>
      <c r="G245" s="4">
        <f>IFERROR(F245/D245, 0)</f>
        <v>0</v>
      </c>
    </row>
    <row r="246" spans="1:7" hidden="1" outlineLevel="1" x14ac:dyDescent="0.15">
      <c r="A246" s="47" t="s">
        <v>1217</v>
      </c>
      <c r="B246" s="280" t="s">
        <v>328</v>
      </c>
      <c r="C246" s="312"/>
      <c r="D246" s="93"/>
      <c r="E246" s="280">
        <v>200</v>
      </c>
      <c r="F246" s="93">
        <f>D246-E246</f>
        <v>-200</v>
      </c>
      <c r="G246" s="4"/>
    </row>
    <row r="247" spans="1:7" hidden="1" outlineLevel="1" x14ac:dyDescent="0.15">
      <c r="A247" s="47" t="s">
        <v>340</v>
      </c>
      <c r="B247" s="312">
        <v>0.3</v>
      </c>
      <c r="C247" s="4"/>
      <c r="D247" s="93"/>
      <c r="F247" s="93"/>
      <c r="G247" s="4"/>
    </row>
    <row r="248" spans="1:7" hidden="1" outlineLevel="1" x14ac:dyDescent="0.15">
      <c r="A248" s="14" t="str">
        <f>"Total " &amp; A243</f>
        <v>Total Domicilio Services</v>
      </c>
      <c r="B248" s="92">
        <f>SUM(B244:B246)</f>
        <v>2500</v>
      </c>
      <c r="C248" s="92"/>
      <c r="D248" s="92">
        <f>SUM(D244:D246)</f>
        <v>2500</v>
      </c>
      <c r="E248" s="92">
        <f>SUM(E244:E246)</f>
        <v>1200</v>
      </c>
      <c r="F248" s="93">
        <f>SUM(F244:F246)</f>
        <v>1300</v>
      </c>
      <c r="G248" s="4">
        <f>F248/D248</f>
        <v>0.52</v>
      </c>
    </row>
    <row r="249" spans="1:7" hidden="1" outlineLevel="1" x14ac:dyDescent="0.15">
      <c r="A249" s="47"/>
      <c r="B249" s="312"/>
      <c r="C249" s="4"/>
      <c r="D249" s="93"/>
      <c r="F249" s="93"/>
      <c r="G249" s="4"/>
    </row>
    <row r="250" spans="1:7" hidden="1" outlineLevel="1" x14ac:dyDescent="0.15">
      <c r="A250" s="14" t="str">
        <f>A227 &amp; " + " &amp; A243</f>
        <v>Producto Fusión + Domicilio Services</v>
      </c>
      <c r="B250" s="27">
        <f>B248+B233</f>
        <v>25500</v>
      </c>
      <c r="C250" s="64"/>
      <c r="D250" s="27">
        <f>D248+D233</f>
        <v>23430</v>
      </c>
      <c r="E250" s="27">
        <f>E248+E233</f>
        <v>14700</v>
      </c>
      <c r="F250" s="27">
        <f>F248+F233</f>
        <v>8730</v>
      </c>
      <c r="G250" s="179">
        <f>F250/D250</f>
        <v>0.37259923175416132</v>
      </c>
    </row>
    <row r="251" spans="1:7" hidden="1" outlineLevel="1" x14ac:dyDescent="0.15"/>
    <row r="252" spans="1:7" collapsed="1" x14ac:dyDescent="0.15"/>
  </sheetData>
  <printOptions gridLines="1"/>
  <pageMargins left="0.7" right="0.7" top="0.75" bottom="0.75" header="0.3" footer="0.3"/>
  <pageSetup scale="51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A1:BL133"/>
  <sheetViews>
    <sheetView workbookViewId="0">
      <selection activeCell="A5" sqref="A5:XFD5"/>
    </sheetView>
    <sheetView workbookViewId="1"/>
    <sheetView tabSelected="1" workbookViewId="2">
      <pane xSplit="2" ySplit="10" topLeftCell="Z67" activePane="bottomRight" state="frozen"/>
      <selection pane="topRight" activeCell="C1" sqref="C1"/>
      <selection pane="bottomLeft" activeCell="A11" sqref="A11"/>
      <selection pane="bottomRight" activeCell="AC97" sqref="AC97"/>
    </sheetView>
    <sheetView workbookViewId="3">
      <selection activeCell="C32" sqref="C32"/>
    </sheetView>
  </sheetViews>
  <sheetFormatPr baseColWidth="10" defaultColWidth="9.1640625" defaultRowHeight="13" outlineLevelRow="1" x14ac:dyDescent="0.15"/>
  <cols>
    <col min="1" max="1" width="30.6640625" style="33" customWidth="1"/>
    <col min="2" max="2" width="6" style="33" customWidth="1"/>
    <col min="3" max="3" width="13.33203125" style="33" customWidth="1"/>
    <col min="4" max="4" width="11.33203125" style="33" customWidth="1"/>
    <col min="5" max="5" width="13.6640625" style="33" customWidth="1"/>
    <col min="6" max="6" width="14.6640625" style="33" customWidth="1"/>
    <col min="7" max="7" width="12.33203125" style="33" customWidth="1"/>
    <col min="8" max="8" width="12.1640625" style="33" customWidth="1"/>
    <col min="9" max="9" width="12.5" style="33" customWidth="1"/>
    <col min="10" max="10" width="11.33203125" style="33" customWidth="1"/>
    <col min="11" max="11" width="13.5" style="33" customWidth="1"/>
    <col min="12" max="16" width="15.5" style="33" customWidth="1"/>
    <col min="17" max="17" width="15.6640625" style="33" bestFit="1" customWidth="1"/>
    <col min="18" max="26" width="12.83203125" style="33" customWidth="1"/>
    <col min="27" max="27" width="12.33203125" style="33" bestFit="1" customWidth="1"/>
    <col min="28" max="38" width="14.5" style="33" customWidth="1"/>
    <col min="39" max="39" width="14.33203125" style="33" customWidth="1"/>
    <col min="40" max="50" width="14.5" style="33" customWidth="1"/>
    <col min="51" max="60" width="15.1640625" style="33" customWidth="1"/>
    <col min="61" max="62" width="13.83203125" style="33" customWidth="1"/>
    <col min="63" max="63" width="15" style="118" bestFit="1" customWidth="1"/>
    <col min="64" max="64" width="15" style="33" bestFit="1" customWidth="1"/>
    <col min="65" max="16384" width="9.1640625" style="33"/>
  </cols>
  <sheetData>
    <row r="1" spans="1:62" x14ac:dyDescent="0.15">
      <c r="B1" s="75" t="s">
        <v>147</v>
      </c>
      <c r="C1" s="78" t="s">
        <v>35</v>
      </c>
      <c r="D1" s="78"/>
      <c r="E1" s="78" t="s">
        <v>36</v>
      </c>
      <c r="F1" s="34"/>
      <c r="G1" s="78" t="s">
        <v>37</v>
      </c>
      <c r="H1" s="34"/>
      <c r="I1" s="78" t="s">
        <v>38</v>
      </c>
      <c r="J1" s="34"/>
      <c r="K1" s="78" t="s">
        <v>39</v>
      </c>
      <c r="M1" s="39" t="s">
        <v>537</v>
      </c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</row>
    <row r="2" spans="1:62" x14ac:dyDescent="0.15">
      <c r="B2" s="75"/>
      <c r="C2" s="78"/>
      <c r="D2" s="78"/>
      <c r="E2" s="78"/>
      <c r="F2" s="34"/>
      <c r="G2" s="34"/>
      <c r="H2" s="34"/>
      <c r="I2" s="34"/>
      <c r="J2" s="34"/>
      <c r="K2" s="34"/>
      <c r="M2" s="39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</row>
    <row r="3" spans="1:62" x14ac:dyDescent="0.15">
      <c r="A3" s="33" t="s">
        <v>1241</v>
      </c>
      <c r="B3" s="75"/>
      <c r="C3" s="63">
        <f>SUM(C12:N12)</f>
        <v>1306020</v>
      </c>
      <c r="D3" s="63"/>
      <c r="E3" s="63">
        <f>SUM(O12:Z12)</f>
        <v>7017595</v>
      </c>
      <c r="F3" s="63"/>
      <c r="G3" s="63">
        <f>SUM(AA12:AL12)</f>
        <v>18473710</v>
      </c>
      <c r="H3" s="63"/>
      <c r="I3" s="63" t="e">
        <f>SUM(AM12:AX12)</f>
        <v>#REF!</v>
      </c>
      <c r="J3" s="63"/>
      <c r="K3" s="63" t="e">
        <f>SUM(AY12:BJ12)</f>
        <v>#REF!</v>
      </c>
      <c r="M3" s="322" t="e">
        <f>SUM(C3:K3)</f>
        <v>#REF!</v>
      </c>
      <c r="N3" s="63"/>
      <c r="O3" s="63"/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</row>
    <row r="4" spans="1:62" x14ac:dyDescent="0.15">
      <c r="A4" s="33" t="s">
        <v>1239</v>
      </c>
      <c r="B4" s="75"/>
      <c r="C4" s="63">
        <f>SUM(C13:N13)</f>
        <v>417520</v>
      </c>
      <c r="D4" s="63"/>
      <c r="E4" s="63">
        <f>SUM(O13:Z13)</f>
        <v>2599565</v>
      </c>
      <c r="F4" s="63"/>
      <c r="G4" s="63">
        <f>SUM(AA13:AL13)</f>
        <v>14873710</v>
      </c>
      <c r="H4" s="63"/>
      <c r="I4" s="63" t="e">
        <f>SUM(AM13:AX13)</f>
        <v>#VALUE!</v>
      </c>
      <c r="J4" s="63"/>
      <c r="K4" s="63" t="e">
        <f>SUM(AY13:BJ13)</f>
        <v>#REF!</v>
      </c>
      <c r="M4" s="322" t="e">
        <f>SUM(C4:K4)</f>
        <v>#VALUE!</v>
      </c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</row>
    <row r="5" spans="1:62" x14ac:dyDescent="0.15">
      <c r="A5" s="33" t="s">
        <v>1240</v>
      </c>
      <c r="B5" s="75"/>
      <c r="C5" s="96">
        <f>C4/C3</f>
        <v>0.31968882559225742</v>
      </c>
      <c r="D5" s="96"/>
      <c r="E5" s="96">
        <f>E4/E3</f>
        <v>0.37043531295265686</v>
      </c>
      <c r="F5" s="96"/>
      <c r="G5" s="96">
        <f>G4/G3</f>
        <v>0.80512847717107172</v>
      </c>
      <c r="H5" s="96"/>
      <c r="I5" s="96" t="e">
        <f>I4/I3</f>
        <v>#VALUE!</v>
      </c>
      <c r="J5" s="96"/>
      <c r="K5" s="96" t="e">
        <f>K4/K3</f>
        <v>#REF!</v>
      </c>
      <c r="L5" s="323"/>
      <c r="M5" s="96"/>
      <c r="N5" s="96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</row>
    <row r="6" spans="1:62" x14ac:dyDescent="0.15">
      <c r="A6" s="33" t="s">
        <v>652</v>
      </c>
      <c r="B6" s="75"/>
      <c r="C6" s="63">
        <f>SUM(C15:N15)</f>
        <v>201840</v>
      </c>
      <c r="D6" s="96">
        <f>C6/TotalIngresosAñ1</f>
        <v>0.15454587219185004</v>
      </c>
      <c r="E6" s="63">
        <f>SUM(O15:Z15)</f>
        <v>1451455</v>
      </c>
      <c r="F6" s="96">
        <f>E6/E3</f>
        <v>0.20683083022032478</v>
      </c>
      <c r="G6" s="63">
        <f>SUM(AA15:AL15)</f>
        <v>1826500</v>
      </c>
      <c r="H6" s="96">
        <f>G6/G3</f>
        <v>9.8870232346399287E-2</v>
      </c>
      <c r="I6" s="63" t="e">
        <f>SUM(AM15:AX15)</f>
        <v>#VALUE!</v>
      </c>
      <c r="J6" s="96" t="e">
        <f>I6/I3</f>
        <v>#VALUE!</v>
      </c>
      <c r="K6" s="63" t="e">
        <f>SUM(AY15:BJ15)</f>
        <v>#REF!</v>
      </c>
      <c r="L6" s="96" t="e">
        <f>K6/K3</f>
        <v>#REF!</v>
      </c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</row>
    <row r="7" spans="1:62" x14ac:dyDescent="0.15">
      <c r="A7" s="33" t="s">
        <v>653</v>
      </c>
      <c r="B7" s="75"/>
      <c r="C7" s="63">
        <f>SUM(C16:N16)</f>
        <v>215680</v>
      </c>
      <c r="D7" s="96">
        <f>C7/TotalIngresosAñ1</f>
        <v>0.16514295340040736</v>
      </c>
      <c r="E7" s="63">
        <f>SUM(O16:Z16)</f>
        <v>1148110</v>
      </c>
      <c r="F7" s="96">
        <f>E7/E3</f>
        <v>0.16360448273233208</v>
      </c>
      <c r="G7" s="63">
        <f>SUM(AA16:AL16)</f>
        <v>13047210</v>
      </c>
      <c r="H7" s="96">
        <f>G7/G3</f>
        <v>0.70625824482467248</v>
      </c>
      <c r="I7" s="63">
        <f>SUM(AM16:AX16)</f>
        <v>0</v>
      </c>
      <c r="J7" s="96" t="e">
        <f>I7/I3</f>
        <v>#REF!</v>
      </c>
      <c r="K7" s="63" t="e">
        <f>SUM(AY16:BJ16)</f>
        <v>#VALUE!</v>
      </c>
      <c r="L7" s="96" t="e">
        <f>K7/K3</f>
        <v>#VALUE!</v>
      </c>
      <c r="M7" s="63"/>
      <c r="N7" s="63"/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</row>
    <row r="8" spans="1:62" x14ac:dyDescent="0.15">
      <c r="B8" s="75"/>
      <c r="C8" s="78"/>
      <c r="D8" s="78"/>
      <c r="E8" s="78"/>
      <c r="F8" s="34"/>
      <c r="G8" s="78"/>
      <c r="H8" s="34"/>
      <c r="I8" s="78"/>
      <c r="J8" s="34"/>
      <c r="K8" s="78"/>
      <c r="L8" s="34"/>
      <c r="M8" s="34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</row>
    <row r="9" spans="1:62" x14ac:dyDescent="0.15">
      <c r="B9" s="75"/>
      <c r="C9" s="377" t="s">
        <v>35</v>
      </c>
      <c r="D9" s="377"/>
      <c r="E9" s="377"/>
      <c r="F9" s="377"/>
      <c r="G9" s="377"/>
      <c r="H9" s="377"/>
      <c r="I9" s="377"/>
      <c r="J9" s="377"/>
      <c r="K9" s="377"/>
      <c r="L9" s="377"/>
      <c r="M9" s="377"/>
      <c r="N9" s="377"/>
      <c r="O9" s="377" t="s">
        <v>36</v>
      </c>
      <c r="P9" s="377"/>
      <c r="Q9" s="377"/>
      <c r="R9" s="377"/>
      <c r="S9" s="377"/>
      <c r="T9" s="377"/>
      <c r="U9" s="377"/>
      <c r="V9" s="377"/>
      <c r="W9" s="377"/>
      <c r="X9" s="377"/>
      <c r="Y9" s="377"/>
      <c r="Z9" s="377"/>
      <c r="AA9" s="377" t="s">
        <v>37</v>
      </c>
      <c r="AB9" s="377"/>
      <c r="AC9" s="377"/>
      <c r="AD9" s="377"/>
      <c r="AE9" s="377"/>
      <c r="AF9" s="377"/>
      <c r="AG9" s="377"/>
      <c r="AH9" s="377"/>
      <c r="AI9" s="377"/>
      <c r="AJ9" s="377"/>
      <c r="AK9" s="377"/>
      <c r="AL9" s="377"/>
      <c r="AM9" s="377" t="s">
        <v>38</v>
      </c>
      <c r="AN9" s="377"/>
      <c r="AO9" s="377"/>
      <c r="AP9" s="377"/>
      <c r="AQ9" s="377"/>
      <c r="AR9" s="377"/>
      <c r="AS9" s="377"/>
      <c r="AT9" s="377"/>
      <c r="AU9" s="377"/>
      <c r="AV9" s="377"/>
      <c r="AW9" s="377"/>
      <c r="AX9" s="377"/>
      <c r="AY9" s="377" t="s">
        <v>39</v>
      </c>
      <c r="AZ9" s="377"/>
      <c r="BA9" s="377"/>
      <c r="BB9" s="377"/>
      <c r="BC9" s="377"/>
      <c r="BD9" s="377"/>
      <c r="BE9" s="377"/>
      <c r="BF9" s="377"/>
      <c r="BG9" s="377"/>
      <c r="BH9" s="377"/>
      <c r="BI9" s="377"/>
      <c r="BJ9" s="377"/>
    </row>
    <row r="10" spans="1:62" x14ac:dyDescent="0.15">
      <c r="B10" s="75" t="s">
        <v>147</v>
      </c>
      <c r="C10" s="78" t="s">
        <v>40</v>
      </c>
      <c r="D10" s="78" t="s">
        <v>41</v>
      </c>
      <c r="E10" s="78" t="s">
        <v>42</v>
      </c>
      <c r="F10" s="34" t="s">
        <v>43</v>
      </c>
      <c r="G10" s="34" t="s">
        <v>44</v>
      </c>
      <c r="H10" s="34" t="s">
        <v>45</v>
      </c>
      <c r="I10" s="34" t="s">
        <v>46</v>
      </c>
      <c r="J10" s="34" t="s">
        <v>47</v>
      </c>
      <c r="K10" s="34" t="s">
        <v>48</v>
      </c>
      <c r="L10" s="34" t="s">
        <v>49</v>
      </c>
      <c r="M10" s="34" t="s">
        <v>50</v>
      </c>
      <c r="N10" s="34" t="s">
        <v>51</v>
      </c>
      <c r="O10" s="34" t="s">
        <v>40</v>
      </c>
      <c r="P10" s="34" t="s">
        <v>41</v>
      </c>
      <c r="Q10" s="34" t="s">
        <v>42</v>
      </c>
      <c r="R10" s="34" t="s">
        <v>43</v>
      </c>
      <c r="S10" s="34" t="s">
        <v>44</v>
      </c>
      <c r="T10" s="34" t="s">
        <v>45</v>
      </c>
      <c r="U10" s="34" t="s">
        <v>46</v>
      </c>
      <c r="V10" s="34" t="s">
        <v>47</v>
      </c>
      <c r="W10" s="34" t="s">
        <v>48</v>
      </c>
      <c r="X10" s="34" t="s">
        <v>49</v>
      </c>
      <c r="Y10" s="34" t="s">
        <v>50</v>
      </c>
      <c r="Z10" s="34" t="s">
        <v>51</v>
      </c>
      <c r="AA10" s="34" t="s">
        <v>40</v>
      </c>
      <c r="AB10" s="34" t="s">
        <v>41</v>
      </c>
      <c r="AC10" s="34" t="s">
        <v>42</v>
      </c>
      <c r="AD10" s="34" t="s">
        <v>43</v>
      </c>
      <c r="AE10" s="34" t="s">
        <v>44</v>
      </c>
      <c r="AF10" s="34" t="s">
        <v>45</v>
      </c>
      <c r="AG10" s="34" t="s">
        <v>46</v>
      </c>
      <c r="AH10" s="34" t="s">
        <v>47</v>
      </c>
      <c r="AI10" s="34" t="s">
        <v>48</v>
      </c>
      <c r="AJ10" s="34" t="s">
        <v>49</v>
      </c>
      <c r="AK10" s="34" t="s">
        <v>50</v>
      </c>
      <c r="AL10" s="34" t="s">
        <v>51</v>
      </c>
      <c r="AM10" s="34" t="s">
        <v>40</v>
      </c>
      <c r="AN10" s="34" t="s">
        <v>41</v>
      </c>
      <c r="AO10" s="34" t="s">
        <v>42</v>
      </c>
      <c r="AP10" s="34" t="s">
        <v>43</v>
      </c>
      <c r="AQ10" s="34" t="s">
        <v>44</v>
      </c>
      <c r="AR10" s="34" t="s">
        <v>45</v>
      </c>
      <c r="AS10" s="34" t="s">
        <v>46</v>
      </c>
      <c r="AT10" s="34" t="s">
        <v>47</v>
      </c>
      <c r="AU10" s="34" t="s">
        <v>48</v>
      </c>
      <c r="AV10" s="34" t="s">
        <v>49</v>
      </c>
      <c r="AW10" s="34" t="s">
        <v>50</v>
      </c>
      <c r="AX10" s="34" t="s">
        <v>51</v>
      </c>
      <c r="AY10" s="34" t="s">
        <v>40</v>
      </c>
      <c r="AZ10" s="34" t="s">
        <v>41</v>
      </c>
      <c r="BA10" s="34" t="s">
        <v>42</v>
      </c>
      <c r="BB10" s="34" t="s">
        <v>43</v>
      </c>
      <c r="BC10" s="34" t="s">
        <v>44</v>
      </c>
      <c r="BD10" s="34" t="s">
        <v>45</v>
      </c>
      <c r="BE10" s="34" t="s">
        <v>46</v>
      </c>
      <c r="BF10" s="34" t="s">
        <v>47</v>
      </c>
      <c r="BG10" s="34" t="s">
        <v>48</v>
      </c>
      <c r="BH10" s="34" t="s">
        <v>49</v>
      </c>
      <c r="BI10" s="34" t="s">
        <v>50</v>
      </c>
      <c r="BJ10" s="34" t="s">
        <v>51</v>
      </c>
    </row>
    <row r="11" spans="1:62" x14ac:dyDescent="0.15">
      <c r="B11" s="75"/>
      <c r="C11" s="78"/>
      <c r="D11" s="78"/>
      <c r="E11" s="78"/>
      <c r="F11" s="34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</row>
    <row r="12" spans="1:62" x14ac:dyDescent="0.15">
      <c r="A12" s="33" t="s">
        <v>1241</v>
      </c>
      <c r="B12" s="75"/>
      <c r="C12" s="63">
        <f t="shared" ref="C12:L12" si="0">C132</f>
        <v>0</v>
      </c>
      <c r="D12" s="63">
        <f t="shared" si="0"/>
        <v>0</v>
      </c>
      <c r="E12" s="63">
        <f t="shared" si="0"/>
        <v>0</v>
      </c>
      <c r="F12" s="63">
        <f t="shared" si="0"/>
        <v>152190</v>
      </c>
      <c r="G12" s="63">
        <f t="shared" si="0"/>
        <v>168570</v>
      </c>
      <c r="H12" s="63">
        <f t="shared" si="0"/>
        <v>184950</v>
      </c>
      <c r="I12" s="63">
        <f t="shared" si="0"/>
        <v>152190</v>
      </c>
      <c r="J12" s="63">
        <f t="shared" si="0"/>
        <v>168570</v>
      </c>
      <c r="K12" s="63">
        <f t="shared" si="0"/>
        <v>133310</v>
      </c>
      <c r="L12" s="63">
        <f t="shared" si="0"/>
        <v>133310</v>
      </c>
      <c r="M12" s="63">
        <f t="shared" ref="M12:AH12" si="1">M132</f>
        <v>133310</v>
      </c>
      <c r="N12" s="63">
        <f t="shared" si="1"/>
        <v>79620</v>
      </c>
      <c r="O12" s="63">
        <f t="shared" si="1"/>
        <v>348285</v>
      </c>
      <c r="P12" s="63">
        <f t="shared" si="1"/>
        <v>570310</v>
      </c>
      <c r="Q12" s="63">
        <f t="shared" si="1"/>
        <v>630765</v>
      </c>
      <c r="R12" s="63">
        <f t="shared" si="1"/>
        <v>630765</v>
      </c>
      <c r="S12" s="63">
        <f t="shared" si="1"/>
        <v>693895</v>
      </c>
      <c r="T12" s="63">
        <f t="shared" si="1"/>
        <v>759700</v>
      </c>
      <c r="U12" s="63">
        <f t="shared" si="1"/>
        <v>630765</v>
      </c>
      <c r="V12" s="63">
        <f t="shared" si="1"/>
        <v>693895</v>
      </c>
      <c r="W12" s="63">
        <f t="shared" si="1"/>
        <v>570310</v>
      </c>
      <c r="X12" s="63">
        <f t="shared" si="1"/>
        <v>570310</v>
      </c>
      <c r="Y12" s="63">
        <f t="shared" si="1"/>
        <v>570310</v>
      </c>
      <c r="Z12" s="63">
        <f t="shared" si="1"/>
        <v>348285</v>
      </c>
      <c r="AA12" s="63">
        <f t="shared" si="1"/>
        <v>923450</v>
      </c>
      <c r="AB12" s="63">
        <f t="shared" si="1"/>
        <v>1488320</v>
      </c>
      <c r="AC12" s="63">
        <f t="shared" si="1"/>
        <v>1676610</v>
      </c>
      <c r="AD12" s="63">
        <f t="shared" si="1"/>
        <v>1676610</v>
      </c>
      <c r="AE12" s="63">
        <f t="shared" si="1"/>
        <v>1818470</v>
      </c>
      <c r="AF12" s="63">
        <f t="shared" si="1"/>
        <v>2006760</v>
      </c>
      <c r="AG12" s="63">
        <f t="shared" si="1"/>
        <v>1676610</v>
      </c>
      <c r="AH12" s="63">
        <f t="shared" si="1"/>
        <v>1818470</v>
      </c>
      <c r="AI12" s="63">
        <f t="shared" ref="AI12:BJ12" si="2">AI132</f>
        <v>1488320</v>
      </c>
      <c r="AJ12" s="63">
        <f t="shared" si="2"/>
        <v>1488320</v>
      </c>
      <c r="AK12" s="63">
        <f t="shared" si="2"/>
        <v>1488320</v>
      </c>
      <c r="AL12" s="63">
        <f t="shared" si="2"/>
        <v>923450</v>
      </c>
      <c r="AM12" s="63" t="e">
        <f t="shared" si="2"/>
        <v>#REF!</v>
      </c>
      <c r="AN12" s="63" t="e">
        <f t="shared" si="2"/>
        <v>#REF!</v>
      </c>
      <c r="AO12" s="63" t="e">
        <f t="shared" si="2"/>
        <v>#REF!</v>
      </c>
      <c r="AP12" s="63" t="e">
        <f t="shared" si="2"/>
        <v>#REF!</v>
      </c>
      <c r="AQ12" s="63" t="e">
        <f t="shared" si="2"/>
        <v>#REF!</v>
      </c>
      <c r="AR12" s="63" t="e">
        <f t="shared" si="2"/>
        <v>#REF!</v>
      </c>
      <c r="AS12" s="63" t="e">
        <f t="shared" si="2"/>
        <v>#REF!</v>
      </c>
      <c r="AT12" s="63" t="e">
        <f t="shared" si="2"/>
        <v>#REF!</v>
      </c>
      <c r="AU12" s="63" t="e">
        <f t="shared" si="2"/>
        <v>#REF!</v>
      </c>
      <c r="AV12" s="63" t="e">
        <f t="shared" si="2"/>
        <v>#REF!</v>
      </c>
      <c r="AW12" s="63" t="e">
        <f t="shared" si="2"/>
        <v>#REF!</v>
      </c>
      <c r="AX12" s="63" t="e">
        <f t="shared" si="2"/>
        <v>#REF!</v>
      </c>
      <c r="AY12" s="63" t="e">
        <f t="shared" si="2"/>
        <v>#REF!</v>
      </c>
      <c r="AZ12" s="63" t="e">
        <f t="shared" si="2"/>
        <v>#REF!</v>
      </c>
      <c r="BA12" s="63" t="e">
        <f t="shared" si="2"/>
        <v>#REF!</v>
      </c>
      <c r="BB12" s="63" t="e">
        <f t="shared" si="2"/>
        <v>#REF!</v>
      </c>
      <c r="BC12" s="63" t="e">
        <f t="shared" si="2"/>
        <v>#REF!</v>
      </c>
      <c r="BD12" s="63" t="e">
        <f t="shared" si="2"/>
        <v>#REF!</v>
      </c>
      <c r="BE12" s="63" t="e">
        <f t="shared" si="2"/>
        <v>#REF!</v>
      </c>
      <c r="BF12" s="63" t="e">
        <f t="shared" si="2"/>
        <v>#REF!</v>
      </c>
      <c r="BG12" s="63" t="e">
        <f t="shared" si="2"/>
        <v>#REF!</v>
      </c>
      <c r="BH12" s="63" t="e">
        <f t="shared" si="2"/>
        <v>#REF!</v>
      </c>
      <c r="BI12" s="63" t="e">
        <f t="shared" si="2"/>
        <v>#REF!</v>
      </c>
      <c r="BJ12" s="63" t="e">
        <f t="shared" si="2"/>
        <v>#REF!</v>
      </c>
    </row>
    <row r="13" spans="1:62" x14ac:dyDescent="0.15">
      <c r="A13" s="33" t="s">
        <v>1239</v>
      </c>
      <c r="B13" s="75"/>
      <c r="C13" s="63">
        <f t="shared" ref="C13:L13" si="3">C133</f>
        <v>0</v>
      </c>
      <c r="D13" s="63">
        <f t="shared" si="3"/>
        <v>0</v>
      </c>
      <c r="E13" s="63">
        <f t="shared" si="3"/>
        <v>0</v>
      </c>
      <c r="F13" s="63">
        <f t="shared" si="3"/>
        <v>49190</v>
      </c>
      <c r="G13" s="63">
        <f t="shared" si="3"/>
        <v>53070</v>
      </c>
      <c r="H13" s="63">
        <f t="shared" si="3"/>
        <v>56950</v>
      </c>
      <c r="I13" s="63">
        <f t="shared" si="3"/>
        <v>49190</v>
      </c>
      <c r="J13" s="63">
        <f t="shared" si="3"/>
        <v>53070</v>
      </c>
      <c r="K13" s="63">
        <f t="shared" si="3"/>
        <v>42810</v>
      </c>
      <c r="L13" s="63">
        <f t="shared" si="3"/>
        <v>42810</v>
      </c>
      <c r="M13" s="63">
        <f t="shared" ref="M13:AH13" si="4">M133</f>
        <v>42810</v>
      </c>
      <c r="N13" s="63">
        <f t="shared" si="4"/>
        <v>27620</v>
      </c>
      <c r="O13" s="63">
        <f t="shared" si="4"/>
        <v>128935</v>
      </c>
      <c r="P13" s="63">
        <f t="shared" si="4"/>
        <v>212930</v>
      </c>
      <c r="Q13" s="63">
        <f t="shared" si="4"/>
        <v>233260</v>
      </c>
      <c r="R13" s="63">
        <f t="shared" si="4"/>
        <v>233260</v>
      </c>
      <c r="S13" s="63">
        <f t="shared" si="4"/>
        <v>255195</v>
      </c>
      <c r="T13" s="63">
        <f t="shared" si="4"/>
        <v>279805</v>
      </c>
      <c r="U13" s="63">
        <f t="shared" si="4"/>
        <v>233260</v>
      </c>
      <c r="V13" s="63">
        <f t="shared" si="4"/>
        <v>255195</v>
      </c>
      <c r="W13" s="63">
        <f t="shared" si="4"/>
        <v>212930</v>
      </c>
      <c r="X13" s="63">
        <f t="shared" si="4"/>
        <v>212930</v>
      </c>
      <c r="Y13" s="63">
        <f t="shared" si="4"/>
        <v>212930</v>
      </c>
      <c r="Z13" s="63">
        <f t="shared" si="4"/>
        <v>128935</v>
      </c>
      <c r="AA13" s="63">
        <f t="shared" si="4"/>
        <v>748450</v>
      </c>
      <c r="AB13" s="63">
        <f t="shared" si="4"/>
        <v>1200820</v>
      </c>
      <c r="AC13" s="63">
        <f t="shared" si="4"/>
        <v>1351610</v>
      </c>
      <c r="AD13" s="63">
        <f t="shared" si="4"/>
        <v>1351610</v>
      </c>
      <c r="AE13" s="63">
        <f t="shared" si="4"/>
        <v>1455970</v>
      </c>
      <c r="AF13" s="63">
        <f t="shared" si="4"/>
        <v>1606760</v>
      </c>
      <c r="AG13" s="63">
        <f t="shared" si="4"/>
        <v>1351610</v>
      </c>
      <c r="AH13" s="63">
        <f t="shared" si="4"/>
        <v>1455970</v>
      </c>
      <c r="AI13" s="63">
        <f t="shared" ref="AI13:BJ13" si="5">AI133</f>
        <v>1200820</v>
      </c>
      <c r="AJ13" s="63">
        <f t="shared" si="5"/>
        <v>1200820</v>
      </c>
      <c r="AK13" s="63">
        <f t="shared" si="5"/>
        <v>1200820</v>
      </c>
      <c r="AL13" s="63">
        <f t="shared" si="5"/>
        <v>748450</v>
      </c>
      <c r="AM13" s="63" t="e">
        <f t="shared" si="5"/>
        <v>#VALUE!</v>
      </c>
      <c r="AN13" s="63" t="e">
        <f t="shared" si="5"/>
        <v>#VALUE!</v>
      </c>
      <c r="AO13" s="63" t="e">
        <f t="shared" si="5"/>
        <v>#VALUE!</v>
      </c>
      <c r="AP13" s="63" t="e">
        <f t="shared" si="5"/>
        <v>#VALUE!</v>
      </c>
      <c r="AQ13" s="63" t="e">
        <f t="shared" si="5"/>
        <v>#VALUE!</v>
      </c>
      <c r="AR13" s="63" t="e">
        <f t="shared" si="5"/>
        <v>#VALUE!</v>
      </c>
      <c r="AS13" s="63" t="e">
        <f t="shared" si="5"/>
        <v>#VALUE!</v>
      </c>
      <c r="AT13" s="63" t="e">
        <f t="shared" si="5"/>
        <v>#VALUE!</v>
      </c>
      <c r="AU13" s="63" t="e">
        <f t="shared" si="5"/>
        <v>#VALUE!</v>
      </c>
      <c r="AV13" s="63" t="e">
        <f t="shared" si="5"/>
        <v>#VALUE!</v>
      </c>
      <c r="AW13" s="63" t="e">
        <f t="shared" si="5"/>
        <v>#VALUE!</v>
      </c>
      <c r="AX13" s="63" t="e">
        <f t="shared" si="5"/>
        <v>#VALUE!</v>
      </c>
      <c r="AY13" s="63" t="e">
        <f t="shared" si="5"/>
        <v>#REF!</v>
      </c>
      <c r="AZ13" s="63" t="e">
        <f t="shared" si="5"/>
        <v>#REF!</v>
      </c>
      <c r="BA13" s="63" t="e">
        <f t="shared" si="5"/>
        <v>#REF!</v>
      </c>
      <c r="BB13" s="63" t="e">
        <f t="shared" si="5"/>
        <v>#REF!</v>
      </c>
      <c r="BC13" s="63" t="e">
        <f t="shared" si="5"/>
        <v>#REF!</v>
      </c>
      <c r="BD13" s="63" t="e">
        <f t="shared" si="5"/>
        <v>#REF!</v>
      </c>
      <c r="BE13" s="63" t="e">
        <f t="shared" si="5"/>
        <v>#REF!</v>
      </c>
      <c r="BF13" s="63" t="e">
        <f t="shared" si="5"/>
        <v>#REF!</v>
      </c>
      <c r="BG13" s="63" t="e">
        <f t="shared" si="5"/>
        <v>#REF!</v>
      </c>
      <c r="BH13" s="63" t="e">
        <f t="shared" si="5"/>
        <v>#REF!</v>
      </c>
      <c r="BI13" s="63" t="e">
        <f t="shared" si="5"/>
        <v>#REF!</v>
      </c>
      <c r="BJ13" s="63" t="e">
        <f t="shared" si="5"/>
        <v>#REF!</v>
      </c>
    </row>
    <row r="14" spans="1:62" x14ac:dyDescent="0.15">
      <c r="A14" s="33" t="s">
        <v>1242</v>
      </c>
      <c r="B14" s="75"/>
      <c r="C14" s="96">
        <f>IF(C12&gt;0,C13/C12,0)</f>
        <v>0</v>
      </c>
      <c r="D14" s="96">
        <f>IF(D12&gt;0,D13/D12,0)</f>
        <v>0</v>
      </c>
      <c r="E14" s="96">
        <f>IF(E12&gt;0,E13/E12,0)</f>
        <v>0</v>
      </c>
      <c r="F14" s="96">
        <f>IF(F12&gt;0,F13/F12,0)</f>
        <v>0.32321440304882054</v>
      </c>
      <c r="G14" s="96">
        <f>IF(G12&gt;0,G13/G12,0)</f>
        <v>0.31482470190425343</v>
      </c>
      <c r="H14" s="96">
        <f t="shared" ref="H14:BJ14" si="6">IF(H12&gt;0,H13/H12,0)</f>
        <v>0.30792105974587725</v>
      </c>
      <c r="I14" s="96">
        <f t="shared" si="6"/>
        <v>0.32321440304882054</v>
      </c>
      <c r="J14" s="96">
        <f t="shared" si="6"/>
        <v>0.31482470190425343</v>
      </c>
      <c r="K14" s="96">
        <f t="shared" si="6"/>
        <v>0.32113119795964296</v>
      </c>
      <c r="L14" s="96">
        <f t="shared" si="6"/>
        <v>0.32113119795964296</v>
      </c>
      <c r="M14" s="96">
        <f t="shared" si="6"/>
        <v>0.32113119795964296</v>
      </c>
      <c r="N14" s="96">
        <f t="shared" si="6"/>
        <v>0.34689776438080883</v>
      </c>
      <c r="O14" s="96">
        <f t="shared" si="6"/>
        <v>0.37019969278033793</v>
      </c>
      <c r="P14" s="96">
        <f t="shared" si="6"/>
        <v>0.37335834896810505</v>
      </c>
      <c r="Q14" s="96">
        <f t="shared" si="6"/>
        <v>0.36980491942324001</v>
      </c>
      <c r="R14" s="96">
        <f t="shared" si="6"/>
        <v>0.36980491942324001</v>
      </c>
      <c r="S14" s="96">
        <f t="shared" si="6"/>
        <v>0.36777178103315344</v>
      </c>
      <c r="T14" s="96">
        <f t="shared" si="6"/>
        <v>0.36830985915492959</v>
      </c>
      <c r="U14" s="96">
        <f t="shared" si="6"/>
        <v>0.36980491942324001</v>
      </c>
      <c r="V14" s="96">
        <f t="shared" si="6"/>
        <v>0.36777178103315344</v>
      </c>
      <c r="W14" s="96">
        <f t="shared" si="6"/>
        <v>0.37335834896810505</v>
      </c>
      <c r="X14" s="96">
        <f t="shared" si="6"/>
        <v>0.37335834896810505</v>
      </c>
      <c r="Y14" s="96">
        <f t="shared" si="6"/>
        <v>0.37335834896810505</v>
      </c>
      <c r="Z14" s="96">
        <f t="shared" si="6"/>
        <v>0.37019969278033793</v>
      </c>
      <c r="AA14" s="96">
        <f t="shared" si="6"/>
        <v>0.81049325897449775</v>
      </c>
      <c r="AB14" s="96">
        <f t="shared" si="6"/>
        <v>0.80682917652117825</v>
      </c>
      <c r="AC14" s="96">
        <f t="shared" si="6"/>
        <v>0.80615647049701478</v>
      </c>
      <c r="AD14" s="96">
        <f t="shared" si="6"/>
        <v>0.80615647049701478</v>
      </c>
      <c r="AE14" s="96">
        <f t="shared" si="6"/>
        <v>0.80065659592954519</v>
      </c>
      <c r="AF14" s="96">
        <f t="shared" si="6"/>
        <v>0.80067372281687899</v>
      </c>
      <c r="AG14" s="96">
        <f t="shared" si="6"/>
        <v>0.80615647049701478</v>
      </c>
      <c r="AH14" s="96">
        <f t="shared" si="6"/>
        <v>0.80065659592954519</v>
      </c>
      <c r="AI14" s="96">
        <f t="shared" si="6"/>
        <v>0.80682917652117825</v>
      </c>
      <c r="AJ14" s="96">
        <f t="shared" si="6"/>
        <v>0.80682917652117825</v>
      </c>
      <c r="AK14" s="96">
        <f t="shared" si="6"/>
        <v>0.80682917652117825</v>
      </c>
      <c r="AL14" s="96">
        <f t="shared" si="6"/>
        <v>0.81049325897449775</v>
      </c>
      <c r="AM14" s="96" t="e">
        <f t="shared" si="6"/>
        <v>#REF!</v>
      </c>
      <c r="AN14" s="96" t="e">
        <f t="shared" si="6"/>
        <v>#REF!</v>
      </c>
      <c r="AO14" s="96" t="e">
        <f t="shared" si="6"/>
        <v>#REF!</v>
      </c>
      <c r="AP14" s="96" t="e">
        <f t="shared" si="6"/>
        <v>#REF!</v>
      </c>
      <c r="AQ14" s="96" t="e">
        <f t="shared" si="6"/>
        <v>#REF!</v>
      </c>
      <c r="AR14" s="96" t="e">
        <f t="shared" si="6"/>
        <v>#REF!</v>
      </c>
      <c r="AS14" s="96" t="e">
        <f t="shared" si="6"/>
        <v>#REF!</v>
      </c>
      <c r="AT14" s="96" t="e">
        <f t="shared" si="6"/>
        <v>#REF!</v>
      </c>
      <c r="AU14" s="96" t="e">
        <f t="shared" si="6"/>
        <v>#REF!</v>
      </c>
      <c r="AV14" s="96" t="e">
        <f t="shared" si="6"/>
        <v>#REF!</v>
      </c>
      <c r="AW14" s="96" t="e">
        <f t="shared" si="6"/>
        <v>#REF!</v>
      </c>
      <c r="AX14" s="96" t="e">
        <f t="shared" si="6"/>
        <v>#REF!</v>
      </c>
      <c r="AY14" s="96" t="e">
        <f t="shared" si="6"/>
        <v>#REF!</v>
      </c>
      <c r="AZ14" s="96" t="e">
        <f t="shared" si="6"/>
        <v>#REF!</v>
      </c>
      <c r="BA14" s="96" t="e">
        <f t="shared" si="6"/>
        <v>#REF!</v>
      </c>
      <c r="BB14" s="96" t="e">
        <f t="shared" si="6"/>
        <v>#REF!</v>
      </c>
      <c r="BC14" s="96" t="e">
        <f t="shared" si="6"/>
        <v>#REF!</v>
      </c>
      <c r="BD14" s="96" t="e">
        <f t="shared" si="6"/>
        <v>#REF!</v>
      </c>
      <c r="BE14" s="96" t="e">
        <f t="shared" si="6"/>
        <v>#REF!</v>
      </c>
      <c r="BF14" s="96" t="e">
        <f t="shared" si="6"/>
        <v>#REF!</v>
      </c>
      <c r="BG14" s="96" t="e">
        <f t="shared" si="6"/>
        <v>#REF!</v>
      </c>
      <c r="BH14" s="96" t="e">
        <f t="shared" si="6"/>
        <v>#REF!</v>
      </c>
      <c r="BI14" s="96" t="e">
        <f t="shared" si="6"/>
        <v>#REF!</v>
      </c>
      <c r="BJ14" s="96" t="e">
        <f t="shared" si="6"/>
        <v>#REF!</v>
      </c>
    </row>
    <row r="15" spans="1:62" x14ac:dyDescent="0.15">
      <c r="A15" s="33" t="s">
        <v>652</v>
      </c>
      <c r="B15" s="75"/>
      <c r="C15" s="63">
        <f t="shared" ref="C15:AH15" si="7">C23</f>
        <v>0</v>
      </c>
      <c r="D15" s="63">
        <f t="shared" si="7"/>
        <v>0</v>
      </c>
      <c r="E15" s="63">
        <f t="shared" si="7"/>
        <v>0</v>
      </c>
      <c r="F15" s="63">
        <f t="shared" si="7"/>
        <v>24400</v>
      </c>
      <c r="G15" s="63">
        <f t="shared" si="7"/>
        <v>28280</v>
      </c>
      <c r="H15" s="63">
        <f t="shared" si="7"/>
        <v>32160</v>
      </c>
      <c r="I15" s="63">
        <f t="shared" si="7"/>
        <v>24400</v>
      </c>
      <c r="J15" s="63">
        <f t="shared" si="7"/>
        <v>28280</v>
      </c>
      <c r="K15" s="63">
        <f t="shared" si="7"/>
        <v>18020</v>
      </c>
      <c r="L15" s="63">
        <f t="shared" si="7"/>
        <v>18020</v>
      </c>
      <c r="M15" s="63">
        <f t="shared" si="7"/>
        <v>18020</v>
      </c>
      <c r="N15" s="63">
        <f t="shared" si="7"/>
        <v>10260</v>
      </c>
      <c r="O15" s="63">
        <f t="shared" si="7"/>
        <v>72760</v>
      </c>
      <c r="P15" s="63">
        <f t="shared" si="7"/>
        <v>113420</v>
      </c>
      <c r="Q15" s="63">
        <f t="shared" si="7"/>
        <v>133750</v>
      </c>
      <c r="R15" s="63">
        <f t="shared" si="7"/>
        <v>133750</v>
      </c>
      <c r="S15" s="63">
        <f t="shared" si="7"/>
        <v>145520</v>
      </c>
      <c r="T15" s="63">
        <f t="shared" si="7"/>
        <v>159965</v>
      </c>
      <c r="U15" s="63">
        <f t="shared" si="7"/>
        <v>133750</v>
      </c>
      <c r="V15" s="63">
        <f t="shared" si="7"/>
        <v>145520</v>
      </c>
      <c r="W15" s="63">
        <f t="shared" si="7"/>
        <v>113420</v>
      </c>
      <c r="X15" s="63">
        <f t="shared" si="7"/>
        <v>113420</v>
      </c>
      <c r="Y15" s="63">
        <f t="shared" si="7"/>
        <v>113420</v>
      </c>
      <c r="Z15" s="63">
        <f t="shared" si="7"/>
        <v>72760</v>
      </c>
      <c r="AA15" s="63">
        <f t="shared" si="7"/>
        <v>89500</v>
      </c>
      <c r="AB15" s="63">
        <f t="shared" si="7"/>
        <v>146500</v>
      </c>
      <c r="AC15" s="63">
        <f t="shared" si="7"/>
        <v>165500</v>
      </c>
      <c r="AD15" s="63">
        <f t="shared" si="7"/>
        <v>165500</v>
      </c>
      <c r="AE15" s="63">
        <f t="shared" si="7"/>
        <v>182000</v>
      </c>
      <c r="AF15" s="63">
        <f t="shared" si="7"/>
        <v>201000</v>
      </c>
      <c r="AG15" s="63">
        <f t="shared" si="7"/>
        <v>165500</v>
      </c>
      <c r="AH15" s="63">
        <f t="shared" si="7"/>
        <v>182000</v>
      </c>
      <c r="AI15" s="63">
        <f t="shared" ref="AI15:BJ15" si="8">AI23</f>
        <v>146500</v>
      </c>
      <c r="AJ15" s="63">
        <f t="shared" si="8"/>
        <v>146500</v>
      </c>
      <c r="AK15" s="63">
        <f t="shared" si="8"/>
        <v>146500</v>
      </c>
      <c r="AL15" s="63">
        <f t="shared" si="8"/>
        <v>89500</v>
      </c>
      <c r="AM15" s="63" t="e">
        <f t="shared" si="8"/>
        <v>#VALUE!</v>
      </c>
      <c r="AN15" s="63" t="e">
        <f t="shared" si="8"/>
        <v>#VALUE!</v>
      </c>
      <c r="AO15" s="63" t="e">
        <f t="shared" si="8"/>
        <v>#VALUE!</v>
      </c>
      <c r="AP15" s="63" t="e">
        <f t="shared" si="8"/>
        <v>#VALUE!</v>
      </c>
      <c r="AQ15" s="63" t="e">
        <f t="shared" si="8"/>
        <v>#VALUE!</v>
      </c>
      <c r="AR15" s="63" t="e">
        <f t="shared" si="8"/>
        <v>#VALUE!</v>
      </c>
      <c r="AS15" s="63" t="e">
        <f t="shared" si="8"/>
        <v>#VALUE!</v>
      </c>
      <c r="AT15" s="63" t="e">
        <f t="shared" si="8"/>
        <v>#VALUE!</v>
      </c>
      <c r="AU15" s="63" t="e">
        <f t="shared" si="8"/>
        <v>#VALUE!</v>
      </c>
      <c r="AV15" s="63" t="e">
        <f t="shared" si="8"/>
        <v>#VALUE!</v>
      </c>
      <c r="AW15" s="63" t="e">
        <f t="shared" si="8"/>
        <v>#VALUE!</v>
      </c>
      <c r="AX15" s="63" t="e">
        <f t="shared" si="8"/>
        <v>#VALUE!</v>
      </c>
      <c r="AY15" s="63" t="e">
        <f t="shared" si="8"/>
        <v>#REF!</v>
      </c>
      <c r="AZ15" s="63" t="e">
        <f t="shared" si="8"/>
        <v>#REF!</v>
      </c>
      <c r="BA15" s="63" t="e">
        <f t="shared" si="8"/>
        <v>#REF!</v>
      </c>
      <c r="BB15" s="63" t="e">
        <f t="shared" si="8"/>
        <v>#REF!</v>
      </c>
      <c r="BC15" s="63" t="e">
        <f t="shared" si="8"/>
        <v>#REF!</v>
      </c>
      <c r="BD15" s="63" t="e">
        <f t="shared" si="8"/>
        <v>#REF!</v>
      </c>
      <c r="BE15" s="63" t="e">
        <f t="shared" si="8"/>
        <v>#REF!</v>
      </c>
      <c r="BF15" s="63" t="e">
        <f t="shared" si="8"/>
        <v>#REF!</v>
      </c>
      <c r="BG15" s="63" t="e">
        <f t="shared" si="8"/>
        <v>#REF!</v>
      </c>
      <c r="BH15" s="63" t="e">
        <f t="shared" si="8"/>
        <v>#REF!</v>
      </c>
      <c r="BI15" s="63" t="e">
        <f t="shared" si="8"/>
        <v>#REF!</v>
      </c>
      <c r="BJ15" s="63" t="e">
        <f t="shared" si="8"/>
        <v>#REF!</v>
      </c>
    </row>
    <row r="16" spans="1:62" x14ac:dyDescent="0.15">
      <c r="A16" s="33" t="s">
        <v>653</v>
      </c>
      <c r="B16" s="75"/>
      <c r="C16" s="63">
        <f t="shared" ref="C16:AH16" si="9">C31</f>
        <v>0</v>
      </c>
      <c r="D16" s="63">
        <f t="shared" si="9"/>
        <v>0</v>
      </c>
      <c r="E16" s="63">
        <f t="shared" si="9"/>
        <v>0</v>
      </c>
      <c r="F16" s="63">
        <f t="shared" si="9"/>
        <v>24790</v>
      </c>
      <c r="G16" s="63">
        <f t="shared" si="9"/>
        <v>24790</v>
      </c>
      <c r="H16" s="63">
        <f t="shared" si="9"/>
        <v>24790</v>
      </c>
      <c r="I16" s="63">
        <f t="shared" si="9"/>
        <v>24790</v>
      </c>
      <c r="J16" s="63">
        <f t="shared" si="9"/>
        <v>24790</v>
      </c>
      <c r="K16" s="63">
        <f t="shared" si="9"/>
        <v>24790</v>
      </c>
      <c r="L16" s="63">
        <f t="shared" si="9"/>
        <v>24790</v>
      </c>
      <c r="M16" s="63">
        <f t="shared" si="9"/>
        <v>24790</v>
      </c>
      <c r="N16" s="63">
        <f t="shared" si="9"/>
        <v>17360</v>
      </c>
      <c r="O16" s="63">
        <f t="shared" si="9"/>
        <v>56175</v>
      </c>
      <c r="P16" s="63">
        <f t="shared" si="9"/>
        <v>99510</v>
      </c>
      <c r="Q16" s="63">
        <f t="shared" si="9"/>
        <v>99510</v>
      </c>
      <c r="R16" s="63">
        <f t="shared" si="9"/>
        <v>99510</v>
      </c>
      <c r="S16" s="63">
        <f t="shared" si="9"/>
        <v>109675</v>
      </c>
      <c r="T16" s="63">
        <f t="shared" si="9"/>
        <v>119840</v>
      </c>
      <c r="U16" s="63">
        <f t="shared" si="9"/>
        <v>99510</v>
      </c>
      <c r="V16" s="63">
        <f t="shared" si="9"/>
        <v>109675</v>
      </c>
      <c r="W16" s="63">
        <f t="shared" si="9"/>
        <v>99510</v>
      </c>
      <c r="X16" s="63">
        <f t="shared" si="9"/>
        <v>99510</v>
      </c>
      <c r="Y16" s="63">
        <f t="shared" si="9"/>
        <v>99510</v>
      </c>
      <c r="Z16" s="63">
        <f t="shared" si="9"/>
        <v>56175</v>
      </c>
      <c r="AA16" s="63">
        <f t="shared" si="9"/>
        <v>658950</v>
      </c>
      <c r="AB16" s="63">
        <f t="shared" si="9"/>
        <v>1054320</v>
      </c>
      <c r="AC16" s="63">
        <f t="shared" si="9"/>
        <v>1186110</v>
      </c>
      <c r="AD16" s="63">
        <f t="shared" si="9"/>
        <v>1186110</v>
      </c>
      <c r="AE16" s="63">
        <f t="shared" si="9"/>
        <v>1273970</v>
      </c>
      <c r="AF16" s="63">
        <f t="shared" si="9"/>
        <v>1405760</v>
      </c>
      <c r="AG16" s="63">
        <f t="shared" si="9"/>
        <v>1186110</v>
      </c>
      <c r="AH16" s="63">
        <f t="shared" si="9"/>
        <v>1273970</v>
      </c>
      <c r="AI16" s="63">
        <f t="shared" ref="AI16:BJ16" si="10">AI31</f>
        <v>1054320</v>
      </c>
      <c r="AJ16" s="63">
        <f t="shared" si="10"/>
        <v>1054320</v>
      </c>
      <c r="AK16" s="63">
        <f t="shared" si="10"/>
        <v>1054320</v>
      </c>
      <c r="AL16" s="63">
        <f t="shared" si="10"/>
        <v>658950</v>
      </c>
      <c r="AM16" s="63">
        <f t="shared" si="10"/>
        <v>0</v>
      </c>
      <c r="AN16" s="63">
        <f t="shared" si="10"/>
        <v>0</v>
      </c>
      <c r="AO16" s="63">
        <f t="shared" si="10"/>
        <v>0</v>
      </c>
      <c r="AP16" s="63">
        <f t="shared" si="10"/>
        <v>0</v>
      </c>
      <c r="AQ16" s="63">
        <f t="shared" si="10"/>
        <v>0</v>
      </c>
      <c r="AR16" s="63">
        <f t="shared" si="10"/>
        <v>0</v>
      </c>
      <c r="AS16" s="63">
        <f t="shared" si="10"/>
        <v>0</v>
      </c>
      <c r="AT16" s="63">
        <f t="shared" si="10"/>
        <v>0</v>
      </c>
      <c r="AU16" s="63">
        <f t="shared" si="10"/>
        <v>0</v>
      </c>
      <c r="AV16" s="63">
        <f t="shared" si="10"/>
        <v>0</v>
      </c>
      <c r="AW16" s="63">
        <f t="shared" si="10"/>
        <v>0</v>
      </c>
      <c r="AX16" s="63">
        <f t="shared" si="10"/>
        <v>0</v>
      </c>
      <c r="AY16" s="63" t="e">
        <f t="shared" si="10"/>
        <v>#VALUE!</v>
      </c>
      <c r="AZ16" s="63" t="e">
        <f t="shared" si="10"/>
        <v>#VALUE!</v>
      </c>
      <c r="BA16" s="63" t="e">
        <f t="shared" si="10"/>
        <v>#VALUE!</v>
      </c>
      <c r="BB16" s="63" t="e">
        <f t="shared" si="10"/>
        <v>#VALUE!</v>
      </c>
      <c r="BC16" s="63" t="e">
        <f t="shared" si="10"/>
        <v>#VALUE!</v>
      </c>
      <c r="BD16" s="63" t="e">
        <f t="shared" si="10"/>
        <v>#VALUE!</v>
      </c>
      <c r="BE16" s="63" t="e">
        <f t="shared" si="10"/>
        <v>#VALUE!</v>
      </c>
      <c r="BF16" s="63" t="e">
        <f t="shared" si="10"/>
        <v>#VALUE!</v>
      </c>
      <c r="BG16" s="63" t="e">
        <f t="shared" si="10"/>
        <v>#VALUE!</v>
      </c>
      <c r="BH16" s="63" t="e">
        <f t="shared" si="10"/>
        <v>#VALUE!</v>
      </c>
      <c r="BI16" s="63" t="e">
        <f t="shared" si="10"/>
        <v>#VALUE!</v>
      </c>
      <c r="BJ16" s="63" t="e">
        <f t="shared" si="10"/>
        <v>#VALUE!</v>
      </c>
    </row>
    <row r="17" spans="1:64" x14ac:dyDescent="0.15">
      <c r="B17" s="75"/>
      <c r="C17" s="78"/>
      <c r="D17" s="78"/>
      <c r="E17" s="78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</row>
    <row r="18" spans="1:64" x14ac:dyDescent="0.15">
      <c r="A18" s="33" t="str">
        <f xml:space="preserve"> "Option 1 - " &amp; 'COGS-PRICE-MARGIN_CWS'!$A$3</f>
        <v>Option 1 - Producto Diario</v>
      </c>
      <c r="B18" s="75"/>
      <c r="C18" s="78"/>
      <c r="D18" s="78"/>
      <c r="E18" s="78"/>
      <c r="F18" s="34"/>
      <c r="G18" s="34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</row>
    <row r="19" spans="1:64" x14ac:dyDescent="0.15">
      <c r="A19" s="47" t="s">
        <v>643</v>
      </c>
      <c r="B19" s="75"/>
      <c r="C19" s="370">
        <f>C46</f>
        <v>0</v>
      </c>
      <c r="D19" s="370">
        <f t="shared" ref="D19:BJ19" si="11">D46</f>
        <v>0</v>
      </c>
      <c r="E19" s="370">
        <f t="shared" si="11"/>
        <v>0</v>
      </c>
      <c r="F19" s="370">
        <f t="shared" si="11"/>
        <v>5</v>
      </c>
      <c r="G19" s="370">
        <f t="shared" si="11"/>
        <v>6</v>
      </c>
      <c r="H19" s="370">
        <f t="shared" si="11"/>
        <v>7</v>
      </c>
      <c r="I19" s="370">
        <f t="shared" si="11"/>
        <v>5</v>
      </c>
      <c r="J19" s="370">
        <f t="shared" si="11"/>
        <v>6</v>
      </c>
      <c r="K19" s="370">
        <f t="shared" si="11"/>
        <v>4</v>
      </c>
      <c r="L19" s="370">
        <f t="shared" si="11"/>
        <v>4</v>
      </c>
      <c r="M19" s="370">
        <f t="shared" si="11"/>
        <v>4</v>
      </c>
      <c r="N19" s="370">
        <f t="shared" si="11"/>
        <v>2</v>
      </c>
      <c r="O19" s="370">
        <f t="shared" si="11"/>
        <v>11</v>
      </c>
      <c r="P19" s="370">
        <f t="shared" si="11"/>
        <v>17</v>
      </c>
      <c r="Q19" s="370">
        <f t="shared" si="11"/>
        <v>20</v>
      </c>
      <c r="R19" s="370">
        <f t="shared" si="11"/>
        <v>20</v>
      </c>
      <c r="S19" s="370">
        <f t="shared" si="11"/>
        <v>22</v>
      </c>
      <c r="T19" s="370">
        <f t="shared" si="11"/>
        <v>24</v>
      </c>
      <c r="U19" s="370">
        <f t="shared" si="11"/>
        <v>20</v>
      </c>
      <c r="V19" s="370">
        <f t="shared" si="11"/>
        <v>22</v>
      </c>
      <c r="W19" s="370">
        <f t="shared" si="11"/>
        <v>17</v>
      </c>
      <c r="X19" s="370">
        <f t="shared" si="11"/>
        <v>17</v>
      </c>
      <c r="Y19" s="370">
        <f t="shared" si="11"/>
        <v>17</v>
      </c>
      <c r="Z19" s="370">
        <f t="shared" si="11"/>
        <v>11</v>
      </c>
      <c r="AA19" s="370">
        <f t="shared" si="11"/>
        <v>14</v>
      </c>
      <c r="AB19" s="370">
        <f t="shared" si="11"/>
        <v>23</v>
      </c>
      <c r="AC19" s="370">
        <f t="shared" si="11"/>
        <v>26</v>
      </c>
      <c r="AD19" s="370">
        <f t="shared" si="11"/>
        <v>26</v>
      </c>
      <c r="AE19" s="370">
        <f t="shared" si="11"/>
        <v>29</v>
      </c>
      <c r="AF19" s="370">
        <f t="shared" si="11"/>
        <v>32</v>
      </c>
      <c r="AG19" s="370">
        <f t="shared" si="11"/>
        <v>26</v>
      </c>
      <c r="AH19" s="370">
        <f t="shared" si="11"/>
        <v>29</v>
      </c>
      <c r="AI19" s="370">
        <f t="shared" si="11"/>
        <v>23</v>
      </c>
      <c r="AJ19" s="370">
        <f t="shared" si="11"/>
        <v>23</v>
      </c>
      <c r="AK19" s="370">
        <f t="shared" si="11"/>
        <v>23</v>
      </c>
      <c r="AL19" s="370">
        <f t="shared" si="11"/>
        <v>14</v>
      </c>
      <c r="AM19" s="370">
        <f t="shared" si="11"/>
        <v>0</v>
      </c>
      <c r="AN19" s="370">
        <f t="shared" si="11"/>
        <v>0</v>
      </c>
      <c r="AO19" s="370">
        <f t="shared" si="11"/>
        <v>0</v>
      </c>
      <c r="AP19" s="370">
        <f t="shared" si="11"/>
        <v>0</v>
      </c>
      <c r="AQ19" s="370">
        <f t="shared" si="11"/>
        <v>0</v>
      </c>
      <c r="AR19" s="370">
        <f t="shared" si="11"/>
        <v>0</v>
      </c>
      <c r="AS19" s="370">
        <f t="shared" si="11"/>
        <v>0</v>
      </c>
      <c r="AT19" s="370">
        <f t="shared" si="11"/>
        <v>0</v>
      </c>
      <c r="AU19" s="370">
        <f t="shared" si="11"/>
        <v>0</v>
      </c>
      <c r="AV19" s="370">
        <f t="shared" si="11"/>
        <v>0</v>
      </c>
      <c r="AW19" s="370">
        <f t="shared" si="11"/>
        <v>0</v>
      </c>
      <c r="AX19" s="370">
        <f t="shared" si="11"/>
        <v>0</v>
      </c>
      <c r="AY19" s="370">
        <f t="shared" si="11"/>
        <v>0</v>
      </c>
      <c r="AZ19" s="370">
        <f t="shared" si="11"/>
        <v>0</v>
      </c>
      <c r="BA19" s="370">
        <f t="shared" si="11"/>
        <v>0</v>
      </c>
      <c r="BB19" s="370">
        <f t="shared" si="11"/>
        <v>0</v>
      </c>
      <c r="BC19" s="370">
        <f t="shared" si="11"/>
        <v>0</v>
      </c>
      <c r="BD19" s="370">
        <f t="shared" si="11"/>
        <v>0</v>
      </c>
      <c r="BE19" s="370">
        <f t="shared" si="11"/>
        <v>0</v>
      </c>
      <c r="BF19" s="370">
        <f t="shared" si="11"/>
        <v>0</v>
      </c>
      <c r="BG19" s="370">
        <f t="shared" si="11"/>
        <v>0</v>
      </c>
      <c r="BH19" s="370">
        <f t="shared" si="11"/>
        <v>0</v>
      </c>
      <c r="BI19" s="370">
        <f t="shared" si="11"/>
        <v>0</v>
      </c>
      <c r="BJ19" s="370">
        <f t="shared" si="11"/>
        <v>0</v>
      </c>
    </row>
    <row r="20" spans="1:64" x14ac:dyDescent="0.15">
      <c r="A20" s="47" t="s">
        <v>655</v>
      </c>
      <c r="B20" s="75"/>
      <c r="C20" s="101">
        <f>C19*IngresoUnitarioPDiario</f>
        <v>0</v>
      </c>
      <c r="D20" s="180">
        <f t="shared" ref="D20:AI20" si="12">D19*D55</f>
        <v>0</v>
      </c>
      <c r="E20" s="180">
        <f t="shared" si="12"/>
        <v>0</v>
      </c>
      <c r="F20" s="180">
        <f t="shared" si="12"/>
        <v>81900</v>
      </c>
      <c r="G20" s="180">
        <f t="shared" si="12"/>
        <v>98280</v>
      </c>
      <c r="H20" s="180">
        <f t="shared" si="12"/>
        <v>114660</v>
      </c>
      <c r="I20" s="180">
        <f t="shared" si="12"/>
        <v>81900</v>
      </c>
      <c r="J20" s="180">
        <f t="shared" si="12"/>
        <v>98280</v>
      </c>
      <c r="K20" s="180">
        <f t="shared" si="12"/>
        <v>65520</v>
      </c>
      <c r="L20" s="180">
        <f t="shared" si="12"/>
        <v>65520</v>
      </c>
      <c r="M20" s="180">
        <f t="shared" si="12"/>
        <v>65520</v>
      </c>
      <c r="N20" s="180">
        <f t="shared" si="12"/>
        <v>32760</v>
      </c>
      <c r="O20" s="180">
        <f t="shared" si="12"/>
        <v>211860</v>
      </c>
      <c r="P20" s="180">
        <f t="shared" si="12"/>
        <v>327420</v>
      </c>
      <c r="Q20" s="180">
        <f t="shared" si="12"/>
        <v>385200</v>
      </c>
      <c r="R20" s="180">
        <f t="shared" si="12"/>
        <v>385200</v>
      </c>
      <c r="S20" s="180">
        <f t="shared" si="12"/>
        <v>423720</v>
      </c>
      <c r="T20" s="180">
        <f t="shared" si="12"/>
        <v>462240</v>
      </c>
      <c r="U20" s="180">
        <f t="shared" si="12"/>
        <v>385200</v>
      </c>
      <c r="V20" s="180">
        <f t="shared" si="12"/>
        <v>423720</v>
      </c>
      <c r="W20" s="180">
        <f t="shared" si="12"/>
        <v>327420</v>
      </c>
      <c r="X20" s="180">
        <f t="shared" si="12"/>
        <v>327420</v>
      </c>
      <c r="Y20" s="180">
        <f t="shared" si="12"/>
        <v>327420</v>
      </c>
      <c r="Z20" s="180">
        <f t="shared" si="12"/>
        <v>211860</v>
      </c>
      <c r="AA20" s="180">
        <f t="shared" si="12"/>
        <v>252000</v>
      </c>
      <c r="AB20" s="180">
        <f t="shared" si="12"/>
        <v>414000</v>
      </c>
      <c r="AC20" s="180">
        <f t="shared" si="12"/>
        <v>468000</v>
      </c>
      <c r="AD20" s="180">
        <f t="shared" si="12"/>
        <v>468000</v>
      </c>
      <c r="AE20" s="180">
        <f t="shared" si="12"/>
        <v>522000</v>
      </c>
      <c r="AF20" s="180">
        <f t="shared" si="12"/>
        <v>576000</v>
      </c>
      <c r="AG20" s="180">
        <f t="shared" si="12"/>
        <v>468000</v>
      </c>
      <c r="AH20" s="180">
        <f t="shared" si="12"/>
        <v>522000</v>
      </c>
      <c r="AI20" s="180">
        <f t="shared" si="12"/>
        <v>414000</v>
      </c>
      <c r="AJ20" s="180">
        <f t="shared" ref="AJ20:BO20" si="13">AJ19*AJ55</f>
        <v>414000</v>
      </c>
      <c r="AK20" s="180">
        <f t="shared" si="13"/>
        <v>414000</v>
      </c>
      <c r="AL20" s="180">
        <f t="shared" si="13"/>
        <v>252000</v>
      </c>
      <c r="AM20" s="180" t="e">
        <f t="shared" si="13"/>
        <v>#VALUE!</v>
      </c>
      <c r="AN20" s="180" t="e">
        <f t="shared" si="13"/>
        <v>#VALUE!</v>
      </c>
      <c r="AO20" s="180" t="e">
        <f t="shared" si="13"/>
        <v>#VALUE!</v>
      </c>
      <c r="AP20" s="180" t="e">
        <f t="shared" si="13"/>
        <v>#VALUE!</v>
      </c>
      <c r="AQ20" s="180" t="e">
        <f t="shared" si="13"/>
        <v>#VALUE!</v>
      </c>
      <c r="AR20" s="180" t="e">
        <f t="shared" si="13"/>
        <v>#VALUE!</v>
      </c>
      <c r="AS20" s="180" t="e">
        <f t="shared" si="13"/>
        <v>#VALUE!</v>
      </c>
      <c r="AT20" s="180" t="e">
        <f t="shared" si="13"/>
        <v>#VALUE!</v>
      </c>
      <c r="AU20" s="180" t="e">
        <f t="shared" si="13"/>
        <v>#VALUE!</v>
      </c>
      <c r="AV20" s="180" t="e">
        <f t="shared" si="13"/>
        <v>#VALUE!</v>
      </c>
      <c r="AW20" s="180" t="e">
        <f t="shared" si="13"/>
        <v>#VALUE!</v>
      </c>
      <c r="AX20" s="180" t="e">
        <f t="shared" si="13"/>
        <v>#VALUE!</v>
      </c>
      <c r="AY20" s="180">
        <f t="shared" si="13"/>
        <v>0</v>
      </c>
      <c r="AZ20" s="180">
        <f t="shared" si="13"/>
        <v>0</v>
      </c>
      <c r="BA20" s="180">
        <f t="shared" si="13"/>
        <v>0</v>
      </c>
      <c r="BB20" s="180">
        <f t="shared" si="13"/>
        <v>0</v>
      </c>
      <c r="BC20" s="180">
        <f t="shared" si="13"/>
        <v>0</v>
      </c>
      <c r="BD20" s="180">
        <f t="shared" si="13"/>
        <v>0</v>
      </c>
      <c r="BE20" s="180">
        <f t="shared" si="13"/>
        <v>0</v>
      </c>
      <c r="BF20" s="180">
        <f t="shared" si="13"/>
        <v>0</v>
      </c>
      <c r="BG20" s="180">
        <f t="shared" si="13"/>
        <v>0</v>
      </c>
      <c r="BH20" s="180">
        <f t="shared" si="13"/>
        <v>0</v>
      </c>
      <c r="BI20" s="180">
        <f t="shared" si="13"/>
        <v>0</v>
      </c>
      <c r="BJ20" s="180">
        <f t="shared" si="13"/>
        <v>0</v>
      </c>
    </row>
    <row r="21" spans="1:64" x14ac:dyDescent="0.15">
      <c r="A21" s="47" t="s">
        <v>642</v>
      </c>
      <c r="B21" s="75"/>
      <c r="C21" s="104">
        <f t="shared" ref="C21:AH21" si="14">C19*C67</f>
        <v>0</v>
      </c>
      <c r="D21" s="104">
        <f t="shared" si="14"/>
        <v>0</v>
      </c>
      <c r="E21" s="104">
        <f t="shared" si="14"/>
        <v>0</v>
      </c>
      <c r="F21" s="104">
        <f t="shared" si="14"/>
        <v>19400</v>
      </c>
      <c r="G21" s="104">
        <f t="shared" si="14"/>
        <v>23280</v>
      </c>
      <c r="H21" s="104">
        <f t="shared" si="14"/>
        <v>27160</v>
      </c>
      <c r="I21" s="104">
        <f t="shared" si="14"/>
        <v>19400</v>
      </c>
      <c r="J21" s="104">
        <f t="shared" si="14"/>
        <v>23280</v>
      </c>
      <c r="K21" s="104">
        <f t="shared" si="14"/>
        <v>15520</v>
      </c>
      <c r="L21" s="104">
        <f t="shared" si="14"/>
        <v>15520</v>
      </c>
      <c r="M21" s="104">
        <f t="shared" si="14"/>
        <v>15520</v>
      </c>
      <c r="N21" s="104">
        <f t="shared" si="14"/>
        <v>7760</v>
      </c>
      <c r="O21" s="104">
        <f t="shared" si="14"/>
        <v>64735</v>
      </c>
      <c r="P21" s="104">
        <f t="shared" si="14"/>
        <v>100045</v>
      </c>
      <c r="Q21" s="104">
        <f t="shared" si="14"/>
        <v>117700</v>
      </c>
      <c r="R21" s="104">
        <f t="shared" si="14"/>
        <v>117700</v>
      </c>
      <c r="S21" s="104">
        <f t="shared" si="14"/>
        <v>129470</v>
      </c>
      <c r="T21" s="104">
        <f t="shared" si="14"/>
        <v>141240</v>
      </c>
      <c r="U21" s="104">
        <f t="shared" si="14"/>
        <v>117700</v>
      </c>
      <c r="V21" s="104">
        <f t="shared" si="14"/>
        <v>129470</v>
      </c>
      <c r="W21" s="104">
        <f t="shared" si="14"/>
        <v>100045</v>
      </c>
      <c r="X21" s="104">
        <f t="shared" si="14"/>
        <v>100045</v>
      </c>
      <c r="Y21" s="104">
        <f t="shared" si="14"/>
        <v>100045</v>
      </c>
      <c r="Z21" s="104">
        <f t="shared" si="14"/>
        <v>64735</v>
      </c>
      <c r="AA21" s="104">
        <f t="shared" si="14"/>
        <v>77000</v>
      </c>
      <c r="AB21" s="104">
        <f t="shared" si="14"/>
        <v>126500</v>
      </c>
      <c r="AC21" s="104">
        <f t="shared" si="14"/>
        <v>143000</v>
      </c>
      <c r="AD21" s="104">
        <f t="shared" si="14"/>
        <v>143000</v>
      </c>
      <c r="AE21" s="104">
        <f t="shared" si="14"/>
        <v>159500</v>
      </c>
      <c r="AF21" s="104">
        <f t="shared" si="14"/>
        <v>176000</v>
      </c>
      <c r="AG21" s="104">
        <f t="shared" si="14"/>
        <v>143000</v>
      </c>
      <c r="AH21" s="104">
        <f t="shared" si="14"/>
        <v>159500</v>
      </c>
      <c r="AI21" s="104">
        <f t="shared" ref="AI21:BJ21" si="15">AI19*AI67</f>
        <v>126500</v>
      </c>
      <c r="AJ21" s="104">
        <f t="shared" si="15"/>
        <v>126500</v>
      </c>
      <c r="AK21" s="104">
        <f t="shared" si="15"/>
        <v>126500</v>
      </c>
      <c r="AL21" s="104">
        <f t="shared" si="15"/>
        <v>77000</v>
      </c>
      <c r="AM21" s="104" t="e">
        <f t="shared" si="15"/>
        <v>#VALUE!</v>
      </c>
      <c r="AN21" s="104" t="e">
        <f t="shared" si="15"/>
        <v>#VALUE!</v>
      </c>
      <c r="AO21" s="104" t="e">
        <f t="shared" si="15"/>
        <v>#VALUE!</v>
      </c>
      <c r="AP21" s="104" t="e">
        <f t="shared" si="15"/>
        <v>#VALUE!</v>
      </c>
      <c r="AQ21" s="104" t="e">
        <f t="shared" si="15"/>
        <v>#VALUE!</v>
      </c>
      <c r="AR21" s="104" t="e">
        <f t="shared" si="15"/>
        <v>#VALUE!</v>
      </c>
      <c r="AS21" s="104" t="e">
        <f t="shared" si="15"/>
        <v>#VALUE!</v>
      </c>
      <c r="AT21" s="104" t="e">
        <f t="shared" si="15"/>
        <v>#VALUE!</v>
      </c>
      <c r="AU21" s="104" t="e">
        <f t="shared" si="15"/>
        <v>#VALUE!</v>
      </c>
      <c r="AV21" s="104" t="e">
        <f t="shared" si="15"/>
        <v>#VALUE!</v>
      </c>
      <c r="AW21" s="104" t="e">
        <f t="shared" si="15"/>
        <v>#VALUE!</v>
      </c>
      <c r="AX21" s="104" t="e">
        <f t="shared" si="15"/>
        <v>#VALUE!</v>
      </c>
      <c r="AY21" s="104">
        <f t="shared" si="15"/>
        <v>0</v>
      </c>
      <c r="AZ21" s="104">
        <f t="shared" si="15"/>
        <v>0</v>
      </c>
      <c r="BA21" s="104">
        <f t="shared" si="15"/>
        <v>0</v>
      </c>
      <c r="BB21" s="104">
        <f t="shared" si="15"/>
        <v>0</v>
      </c>
      <c r="BC21" s="104">
        <f t="shared" si="15"/>
        <v>0</v>
      </c>
      <c r="BD21" s="104">
        <f t="shared" si="15"/>
        <v>0</v>
      </c>
      <c r="BE21" s="104">
        <f t="shared" si="15"/>
        <v>0</v>
      </c>
      <c r="BF21" s="104">
        <f t="shared" si="15"/>
        <v>0</v>
      </c>
      <c r="BG21" s="104">
        <f t="shared" si="15"/>
        <v>0</v>
      </c>
      <c r="BH21" s="104">
        <f t="shared" si="15"/>
        <v>0</v>
      </c>
      <c r="BI21" s="104">
        <f t="shared" si="15"/>
        <v>0</v>
      </c>
      <c r="BJ21" s="104">
        <f t="shared" si="15"/>
        <v>0</v>
      </c>
    </row>
    <row r="22" spans="1:64" x14ac:dyDescent="0.15">
      <c r="A22" s="47" t="s">
        <v>644</v>
      </c>
      <c r="B22" s="75"/>
      <c r="C22" s="63">
        <f>C83+C88</f>
        <v>0</v>
      </c>
      <c r="D22" s="63">
        <f t="shared" ref="D22:BJ22" si="16">D83+D88</f>
        <v>0</v>
      </c>
      <c r="E22" s="63">
        <f t="shared" si="16"/>
        <v>0</v>
      </c>
      <c r="F22" s="63">
        <f t="shared" si="16"/>
        <v>5000</v>
      </c>
      <c r="G22" s="63">
        <f t="shared" si="16"/>
        <v>5000</v>
      </c>
      <c r="H22" s="63">
        <f t="shared" si="16"/>
        <v>5000</v>
      </c>
      <c r="I22" s="63">
        <f t="shared" si="16"/>
        <v>5000</v>
      </c>
      <c r="J22" s="63">
        <f t="shared" si="16"/>
        <v>5000</v>
      </c>
      <c r="K22" s="63">
        <f t="shared" si="16"/>
        <v>2500</v>
      </c>
      <c r="L22" s="63">
        <f t="shared" si="16"/>
        <v>2500</v>
      </c>
      <c r="M22" s="63">
        <f t="shared" si="16"/>
        <v>2500</v>
      </c>
      <c r="N22" s="63">
        <f t="shared" si="16"/>
        <v>2500</v>
      </c>
      <c r="O22" s="63">
        <f t="shared" si="16"/>
        <v>8025</v>
      </c>
      <c r="P22" s="63">
        <f t="shared" si="16"/>
        <v>13375</v>
      </c>
      <c r="Q22" s="63">
        <f t="shared" si="16"/>
        <v>16050</v>
      </c>
      <c r="R22" s="63">
        <f t="shared" si="16"/>
        <v>16050</v>
      </c>
      <c r="S22" s="63">
        <f t="shared" si="16"/>
        <v>16050</v>
      </c>
      <c r="T22" s="63">
        <f t="shared" si="16"/>
        <v>18725</v>
      </c>
      <c r="U22" s="63">
        <f t="shared" si="16"/>
        <v>16050</v>
      </c>
      <c r="V22" s="63">
        <f t="shared" si="16"/>
        <v>16050</v>
      </c>
      <c r="W22" s="63">
        <f t="shared" si="16"/>
        <v>13375</v>
      </c>
      <c r="X22" s="63">
        <f t="shared" si="16"/>
        <v>13375</v>
      </c>
      <c r="Y22" s="63">
        <f t="shared" si="16"/>
        <v>13375</v>
      </c>
      <c r="Z22" s="63">
        <f t="shared" si="16"/>
        <v>8025</v>
      </c>
      <c r="AA22" s="63">
        <f t="shared" si="16"/>
        <v>12500</v>
      </c>
      <c r="AB22" s="63">
        <f t="shared" si="16"/>
        <v>20000</v>
      </c>
      <c r="AC22" s="63">
        <f t="shared" si="16"/>
        <v>22500</v>
      </c>
      <c r="AD22" s="63">
        <f t="shared" si="16"/>
        <v>22500</v>
      </c>
      <c r="AE22" s="63">
        <f t="shared" si="16"/>
        <v>22500</v>
      </c>
      <c r="AF22" s="63">
        <f t="shared" si="16"/>
        <v>25000</v>
      </c>
      <c r="AG22" s="63">
        <f t="shared" si="16"/>
        <v>22500</v>
      </c>
      <c r="AH22" s="63">
        <f t="shared" si="16"/>
        <v>22500</v>
      </c>
      <c r="AI22" s="63">
        <f t="shared" si="16"/>
        <v>20000</v>
      </c>
      <c r="AJ22" s="63">
        <f t="shared" si="16"/>
        <v>20000</v>
      </c>
      <c r="AK22" s="63">
        <f t="shared" si="16"/>
        <v>20000</v>
      </c>
      <c r="AL22" s="63">
        <f t="shared" si="16"/>
        <v>12500</v>
      </c>
      <c r="AM22" s="63" t="e">
        <f t="shared" si="16"/>
        <v>#REF!</v>
      </c>
      <c r="AN22" s="63" t="e">
        <f t="shared" si="16"/>
        <v>#REF!</v>
      </c>
      <c r="AO22" s="63" t="e">
        <f t="shared" si="16"/>
        <v>#REF!</v>
      </c>
      <c r="AP22" s="63" t="e">
        <f t="shared" si="16"/>
        <v>#REF!</v>
      </c>
      <c r="AQ22" s="63" t="e">
        <f t="shared" si="16"/>
        <v>#REF!</v>
      </c>
      <c r="AR22" s="63" t="e">
        <f t="shared" si="16"/>
        <v>#REF!</v>
      </c>
      <c r="AS22" s="63" t="e">
        <f t="shared" si="16"/>
        <v>#REF!</v>
      </c>
      <c r="AT22" s="63" t="e">
        <f t="shared" si="16"/>
        <v>#REF!</v>
      </c>
      <c r="AU22" s="63" t="e">
        <f t="shared" si="16"/>
        <v>#REF!</v>
      </c>
      <c r="AV22" s="63" t="e">
        <f t="shared" si="16"/>
        <v>#REF!</v>
      </c>
      <c r="AW22" s="63" t="e">
        <f t="shared" si="16"/>
        <v>#REF!</v>
      </c>
      <c r="AX22" s="63" t="e">
        <f t="shared" si="16"/>
        <v>#REF!</v>
      </c>
      <c r="AY22" s="63" t="e">
        <f t="shared" si="16"/>
        <v>#REF!</v>
      </c>
      <c r="AZ22" s="63" t="e">
        <f t="shared" si="16"/>
        <v>#REF!</v>
      </c>
      <c r="BA22" s="63" t="e">
        <f t="shared" si="16"/>
        <v>#REF!</v>
      </c>
      <c r="BB22" s="63" t="e">
        <f t="shared" si="16"/>
        <v>#REF!</v>
      </c>
      <c r="BC22" s="63" t="e">
        <f t="shared" si="16"/>
        <v>#REF!</v>
      </c>
      <c r="BD22" s="63" t="e">
        <f t="shared" si="16"/>
        <v>#REF!</v>
      </c>
      <c r="BE22" s="63" t="e">
        <f t="shared" si="16"/>
        <v>#REF!</v>
      </c>
      <c r="BF22" s="63" t="e">
        <f t="shared" si="16"/>
        <v>#REF!</v>
      </c>
      <c r="BG22" s="63" t="e">
        <f t="shared" si="16"/>
        <v>#REF!</v>
      </c>
      <c r="BH22" s="63" t="e">
        <f t="shared" si="16"/>
        <v>#REF!</v>
      </c>
      <c r="BI22" s="63" t="e">
        <f t="shared" si="16"/>
        <v>#REF!</v>
      </c>
      <c r="BJ22" s="63" t="e">
        <f t="shared" si="16"/>
        <v>#REF!</v>
      </c>
      <c r="BL22" s="104" t="e">
        <f>BJ20+BJ22</f>
        <v>#REF!</v>
      </c>
    </row>
    <row r="23" spans="1:64" x14ac:dyDescent="0.15">
      <c r="A23" s="47" t="s">
        <v>1245</v>
      </c>
      <c r="B23" s="75"/>
      <c r="C23" s="63">
        <f>SUM(C21:C22)</f>
        <v>0</v>
      </c>
      <c r="D23" s="63">
        <f t="shared" ref="D23:BJ23" si="17">SUM(D21:D22)</f>
        <v>0</v>
      </c>
      <c r="E23" s="63">
        <f t="shared" si="17"/>
        <v>0</v>
      </c>
      <c r="F23" s="63">
        <f t="shared" si="17"/>
        <v>24400</v>
      </c>
      <c r="G23" s="63">
        <f t="shared" si="17"/>
        <v>28280</v>
      </c>
      <c r="H23" s="63">
        <f t="shared" si="17"/>
        <v>32160</v>
      </c>
      <c r="I23" s="63">
        <f t="shared" si="17"/>
        <v>24400</v>
      </c>
      <c r="J23" s="63">
        <f t="shared" si="17"/>
        <v>28280</v>
      </c>
      <c r="K23" s="63">
        <f t="shared" si="17"/>
        <v>18020</v>
      </c>
      <c r="L23" s="63">
        <f t="shared" si="17"/>
        <v>18020</v>
      </c>
      <c r="M23" s="63">
        <f t="shared" si="17"/>
        <v>18020</v>
      </c>
      <c r="N23" s="63">
        <f t="shared" si="17"/>
        <v>10260</v>
      </c>
      <c r="O23" s="63">
        <f t="shared" si="17"/>
        <v>72760</v>
      </c>
      <c r="P23" s="63">
        <f t="shared" si="17"/>
        <v>113420</v>
      </c>
      <c r="Q23" s="63">
        <f t="shared" si="17"/>
        <v>133750</v>
      </c>
      <c r="R23" s="63">
        <f t="shared" si="17"/>
        <v>133750</v>
      </c>
      <c r="S23" s="63">
        <f t="shared" si="17"/>
        <v>145520</v>
      </c>
      <c r="T23" s="63">
        <f t="shared" si="17"/>
        <v>159965</v>
      </c>
      <c r="U23" s="63">
        <f t="shared" si="17"/>
        <v>133750</v>
      </c>
      <c r="V23" s="63">
        <f t="shared" si="17"/>
        <v>145520</v>
      </c>
      <c r="W23" s="63">
        <f t="shared" si="17"/>
        <v>113420</v>
      </c>
      <c r="X23" s="63">
        <f t="shared" si="17"/>
        <v>113420</v>
      </c>
      <c r="Y23" s="63">
        <f t="shared" si="17"/>
        <v>113420</v>
      </c>
      <c r="Z23" s="63">
        <f t="shared" si="17"/>
        <v>72760</v>
      </c>
      <c r="AA23" s="63">
        <f t="shared" si="17"/>
        <v>89500</v>
      </c>
      <c r="AB23" s="63">
        <f t="shared" si="17"/>
        <v>146500</v>
      </c>
      <c r="AC23" s="63">
        <f t="shared" si="17"/>
        <v>165500</v>
      </c>
      <c r="AD23" s="63">
        <f t="shared" si="17"/>
        <v>165500</v>
      </c>
      <c r="AE23" s="63">
        <f t="shared" si="17"/>
        <v>182000</v>
      </c>
      <c r="AF23" s="63">
        <f t="shared" si="17"/>
        <v>201000</v>
      </c>
      <c r="AG23" s="63">
        <f t="shared" si="17"/>
        <v>165500</v>
      </c>
      <c r="AH23" s="63">
        <f t="shared" si="17"/>
        <v>182000</v>
      </c>
      <c r="AI23" s="63">
        <f t="shared" si="17"/>
        <v>146500</v>
      </c>
      <c r="AJ23" s="63">
        <f t="shared" si="17"/>
        <v>146500</v>
      </c>
      <c r="AK23" s="63">
        <f t="shared" si="17"/>
        <v>146500</v>
      </c>
      <c r="AL23" s="63">
        <f t="shared" si="17"/>
        <v>89500</v>
      </c>
      <c r="AM23" s="63" t="e">
        <f t="shared" si="17"/>
        <v>#VALUE!</v>
      </c>
      <c r="AN23" s="63" t="e">
        <f t="shared" si="17"/>
        <v>#VALUE!</v>
      </c>
      <c r="AO23" s="63" t="e">
        <f t="shared" si="17"/>
        <v>#VALUE!</v>
      </c>
      <c r="AP23" s="63" t="e">
        <f t="shared" si="17"/>
        <v>#VALUE!</v>
      </c>
      <c r="AQ23" s="63" t="e">
        <f t="shared" si="17"/>
        <v>#VALUE!</v>
      </c>
      <c r="AR23" s="63" t="e">
        <f t="shared" si="17"/>
        <v>#VALUE!</v>
      </c>
      <c r="AS23" s="63" t="e">
        <f t="shared" si="17"/>
        <v>#VALUE!</v>
      </c>
      <c r="AT23" s="63" t="e">
        <f t="shared" si="17"/>
        <v>#VALUE!</v>
      </c>
      <c r="AU23" s="63" t="e">
        <f t="shared" si="17"/>
        <v>#VALUE!</v>
      </c>
      <c r="AV23" s="63" t="e">
        <f t="shared" si="17"/>
        <v>#VALUE!</v>
      </c>
      <c r="AW23" s="63" t="e">
        <f t="shared" si="17"/>
        <v>#VALUE!</v>
      </c>
      <c r="AX23" s="63" t="e">
        <f t="shared" si="17"/>
        <v>#VALUE!</v>
      </c>
      <c r="AY23" s="63" t="e">
        <f t="shared" si="17"/>
        <v>#REF!</v>
      </c>
      <c r="AZ23" s="63" t="e">
        <f t="shared" si="17"/>
        <v>#REF!</v>
      </c>
      <c r="BA23" s="63" t="e">
        <f t="shared" si="17"/>
        <v>#REF!</v>
      </c>
      <c r="BB23" s="63" t="e">
        <f t="shared" si="17"/>
        <v>#REF!</v>
      </c>
      <c r="BC23" s="63" t="e">
        <f t="shared" si="17"/>
        <v>#REF!</v>
      </c>
      <c r="BD23" s="63" t="e">
        <f t="shared" si="17"/>
        <v>#REF!</v>
      </c>
      <c r="BE23" s="63" t="e">
        <f t="shared" si="17"/>
        <v>#REF!</v>
      </c>
      <c r="BF23" s="63" t="e">
        <f t="shared" si="17"/>
        <v>#REF!</v>
      </c>
      <c r="BG23" s="63" t="e">
        <f t="shared" si="17"/>
        <v>#REF!</v>
      </c>
      <c r="BH23" s="63" t="e">
        <f t="shared" si="17"/>
        <v>#REF!</v>
      </c>
      <c r="BI23" s="63" t="e">
        <f t="shared" si="17"/>
        <v>#REF!</v>
      </c>
      <c r="BJ23" s="63" t="e">
        <f t="shared" si="17"/>
        <v>#REF!</v>
      </c>
      <c r="BL23" s="104" t="e">
        <f>BJ21+BJ22</f>
        <v>#REF!</v>
      </c>
    </row>
    <row r="24" spans="1:64" x14ac:dyDescent="0.15">
      <c r="A24" s="47" t="s">
        <v>326</v>
      </c>
      <c r="B24" s="75"/>
      <c r="C24" s="96">
        <f>IF(C22+C20&gt;0,(+C23/(C22+C20)),0)</f>
        <v>0</v>
      </c>
      <c r="D24" s="96">
        <f t="shared" ref="D24:BJ24" si="18">IF(D22+D20&gt;0,(+D23/(D22+D20)),0)</f>
        <v>0</v>
      </c>
      <c r="E24" s="96">
        <f t="shared" si="18"/>
        <v>0</v>
      </c>
      <c r="F24" s="96">
        <f t="shared" si="18"/>
        <v>0.28078250863060988</v>
      </c>
      <c r="G24" s="96">
        <f t="shared" si="18"/>
        <v>0.27381874515879162</v>
      </c>
      <c r="H24" s="96">
        <f t="shared" si="18"/>
        <v>0.26876149089085744</v>
      </c>
      <c r="I24" s="96">
        <f t="shared" si="18"/>
        <v>0.28078250863060988</v>
      </c>
      <c r="J24" s="96">
        <f t="shared" si="18"/>
        <v>0.27381874515879162</v>
      </c>
      <c r="K24" s="96">
        <f t="shared" si="18"/>
        <v>0.26492208174066451</v>
      </c>
      <c r="L24" s="96">
        <f t="shared" si="18"/>
        <v>0.26492208174066451</v>
      </c>
      <c r="M24" s="96">
        <f t="shared" si="18"/>
        <v>0.26492208174066451</v>
      </c>
      <c r="N24" s="96">
        <f t="shared" si="18"/>
        <v>0.29098128190584233</v>
      </c>
      <c r="O24" s="96">
        <f t="shared" si="18"/>
        <v>0.33090024330900242</v>
      </c>
      <c r="P24" s="96">
        <f t="shared" si="18"/>
        <v>0.3328100470957614</v>
      </c>
      <c r="Q24" s="96">
        <f t="shared" si="18"/>
        <v>0.33333333333333331</v>
      </c>
      <c r="R24" s="96">
        <f t="shared" si="18"/>
        <v>0.33333333333333331</v>
      </c>
      <c r="S24" s="96">
        <f t="shared" si="18"/>
        <v>0.33090024330900242</v>
      </c>
      <c r="T24" s="96">
        <f t="shared" si="18"/>
        <v>0.33259176863181311</v>
      </c>
      <c r="U24" s="96">
        <f t="shared" si="18"/>
        <v>0.33333333333333331</v>
      </c>
      <c r="V24" s="96">
        <f t="shared" si="18"/>
        <v>0.33090024330900242</v>
      </c>
      <c r="W24" s="96">
        <f t="shared" si="18"/>
        <v>0.3328100470957614</v>
      </c>
      <c r="X24" s="96">
        <f t="shared" si="18"/>
        <v>0.3328100470957614</v>
      </c>
      <c r="Y24" s="96">
        <f t="shared" si="18"/>
        <v>0.3328100470957614</v>
      </c>
      <c r="Z24" s="96">
        <f t="shared" si="18"/>
        <v>0.33090024330900242</v>
      </c>
      <c r="AA24" s="96">
        <f t="shared" si="18"/>
        <v>0.33837429111531192</v>
      </c>
      <c r="AB24" s="96">
        <f t="shared" si="18"/>
        <v>0.33755760368663595</v>
      </c>
      <c r="AC24" s="96">
        <f t="shared" si="18"/>
        <v>0.33741080530071355</v>
      </c>
      <c r="AD24" s="96">
        <f t="shared" si="18"/>
        <v>0.33741080530071355</v>
      </c>
      <c r="AE24" s="96">
        <f t="shared" si="18"/>
        <v>0.33425160697887968</v>
      </c>
      <c r="AF24" s="96">
        <f t="shared" si="18"/>
        <v>0.33444259567387685</v>
      </c>
      <c r="AG24" s="96">
        <f t="shared" si="18"/>
        <v>0.33741080530071355</v>
      </c>
      <c r="AH24" s="96">
        <f t="shared" si="18"/>
        <v>0.33425160697887968</v>
      </c>
      <c r="AI24" s="96">
        <f t="shared" si="18"/>
        <v>0.33755760368663595</v>
      </c>
      <c r="AJ24" s="96">
        <f t="shared" si="18"/>
        <v>0.33755760368663595</v>
      </c>
      <c r="AK24" s="96">
        <f t="shared" si="18"/>
        <v>0.33755760368663595</v>
      </c>
      <c r="AL24" s="96">
        <f t="shared" si="18"/>
        <v>0.33837429111531192</v>
      </c>
      <c r="AM24" s="96" t="e">
        <f t="shared" si="18"/>
        <v>#REF!</v>
      </c>
      <c r="AN24" s="96" t="e">
        <f t="shared" si="18"/>
        <v>#REF!</v>
      </c>
      <c r="AO24" s="96" t="e">
        <f t="shared" si="18"/>
        <v>#REF!</v>
      </c>
      <c r="AP24" s="96" t="e">
        <f t="shared" si="18"/>
        <v>#REF!</v>
      </c>
      <c r="AQ24" s="96" t="e">
        <f t="shared" si="18"/>
        <v>#REF!</v>
      </c>
      <c r="AR24" s="96" t="e">
        <f t="shared" si="18"/>
        <v>#REF!</v>
      </c>
      <c r="AS24" s="96" t="e">
        <f t="shared" si="18"/>
        <v>#REF!</v>
      </c>
      <c r="AT24" s="96" t="e">
        <f t="shared" si="18"/>
        <v>#REF!</v>
      </c>
      <c r="AU24" s="96" t="e">
        <f t="shared" si="18"/>
        <v>#REF!</v>
      </c>
      <c r="AV24" s="96" t="e">
        <f t="shared" si="18"/>
        <v>#REF!</v>
      </c>
      <c r="AW24" s="96" t="e">
        <f t="shared" si="18"/>
        <v>#REF!</v>
      </c>
      <c r="AX24" s="96" t="e">
        <f t="shared" si="18"/>
        <v>#REF!</v>
      </c>
      <c r="AY24" s="96" t="e">
        <f t="shared" si="18"/>
        <v>#REF!</v>
      </c>
      <c r="AZ24" s="96" t="e">
        <f t="shared" si="18"/>
        <v>#REF!</v>
      </c>
      <c r="BA24" s="96" t="e">
        <f t="shared" si="18"/>
        <v>#REF!</v>
      </c>
      <c r="BB24" s="96" t="e">
        <f t="shared" si="18"/>
        <v>#REF!</v>
      </c>
      <c r="BC24" s="96" t="e">
        <f t="shared" si="18"/>
        <v>#REF!</v>
      </c>
      <c r="BD24" s="96" t="e">
        <f t="shared" si="18"/>
        <v>#REF!</v>
      </c>
      <c r="BE24" s="96" t="e">
        <f t="shared" si="18"/>
        <v>#REF!</v>
      </c>
      <c r="BF24" s="96" t="e">
        <f t="shared" si="18"/>
        <v>#REF!</v>
      </c>
      <c r="BG24" s="96" t="e">
        <f t="shared" si="18"/>
        <v>#REF!</v>
      </c>
      <c r="BH24" s="96" t="e">
        <f t="shared" si="18"/>
        <v>#REF!</v>
      </c>
      <c r="BI24" s="96" t="e">
        <f t="shared" si="18"/>
        <v>#REF!</v>
      </c>
      <c r="BJ24" s="96" t="e">
        <f t="shared" si="18"/>
        <v>#REF!</v>
      </c>
      <c r="BL24" s="178" t="e">
        <f>BL23/BL22</f>
        <v>#REF!</v>
      </c>
    </row>
    <row r="25" spans="1:64" x14ac:dyDescent="0.15">
      <c r="A25" s="47"/>
      <c r="B25" s="75"/>
      <c r="C25" s="78"/>
      <c r="D25" s="78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</row>
    <row r="26" spans="1:64" x14ac:dyDescent="0.15">
      <c r="A26" s="33" t="str">
        <f xml:space="preserve"> "Option 2 - " &amp; 'COGS-PRICE-MARGIN_CWS'!$A$27</f>
        <v>Option 2 - Producto Fusión</v>
      </c>
      <c r="B26" s="75"/>
      <c r="C26" s="78"/>
      <c r="D26" s="78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</row>
    <row r="27" spans="1:64" x14ac:dyDescent="0.15">
      <c r="A27" s="47" t="s">
        <v>643</v>
      </c>
      <c r="B27" s="75"/>
      <c r="C27" s="370">
        <f>C47</f>
        <v>0</v>
      </c>
      <c r="D27" s="370">
        <f t="shared" ref="D27:BJ27" si="19">D47</f>
        <v>0</v>
      </c>
      <c r="E27" s="370">
        <f t="shared" si="19"/>
        <v>0</v>
      </c>
      <c r="F27" s="370">
        <f t="shared" si="19"/>
        <v>3</v>
      </c>
      <c r="G27" s="370">
        <f t="shared" si="19"/>
        <v>3</v>
      </c>
      <c r="H27" s="370">
        <f t="shared" si="19"/>
        <v>3</v>
      </c>
      <c r="I27" s="370">
        <f t="shared" si="19"/>
        <v>3</v>
      </c>
      <c r="J27" s="370">
        <f t="shared" si="19"/>
        <v>3</v>
      </c>
      <c r="K27" s="370">
        <f t="shared" si="19"/>
        <v>3</v>
      </c>
      <c r="L27" s="370">
        <f t="shared" si="19"/>
        <v>3</v>
      </c>
      <c r="M27" s="370">
        <f t="shared" si="19"/>
        <v>3</v>
      </c>
      <c r="N27" s="370">
        <f t="shared" si="19"/>
        <v>2</v>
      </c>
      <c r="O27" s="370">
        <f t="shared" si="19"/>
        <v>5</v>
      </c>
      <c r="P27" s="370">
        <f t="shared" si="19"/>
        <v>9</v>
      </c>
      <c r="Q27" s="370">
        <f t="shared" si="19"/>
        <v>9</v>
      </c>
      <c r="R27" s="370">
        <f t="shared" si="19"/>
        <v>9</v>
      </c>
      <c r="S27" s="370">
        <f t="shared" si="19"/>
        <v>10</v>
      </c>
      <c r="T27" s="370">
        <f t="shared" si="19"/>
        <v>11</v>
      </c>
      <c r="U27" s="370">
        <f t="shared" si="19"/>
        <v>9</v>
      </c>
      <c r="V27" s="370">
        <f t="shared" si="19"/>
        <v>10</v>
      </c>
      <c r="W27" s="370">
        <f t="shared" si="19"/>
        <v>9</v>
      </c>
      <c r="X27" s="370">
        <f t="shared" si="19"/>
        <v>9</v>
      </c>
      <c r="Y27" s="370">
        <f t="shared" si="19"/>
        <v>9</v>
      </c>
      <c r="Z27" s="370">
        <f t="shared" si="19"/>
        <v>5</v>
      </c>
      <c r="AA27" s="370">
        <f t="shared" si="19"/>
        <v>15</v>
      </c>
      <c r="AB27" s="370">
        <f t="shared" si="19"/>
        <v>24</v>
      </c>
      <c r="AC27" s="370">
        <f t="shared" si="19"/>
        <v>27</v>
      </c>
      <c r="AD27" s="370">
        <f t="shared" si="19"/>
        <v>27</v>
      </c>
      <c r="AE27" s="370">
        <f t="shared" si="19"/>
        <v>29</v>
      </c>
      <c r="AF27" s="370">
        <f t="shared" si="19"/>
        <v>32</v>
      </c>
      <c r="AG27" s="101">
        <f t="shared" si="19"/>
        <v>27</v>
      </c>
      <c r="AH27" s="101">
        <f t="shared" si="19"/>
        <v>29</v>
      </c>
      <c r="AI27" s="101">
        <f t="shared" si="19"/>
        <v>24</v>
      </c>
      <c r="AJ27" s="101">
        <f t="shared" si="19"/>
        <v>24</v>
      </c>
      <c r="AK27" s="101">
        <f t="shared" si="19"/>
        <v>24</v>
      </c>
      <c r="AL27" s="101">
        <f t="shared" si="19"/>
        <v>15</v>
      </c>
      <c r="AM27" s="101">
        <f t="shared" si="19"/>
        <v>0</v>
      </c>
      <c r="AN27" s="101">
        <f t="shared" si="19"/>
        <v>0</v>
      </c>
      <c r="AO27" s="101">
        <f t="shared" si="19"/>
        <v>0</v>
      </c>
      <c r="AP27" s="101">
        <f t="shared" si="19"/>
        <v>0</v>
      </c>
      <c r="AQ27" s="101">
        <f t="shared" si="19"/>
        <v>0</v>
      </c>
      <c r="AR27" s="101">
        <f t="shared" si="19"/>
        <v>0</v>
      </c>
      <c r="AS27" s="101">
        <f t="shared" si="19"/>
        <v>0</v>
      </c>
      <c r="AT27" s="101">
        <f t="shared" si="19"/>
        <v>0</v>
      </c>
      <c r="AU27" s="101">
        <f t="shared" si="19"/>
        <v>0</v>
      </c>
      <c r="AV27" s="101">
        <f t="shared" si="19"/>
        <v>0</v>
      </c>
      <c r="AW27" s="101">
        <f t="shared" si="19"/>
        <v>0</v>
      </c>
      <c r="AX27" s="101">
        <f t="shared" si="19"/>
        <v>0</v>
      </c>
      <c r="AY27" s="101">
        <f t="shared" si="19"/>
        <v>0</v>
      </c>
      <c r="AZ27" s="101">
        <f t="shared" si="19"/>
        <v>0</v>
      </c>
      <c r="BA27" s="101">
        <f t="shared" si="19"/>
        <v>0</v>
      </c>
      <c r="BB27" s="101">
        <f t="shared" si="19"/>
        <v>0</v>
      </c>
      <c r="BC27" s="101">
        <f t="shared" si="19"/>
        <v>0</v>
      </c>
      <c r="BD27" s="101">
        <f t="shared" si="19"/>
        <v>0</v>
      </c>
      <c r="BE27" s="101">
        <f t="shared" si="19"/>
        <v>0</v>
      </c>
      <c r="BF27" s="101">
        <f t="shared" si="19"/>
        <v>0</v>
      </c>
      <c r="BG27" s="101">
        <f t="shared" si="19"/>
        <v>0</v>
      </c>
      <c r="BH27" s="101">
        <f t="shared" si="19"/>
        <v>0</v>
      </c>
      <c r="BI27" s="101">
        <f t="shared" si="19"/>
        <v>0</v>
      </c>
      <c r="BJ27" s="101">
        <f t="shared" si="19"/>
        <v>0</v>
      </c>
    </row>
    <row r="28" spans="1:64" x14ac:dyDescent="0.15">
      <c r="A28" s="47" t="s">
        <v>655</v>
      </c>
      <c r="B28" s="75"/>
      <c r="C28" s="101">
        <f>C27*IngresoUnitarioPFusion</f>
        <v>0</v>
      </c>
      <c r="D28" s="180">
        <f>D27*D96</f>
        <v>0</v>
      </c>
      <c r="E28" s="180">
        <f t="shared" ref="E28:BJ28" si="20">E27*E96</f>
        <v>0</v>
      </c>
      <c r="F28" s="180">
        <f t="shared" si="20"/>
        <v>62790</v>
      </c>
      <c r="G28" s="180">
        <f t="shared" si="20"/>
        <v>62790</v>
      </c>
      <c r="H28" s="180">
        <f t="shared" si="20"/>
        <v>62790</v>
      </c>
      <c r="I28" s="180">
        <f t="shared" si="20"/>
        <v>62790</v>
      </c>
      <c r="J28" s="180">
        <f t="shared" si="20"/>
        <v>62790</v>
      </c>
      <c r="K28" s="180">
        <f t="shared" si="20"/>
        <v>62790</v>
      </c>
      <c r="L28" s="180">
        <f t="shared" si="20"/>
        <v>62790</v>
      </c>
      <c r="M28" s="180">
        <f t="shared" si="20"/>
        <v>62790</v>
      </c>
      <c r="N28" s="180">
        <f t="shared" si="20"/>
        <v>41860</v>
      </c>
      <c r="O28" s="180">
        <f t="shared" si="20"/>
        <v>123050</v>
      </c>
      <c r="P28" s="180">
        <f t="shared" si="20"/>
        <v>221490</v>
      </c>
      <c r="Q28" s="180">
        <f t="shared" si="20"/>
        <v>221490</v>
      </c>
      <c r="R28" s="180">
        <f t="shared" si="20"/>
        <v>221490</v>
      </c>
      <c r="S28" s="180">
        <f t="shared" si="20"/>
        <v>246100</v>
      </c>
      <c r="T28" s="180">
        <f t="shared" si="20"/>
        <v>270710</v>
      </c>
      <c r="U28" s="180">
        <f t="shared" si="20"/>
        <v>221490</v>
      </c>
      <c r="V28" s="180">
        <f t="shared" si="20"/>
        <v>246100</v>
      </c>
      <c r="W28" s="180">
        <f t="shared" si="20"/>
        <v>221490</v>
      </c>
      <c r="X28" s="180">
        <f t="shared" si="20"/>
        <v>221490</v>
      </c>
      <c r="Y28" s="180">
        <f t="shared" si="20"/>
        <v>221490</v>
      </c>
      <c r="Z28" s="180">
        <f t="shared" si="20"/>
        <v>123050</v>
      </c>
      <c r="AA28" s="180">
        <f t="shared" si="20"/>
        <v>345000</v>
      </c>
      <c r="AB28" s="180">
        <f t="shared" si="20"/>
        <v>552000</v>
      </c>
      <c r="AC28" s="180">
        <f t="shared" si="20"/>
        <v>621000</v>
      </c>
      <c r="AD28" s="180">
        <f t="shared" si="20"/>
        <v>621000</v>
      </c>
      <c r="AE28" s="180">
        <f t="shared" si="20"/>
        <v>667000</v>
      </c>
      <c r="AF28" s="180">
        <f t="shared" si="20"/>
        <v>736000</v>
      </c>
      <c r="AG28" s="180">
        <f t="shared" si="20"/>
        <v>621000</v>
      </c>
      <c r="AH28" s="180">
        <f t="shared" si="20"/>
        <v>667000</v>
      </c>
      <c r="AI28" s="180">
        <f t="shared" si="20"/>
        <v>552000</v>
      </c>
      <c r="AJ28" s="180">
        <f t="shared" si="20"/>
        <v>552000</v>
      </c>
      <c r="AK28" s="180">
        <f t="shared" si="20"/>
        <v>552000</v>
      </c>
      <c r="AL28" s="180">
        <f t="shared" si="20"/>
        <v>345000</v>
      </c>
      <c r="AM28" s="180">
        <f t="shared" si="20"/>
        <v>0</v>
      </c>
      <c r="AN28" s="180">
        <f t="shared" si="20"/>
        <v>0</v>
      </c>
      <c r="AO28" s="180">
        <f t="shared" si="20"/>
        <v>0</v>
      </c>
      <c r="AP28" s="180">
        <f t="shared" si="20"/>
        <v>0</v>
      </c>
      <c r="AQ28" s="180">
        <f t="shared" si="20"/>
        <v>0</v>
      </c>
      <c r="AR28" s="180">
        <f t="shared" si="20"/>
        <v>0</v>
      </c>
      <c r="AS28" s="180">
        <f t="shared" si="20"/>
        <v>0</v>
      </c>
      <c r="AT28" s="180">
        <f t="shared" si="20"/>
        <v>0</v>
      </c>
      <c r="AU28" s="180">
        <f t="shared" si="20"/>
        <v>0</v>
      </c>
      <c r="AV28" s="180">
        <f t="shared" si="20"/>
        <v>0</v>
      </c>
      <c r="AW28" s="180">
        <f t="shared" si="20"/>
        <v>0</v>
      </c>
      <c r="AX28" s="180">
        <f t="shared" si="20"/>
        <v>0</v>
      </c>
      <c r="AY28" s="180">
        <f t="shared" si="20"/>
        <v>0</v>
      </c>
      <c r="AZ28" s="180">
        <f t="shared" si="20"/>
        <v>0</v>
      </c>
      <c r="BA28" s="180">
        <f t="shared" si="20"/>
        <v>0</v>
      </c>
      <c r="BB28" s="180">
        <f t="shared" si="20"/>
        <v>0</v>
      </c>
      <c r="BC28" s="180">
        <f t="shared" si="20"/>
        <v>0</v>
      </c>
      <c r="BD28" s="180">
        <f t="shared" si="20"/>
        <v>0</v>
      </c>
      <c r="BE28" s="180">
        <f t="shared" si="20"/>
        <v>0</v>
      </c>
      <c r="BF28" s="180">
        <f t="shared" si="20"/>
        <v>0</v>
      </c>
      <c r="BG28" s="180">
        <f t="shared" si="20"/>
        <v>0</v>
      </c>
      <c r="BH28" s="180">
        <f t="shared" si="20"/>
        <v>0</v>
      </c>
      <c r="BI28" s="180">
        <f t="shared" si="20"/>
        <v>0</v>
      </c>
      <c r="BJ28" s="180">
        <f t="shared" si="20"/>
        <v>0</v>
      </c>
    </row>
    <row r="29" spans="1:64" x14ac:dyDescent="0.15">
      <c r="A29" s="47" t="s">
        <v>642</v>
      </c>
      <c r="B29" s="75"/>
      <c r="C29" s="63">
        <f>C27*C108</f>
        <v>0</v>
      </c>
      <c r="D29" s="63">
        <f t="shared" ref="D29:BJ29" si="21">D27*D108</f>
        <v>0</v>
      </c>
      <c r="E29" s="63">
        <f t="shared" si="21"/>
        <v>0</v>
      </c>
      <c r="F29" s="63">
        <f t="shared" si="21"/>
        <v>22290</v>
      </c>
      <c r="G29" s="63">
        <f t="shared" si="21"/>
        <v>22290</v>
      </c>
      <c r="H29" s="63">
        <f t="shared" si="21"/>
        <v>22290</v>
      </c>
      <c r="I29" s="63">
        <f t="shared" si="21"/>
        <v>22290</v>
      </c>
      <c r="J29" s="63">
        <f t="shared" si="21"/>
        <v>22290</v>
      </c>
      <c r="K29" s="63">
        <f t="shared" si="21"/>
        <v>22290</v>
      </c>
      <c r="L29" s="63">
        <f t="shared" si="21"/>
        <v>22290</v>
      </c>
      <c r="M29" s="63">
        <f t="shared" si="21"/>
        <v>22290</v>
      </c>
      <c r="N29" s="63">
        <f t="shared" si="21"/>
        <v>14860</v>
      </c>
      <c r="O29" s="63">
        <f t="shared" si="21"/>
        <v>50825</v>
      </c>
      <c r="P29" s="63">
        <f t="shared" si="21"/>
        <v>91485</v>
      </c>
      <c r="Q29" s="63">
        <f t="shared" si="21"/>
        <v>91485</v>
      </c>
      <c r="R29" s="63">
        <f t="shared" si="21"/>
        <v>91485</v>
      </c>
      <c r="S29" s="63">
        <f t="shared" si="21"/>
        <v>101650</v>
      </c>
      <c r="T29" s="63">
        <f t="shared" si="21"/>
        <v>111815</v>
      </c>
      <c r="U29" s="63">
        <f t="shared" si="21"/>
        <v>91485</v>
      </c>
      <c r="V29" s="63">
        <f t="shared" si="21"/>
        <v>101650</v>
      </c>
      <c r="W29" s="63">
        <f t="shared" si="21"/>
        <v>91485</v>
      </c>
      <c r="X29" s="63">
        <f t="shared" si="21"/>
        <v>91485</v>
      </c>
      <c r="Y29" s="63">
        <f t="shared" si="21"/>
        <v>91485</v>
      </c>
      <c r="Z29" s="63">
        <f t="shared" si="21"/>
        <v>50825</v>
      </c>
      <c r="AA29" s="63">
        <f t="shared" si="21"/>
        <v>345000</v>
      </c>
      <c r="AB29" s="63">
        <f t="shared" si="21"/>
        <v>552000</v>
      </c>
      <c r="AC29" s="63">
        <f t="shared" si="21"/>
        <v>621000</v>
      </c>
      <c r="AD29" s="63">
        <f t="shared" si="21"/>
        <v>621000</v>
      </c>
      <c r="AE29" s="63">
        <f t="shared" si="21"/>
        <v>667000</v>
      </c>
      <c r="AF29" s="63">
        <f t="shared" si="21"/>
        <v>736000</v>
      </c>
      <c r="AG29" s="63">
        <f t="shared" si="21"/>
        <v>621000</v>
      </c>
      <c r="AH29" s="63">
        <f t="shared" si="21"/>
        <v>667000</v>
      </c>
      <c r="AI29" s="63">
        <f t="shared" si="21"/>
        <v>552000</v>
      </c>
      <c r="AJ29" s="63">
        <f t="shared" si="21"/>
        <v>552000</v>
      </c>
      <c r="AK29" s="63">
        <f t="shared" si="21"/>
        <v>552000</v>
      </c>
      <c r="AL29" s="63">
        <f t="shared" si="21"/>
        <v>345000</v>
      </c>
      <c r="AM29" s="63">
        <f t="shared" si="21"/>
        <v>0</v>
      </c>
      <c r="AN29" s="63">
        <f t="shared" si="21"/>
        <v>0</v>
      </c>
      <c r="AO29" s="63">
        <f t="shared" si="21"/>
        <v>0</v>
      </c>
      <c r="AP29" s="63">
        <f t="shared" si="21"/>
        <v>0</v>
      </c>
      <c r="AQ29" s="63">
        <f t="shared" si="21"/>
        <v>0</v>
      </c>
      <c r="AR29" s="63">
        <f t="shared" si="21"/>
        <v>0</v>
      </c>
      <c r="AS29" s="63">
        <f t="shared" si="21"/>
        <v>0</v>
      </c>
      <c r="AT29" s="63">
        <f t="shared" si="21"/>
        <v>0</v>
      </c>
      <c r="AU29" s="63">
        <f t="shared" si="21"/>
        <v>0</v>
      </c>
      <c r="AV29" s="63">
        <f t="shared" si="21"/>
        <v>0</v>
      </c>
      <c r="AW29" s="63">
        <f t="shared" si="21"/>
        <v>0</v>
      </c>
      <c r="AX29" s="63">
        <f t="shared" si="21"/>
        <v>0</v>
      </c>
      <c r="AY29" s="63">
        <f t="shared" si="21"/>
        <v>0</v>
      </c>
      <c r="AZ29" s="63">
        <f t="shared" si="21"/>
        <v>0</v>
      </c>
      <c r="BA29" s="63">
        <f t="shared" si="21"/>
        <v>0</v>
      </c>
      <c r="BB29" s="63">
        <f t="shared" si="21"/>
        <v>0</v>
      </c>
      <c r="BC29" s="63">
        <f t="shared" si="21"/>
        <v>0</v>
      </c>
      <c r="BD29" s="63">
        <f t="shared" si="21"/>
        <v>0</v>
      </c>
      <c r="BE29" s="63">
        <f t="shared" si="21"/>
        <v>0</v>
      </c>
      <c r="BF29" s="63">
        <f t="shared" si="21"/>
        <v>0</v>
      </c>
      <c r="BG29" s="63">
        <f t="shared" si="21"/>
        <v>0</v>
      </c>
      <c r="BH29" s="63">
        <f t="shared" si="21"/>
        <v>0</v>
      </c>
      <c r="BI29" s="63">
        <f t="shared" si="21"/>
        <v>0</v>
      </c>
      <c r="BJ29" s="63">
        <f t="shared" si="21"/>
        <v>0</v>
      </c>
      <c r="BL29" s="104" t="e">
        <f>BJ28+BJ30</f>
        <v>#VALUE!</v>
      </c>
    </row>
    <row r="30" spans="1:64" x14ac:dyDescent="0.15">
      <c r="A30" s="47" t="s">
        <v>649</v>
      </c>
      <c r="B30" s="75"/>
      <c r="C30" s="63">
        <f>C123+C128</f>
        <v>0</v>
      </c>
      <c r="D30" s="63">
        <f t="shared" ref="D30:BJ30" si="22">D123+D128</f>
        <v>0</v>
      </c>
      <c r="E30" s="63">
        <f t="shared" si="22"/>
        <v>0</v>
      </c>
      <c r="F30" s="63">
        <f t="shared" si="22"/>
        <v>2500</v>
      </c>
      <c r="G30" s="63">
        <f t="shared" si="22"/>
        <v>2500</v>
      </c>
      <c r="H30" s="63">
        <f t="shared" si="22"/>
        <v>2500</v>
      </c>
      <c r="I30" s="63">
        <f t="shared" si="22"/>
        <v>2500</v>
      </c>
      <c r="J30" s="63">
        <f t="shared" si="22"/>
        <v>2500</v>
      </c>
      <c r="K30" s="63">
        <f t="shared" si="22"/>
        <v>2500</v>
      </c>
      <c r="L30" s="63">
        <f t="shared" si="22"/>
        <v>2500</v>
      </c>
      <c r="M30" s="63">
        <f t="shared" si="22"/>
        <v>2500</v>
      </c>
      <c r="N30" s="63">
        <f t="shared" si="22"/>
        <v>2500</v>
      </c>
      <c r="O30" s="63">
        <f t="shared" si="22"/>
        <v>5350</v>
      </c>
      <c r="P30" s="63">
        <f t="shared" si="22"/>
        <v>8025</v>
      </c>
      <c r="Q30" s="63">
        <f t="shared" si="22"/>
        <v>8025</v>
      </c>
      <c r="R30" s="63">
        <f t="shared" si="22"/>
        <v>8025</v>
      </c>
      <c r="S30" s="63">
        <f t="shared" si="22"/>
        <v>8025</v>
      </c>
      <c r="T30" s="63">
        <f t="shared" si="22"/>
        <v>8025</v>
      </c>
      <c r="U30" s="63">
        <f t="shared" si="22"/>
        <v>8025</v>
      </c>
      <c r="V30" s="63">
        <f t="shared" si="22"/>
        <v>8025</v>
      </c>
      <c r="W30" s="63">
        <f t="shared" si="22"/>
        <v>8025</v>
      </c>
      <c r="X30" s="63">
        <f t="shared" si="22"/>
        <v>8025</v>
      </c>
      <c r="Y30" s="63">
        <f t="shared" si="22"/>
        <v>8025</v>
      </c>
      <c r="Z30" s="63">
        <f t="shared" si="22"/>
        <v>5350</v>
      </c>
      <c r="AA30" s="63">
        <f t="shared" si="22"/>
        <v>313950</v>
      </c>
      <c r="AB30" s="63">
        <f t="shared" si="22"/>
        <v>502320</v>
      </c>
      <c r="AC30" s="63">
        <f t="shared" si="22"/>
        <v>565110</v>
      </c>
      <c r="AD30" s="63">
        <f t="shared" si="22"/>
        <v>565110</v>
      </c>
      <c r="AE30" s="63">
        <f t="shared" si="22"/>
        <v>606970</v>
      </c>
      <c r="AF30" s="63">
        <f t="shared" si="22"/>
        <v>669760</v>
      </c>
      <c r="AG30" s="63">
        <f t="shared" si="22"/>
        <v>565110</v>
      </c>
      <c r="AH30" s="63">
        <f t="shared" si="22"/>
        <v>606970</v>
      </c>
      <c r="AI30" s="63">
        <f t="shared" si="22"/>
        <v>502320</v>
      </c>
      <c r="AJ30" s="63">
        <f t="shared" si="22"/>
        <v>502320</v>
      </c>
      <c r="AK30" s="63">
        <f t="shared" si="22"/>
        <v>502320</v>
      </c>
      <c r="AL30" s="63">
        <f t="shared" si="22"/>
        <v>313950</v>
      </c>
      <c r="AM30" s="63">
        <f t="shared" si="22"/>
        <v>0</v>
      </c>
      <c r="AN30" s="63">
        <f t="shared" si="22"/>
        <v>0</v>
      </c>
      <c r="AO30" s="63">
        <f t="shared" si="22"/>
        <v>0</v>
      </c>
      <c r="AP30" s="63">
        <f t="shared" si="22"/>
        <v>0</v>
      </c>
      <c r="AQ30" s="63">
        <f t="shared" si="22"/>
        <v>0</v>
      </c>
      <c r="AR30" s="63">
        <f t="shared" si="22"/>
        <v>0</v>
      </c>
      <c r="AS30" s="63">
        <f t="shared" si="22"/>
        <v>0</v>
      </c>
      <c r="AT30" s="63">
        <f t="shared" si="22"/>
        <v>0</v>
      </c>
      <c r="AU30" s="63">
        <f t="shared" si="22"/>
        <v>0</v>
      </c>
      <c r="AV30" s="63">
        <f t="shared" si="22"/>
        <v>0</v>
      </c>
      <c r="AW30" s="63">
        <f t="shared" si="22"/>
        <v>0</v>
      </c>
      <c r="AX30" s="63">
        <f t="shared" si="22"/>
        <v>0</v>
      </c>
      <c r="AY30" s="63" t="e">
        <f t="shared" si="22"/>
        <v>#VALUE!</v>
      </c>
      <c r="AZ30" s="63" t="e">
        <f t="shared" si="22"/>
        <v>#VALUE!</v>
      </c>
      <c r="BA30" s="63" t="e">
        <f t="shared" si="22"/>
        <v>#VALUE!</v>
      </c>
      <c r="BB30" s="63" t="e">
        <f t="shared" si="22"/>
        <v>#VALUE!</v>
      </c>
      <c r="BC30" s="63" t="e">
        <f t="shared" si="22"/>
        <v>#VALUE!</v>
      </c>
      <c r="BD30" s="63" t="e">
        <f t="shared" si="22"/>
        <v>#VALUE!</v>
      </c>
      <c r="BE30" s="63" t="e">
        <f t="shared" si="22"/>
        <v>#VALUE!</v>
      </c>
      <c r="BF30" s="63" t="e">
        <f t="shared" si="22"/>
        <v>#VALUE!</v>
      </c>
      <c r="BG30" s="63" t="e">
        <f t="shared" si="22"/>
        <v>#VALUE!</v>
      </c>
      <c r="BH30" s="63" t="e">
        <f t="shared" si="22"/>
        <v>#VALUE!</v>
      </c>
      <c r="BI30" s="63" t="e">
        <f t="shared" si="22"/>
        <v>#VALUE!</v>
      </c>
      <c r="BJ30" s="63" t="e">
        <f t="shared" si="22"/>
        <v>#VALUE!</v>
      </c>
      <c r="BL30" s="104" t="e">
        <f>BJ29+BJ30</f>
        <v>#VALUE!</v>
      </c>
    </row>
    <row r="31" spans="1:64" x14ac:dyDescent="0.15">
      <c r="A31" s="47" t="s">
        <v>1245</v>
      </c>
      <c r="B31" s="75"/>
      <c r="C31" s="63">
        <f>SUM(C29:C30)</f>
        <v>0</v>
      </c>
      <c r="D31" s="63">
        <f t="shared" ref="D31:BJ31" si="23">SUM(D29:D30)</f>
        <v>0</v>
      </c>
      <c r="E31" s="63">
        <f t="shared" si="23"/>
        <v>0</v>
      </c>
      <c r="F31" s="63">
        <f t="shared" si="23"/>
        <v>24790</v>
      </c>
      <c r="G31" s="63">
        <f t="shared" si="23"/>
        <v>24790</v>
      </c>
      <c r="H31" s="63">
        <f t="shared" si="23"/>
        <v>24790</v>
      </c>
      <c r="I31" s="63">
        <f t="shared" si="23"/>
        <v>24790</v>
      </c>
      <c r="J31" s="63">
        <f t="shared" si="23"/>
        <v>24790</v>
      </c>
      <c r="K31" s="63">
        <f t="shared" si="23"/>
        <v>24790</v>
      </c>
      <c r="L31" s="63">
        <f t="shared" si="23"/>
        <v>24790</v>
      </c>
      <c r="M31" s="63">
        <f t="shared" si="23"/>
        <v>24790</v>
      </c>
      <c r="N31" s="63">
        <f t="shared" si="23"/>
        <v>17360</v>
      </c>
      <c r="O31" s="63">
        <f t="shared" si="23"/>
        <v>56175</v>
      </c>
      <c r="P31" s="63">
        <f t="shared" si="23"/>
        <v>99510</v>
      </c>
      <c r="Q31" s="63">
        <f t="shared" si="23"/>
        <v>99510</v>
      </c>
      <c r="R31" s="63">
        <f t="shared" si="23"/>
        <v>99510</v>
      </c>
      <c r="S31" s="63">
        <f t="shared" si="23"/>
        <v>109675</v>
      </c>
      <c r="T31" s="63">
        <f t="shared" si="23"/>
        <v>119840</v>
      </c>
      <c r="U31" s="63">
        <f t="shared" si="23"/>
        <v>99510</v>
      </c>
      <c r="V31" s="63">
        <f t="shared" si="23"/>
        <v>109675</v>
      </c>
      <c r="W31" s="63">
        <f t="shared" si="23"/>
        <v>99510</v>
      </c>
      <c r="X31" s="63">
        <f t="shared" si="23"/>
        <v>99510</v>
      </c>
      <c r="Y31" s="63">
        <f t="shared" si="23"/>
        <v>99510</v>
      </c>
      <c r="Z31" s="63">
        <f t="shared" si="23"/>
        <v>56175</v>
      </c>
      <c r="AA31" s="63">
        <f t="shared" si="23"/>
        <v>658950</v>
      </c>
      <c r="AB31" s="63">
        <f t="shared" si="23"/>
        <v>1054320</v>
      </c>
      <c r="AC31" s="63">
        <f t="shared" si="23"/>
        <v>1186110</v>
      </c>
      <c r="AD31" s="63">
        <f t="shared" si="23"/>
        <v>1186110</v>
      </c>
      <c r="AE31" s="63">
        <f t="shared" si="23"/>
        <v>1273970</v>
      </c>
      <c r="AF31" s="63">
        <f t="shared" si="23"/>
        <v>1405760</v>
      </c>
      <c r="AG31" s="63">
        <f t="shared" si="23"/>
        <v>1186110</v>
      </c>
      <c r="AH31" s="63">
        <f t="shared" si="23"/>
        <v>1273970</v>
      </c>
      <c r="AI31" s="63">
        <f t="shared" si="23"/>
        <v>1054320</v>
      </c>
      <c r="AJ31" s="63">
        <f t="shared" si="23"/>
        <v>1054320</v>
      </c>
      <c r="AK31" s="63">
        <f t="shared" si="23"/>
        <v>1054320</v>
      </c>
      <c r="AL31" s="63">
        <f t="shared" si="23"/>
        <v>658950</v>
      </c>
      <c r="AM31" s="63">
        <f t="shared" si="23"/>
        <v>0</v>
      </c>
      <c r="AN31" s="63">
        <f t="shared" si="23"/>
        <v>0</v>
      </c>
      <c r="AO31" s="63">
        <f t="shared" si="23"/>
        <v>0</v>
      </c>
      <c r="AP31" s="63">
        <f t="shared" si="23"/>
        <v>0</v>
      </c>
      <c r="AQ31" s="63">
        <f t="shared" si="23"/>
        <v>0</v>
      </c>
      <c r="AR31" s="63">
        <f t="shared" si="23"/>
        <v>0</v>
      </c>
      <c r="AS31" s="63">
        <f t="shared" si="23"/>
        <v>0</v>
      </c>
      <c r="AT31" s="63">
        <f t="shared" si="23"/>
        <v>0</v>
      </c>
      <c r="AU31" s="63">
        <f t="shared" si="23"/>
        <v>0</v>
      </c>
      <c r="AV31" s="63">
        <f t="shared" si="23"/>
        <v>0</v>
      </c>
      <c r="AW31" s="63">
        <f t="shared" si="23"/>
        <v>0</v>
      </c>
      <c r="AX31" s="63">
        <f t="shared" si="23"/>
        <v>0</v>
      </c>
      <c r="AY31" s="63" t="e">
        <f t="shared" si="23"/>
        <v>#VALUE!</v>
      </c>
      <c r="AZ31" s="63" t="e">
        <f t="shared" si="23"/>
        <v>#VALUE!</v>
      </c>
      <c r="BA31" s="63" t="e">
        <f t="shared" si="23"/>
        <v>#VALUE!</v>
      </c>
      <c r="BB31" s="63" t="e">
        <f t="shared" si="23"/>
        <v>#VALUE!</v>
      </c>
      <c r="BC31" s="63" t="e">
        <f t="shared" si="23"/>
        <v>#VALUE!</v>
      </c>
      <c r="BD31" s="63" t="e">
        <f t="shared" si="23"/>
        <v>#VALUE!</v>
      </c>
      <c r="BE31" s="63" t="e">
        <f t="shared" si="23"/>
        <v>#VALUE!</v>
      </c>
      <c r="BF31" s="63" t="e">
        <f t="shared" si="23"/>
        <v>#VALUE!</v>
      </c>
      <c r="BG31" s="63" t="e">
        <f t="shared" si="23"/>
        <v>#VALUE!</v>
      </c>
      <c r="BH31" s="63" t="e">
        <f t="shared" si="23"/>
        <v>#VALUE!</v>
      </c>
      <c r="BI31" s="63" t="e">
        <f t="shared" si="23"/>
        <v>#VALUE!</v>
      </c>
      <c r="BJ31" s="63" t="e">
        <f t="shared" si="23"/>
        <v>#VALUE!</v>
      </c>
      <c r="BL31" s="178" t="e">
        <f>BL30/BL29</f>
        <v>#VALUE!</v>
      </c>
    </row>
    <row r="32" spans="1:64" x14ac:dyDescent="0.15">
      <c r="A32" s="47" t="s">
        <v>326</v>
      </c>
      <c r="B32" s="75"/>
      <c r="C32" s="96">
        <f t="shared" ref="C32:AH32" si="24">IF(C30+C28&gt;0,(+C31/(C30+C28)),0)</f>
        <v>0</v>
      </c>
      <c r="D32" s="96">
        <f t="shared" si="24"/>
        <v>0</v>
      </c>
      <c r="E32" s="96">
        <f t="shared" si="24"/>
        <v>0</v>
      </c>
      <c r="F32" s="96">
        <f t="shared" si="24"/>
        <v>0.37969061111962016</v>
      </c>
      <c r="G32" s="96">
        <f t="shared" si="24"/>
        <v>0.37969061111962016</v>
      </c>
      <c r="H32" s="96">
        <f t="shared" si="24"/>
        <v>0.37969061111962016</v>
      </c>
      <c r="I32" s="96">
        <f t="shared" si="24"/>
        <v>0.37969061111962016</v>
      </c>
      <c r="J32" s="96">
        <f t="shared" si="24"/>
        <v>0.37969061111962016</v>
      </c>
      <c r="K32" s="96">
        <f t="shared" si="24"/>
        <v>0.37969061111962016</v>
      </c>
      <c r="L32" s="96">
        <f t="shared" si="24"/>
        <v>0.37969061111962016</v>
      </c>
      <c r="M32" s="96">
        <f t="shared" si="24"/>
        <v>0.37969061111962016</v>
      </c>
      <c r="N32" s="96">
        <f t="shared" si="24"/>
        <v>0.39134355275022542</v>
      </c>
      <c r="O32" s="96">
        <f t="shared" si="24"/>
        <v>0.4375</v>
      </c>
      <c r="P32" s="96">
        <f t="shared" si="24"/>
        <v>0.43356643356643354</v>
      </c>
      <c r="Q32" s="96">
        <f t="shared" si="24"/>
        <v>0.43356643356643354</v>
      </c>
      <c r="R32" s="96">
        <f t="shared" si="24"/>
        <v>0.43356643356643354</v>
      </c>
      <c r="S32" s="96">
        <f t="shared" si="24"/>
        <v>0.43157894736842106</v>
      </c>
      <c r="T32" s="96">
        <f t="shared" si="24"/>
        <v>0.42994241842610365</v>
      </c>
      <c r="U32" s="96">
        <f t="shared" si="24"/>
        <v>0.43356643356643354</v>
      </c>
      <c r="V32" s="96">
        <f t="shared" si="24"/>
        <v>0.43157894736842106</v>
      </c>
      <c r="W32" s="96">
        <f t="shared" si="24"/>
        <v>0.43356643356643354</v>
      </c>
      <c r="X32" s="96">
        <f t="shared" si="24"/>
        <v>0.43356643356643354</v>
      </c>
      <c r="Y32" s="96">
        <f t="shared" si="24"/>
        <v>0.43356643356643354</v>
      </c>
      <c r="Z32" s="96">
        <f t="shared" si="24"/>
        <v>0.4375</v>
      </c>
      <c r="AA32" s="96">
        <f t="shared" si="24"/>
        <v>1</v>
      </c>
      <c r="AB32" s="96">
        <f t="shared" si="24"/>
        <v>1</v>
      </c>
      <c r="AC32" s="96">
        <f t="shared" si="24"/>
        <v>1</v>
      </c>
      <c r="AD32" s="96">
        <f t="shared" si="24"/>
        <v>1</v>
      </c>
      <c r="AE32" s="96">
        <f t="shared" si="24"/>
        <v>1</v>
      </c>
      <c r="AF32" s="96">
        <f t="shared" si="24"/>
        <v>1</v>
      </c>
      <c r="AG32" s="96">
        <f t="shared" si="24"/>
        <v>1</v>
      </c>
      <c r="AH32" s="96">
        <f t="shared" si="24"/>
        <v>1</v>
      </c>
      <c r="AI32" s="96">
        <f t="shared" ref="AI32:BJ32" si="25">IF(AI30+AI28&gt;0,(+AI31/(AI30+AI28)),0)</f>
        <v>1</v>
      </c>
      <c r="AJ32" s="96">
        <f t="shared" si="25"/>
        <v>1</v>
      </c>
      <c r="AK32" s="96">
        <f t="shared" si="25"/>
        <v>1</v>
      </c>
      <c r="AL32" s="96">
        <f t="shared" si="25"/>
        <v>1</v>
      </c>
      <c r="AM32" s="96">
        <f t="shared" si="25"/>
        <v>0</v>
      </c>
      <c r="AN32" s="96">
        <f t="shared" si="25"/>
        <v>0</v>
      </c>
      <c r="AO32" s="96">
        <f t="shared" si="25"/>
        <v>0</v>
      </c>
      <c r="AP32" s="96">
        <f t="shared" si="25"/>
        <v>0</v>
      </c>
      <c r="AQ32" s="96">
        <f t="shared" si="25"/>
        <v>0</v>
      </c>
      <c r="AR32" s="96">
        <f t="shared" si="25"/>
        <v>0</v>
      </c>
      <c r="AS32" s="96">
        <f t="shared" si="25"/>
        <v>0</v>
      </c>
      <c r="AT32" s="96">
        <f t="shared" si="25"/>
        <v>0</v>
      </c>
      <c r="AU32" s="96">
        <f t="shared" si="25"/>
        <v>0</v>
      </c>
      <c r="AV32" s="96">
        <f t="shared" si="25"/>
        <v>0</v>
      </c>
      <c r="AW32" s="96">
        <f t="shared" si="25"/>
        <v>0</v>
      </c>
      <c r="AX32" s="96">
        <f t="shared" si="25"/>
        <v>0</v>
      </c>
      <c r="AY32" s="96" t="e">
        <f t="shared" si="25"/>
        <v>#VALUE!</v>
      </c>
      <c r="AZ32" s="96" t="e">
        <f t="shared" si="25"/>
        <v>#VALUE!</v>
      </c>
      <c r="BA32" s="96" t="e">
        <f t="shared" si="25"/>
        <v>#VALUE!</v>
      </c>
      <c r="BB32" s="96" t="e">
        <f t="shared" si="25"/>
        <v>#VALUE!</v>
      </c>
      <c r="BC32" s="96" t="e">
        <f t="shared" si="25"/>
        <v>#VALUE!</v>
      </c>
      <c r="BD32" s="96" t="e">
        <f t="shared" si="25"/>
        <v>#VALUE!</v>
      </c>
      <c r="BE32" s="96" t="e">
        <f t="shared" si="25"/>
        <v>#VALUE!</v>
      </c>
      <c r="BF32" s="96" t="e">
        <f t="shared" si="25"/>
        <v>#VALUE!</v>
      </c>
      <c r="BG32" s="96" t="e">
        <f t="shared" si="25"/>
        <v>#VALUE!</v>
      </c>
      <c r="BH32" s="96" t="e">
        <f t="shared" si="25"/>
        <v>#VALUE!</v>
      </c>
      <c r="BI32" s="96" t="e">
        <f t="shared" si="25"/>
        <v>#VALUE!</v>
      </c>
      <c r="BJ32" s="96" t="e">
        <f t="shared" si="25"/>
        <v>#VALUE!</v>
      </c>
    </row>
    <row r="33" spans="1:62" x14ac:dyDescent="0.15">
      <c r="A33" s="47"/>
      <c r="B33" s="75"/>
      <c r="C33" s="96"/>
      <c r="D33" s="96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</row>
    <row r="34" spans="1:62" x14ac:dyDescent="0.15">
      <c r="A34" s="33" t="s">
        <v>218</v>
      </c>
      <c r="B34" s="75"/>
      <c r="C34" s="78"/>
      <c r="D34" s="78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</row>
    <row r="35" spans="1:62" x14ac:dyDescent="0.15">
      <c r="A35" s="47" t="s">
        <v>643</v>
      </c>
      <c r="B35" s="75"/>
      <c r="C35" s="370">
        <f t="shared" ref="C35:AH35" si="26">C19+C27</f>
        <v>0</v>
      </c>
      <c r="D35" s="370">
        <f t="shared" si="26"/>
        <v>0</v>
      </c>
      <c r="E35" s="370">
        <f t="shared" si="26"/>
        <v>0</v>
      </c>
      <c r="F35" s="370">
        <f t="shared" si="26"/>
        <v>8</v>
      </c>
      <c r="G35" s="370">
        <f t="shared" si="26"/>
        <v>9</v>
      </c>
      <c r="H35" s="370">
        <f t="shared" si="26"/>
        <v>10</v>
      </c>
      <c r="I35" s="370">
        <f t="shared" si="26"/>
        <v>8</v>
      </c>
      <c r="J35" s="370">
        <f t="shared" si="26"/>
        <v>9</v>
      </c>
      <c r="K35" s="370">
        <f t="shared" si="26"/>
        <v>7</v>
      </c>
      <c r="L35" s="370">
        <f t="shared" si="26"/>
        <v>7</v>
      </c>
      <c r="M35" s="370">
        <f t="shared" si="26"/>
        <v>7</v>
      </c>
      <c r="N35" s="370">
        <f t="shared" si="26"/>
        <v>4</v>
      </c>
      <c r="O35" s="370">
        <f t="shared" si="26"/>
        <v>16</v>
      </c>
      <c r="P35" s="370">
        <f t="shared" si="26"/>
        <v>26</v>
      </c>
      <c r="Q35" s="370">
        <f t="shared" si="26"/>
        <v>29</v>
      </c>
      <c r="R35" s="370">
        <f t="shared" si="26"/>
        <v>29</v>
      </c>
      <c r="S35" s="370">
        <f t="shared" si="26"/>
        <v>32</v>
      </c>
      <c r="T35" s="370">
        <f t="shared" si="26"/>
        <v>35</v>
      </c>
      <c r="U35" s="370">
        <f t="shared" si="26"/>
        <v>29</v>
      </c>
      <c r="V35" s="370">
        <f t="shared" si="26"/>
        <v>32</v>
      </c>
      <c r="W35" s="370">
        <f t="shared" si="26"/>
        <v>26</v>
      </c>
      <c r="X35" s="370">
        <f t="shared" si="26"/>
        <v>26</v>
      </c>
      <c r="Y35" s="370">
        <f t="shared" si="26"/>
        <v>26</v>
      </c>
      <c r="Z35" s="370">
        <f t="shared" si="26"/>
        <v>16</v>
      </c>
      <c r="AA35" s="370">
        <f t="shared" si="26"/>
        <v>29</v>
      </c>
      <c r="AB35" s="370">
        <f t="shared" si="26"/>
        <v>47</v>
      </c>
      <c r="AC35" s="370">
        <f t="shared" si="26"/>
        <v>53</v>
      </c>
      <c r="AD35" s="370">
        <f t="shared" si="26"/>
        <v>53</v>
      </c>
      <c r="AE35" s="370">
        <f t="shared" si="26"/>
        <v>58</v>
      </c>
      <c r="AF35" s="370">
        <f t="shared" si="26"/>
        <v>64</v>
      </c>
      <c r="AG35" s="370">
        <f t="shared" si="26"/>
        <v>53</v>
      </c>
      <c r="AH35" s="370">
        <f t="shared" si="26"/>
        <v>58</v>
      </c>
      <c r="AI35" s="370">
        <f t="shared" ref="AI35:BJ35" si="27">AI19+AI27</f>
        <v>47</v>
      </c>
      <c r="AJ35" s="370">
        <f t="shared" si="27"/>
        <v>47</v>
      </c>
      <c r="AK35" s="370">
        <f t="shared" si="27"/>
        <v>47</v>
      </c>
      <c r="AL35" s="370">
        <f t="shared" si="27"/>
        <v>29</v>
      </c>
      <c r="AM35" s="370">
        <f t="shared" si="27"/>
        <v>0</v>
      </c>
      <c r="AN35" s="370">
        <f t="shared" si="27"/>
        <v>0</v>
      </c>
      <c r="AO35" s="370">
        <f t="shared" si="27"/>
        <v>0</v>
      </c>
      <c r="AP35" s="370">
        <f t="shared" si="27"/>
        <v>0</v>
      </c>
      <c r="AQ35" s="370">
        <f t="shared" si="27"/>
        <v>0</v>
      </c>
      <c r="AR35" s="370">
        <f t="shared" si="27"/>
        <v>0</v>
      </c>
      <c r="AS35" s="370">
        <f t="shared" si="27"/>
        <v>0</v>
      </c>
      <c r="AT35" s="370">
        <f t="shared" si="27"/>
        <v>0</v>
      </c>
      <c r="AU35" s="370">
        <f t="shared" si="27"/>
        <v>0</v>
      </c>
      <c r="AV35" s="370">
        <f t="shared" si="27"/>
        <v>0</v>
      </c>
      <c r="AW35" s="370">
        <f t="shared" si="27"/>
        <v>0</v>
      </c>
      <c r="AX35" s="370">
        <f t="shared" si="27"/>
        <v>0</v>
      </c>
      <c r="AY35" s="370">
        <f t="shared" si="27"/>
        <v>0</v>
      </c>
      <c r="AZ35" s="370">
        <f t="shared" si="27"/>
        <v>0</v>
      </c>
      <c r="BA35" s="370">
        <f t="shared" si="27"/>
        <v>0</v>
      </c>
      <c r="BB35" s="370">
        <f t="shared" si="27"/>
        <v>0</v>
      </c>
      <c r="BC35" s="370">
        <f t="shared" si="27"/>
        <v>0</v>
      </c>
      <c r="BD35" s="370">
        <f t="shared" si="27"/>
        <v>0</v>
      </c>
      <c r="BE35" s="370">
        <f t="shared" si="27"/>
        <v>0</v>
      </c>
      <c r="BF35" s="370">
        <f t="shared" si="27"/>
        <v>0</v>
      </c>
      <c r="BG35" s="370">
        <f t="shared" si="27"/>
        <v>0</v>
      </c>
      <c r="BH35" s="370">
        <f t="shared" si="27"/>
        <v>0</v>
      </c>
      <c r="BI35" s="370">
        <f t="shared" si="27"/>
        <v>0</v>
      </c>
      <c r="BJ35" s="370">
        <f t="shared" si="27"/>
        <v>0</v>
      </c>
    </row>
    <row r="36" spans="1:62" x14ac:dyDescent="0.15">
      <c r="A36" s="47" t="s">
        <v>1243</v>
      </c>
      <c r="B36" s="75"/>
      <c r="C36" s="63">
        <f t="shared" ref="C36:AH36" si="28">C28+C20</f>
        <v>0</v>
      </c>
      <c r="D36" s="63">
        <f t="shared" si="28"/>
        <v>0</v>
      </c>
      <c r="E36" s="63">
        <f t="shared" si="28"/>
        <v>0</v>
      </c>
      <c r="F36" s="63">
        <f t="shared" si="28"/>
        <v>144690</v>
      </c>
      <c r="G36" s="63">
        <f t="shared" si="28"/>
        <v>161070</v>
      </c>
      <c r="H36" s="63">
        <f t="shared" si="28"/>
        <v>177450</v>
      </c>
      <c r="I36" s="63">
        <f t="shared" si="28"/>
        <v>144690</v>
      </c>
      <c r="J36" s="63">
        <f t="shared" si="28"/>
        <v>161070</v>
      </c>
      <c r="K36" s="63">
        <f t="shared" si="28"/>
        <v>128310</v>
      </c>
      <c r="L36" s="63">
        <f>L28+L20</f>
        <v>128310</v>
      </c>
      <c r="M36" s="63">
        <f t="shared" si="28"/>
        <v>128310</v>
      </c>
      <c r="N36" s="63">
        <f t="shared" si="28"/>
        <v>74620</v>
      </c>
      <c r="O36" s="63">
        <f t="shared" si="28"/>
        <v>334910</v>
      </c>
      <c r="P36" s="63">
        <f t="shared" si="28"/>
        <v>548910</v>
      </c>
      <c r="Q36" s="63">
        <f t="shared" si="28"/>
        <v>606690</v>
      </c>
      <c r="R36" s="63">
        <f t="shared" si="28"/>
        <v>606690</v>
      </c>
      <c r="S36" s="63">
        <f t="shared" si="28"/>
        <v>669820</v>
      </c>
      <c r="T36" s="63">
        <f t="shared" si="28"/>
        <v>732950</v>
      </c>
      <c r="U36" s="63">
        <f t="shared" si="28"/>
        <v>606690</v>
      </c>
      <c r="V36" s="63">
        <f t="shared" si="28"/>
        <v>669820</v>
      </c>
      <c r="W36" s="63">
        <f t="shared" si="28"/>
        <v>548910</v>
      </c>
      <c r="X36" s="63">
        <f t="shared" si="28"/>
        <v>548910</v>
      </c>
      <c r="Y36" s="63">
        <f t="shared" si="28"/>
        <v>548910</v>
      </c>
      <c r="Z36" s="63">
        <f t="shared" si="28"/>
        <v>334910</v>
      </c>
      <c r="AA36" s="63">
        <f t="shared" si="28"/>
        <v>597000</v>
      </c>
      <c r="AB36" s="63">
        <f t="shared" si="28"/>
        <v>966000</v>
      </c>
      <c r="AC36" s="63">
        <f t="shared" si="28"/>
        <v>1089000</v>
      </c>
      <c r="AD36" s="63">
        <f t="shared" si="28"/>
        <v>1089000</v>
      </c>
      <c r="AE36" s="63">
        <f t="shared" si="28"/>
        <v>1189000</v>
      </c>
      <c r="AF36" s="63">
        <f t="shared" si="28"/>
        <v>1312000</v>
      </c>
      <c r="AG36" s="63">
        <f t="shared" si="28"/>
        <v>1089000</v>
      </c>
      <c r="AH36" s="63">
        <f t="shared" si="28"/>
        <v>1189000</v>
      </c>
      <c r="AI36" s="63">
        <f t="shared" ref="AI36:BJ36" si="29">AI28+AI20</f>
        <v>966000</v>
      </c>
      <c r="AJ36" s="63">
        <f t="shared" si="29"/>
        <v>966000</v>
      </c>
      <c r="AK36" s="63">
        <f t="shared" si="29"/>
        <v>966000</v>
      </c>
      <c r="AL36" s="63">
        <f t="shared" si="29"/>
        <v>597000</v>
      </c>
      <c r="AM36" s="63" t="e">
        <f t="shared" si="29"/>
        <v>#VALUE!</v>
      </c>
      <c r="AN36" s="63" t="e">
        <f t="shared" si="29"/>
        <v>#VALUE!</v>
      </c>
      <c r="AO36" s="63" t="e">
        <f t="shared" si="29"/>
        <v>#VALUE!</v>
      </c>
      <c r="AP36" s="63" t="e">
        <f t="shared" si="29"/>
        <v>#VALUE!</v>
      </c>
      <c r="AQ36" s="63" t="e">
        <f t="shared" si="29"/>
        <v>#VALUE!</v>
      </c>
      <c r="AR36" s="63" t="e">
        <f t="shared" si="29"/>
        <v>#VALUE!</v>
      </c>
      <c r="AS36" s="63" t="e">
        <f t="shared" si="29"/>
        <v>#VALUE!</v>
      </c>
      <c r="AT36" s="63" t="e">
        <f t="shared" si="29"/>
        <v>#VALUE!</v>
      </c>
      <c r="AU36" s="63" t="e">
        <f t="shared" si="29"/>
        <v>#VALUE!</v>
      </c>
      <c r="AV36" s="63" t="e">
        <f t="shared" si="29"/>
        <v>#VALUE!</v>
      </c>
      <c r="AW36" s="63" t="e">
        <f t="shared" si="29"/>
        <v>#VALUE!</v>
      </c>
      <c r="AX36" s="63" t="e">
        <f t="shared" si="29"/>
        <v>#VALUE!</v>
      </c>
      <c r="AY36" s="63">
        <f t="shared" si="29"/>
        <v>0</v>
      </c>
      <c r="AZ36" s="63">
        <f t="shared" si="29"/>
        <v>0</v>
      </c>
      <c r="BA36" s="63">
        <f t="shared" si="29"/>
        <v>0</v>
      </c>
      <c r="BB36" s="63">
        <f t="shared" si="29"/>
        <v>0</v>
      </c>
      <c r="BC36" s="63">
        <f t="shared" si="29"/>
        <v>0</v>
      </c>
      <c r="BD36" s="63">
        <f t="shared" si="29"/>
        <v>0</v>
      </c>
      <c r="BE36" s="63">
        <f t="shared" si="29"/>
        <v>0</v>
      </c>
      <c r="BF36" s="63">
        <f t="shared" si="29"/>
        <v>0</v>
      </c>
      <c r="BG36" s="63">
        <f t="shared" si="29"/>
        <v>0</v>
      </c>
      <c r="BH36" s="63">
        <f t="shared" si="29"/>
        <v>0</v>
      </c>
      <c r="BI36" s="63">
        <f t="shared" si="29"/>
        <v>0</v>
      </c>
      <c r="BJ36" s="63">
        <f t="shared" si="29"/>
        <v>0</v>
      </c>
    </row>
    <row r="37" spans="1:62" x14ac:dyDescent="0.15">
      <c r="A37" s="47" t="s">
        <v>1244</v>
      </c>
      <c r="B37" s="75"/>
      <c r="C37" s="63">
        <f t="shared" ref="C37:AH37" si="30">C21+C29</f>
        <v>0</v>
      </c>
      <c r="D37" s="63">
        <f t="shared" si="30"/>
        <v>0</v>
      </c>
      <c r="E37" s="63">
        <f t="shared" si="30"/>
        <v>0</v>
      </c>
      <c r="F37" s="63">
        <f t="shared" si="30"/>
        <v>41690</v>
      </c>
      <c r="G37" s="63">
        <f t="shared" si="30"/>
        <v>45570</v>
      </c>
      <c r="H37" s="63">
        <f t="shared" si="30"/>
        <v>49450</v>
      </c>
      <c r="I37" s="63">
        <f t="shared" si="30"/>
        <v>41690</v>
      </c>
      <c r="J37" s="63">
        <f t="shared" si="30"/>
        <v>45570</v>
      </c>
      <c r="K37" s="63">
        <f t="shared" si="30"/>
        <v>37810</v>
      </c>
      <c r="L37" s="63">
        <f t="shared" si="30"/>
        <v>37810</v>
      </c>
      <c r="M37" s="63">
        <f t="shared" si="30"/>
        <v>37810</v>
      </c>
      <c r="N37" s="63">
        <f t="shared" si="30"/>
        <v>22620</v>
      </c>
      <c r="O37" s="63">
        <f t="shared" si="30"/>
        <v>115560</v>
      </c>
      <c r="P37" s="63">
        <f t="shared" si="30"/>
        <v>191530</v>
      </c>
      <c r="Q37" s="63">
        <f t="shared" si="30"/>
        <v>209185</v>
      </c>
      <c r="R37" s="63">
        <f t="shared" si="30"/>
        <v>209185</v>
      </c>
      <c r="S37" s="63">
        <f t="shared" si="30"/>
        <v>231120</v>
      </c>
      <c r="T37" s="63">
        <f t="shared" si="30"/>
        <v>253055</v>
      </c>
      <c r="U37" s="63">
        <f t="shared" si="30"/>
        <v>209185</v>
      </c>
      <c r="V37" s="63">
        <f t="shared" si="30"/>
        <v>231120</v>
      </c>
      <c r="W37" s="63">
        <f t="shared" si="30"/>
        <v>191530</v>
      </c>
      <c r="X37" s="63">
        <f t="shared" si="30"/>
        <v>191530</v>
      </c>
      <c r="Y37" s="63">
        <f t="shared" si="30"/>
        <v>191530</v>
      </c>
      <c r="Z37" s="63">
        <f t="shared" si="30"/>
        <v>115560</v>
      </c>
      <c r="AA37" s="63">
        <f t="shared" si="30"/>
        <v>422000</v>
      </c>
      <c r="AB37" s="63">
        <f t="shared" si="30"/>
        <v>678500</v>
      </c>
      <c r="AC37" s="63">
        <f t="shared" si="30"/>
        <v>764000</v>
      </c>
      <c r="AD37" s="63">
        <f t="shared" si="30"/>
        <v>764000</v>
      </c>
      <c r="AE37" s="63">
        <f t="shared" si="30"/>
        <v>826500</v>
      </c>
      <c r="AF37" s="63">
        <f t="shared" si="30"/>
        <v>912000</v>
      </c>
      <c r="AG37" s="63">
        <f t="shared" si="30"/>
        <v>764000</v>
      </c>
      <c r="AH37" s="63">
        <f t="shared" si="30"/>
        <v>826500</v>
      </c>
      <c r="AI37" s="63">
        <f t="shared" ref="AI37:BJ37" si="31">AI21+AI29</f>
        <v>678500</v>
      </c>
      <c r="AJ37" s="63">
        <f t="shared" si="31"/>
        <v>678500</v>
      </c>
      <c r="AK37" s="63">
        <f t="shared" si="31"/>
        <v>678500</v>
      </c>
      <c r="AL37" s="63">
        <f t="shared" si="31"/>
        <v>422000</v>
      </c>
      <c r="AM37" s="63" t="e">
        <f t="shared" si="31"/>
        <v>#VALUE!</v>
      </c>
      <c r="AN37" s="63" t="e">
        <f t="shared" si="31"/>
        <v>#VALUE!</v>
      </c>
      <c r="AO37" s="63" t="e">
        <f t="shared" si="31"/>
        <v>#VALUE!</v>
      </c>
      <c r="AP37" s="63" t="e">
        <f t="shared" si="31"/>
        <v>#VALUE!</v>
      </c>
      <c r="AQ37" s="63" t="e">
        <f t="shared" si="31"/>
        <v>#VALUE!</v>
      </c>
      <c r="AR37" s="63" t="e">
        <f t="shared" si="31"/>
        <v>#VALUE!</v>
      </c>
      <c r="AS37" s="63" t="e">
        <f t="shared" si="31"/>
        <v>#VALUE!</v>
      </c>
      <c r="AT37" s="63" t="e">
        <f t="shared" si="31"/>
        <v>#VALUE!</v>
      </c>
      <c r="AU37" s="63" t="e">
        <f t="shared" si="31"/>
        <v>#VALUE!</v>
      </c>
      <c r="AV37" s="63" t="e">
        <f t="shared" si="31"/>
        <v>#VALUE!</v>
      </c>
      <c r="AW37" s="63" t="e">
        <f t="shared" si="31"/>
        <v>#VALUE!</v>
      </c>
      <c r="AX37" s="63" t="e">
        <f t="shared" si="31"/>
        <v>#VALUE!</v>
      </c>
      <c r="AY37" s="63">
        <f t="shared" si="31"/>
        <v>0</v>
      </c>
      <c r="AZ37" s="63">
        <f t="shared" si="31"/>
        <v>0</v>
      </c>
      <c r="BA37" s="63">
        <f t="shared" si="31"/>
        <v>0</v>
      </c>
      <c r="BB37" s="63">
        <f t="shared" si="31"/>
        <v>0</v>
      </c>
      <c r="BC37" s="63">
        <f t="shared" si="31"/>
        <v>0</v>
      </c>
      <c r="BD37" s="63">
        <f t="shared" si="31"/>
        <v>0</v>
      </c>
      <c r="BE37" s="63">
        <f t="shared" si="31"/>
        <v>0</v>
      </c>
      <c r="BF37" s="63">
        <f t="shared" si="31"/>
        <v>0</v>
      </c>
      <c r="BG37" s="63">
        <f t="shared" si="31"/>
        <v>0</v>
      </c>
      <c r="BH37" s="63">
        <f t="shared" si="31"/>
        <v>0</v>
      </c>
      <c r="BI37" s="63">
        <f t="shared" si="31"/>
        <v>0</v>
      </c>
      <c r="BJ37" s="63">
        <f t="shared" si="31"/>
        <v>0</v>
      </c>
    </row>
    <row r="38" spans="1:62" x14ac:dyDescent="0.15">
      <c r="A38" s="47" t="s">
        <v>650</v>
      </c>
      <c r="B38" s="75"/>
      <c r="C38" s="63">
        <f t="shared" ref="C38:AH38" si="32">C22+C30</f>
        <v>0</v>
      </c>
      <c r="D38" s="63">
        <f t="shared" si="32"/>
        <v>0</v>
      </c>
      <c r="E38" s="63">
        <f t="shared" si="32"/>
        <v>0</v>
      </c>
      <c r="F38" s="63">
        <f t="shared" si="32"/>
        <v>7500</v>
      </c>
      <c r="G38" s="63">
        <f t="shared" si="32"/>
        <v>7500</v>
      </c>
      <c r="H38" s="63">
        <f t="shared" si="32"/>
        <v>7500</v>
      </c>
      <c r="I38" s="63">
        <f t="shared" si="32"/>
        <v>7500</v>
      </c>
      <c r="J38" s="63">
        <f t="shared" si="32"/>
        <v>7500</v>
      </c>
      <c r="K38" s="63">
        <f t="shared" si="32"/>
        <v>5000</v>
      </c>
      <c r="L38" s="63">
        <f t="shared" si="32"/>
        <v>5000</v>
      </c>
      <c r="M38" s="63">
        <f t="shared" si="32"/>
        <v>5000</v>
      </c>
      <c r="N38" s="63">
        <f t="shared" si="32"/>
        <v>5000</v>
      </c>
      <c r="O38" s="63">
        <f t="shared" si="32"/>
        <v>13375</v>
      </c>
      <c r="P38" s="63">
        <f t="shared" si="32"/>
        <v>21400</v>
      </c>
      <c r="Q38" s="63">
        <f t="shared" si="32"/>
        <v>24075</v>
      </c>
      <c r="R38" s="63">
        <f t="shared" si="32"/>
        <v>24075</v>
      </c>
      <c r="S38" s="63">
        <f t="shared" si="32"/>
        <v>24075</v>
      </c>
      <c r="T38" s="63">
        <f t="shared" si="32"/>
        <v>26750</v>
      </c>
      <c r="U38" s="63">
        <f t="shared" si="32"/>
        <v>24075</v>
      </c>
      <c r="V38" s="63">
        <f t="shared" si="32"/>
        <v>24075</v>
      </c>
      <c r="W38" s="63">
        <f t="shared" si="32"/>
        <v>21400</v>
      </c>
      <c r="X38" s="63">
        <f t="shared" si="32"/>
        <v>21400</v>
      </c>
      <c r="Y38" s="63">
        <f t="shared" si="32"/>
        <v>21400</v>
      </c>
      <c r="Z38" s="63">
        <f t="shared" si="32"/>
        <v>13375</v>
      </c>
      <c r="AA38" s="63">
        <f t="shared" si="32"/>
        <v>326450</v>
      </c>
      <c r="AB38" s="63">
        <f t="shared" si="32"/>
        <v>522320</v>
      </c>
      <c r="AC38" s="63">
        <f t="shared" si="32"/>
        <v>587610</v>
      </c>
      <c r="AD38" s="63">
        <f t="shared" si="32"/>
        <v>587610</v>
      </c>
      <c r="AE38" s="63">
        <f t="shared" si="32"/>
        <v>629470</v>
      </c>
      <c r="AF38" s="63">
        <f t="shared" si="32"/>
        <v>694760</v>
      </c>
      <c r="AG38" s="63">
        <f t="shared" si="32"/>
        <v>587610</v>
      </c>
      <c r="AH38" s="63">
        <f t="shared" si="32"/>
        <v>629470</v>
      </c>
      <c r="AI38" s="63">
        <f t="shared" ref="AI38:BJ38" si="33">AI22+AI30</f>
        <v>522320</v>
      </c>
      <c r="AJ38" s="63">
        <f t="shared" si="33"/>
        <v>522320</v>
      </c>
      <c r="AK38" s="63">
        <f t="shared" si="33"/>
        <v>522320</v>
      </c>
      <c r="AL38" s="63">
        <f t="shared" si="33"/>
        <v>326450</v>
      </c>
      <c r="AM38" s="63" t="e">
        <f t="shared" si="33"/>
        <v>#REF!</v>
      </c>
      <c r="AN38" s="63" t="e">
        <f t="shared" si="33"/>
        <v>#REF!</v>
      </c>
      <c r="AO38" s="63" t="e">
        <f t="shared" si="33"/>
        <v>#REF!</v>
      </c>
      <c r="AP38" s="63" t="e">
        <f t="shared" si="33"/>
        <v>#REF!</v>
      </c>
      <c r="AQ38" s="63" t="e">
        <f t="shared" si="33"/>
        <v>#REF!</v>
      </c>
      <c r="AR38" s="63" t="e">
        <f t="shared" si="33"/>
        <v>#REF!</v>
      </c>
      <c r="AS38" s="63" t="e">
        <f t="shared" si="33"/>
        <v>#REF!</v>
      </c>
      <c r="AT38" s="63" t="e">
        <f t="shared" si="33"/>
        <v>#REF!</v>
      </c>
      <c r="AU38" s="63" t="e">
        <f t="shared" si="33"/>
        <v>#REF!</v>
      </c>
      <c r="AV38" s="63" t="e">
        <f t="shared" si="33"/>
        <v>#REF!</v>
      </c>
      <c r="AW38" s="63" t="e">
        <f t="shared" si="33"/>
        <v>#REF!</v>
      </c>
      <c r="AX38" s="63" t="e">
        <f t="shared" si="33"/>
        <v>#REF!</v>
      </c>
      <c r="AY38" s="63" t="e">
        <f t="shared" si="33"/>
        <v>#REF!</v>
      </c>
      <c r="AZ38" s="63" t="e">
        <f t="shared" si="33"/>
        <v>#REF!</v>
      </c>
      <c r="BA38" s="63" t="e">
        <f t="shared" si="33"/>
        <v>#REF!</v>
      </c>
      <c r="BB38" s="63" t="e">
        <f t="shared" si="33"/>
        <v>#REF!</v>
      </c>
      <c r="BC38" s="63" t="e">
        <f t="shared" si="33"/>
        <v>#REF!</v>
      </c>
      <c r="BD38" s="63" t="e">
        <f t="shared" si="33"/>
        <v>#REF!</v>
      </c>
      <c r="BE38" s="63" t="e">
        <f t="shared" si="33"/>
        <v>#REF!</v>
      </c>
      <c r="BF38" s="63" t="e">
        <f t="shared" si="33"/>
        <v>#REF!</v>
      </c>
      <c r="BG38" s="63" t="e">
        <f t="shared" si="33"/>
        <v>#REF!</v>
      </c>
      <c r="BH38" s="63" t="e">
        <f t="shared" si="33"/>
        <v>#REF!</v>
      </c>
      <c r="BI38" s="63" t="e">
        <f t="shared" si="33"/>
        <v>#REF!</v>
      </c>
      <c r="BJ38" s="63" t="e">
        <f t="shared" si="33"/>
        <v>#REF!</v>
      </c>
    </row>
    <row r="39" spans="1:62" x14ac:dyDescent="0.15">
      <c r="A39" s="47" t="s">
        <v>1245</v>
      </c>
      <c r="B39" s="75"/>
      <c r="C39" s="63">
        <f t="shared" ref="C39:AH39" si="34">C23+C31</f>
        <v>0</v>
      </c>
      <c r="D39" s="63">
        <f t="shared" si="34"/>
        <v>0</v>
      </c>
      <c r="E39" s="63">
        <f t="shared" si="34"/>
        <v>0</v>
      </c>
      <c r="F39" s="63">
        <f t="shared" si="34"/>
        <v>49190</v>
      </c>
      <c r="G39" s="63">
        <f t="shared" si="34"/>
        <v>53070</v>
      </c>
      <c r="H39" s="63">
        <f t="shared" si="34"/>
        <v>56950</v>
      </c>
      <c r="I39" s="63">
        <f t="shared" si="34"/>
        <v>49190</v>
      </c>
      <c r="J39" s="63">
        <f t="shared" si="34"/>
        <v>53070</v>
      </c>
      <c r="K39" s="63">
        <f t="shared" si="34"/>
        <v>42810</v>
      </c>
      <c r="L39" s="63">
        <f t="shared" si="34"/>
        <v>42810</v>
      </c>
      <c r="M39" s="63">
        <f t="shared" si="34"/>
        <v>42810</v>
      </c>
      <c r="N39" s="63">
        <f t="shared" si="34"/>
        <v>27620</v>
      </c>
      <c r="O39" s="63">
        <f t="shared" si="34"/>
        <v>128935</v>
      </c>
      <c r="P39" s="63">
        <f t="shared" si="34"/>
        <v>212930</v>
      </c>
      <c r="Q39" s="63">
        <f t="shared" si="34"/>
        <v>233260</v>
      </c>
      <c r="R39" s="63">
        <f t="shared" si="34"/>
        <v>233260</v>
      </c>
      <c r="S39" s="63">
        <f t="shared" si="34"/>
        <v>255195</v>
      </c>
      <c r="T39" s="63">
        <f t="shared" si="34"/>
        <v>279805</v>
      </c>
      <c r="U39" s="63">
        <f t="shared" si="34"/>
        <v>233260</v>
      </c>
      <c r="V39" s="63">
        <f t="shared" si="34"/>
        <v>255195</v>
      </c>
      <c r="W39" s="63">
        <f t="shared" si="34"/>
        <v>212930</v>
      </c>
      <c r="X39" s="63">
        <f t="shared" si="34"/>
        <v>212930</v>
      </c>
      <c r="Y39" s="63">
        <f t="shared" si="34"/>
        <v>212930</v>
      </c>
      <c r="Z39" s="63">
        <f t="shared" si="34"/>
        <v>128935</v>
      </c>
      <c r="AA39" s="63">
        <f t="shared" si="34"/>
        <v>748450</v>
      </c>
      <c r="AB39" s="63">
        <f t="shared" si="34"/>
        <v>1200820</v>
      </c>
      <c r="AC39" s="63">
        <f t="shared" si="34"/>
        <v>1351610</v>
      </c>
      <c r="AD39" s="63">
        <f t="shared" si="34"/>
        <v>1351610</v>
      </c>
      <c r="AE39" s="63">
        <f t="shared" si="34"/>
        <v>1455970</v>
      </c>
      <c r="AF39" s="63">
        <f t="shared" si="34"/>
        <v>1606760</v>
      </c>
      <c r="AG39" s="63">
        <f t="shared" si="34"/>
        <v>1351610</v>
      </c>
      <c r="AH39" s="63">
        <f t="shared" si="34"/>
        <v>1455970</v>
      </c>
      <c r="AI39" s="63">
        <f t="shared" ref="AI39:BJ39" si="35">AI23+AI31</f>
        <v>1200820</v>
      </c>
      <c r="AJ39" s="63">
        <f t="shared" si="35"/>
        <v>1200820</v>
      </c>
      <c r="AK39" s="63">
        <f t="shared" si="35"/>
        <v>1200820</v>
      </c>
      <c r="AL39" s="63">
        <f t="shared" si="35"/>
        <v>748450</v>
      </c>
      <c r="AM39" s="63" t="e">
        <f t="shared" si="35"/>
        <v>#VALUE!</v>
      </c>
      <c r="AN39" s="63" t="e">
        <f t="shared" si="35"/>
        <v>#VALUE!</v>
      </c>
      <c r="AO39" s="63" t="e">
        <f t="shared" si="35"/>
        <v>#VALUE!</v>
      </c>
      <c r="AP39" s="63" t="e">
        <f t="shared" si="35"/>
        <v>#VALUE!</v>
      </c>
      <c r="AQ39" s="63" t="e">
        <f t="shared" si="35"/>
        <v>#VALUE!</v>
      </c>
      <c r="AR39" s="63" t="e">
        <f t="shared" si="35"/>
        <v>#VALUE!</v>
      </c>
      <c r="AS39" s="63" t="e">
        <f t="shared" si="35"/>
        <v>#VALUE!</v>
      </c>
      <c r="AT39" s="63" t="e">
        <f t="shared" si="35"/>
        <v>#VALUE!</v>
      </c>
      <c r="AU39" s="63" t="e">
        <f t="shared" si="35"/>
        <v>#VALUE!</v>
      </c>
      <c r="AV39" s="63" t="e">
        <f t="shared" si="35"/>
        <v>#VALUE!</v>
      </c>
      <c r="AW39" s="63" t="e">
        <f t="shared" si="35"/>
        <v>#VALUE!</v>
      </c>
      <c r="AX39" s="63" t="e">
        <f t="shared" si="35"/>
        <v>#VALUE!</v>
      </c>
      <c r="AY39" s="63" t="e">
        <f t="shared" si="35"/>
        <v>#REF!</v>
      </c>
      <c r="AZ39" s="63" t="e">
        <f t="shared" si="35"/>
        <v>#REF!</v>
      </c>
      <c r="BA39" s="63" t="e">
        <f t="shared" si="35"/>
        <v>#REF!</v>
      </c>
      <c r="BB39" s="63" t="e">
        <f t="shared" si="35"/>
        <v>#REF!</v>
      </c>
      <c r="BC39" s="63" t="e">
        <f t="shared" si="35"/>
        <v>#REF!</v>
      </c>
      <c r="BD39" s="63" t="e">
        <f t="shared" si="35"/>
        <v>#REF!</v>
      </c>
      <c r="BE39" s="63" t="e">
        <f t="shared" si="35"/>
        <v>#REF!</v>
      </c>
      <c r="BF39" s="63" t="e">
        <f t="shared" si="35"/>
        <v>#REF!</v>
      </c>
      <c r="BG39" s="63" t="e">
        <f t="shared" si="35"/>
        <v>#REF!</v>
      </c>
      <c r="BH39" s="63" t="e">
        <f t="shared" si="35"/>
        <v>#REF!</v>
      </c>
      <c r="BI39" s="63" t="e">
        <f t="shared" si="35"/>
        <v>#REF!</v>
      </c>
      <c r="BJ39" s="63" t="e">
        <f t="shared" si="35"/>
        <v>#REF!</v>
      </c>
    </row>
    <row r="40" spans="1:62" x14ac:dyDescent="0.15">
      <c r="B40" s="75"/>
      <c r="C40" s="78"/>
      <c r="D40" s="78"/>
      <c r="E40" s="78"/>
      <c r="F40" s="34"/>
      <c r="G40" s="34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</row>
    <row r="41" spans="1:62" x14ac:dyDescent="0.15">
      <c r="B41" s="75"/>
      <c r="C41" s="78"/>
      <c r="D41" s="78"/>
      <c r="E41" s="78"/>
      <c r="F41" s="34"/>
      <c r="G41" s="34"/>
      <c r="H41" s="34"/>
      <c r="I41" s="34"/>
      <c r="J41" s="34"/>
      <c r="K41" s="34"/>
      <c r="L41" s="34"/>
      <c r="M41" s="34"/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</row>
    <row r="42" spans="1:62" x14ac:dyDescent="0.15">
      <c r="A42" s="33" t="s">
        <v>1228</v>
      </c>
      <c r="B42" s="75"/>
      <c r="C42" s="78"/>
      <c r="D42" s="78"/>
      <c r="E42" s="78"/>
      <c r="F42" s="34"/>
      <c r="G42" s="34"/>
      <c r="H42" s="34"/>
      <c r="I42" s="34"/>
      <c r="J42" s="34"/>
      <c r="K42" s="34"/>
      <c r="L42" s="34"/>
      <c r="M42" s="34"/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</row>
    <row r="43" spans="1:62" x14ac:dyDescent="0.15">
      <c r="B43" s="75"/>
      <c r="C43" s="78"/>
      <c r="D43" s="78"/>
      <c r="E43" s="78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62" x14ac:dyDescent="0.15">
      <c r="A44" s="33" t="s">
        <v>1227</v>
      </c>
      <c r="B44" s="75"/>
      <c r="C44" s="169" cm="1">
        <f t="array" ref="C44:N44">PronosticoVentaAñ1</f>
        <v>0</v>
      </c>
      <c r="D44" s="169">
        <v>0</v>
      </c>
      <c r="E44" s="169">
        <v>0</v>
      </c>
      <c r="F44" s="169">
        <v>8</v>
      </c>
      <c r="G44" s="169">
        <v>9</v>
      </c>
      <c r="H44" s="169">
        <v>10</v>
      </c>
      <c r="I44" s="169">
        <v>8</v>
      </c>
      <c r="J44" s="169">
        <v>9</v>
      </c>
      <c r="K44" s="169">
        <v>7</v>
      </c>
      <c r="L44" s="169">
        <v>7</v>
      </c>
      <c r="M44" s="169">
        <v>7</v>
      </c>
      <c r="N44" s="169">
        <v>4</v>
      </c>
      <c r="O44" s="169" cm="1">
        <f t="array" ref="O44:Z44">PronosticoVentaAñ2</f>
        <v>16</v>
      </c>
      <c r="P44" s="169">
        <v>26</v>
      </c>
      <c r="Q44" s="169">
        <v>29</v>
      </c>
      <c r="R44" s="169">
        <v>29</v>
      </c>
      <c r="S44" s="169">
        <v>32</v>
      </c>
      <c r="T44" s="169">
        <v>35</v>
      </c>
      <c r="U44" s="169">
        <v>29</v>
      </c>
      <c r="V44" s="169">
        <v>32</v>
      </c>
      <c r="W44" s="169">
        <v>26</v>
      </c>
      <c r="X44" s="169">
        <v>26</v>
      </c>
      <c r="Y44" s="169">
        <v>26</v>
      </c>
      <c r="Z44" s="169">
        <v>16</v>
      </c>
      <c r="AA44" s="169" cm="1">
        <f t="array" ref="AA44:AL44">PronosticoVentaAñ3</f>
        <v>29</v>
      </c>
      <c r="AB44" s="169">
        <v>47</v>
      </c>
      <c r="AC44" s="169">
        <v>53</v>
      </c>
      <c r="AD44" s="169">
        <v>53</v>
      </c>
      <c r="AE44" s="169">
        <v>58</v>
      </c>
      <c r="AF44" s="169">
        <v>64</v>
      </c>
      <c r="AG44" s="169">
        <v>53</v>
      </c>
      <c r="AH44" s="169">
        <v>58</v>
      </c>
      <c r="AI44" s="169">
        <v>47</v>
      </c>
      <c r="AJ44" s="169">
        <v>47</v>
      </c>
      <c r="AK44" s="169">
        <v>47</v>
      </c>
      <c r="AL44" s="169">
        <v>29</v>
      </c>
      <c r="AM44" s="169"/>
      <c r="AN44" s="169"/>
      <c r="AO44" s="169"/>
      <c r="AP44" s="169"/>
      <c r="AQ44" s="169"/>
      <c r="AR44" s="169"/>
      <c r="AS44" s="169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62" x14ac:dyDescent="0.15">
      <c r="A45" s="33" t="str">
        <f>'COGS-PRICE-MARGIN_CWS'!A32</f>
        <v>% Aceptación SS Fusión</v>
      </c>
      <c r="B45" s="75"/>
      <c r="C45" s="367">
        <f>PorcAceptacionFusionAñ1</f>
        <v>0.3</v>
      </c>
      <c r="D45" s="367">
        <f>PorcAceptacionFusionAñ1</f>
        <v>0.3</v>
      </c>
      <c r="E45" s="367">
        <f>PorcAceptacionFusionAñ1</f>
        <v>0.3</v>
      </c>
      <c r="F45" s="367">
        <f>PorcAceptacionFusionAñ1</f>
        <v>0.3</v>
      </c>
      <c r="G45" s="367">
        <f>PorcAceptacionFusionAñ1</f>
        <v>0.3</v>
      </c>
      <c r="H45" s="367">
        <f>PorcAceptacionFusionAñ1</f>
        <v>0.3</v>
      </c>
      <c r="I45" s="367">
        <f>PorcAceptacionFusionAñ1</f>
        <v>0.3</v>
      </c>
      <c r="J45" s="367">
        <f>PorcAceptacionFusionAñ1</f>
        <v>0.3</v>
      </c>
      <c r="K45" s="367">
        <f>PorcAceptacionFusionAñ1</f>
        <v>0.3</v>
      </c>
      <c r="L45" s="367">
        <f>PorcAceptacionFusionAñ1</f>
        <v>0.3</v>
      </c>
      <c r="M45" s="367">
        <f>PorcAceptacionFusionAñ1</f>
        <v>0.3</v>
      </c>
      <c r="N45" s="367">
        <f>PorcAceptacionFusionAñ1</f>
        <v>0.3</v>
      </c>
      <c r="O45" s="367">
        <f>PorcAceptacionFusionAñ1</f>
        <v>0.3</v>
      </c>
      <c r="P45" s="367">
        <f>PorcAceptacionFusionAñ2</f>
        <v>0.31</v>
      </c>
      <c r="Q45" s="367">
        <f>PorcAceptacionFusionAñ2</f>
        <v>0.31</v>
      </c>
      <c r="R45" s="367">
        <f>PorcAceptacionFusionAñ2</f>
        <v>0.31</v>
      </c>
      <c r="S45" s="367">
        <f>PorcAceptacionFusionAñ2</f>
        <v>0.31</v>
      </c>
      <c r="T45" s="367">
        <f>PorcAceptacionFusionAñ2</f>
        <v>0.31</v>
      </c>
      <c r="U45" s="367">
        <f>PorcAceptacionFusionAñ2</f>
        <v>0.31</v>
      </c>
      <c r="V45" s="367">
        <f>PorcAceptacionFusionAñ2</f>
        <v>0.31</v>
      </c>
      <c r="W45" s="367">
        <f>PorcAceptacionFusionAñ2</f>
        <v>0.31</v>
      </c>
      <c r="X45" s="367">
        <f>PorcAceptacionFusionAñ2</f>
        <v>0.31</v>
      </c>
      <c r="Y45" s="367">
        <f>PorcAceptacionFusionAñ2</f>
        <v>0.31</v>
      </c>
      <c r="Z45" s="367">
        <f>PorcAceptacionFusionAñ2</f>
        <v>0.31</v>
      </c>
      <c r="AA45" s="367">
        <f>PorcAceptacionFusionAñ3</f>
        <v>0.5</v>
      </c>
      <c r="AB45" s="367">
        <f>PorcAceptacionFusionAñ3</f>
        <v>0.5</v>
      </c>
      <c r="AC45" s="367">
        <f>PorcAceptacionFusionAñ3</f>
        <v>0.5</v>
      </c>
      <c r="AD45" s="367">
        <f>PorcAceptacionFusionAñ3</f>
        <v>0.5</v>
      </c>
      <c r="AE45" s="367">
        <f>PorcAceptacionFusionAñ3</f>
        <v>0.5</v>
      </c>
      <c r="AF45" s="367">
        <f>PorcAceptacionFusionAñ3</f>
        <v>0.5</v>
      </c>
      <c r="AG45" s="367">
        <f>PorcAceptacionFusionAñ3</f>
        <v>0.5</v>
      </c>
      <c r="AH45" s="367">
        <f>PorcAceptacionFusionAñ3</f>
        <v>0.5</v>
      </c>
      <c r="AI45" s="367">
        <f>PorcAceptacionFusionAñ3</f>
        <v>0.5</v>
      </c>
      <c r="AJ45" s="367">
        <f>PorcAceptacionFusionAñ3</f>
        <v>0.5</v>
      </c>
      <c r="AK45" s="367">
        <f>PorcAceptacionFusionAñ3</f>
        <v>0.5</v>
      </c>
      <c r="AL45" s="367">
        <f>PorcAceptacionFusionAñ3</f>
        <v>0.5</v>
      </c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</row>
    <row r="46" spans="1:62" x14ac:dyDescent="0.15">
      <c r="A46" s="33" t="str">
        <f>'COGS-PRICE-MARGIN_CWS'!$A3 &amp; " Units"</f>
        <v>Producto Diario Units</v>
      </c>
      <c r="B46" s="75"/>
      <c r="C46" s="169">
        <f>C$44-C$47</f>
        <v>0</v>
      </c>
      <c r="D46" s="169">
        <f t="shared" ref="D46:AL46" si="36">D$44-D$47</f>
        <v>0</v>
      </c>
      <c r="E46" s="169">
        <f t="shared" si="36"/>
        <v>0</v>
      </c>
      <c r="F46" s="169">
        <f t="shared" si="36"/>
        <v>5</v>
      </c>
      <c r="G46" s="169">
        <f t="shared" si="36"/>
        <v>6</v>
      </c>
      <c r="H46" s="169">
        <f t="shared" si="36"/>
        <v>7</v>
      </c>
      <c r="I46" s="169">
        <f t="shared" si="36"/>
        <v>5</v>
      </c>
      <c r="J46" s="169">
        <f t="shared" si="36"/>
        <v>6</v>
      </c>
      <c r="K46" s="169">
        <f t="shared" si="36"/>
        <v>4</v>
      </c>
      <c r="L46" s="169">
        <f t="shared" si="36"/>
        <v>4</v>
      </c>
      <c r="M46" s="169">
        <f t="shared" si="36"/>
        <v>4</v>
      </c>
      <c r="N46" s="169">
        <f t="shared" si="36"/>
        <v>2</v>
      </c>
      <c r="O46" s="169">
        <f t="shared" si="36"/>
        <v>11</v>
      </c>
      <c r="P46" s="169">
        <f t="shared" si="36"/>
        <v>17</v>
      </c>
      <c r="Q46" s="169">
        <f t="shared" si="36"/>
        <v>20</v>
      </c>
      <c r="R46" s="169">
        <f t="shared" si="36"/>
        <v>20</v>
      </c>
      <c r="S46" s="169">
        <f t="shared" si="36"/>
        <v>22</v>
      </c>
      <c r="T46" s="169">
        <f t="shared" si="36"/>
        <v>24</v>
      </c>
      <c r="U46" s="169">
        <f t="shared" si="36"/>
        <v>20</v>
      </c>
      <c r="V46" s="169">
        <f t="shared" si="36"/>
        <v>22</v>
      </c>
      <c r="W46" s="169">
        <f t="shared" si="36"/>
        <v>17</v>
      </c>
      <c r="X46" s="169">
        <f t="shared" si="36"/>
        <v>17</v>
      </c>
      <c r="Y46" s="169">
        <f t="shared" si="36"/>
        <v>17</v>
      </c>
      <c r="Z46" s="169">
        <f t="shared" si="36"/>
        <v>11</v>
      </c>
      <c r="AA46" s="169">
        <f t="shared" si="36"/>
        <v>14</v>
      </c>
      <c r="AB46" s="169">
        <f t="shared" si="36"/>
        <v>23</v>
      </c>
      <c r="AC46" s="169">
        <f t="shared" si="36"/>
        <v>26</v>
      </c>
      <c r="AD46" s="169">
        <f t="shared" si="36"/>
        <v>26</v>
      </c>
      <c r="AE46" s="169">
        <f t="shared" si="36"/>
        <v>29</v>
      </c>
      <c r="AF46" s="169">
        <f t="shared" si="36"/>
        <v>32</v>
      </c>
      <c r="AG46" s="169">
        <f t="shared" si="36"/>
        <v>26</v>
      </c>
      <c r="AH46" s="169">
        <f t="shared" si="36"/>
        <v>29</v>
      </c>
      <c r="AI46" s="169">
        <f t="shared" si="36"/>
        <v>23</v>
      </c>
      <c r="AJ46" s="169">
        <f t="shared" si="36"/>
        <v>23</v>
      </c>
      <c r="AK46" s="169">
        <f t="shared" si="36"/>
        <v>23</v>
      </c>
      <c r="AL46" s="169">
        <f t="shared" si="36"/>
        <v>14</v>
      </c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</row>
    <row r="47" spans="1:62" x14ac:dyDescent="0.15">
      <c r="A47" s="33" t="str">
        <f>'COGS-PRICE-MARGIN_CWS'!$A27 &amp; " Units"</f>
        <v>Producto Fusión Units</v>
      </c>
      <c r="B47" s="75"/>
      <c r="C47" s="169">
        <f>ROUNDUP(C45*C$44,0)</f>
        <v>0</v>
      </c>
      <c r="D47" s="169">
        <f t="shared" ref="D47:Z47" si="37">ROUNDUP(D45*D$44,0)</f>
        <v>0</v>
      </c>
      <c r="E47" s="169">
        <f t="shared" si="37"/>
        <v>0</v>
      </c>
      <c r="F47" s="169">
        <f t="shared" si="37"/>
        <v>3</v>
      </c>
      <c r="G47" s="169">
        <f t="shared" si="37"/>
        <v>3</v>
      </c>
      <c r="H47" s="169">
        <f t="shared" si="37"/>
        <v>3</v>
      </c>
      <c r="I47" s="169">
        <f t="shared" si="37"/>
        <v>3</v>
      </c>
      <c r="J47" s="169">
        <f t="shared" si="37"/>
        <v>3</v>
      </c>
      <c r="K47" s="169">
        <f t="shared" si="37"/>
        <v>3</v>
      </c>
      <c r="L47" s="169">
        <f t="shared" si="37"/>
        <v>3</v>
      </c>
      <c r="M47" s="169">
        <f t="shared" si="37"/>
        <v>3</v>
      </c>
      <c r="N47" s="169">
        <f t="shared" si="37"/>
        <v>2</v>
      </c>
      <c r="O47" s="169">
        <f t="shared" si="37"/>
        <v>5</v>
      </c>
      <c r="P47" s="169">
        <f t="shared" si="37"/>
        <v>9</v>
      </c>
      <c r="Q47" s="169">
        <f t="shared" si="37"/>
        <v>9</v>
      </c>
      <c r="R47" s="169">
        <f t="shared" si="37"/>
        <v>9</v>
      </c>
      <c r="S47" s="169">
        <f t="shared" si="37"/>
        <v>10</v>
      </c>
      <c r="T47" s="169">
        <f t="shared" si="37"/>
        <v>11</v>
      </c>
      <c r="U47" s="169">
        <f t="shared" si="37"/>
        <v>9</v>
      </c>
      <c r="V47" s="169">
        <f t="shared" si="37"/>
        <v>10</v>
      </c>
      <c r="W47" s="169">
        <f t="shared" si="37"/>
        <v>9</v>
      </c>
      <c r="X47" s="169">
        <f t="shared" si="37"/>
        <v>9</v>
      </c>
      <c r="Y47" s="169">
        <f t="shared" si="37"/>
        <v>9</v>
      </c>
      <c r="Z47" s="169">
        <f t="shared" si="37"/>
        <v>5</v>
      </c>
      <c r="AA47" s="169">
        <f t="shared" ref="AA47:AL47" si="38">ROUNDUP(AA45*AA$44,0)</f>
        <v>15</v>
      </c>
      <c r="AB47" s="169">
        <f t="shared" si="38"/>
        <v>24</v>
      </c>
      <c r="AC47" s="169">
        <f t="shared" si="38"/>
        <v>27</v>
      </c>
      <c r="AD47" s="169">
        <f t="shared" si="38"/>
        <v>27</v>
      </c>
      <c r="AE47" s="169">
        <f t="shared" si="38"/>
        <v>29</v>
      </c>
      <c r="AF47" s="169">
        <f t="shared" si="38"/>
        <v>32</v>
      </c>
      <c r="AG47" s="169">
        <f t="shared" si="38"/>
        <v>27</v>
      </c>
      <c r="AH47" s="169">
        <f t="shared" si="38"/>
        <v>29</v>
      </c>
      <c r="AI47" s="169">
        <f t="shared" si="38"/>
        <v>24</v>
      </c>
      <c r="AJ47" s="169">
        <f t="shared" si="38"/>
        <v>24</v>
      </c>
      <c r="AK47" s="169">
        <f t="shared" si="38"/>
        <v>24</v>
      </c>
      <c r="AL47" s="169">
        <f t="shared" si="38"/>
        <v>15</v>
      </c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</row>
    <row r="48" spans="1:62" x14ac:dyDescent="0.15">
      <c r="B48" s="75"/>
      <c r="C48" s="78"/>
      <c r="D48" s="78"/>
      <c r="E48" s="78"/>
      <c r="F48" s="34"/>
      <c r="G48" s="34"/>
      <c r="H48" s="34"/>
      <c r="I48" s="34"/>
      <c r="J48" s="34"/>
      <c r="K48" s="34"/>
      <c r="L48" s="34"/>
      <c r="M48" s="34"/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</row>
    <row r="49" spans="1:63" x14ac:dyDescent="0.15">
      <c r="A49" s="33" t="str">
        <f>IngresoProductoDiario</f>
        <v>Producto Diario</v>
      </c>
      <c r="B49" s="34"/>
      <c r="C49" s="34"/>
      <c r="D49" s="34"/>
      <c r="E49" s="34"/>
      <c r="F49" s="34"/>
      <c r="G49" s="34"/>
    </row>
    <row r="50" spans="1:63" outlineLevel="1" x14ac:dyDescent="0.15">
      <c r="B50" s="34"/>
      <c r="C50" s="34"/>
      <c r="D50" s="34"/>
      <c r="E50" s="34"/>
      <c r="F50" s="34"/>
      <c r="G50" s="34"/>
    </row>
    <row r="51" spans="1:63" outlineLevel="1" x14ac:dyDescent="0.15">
      <c r="A51" s="47" t="s">
        <v>215</v>
      </c>
      <c r="C51" s="169">
        <f>C$46</f>
        <v>0</v>
      </c>
      <c r="D51" s="169">
        <f t="shared" ref="D51:AL51" si="39">D$46</f>
        <v>0</v>
      </c>
      <c r="E51" s="169">
        <f t="shared" si="39"/>
        <v>0</v>
      </c>
      <c r="F51" s="169">
        <f t="shared" si="39"/>
        <v>5</v>
      </c>
      <c r="G51" s="169">
        <f t="shared" si="39"/>
        <v>6</v>
      </c>
      <c r="H51" s="169">
        <f t="shared" si="39"/>
        <v>7</v>
      </c>
      <c r="I51" s="169">
        <f t="shared" si="39"/>
        <v>5</v>
      </c>
      <c r="J51" s="169">
        <f t="shared" si="39"/>
        <v>6</v>
      </c>
      <c r="K51" s="169">
        <f t="shared" si="39"/>
        <v>4</v>
      </c>
      <c r="L51" s="169">
        <f t="shared" si="39"/>
        <v>4</v>
      </c>
      <c r="M51" s="169">
        <f t="shared" si="39"/>
        <v>4</v>
      </c>
      <c r="N51" s="169">
        <f t="shared" si="39"/>
        <v>2</v>
      </c>
      <c r="O51" s="169">
        <f t="shared" si="39"/>
        <v>11</v>
      </c>
      <c r="P51" s="169">
        <f t="shared" si="39"/>
        <v>17</v>
      </c>
      <c r="Q51" s="169">
        <f t="shared" si="39"/>
        <v>20</v>
      </c>
      <c r="R51" s="169">
        <f t="shared" si="39"/>
        <v>20</v>
      </c>
      <c r="S51" s="169">
        <f t="shared" si="39"/>
        <v>22</v>
      </c>
      <c r="T51" s="169">
        <f t="shared" si="39"/>
        <v>24</v>
      </c>
      <c r="U51" s="169">
        <f t="shared" si="39"/>
        <v>20</v>
      </c>
      <c r="V51" s="169">
        <f t="shared" si="39"/>
        <v>22</v>
      </c>
      <c r="W51" s="169">
        <f t="shared" si="39"/>
        <v>17</v>
      </c>
      <c r="X51" s="169">
        <f t="shared" si="39"/>
        <v>17</v>
      </c>
      <c r="Y51" s="169">
        <f t="shared" si="39"/>
        <v>17</v>
      </c>
      <c r="Z51" s="169">
        <f t="shared" si="39"/>
        <v>11</v>
      </c>
      <c r="AA51" s="169">
        <f t="shared" si="39"/>
        <v>14</v>
      </c>
      <c r="AB51" s="169">
        <f t="shared" si="39"/>
        <v>23</v>
      </c>
      <c r="AC51" s="169">
        <f t="shared" si="39"/>
        <v>26</v>
      </c>
      <c r="AD51" s="169">
        <f t="shared" si="39"/>
        <v>26</v>
      </c>
      <c r="AE51" s="169">
        <f t="shared" si="39"/>
        <v>29</v>
      </c>
      <c r="AF51" s="169">
        <f t="shared" si="39"/>
        <v>32</v>
      </c>
      <c r="AG51" s="169">
        <f t="shared" si="39"/>
        <v>26</v>
      </c>
      <c r="AH51" s="169">
        <f t="shared" si="39"/>
        <v>29</v>
      </c>
      <c r="AI51" s="169">
        <f t="shared" si="39"/>
        <v>23</v>
      </c>
      <c r="AJ51" s="169">
        <f t="shared" si="39"/>
        <v>23</v>
      </c>
      <c r="AK51" s="169">
        <f t="shared" si="39"/>
        <v>23</v>
      </c>
      <c r="AL51" s="169">
        <f t="shared" si="39"/>
        <v>14</v>
      </c>
      <c r="AM51" s="33">
        <f>'REV-SALES-FCAST_CWS'!C50</f>
        <v>31</v>
      </c>
      <c r="AN51" s="33">
        <f>'REV-SALES-FCAST_CWS'!D50</f>
        <v>50</v>
      </c>
      <c r="AO51" s="33">
        <f>'REV-SALES-FCAST_CWS'!E50</f>
        <v>56</v>
      </c>
      <c r="AP51" s="33">
        <f>'REV-SALES-FCAST_CWS'!F50</f>
        <v>56</v>
      </c>
      <c r="AQ51" s="33">
        <f>'REV-SALES-FCAST_CWS'!G50</f>
        <v>62</v>
      </c>
      <c r="AR51" s="33">
        <f>'REV-SALES-FCAST_CWS'!H50</f>
        <v>68</v>
      </c>
      <c r="AS51" s="33">
        <f>'REV-SALES-FCAST_CWS'!I50</f>
        <v>56</v>
      </c>
      <c r="AT51" s="33">
        <f>'REV-SALES-FCAST_CWS'!J50</f>
        <v>62</v>
      </c>
      <c r="AU51" s="33">
        <f>'REV-SALES-FCAST_CWS'!K50</f>
        <v>50</v>
      </c>
      <c r="AV51" s="33">
        <f>'REV-SALES-FCAST_CWS'!L50</f>
        <v>50</v>
      </c>
      <c r="AW51" s="33">
        <f>'REV-SALES-FCAST_CWS'!M50</f>
        <v>50</v>
      </c>
      <c r="AX51" s="33">
        <f>'REV-SALES-FCAST_CWS'!N50</f>
        <v>31</v>
      </c>
      <c r="AY51" s="33">
        <f>'REV-SALES-FCAST_CWS'!C54</f>
        <v>33</v>
      </c>
      <c r="AZ51" s="33">
        <f>'REV-SALES-FCAST_CWS'!D54</f>
        <v>53</v>
      </c>
      <c r="BA51" s="33">
        <f>'REV-SALES-FCAST_CWS'!E54</f>
        <v>59</v>
      </c>
      <c r="BB51" s="33">
        <f>'REV-SALES-FCAST_CWS'!F54</f>
        <v>59</v>
      </c>
      <c r="BC51" s="33">
        <f>'REV-SALES-FCAST_CWS'!G54</f>
        <v>66</v>
      </c>
      <c r="BD51" s="33">
        <f>'REV-SALES-FCAST_CWS'!H54</f>
        <v>72</v>
      </c>
      <c r="BE51" s="33">
        <f>'REV-SALES-FCAST_CWS'!I54</f>
        <v>59</v>
      </c>
      <c r="BF51" s="33">
        <f>'REV-SALES-FCAST_CWS'!J54</f>
        <v>66</v>
      </c>
      <c r="BG51" s="33">
        <f>'REV-SALES-FCAST_CWS'!K54</f>
        <v>53</v>
      </c>
      <c r="BH51" s="33">
        <f>'REV-SALES-FCAST_CWS'!L54</f>
        <v>53</v>
      </c>
      <c r="BI51" s="33">
        <f>'REV-SALES-FCAST_CWS'!M54</f>
        <v>53</v>
      </c>
      <c r="BJ51" s="33">
        <f>'REV-SALES-FCAST_CWS'!N54</f>
        <v>33</v>
      </c>
      <c r="BK51" s="118">
        <f>SUM(C51:BJ51)</f>
        <v>1830</v>
      </c>
    </row>
    <row r="52" spans="1:63" outlineLevel="1" x14ac:dyDescent="0.15">
      <c r="A52" s="47" t="str">
        <f>'COGS-PRICE-MARGIN_CWS'!A104</f>
        <v>Plato servicio</v>
      </c>
      <c r="C52" s="63">
        <f>'COGS-PRICE-MARGIN_CWS'!$B4*C51</f>
        <v>0</v>
      </c>
      <c r="D52" s="63">
        <f>'COGS-PRICE-MARGIN_CWS'!$B4*D51</f>
        <v>0</v>
      </c>
      <c r="E52" s="63">
        <f>'COGS-PRICE-MARGIN_CWS'!$B4*E51</f>
        <v>0</v>
      </c>
      <c r="F52" s="63">
        <f>'COGS-PRICE-MARGIN_CWS'!$B4*F51</f>
        <v>90000</v>
      </c>
      <c r="G52" s="63">
        <f>'COGS-PRICE-MARGIN_CWS'!$B4*G51</f>
        <v>108000</v>
      </c>
      <c r="H52" s="63">
        <f>'COGS-PRICE-MARGIN_CWS'!$B4*H51</f>
        <v>126000</v>
      </c>
      <c r="I52" s="63">
        <f>'COGS-PRICE-MARGIN_CWS'!$B4*I51</f>
        <v>90000</v>
      </c>
      <c r="J52" s="63">
        <f>'COGS-PRICE-MARGIN_CWS'!$B4*J51</f>
        <v>108000</v>
      </c>
      <c r="K52" s="63">
        <f>'COGS-PRICE-MARGIN_CWS'!$B4*K51</f>
        <v>72000</v>
      </c>
      <c r="L52" s="63">
        <f>'COGS-PRICE-MARGIN_CWS'!$B4*L51</f>
        <v>72000</v>
      </c>
      <c r="M52" s="63">
        <f>'COGS-PRICE-MARGIN_CWS'!$B4*M51</f>
        <v>72000</v>
      </c>
      <c r="N52" s="63">
        <f>'COGS-PRICE-MARGIN_CWS'!$B4*N51</f>
        <v>36000</v>
      </c>
      <c r="O52" s="63">
        <f>'COGS-PRICE-MARGIN_CWS'!$B54*O51</f>
        <v>211860</v>
      </c>
      <c r="P52" s="63">
        <f>'COGS-PRICE-MARGIN_CWS'!$B54*P51</f>
        <v>327420</v>
      </c>
      <c r="Q52" s="63">
        <f>'COGS-PRICE-MARGIN_CWS'!$B54*Q51</f>
        <v>385200</v>
      </c>
      <c r="R52" s="63">
        <f>'COGS-PRICE-MARGIN_CWS'!$B54*R51</f>
        <v>385200</v>
      </c>
      <c r="S52" s="63">
        <f>'COGS-PRICE-MARGIN_CWS'!$B54*S51</f>
        <v>423720</v>
      </c>
      <c r="T52" s="63">
        <f>'COGS-PRICE-MARGIN_CWS'!$B54*T51</f>
        <v>462240</v>
      </c>
      <c r="U52" s="63">
        <f>'COGS-PRICE-MARGIN_CWS'!$B54*U51</f>
        <v>385200</v>
      </c>
      <c r="V52" s="63">
        <f>'COGS-PRICE-MARGIN_CWS'!$B54*V51</f>
        <v>423720</v>
      </c>
      <c r="W52" s="63">
        <f>'COGS-PRICE-MARGIN_CWS'!$B54*W51</f>
        <v>327420</v>
      </c>
      <c r="X52" s="63">
        <f>'COGS-PRICE-MARGIN_CWS'!$B54*X51</f>
        <v>327420</v>
      </c>
      <c r="Y52" s="63">
        <f>'COGS-PRICE-MARGIN_CWS'!$B54*Y51</f>
        <v>327420</v>
      </c>
      <c r="Z52" s="63">
        <f>'COGS-PRICE-MARGIN_CWS'!$B54*Z51</f>
        <v>211860</v>
      </c>
      <c r="AA52" s="63">
        <f>'COGS-PRICE-MARGIN_CWS'!$B104*AA51</f>
        <v>252000</v>
      </c>
      <c r="AB52" s="63">
        <f>'COGS-PRICE-MARGIN_CWS'!$B104*AB51</f>
        <v>414000</v>
      </c>
      <c r="AC52" s="63">
        <f>'COGS-PRICE-MARGIN_CWS'!$B104*AC51</f>
        <v>468000</v>
      </c>
      <c r="AD52" s="63">
        <f>'COGS-PRICE-MARGIN_CWS'!$B104*AD51</f>
        <v>468000</v>
      </c>
      <c r="AE52" s="63">
        <f>'COGS-PRICE-MARGIN_CWS'!$B104*AE51</f>
        <v>522000</v>
      </c>
      <c r="AF52" s="63">
        <f>'COGS-PRICE-MARGIN_CWS'!$B104*AF51</f>
        <v>576000</v>
      </c>
      <c r="AG52" s="63">
        <f>'COGS-PRICE-MARGIN_CWS'!$B104*AG51</f>
        <v>468000</v>
      </c>
      <c r="AH52" s="63">
        <f>'COGS-PRICE-MARGIN_CWS'!$B104*AH51</f>
        <v>522000</v>
      </c>
      <c r="AI52" s="63">
        <f>'COGS-PRICE-MARGIN_CWS'!$B104*AI51</f>
        <v>414000</v>
      </c>
      <c r="AJ52" s="63">
        <f>'COGS-PRICE-MARGIN_CWS'!$B104*AJ51</f>
        <v>414000</v>
      </c>
      <c r="AK52" s="63">
        <f>'COGS-PRICE-MARGIN_CWS'!$B104*AK51</f>
        <v>414000</v>
      </c>
      <c r="AL52" s="63">
        <f>'COGS-PRICE-MARGIN_CWS'!$B104*AL51</f>
        <v>252000</v>
      </c>
      <c r="AM52" s="63" t="e">
        <f>'COGS-PRICE-MARGIN_CWS'!$B96*AM51</f>
        <v>#VALUE!</v>
      </c>
      <c r="AN52" s="63" t="e">
        <f>'COGS-PRICE-MARGIN_CWS'!$B96*AN51</f>
        <v>#VALUE!</v>
      </c>
      <c r="AO52" s="63" t="e">
        <f>'COGS-PRICE-MARGIN_CWS'!$B96*AO51</f>
        <v>#VALUE!</v>
      </c>
      <c r="AP52" s="63" t="e">
        <f>'COGS-PRICE-MARGIN_CWS'!$B96*AP51</f>
        <v>#VALUE!</v>
      </c>
      <c r="AQ52" s="63" t="e">
        <f>'COGS-PRICE-MARGIN_CWS'!$B96*AQ51</f>
        <v>#VALUE!</v>
      </c>
      <c r="AR52" s="63" t="e">
        <f>'COGS-PRICE-MARGIN_CWS'!$B96*AR51</f>
        <v>#VALUE!</v>
      </c>
      <c r="AS52" s="63" t="e">
        <f>'COGS-PRICE-MARGIN_CWS'!$B96*AS51</f>
        <v>#VALUE!</v>
      </c>
      <c r="AT52" s="63" t="e">
        <f>'COGS-PRICE-MARGIN_CWS'!$B96*AT51</f>
        <v>#VALUE!</v>
      </c>
      <c r="AU52" s="63" t="e">
        <f>'COGS-PRICE-MARGIN_CWS'!$B96*AU51</f>
        <v>#VALUE!</v>
      </c>
      <c r="AV52" s="63" t="e">
        <f>'COGS-PRICE-MARGIN_CWS'!$B96*AV51</f>
        <v>#VALUE!</v>
      </c>
      <c r="AW52" s="63" t="e">
        <f>'COGS-PRICE-MARGIN_CWS'!$B96*AW51</f>
        <v>#VALUE!</v>
      </c>
      <c r="AX52" s="63" t="e">
        <f>'COGS-PRICE-MARGIN_CWS'!$B96*AX51</f>
        <v>#VALUE!</v>
      </c>
      <c r="AY52" s="63">
        <f>'COGS-PRICE-MARGIN_CWS'!$B104*AY51</f>
        <v>594000</v>
      </c>
      <c r="AZ52" s="63">
        <f>'COGS-PRICE-MARGIN_CWS'!$B104*AZ51</f>
        <v>954000</v>
      </c>
      <c r="BA52" s="63">
        <f>'COGS-PRICE-MARGIN_CWS'!$B104*BA51</f>
        <v>1062000</v>
      </c>
      <c r="BB52" s="63">
        <f>'COGS-PRICE-MARGIN_CWS'!$B104*BB51</f>
        <v>1062000</v>
      </c>
      <c r="BC52" s="63">
        <f>'COGS-PRICE-MARGIN_CWS'!$B104*BC51</f>
        <v>1188000</v>
      </c>
      <c r="BD52" s="63">
        <f>'COGS-PRICE-MARGIN_CWS'!$B104*BD51</f>
        <v>1296000</v>
      </c>
      <c r="BE52" s="63">
        <f>'COGS-PRICE-MARGIN_CWS'!$B104*BE51</f>
        <v>1062000</v>
      </c>
      <c r="BF52" s="63">
        <f>'COGS-PRICE-MARGIN_CWS'!$B104*BF51</f>
        <v>1188000</v>
      </c>
      <c r="BG52" s="63">
        <f>'COGS-PRICE-MARGIN_CWS'!$B104*BG51</f>
        <v>954000</v>
      </c>
      <c r="BH52" s="63">
        <f>'COGS-PRICE-MARGIN_CWS'!$B104*BH51</f>
        <v>954000</v>
      </c>
      <c r="BI52" s="63">
        <f>'COGS-PRICE-MARGIN_CWS'!$B104*BI51</f>
        <v>954000</v>
      </c>
      <c r="BJ52" s="63">
        <f>'COGS-PRICE-MARGIN_CWS'!$B104*BJ51</f>
        <v>594000</v>
      </c>
      <c r="BK52" s="118" t="e">
        <f>SUM(C52:BJ52)</f>
        <v>#VALUE!</v>
      </c>
    </row>
    <row r="53" spans="1:63" outlineLevel="1" x14ac:dyDescent="0.15">
      <c r="A53" s="47" t="s">
        <v>343</v>
      </c>
      <c r="C53" s="172">
        <f>'COGS-PRICE-MARGIN_CWS'!$C4</f>
        <v>0.09</v>
      </c>
      <c r="D53" s="172">
        <f>'COGS-PRICE-MARGIN_CWS'!$C4</f>
        <v>0.09</v>
      </c>
      <c r="E53" s="172">
        <f>'COGS-PRICE-MARGIN_CWS'!$C4</f>
        <v>0.09</v>
      </c>
      <c r="F53" s="172">
        <f>'COGS-PRICE-MARGIN_CWS'!$C4</f>
        <v>0.09</v>
      </c>
      <c r="G53" s="172">
        <f>'COGS-PRICE-MARGIN_CWS'!$C4</f>
        <v>0.09</v>
      </c>
      <c r="H53" s="172">
        <f>'COGS-PRICE-MARGIN_CWS'!$C4</f>
        <v>0.09</v>
      </c>
      <c r="I53" s="172">
        <f>'COGS-PRICE-MARGIN_CWS'!$C4</f>
        <v>0.09</v>
      </c>
      <c r="J53" s="172">
        <f>'COGS-PRICE-MARGIN_CWS'!$C4</f>
        <v>0.09</v>
      </c>
      <c r="K53" s="172">
        <f>'COGS-PRICE-MARGIN_CWS'!$C4</f>
        <v>0.09</v>
      </c>
      <c r="L53" s="172">
        <f>'COGS-PRICE-MARGIN_CWS'!$C4</f>
        <v>0.09</v>
      </c>
      <c r="M53" s="172">
        <f>'COGS-PRICE-MARGIN_CWS'!$C4</f>
        <v>0.09</v>
      </c>
      <c r="N53" s="172">
        <f>'COGS-PRICE-MARGIN_CWS'!$C4</f>
        <v>0.09</v>
      </c>
      <c r="O53" s="172">
        <f>'COGS-PRICE-MARGIN_CWS'!$C54</f>
        <v>0</v>
      </c>
      <c r="P53" s="172">
        <f>'COGS-PRICE-MARGIN_CWS'!$C54</f>
        <v>0</v>
      </c>
      <c r="Q53" s="172">
        <f>'COGS-PRICE-MARGIN_CWS'!$C54</f>
        <v>0</v>
      </c>
      <c r="R53" s="172">
        <f>'COGS-PRICE-MARGIN_CWS'!$C54</f>
        <v>0</v>
      </c>
      <c r="S53" s="172">
        <f>'COGS-PRICE-MARGIN_CWS'!$C54</f>
        <v>0</v>
      </c>
      <c r="T53" s="172">
        <f>'COGS-PRICE-MARGIN_CWS'!$C54</f>
        <v>0</v>
      </c>
      <c r="U53" s="172">
        <f>'COGS-PRICE-MARGIN_CWS'!$C54</f>
        <v>0</v>
      </c>
      <c r="V53" s="172">
        <f>'COGS-PRICE-MARGIN_CWS'!$C54</f>
        <v>0</v>
      </c>
      <c r="W53" s="172">
        <f>'COGS-PRICE-MARGIN_CWS'!$C54</f>
        <v>0</v>
      </c>
      <c r="X53" s="172">
        <f>'COGS-PRICE-MARGIN_CWS'!$C54</f>
        <v>0</v>
      </c>
      <c r="Y53" s="172">
        <f>'COGS-PRICE-MARGIN_CWS'!$C54</f>
        <v>0</v>
      </c>
      <c r="Z53" s="172">
        <f>'COGS-PRICE-MARGIN_CWS'!$C54</f>
        <v>0</v>
      </c>
      <c r="AA53" s="172">
        <f>'COGS-PRICE-MARGIN_CWS'!$C104</f>
        <v>0</v>
      </c>
      <c r="AB53" s="172">
        <f>'COGS-PRICE-MARGIN_CWS'!$C104</f>
        <v>0</v>
      </c>
      <c r="AC53" s="172">
        <f>'COGS-PRICE-MARGIN_CWS'!$C104</f>
        <v>0</v>
      </c>
      <c r="AD53" s="172">
        <f>'COGS-PRICE-MARGIN_CWS'!$C104</f>
        <v>0</v>
      </c>
      <c r="AE53" s="172">
        <f>'COGS-PRICE-MARGIN_CWS'!$C104</f>
        <v>0</v>
      </c>
      <c r="AF53" s="172">
        <f>'COGS-PRICE-MARGIN_CWS'!$C104</f>
        <v>0</v>
      </c>
      <c r="AG53" s="172">
        <f>'COGS-PRICE-MARGIN_CWS'!$C104</f>
        <v>0</v>
      </c>
      <c r="AH53" s="172">
        <f>'COGS-PRICE-MARGIN_CWS'!$C104</f>
        <v>0</v>
      </c>
      <c r="AI53" s="172">
        <f>'COGS-PRICE-MARGIN_CWS'!$C104</f>
        <v>0</v>
      </c>
      <c r="AJ53" s="172">
        <f>'COGS-PRICE-MARGIN_CWS'!$C104</f>
        <v>0</v>
      </c>
      <c r="AK53" s="172">
        <f>'COGS-PRICE-MARGIN_CWS'!$C104</f>
        <v>0</v>
      </c>
      <c r="AL53" s="172">
        <f>'COGS-PRICE-MARGIN_CWS'!$C104</f>
        <v>0</v>
      </c>
      <c r="AM53" s="172">
        <f>'COGS-PRICE-MARGIN_CWS'!$C96</f>
        <v>0</v>
      </c>
      <c r="AN53" s="172">
        <f>'COGS-PRICE-MARGIN_CWS'!$C96</f>
        <v>0</v>
      </c>
      <c r="AO53" s="172">
        <f>'COGS-PRICE-MARGIN_CWS'!$C96</f>
        <v>0</v>
      </c>
      <c r="AP53" s="172">
        <f>'COGS-PRICE-MARGIN_CWS'!$C96</f>
        <v>0</v>
      </c>
      <c r="AQ53" s="172">
        <f>'COGS-PRICE-MARGIN_CWS'!$C96</f>
        <v>0</v>
      </c>
      <c r="AR53" s="172">
        <f>'COGS-PRICE-MARGIN_CWS'!$C96</f>
        <v>0</v>
      </c>
      <c r="AS53" s="172">
        <f>'COGS-PRICE-MARGIN_CWS'!$C96</f>
        <v>0</v>
      </c>
      <c r="AT53" s="172">
        <f>'COGS-PRICE-MARGIN_CWS'!$C96</f>
        <v>0</v>
      </c>
      <c r="AU53" s="172">
        <f>'COGS-PRICE-MARGIN_CWS'!$C96</f>
        <v>0</v>
      </c>
      <c r="AV53" s="172">
        <f>'COGS-PRICE-MARGIN_CWS'!$C96</f>
        <v>0</v>
      </c>
      <c r="AW53" s="172">
        <f>'COGS-PRICE-MARGIN_CWS'!$C96</f>
        <v>0</v>
      </c>
      <c r="AX53" s="172">
        <f>'COGS-PRICE-MARGIN_CWS'!$C96</f>
        <v>0</v>
      </c>
      <c r="AY53" s="172">
        <f>'COGS-PRICE-MARGIN_CWS'!$C104</f>
        <v>0</v>
      </c>
      <c r="AZ53" s="172">
        <f>'COGS-PRICE-MARGIN_CWS'!$C104</f>
        <v>0</v>
      </c>
      <c r="BA53" s="172">
        <f>'COGS-PRICE-MARGIN_CWS'!$C104</f>
        <v>0</v>
      </c>
      <c r="BB53" s="172">
        <f>'COGS-PRICE-MARGIN_CWS'!$C104</f>
        <v>0</v>
      </c>
      <c r="BC53" s="172">
        <f>'COGS-PRICE-MARGIN_CWS'!$C104</f>
        <v>0</v>
      </c>
      <c r="BD53" s="172">
        <f>'COGS-PRICE-MARGIN_CWS'!$C104</f>
        <v>0</v>
      </c>
      <c r="BE53" s="172">
        <f>'COGS-PRICE-MARGIN_CWS'!$C104</f>
        <v>0</v>
      </c>
      <c r="BF53" s="172">
        <f>'COGS-PRICE-MARGIN_CWS'!$C104</f>
        <v>0</v>
      </c>
      <c r="BG53" s="172">
        <f>'COGS-PRICE-MARGIN_CWS'!$C104</f>
        <v>0</v>
      </c>
      <c r="BH53" s="172">
        <f>'COGS-PRICE-MARGIN_CWS'!$C104</f>
        <v>0</v>
      </c>
      <c r="BI53" s="172">
        <f>'COGS-PRICE-MARGIN_CWS'!$C104</f>
        <v>0</v>
      </c>
      <c r="BJ53" s="172">
        <f>'COGS-PRICE-MARGIN_CWS'!$C104</f>
        <v>0</v>
      </c>
    </row>
    <row r="54" spans="1:63" outlineLevel="1" x14ac:dyDescent="0.15">
      <c r="A54" s="47"/>
      <c r="C54" s="172"/>
      <c r="D54" s="172"/>
      <c r="E54" s="172"/>
      <c r="F54" s="172"/>
      <c r="G54" s="172"/>
      <c r="H54" s="172"/>
      <c r="I54" s="172"/>
      <c r="J54" s="172"/>
      <c r="K54" s="172"/>
      <c r="L54" s="172"/>
      <c r="M54" s="172"/>
      <c r="N54" s="172"/>
      <c r="O54" s="172"/>
      <c r="P54" s="172"/>
      <c r="Q54" s="172"/>
      <c r="R54" s="172"/>
      <c r="S54" s="172"/>
      <c r="T54" s="172"/>
      <c r="U54" s="172"/>
      <c r="V54" s="172"/>
      <c r="W54" s="172"/>
      <c r="X54" s="172"/>
      <c r="Y54" s="172"/>
      <c r="Z54" s="172"/>
      <c r="AA54" s="172"/>
      <c r="AB54" s="172"/>
      <c r="AC54" s="172"/>
      <c r="AD54" s="172"/>
      <c r="AE54" s="172"/>
      <c r="AF54" s="172"/>
      <c r="AG54" s="172"/>
      <c r="AH54" s="172"/>
      <c r="AI54" s="172"/>
      <c r="AJ54" s="172"/>
      <c r="AK54" s="172"/>
      <c r="AL54" s="172"/>
      <c r="AM54" s="172"/>
      <c r="AN54" s="172"/>
      <c r="AO54" s="172"/>
      <c r="AP54" s="172"/>
      <c r="AQ54" s="172"/>
      <c r="AR54" s="172"/>
      <c r="AS54" s="172"/>
      <c r="AT54" s="172"/>
      <c r="AU54" s="172"/>
      <c r="AV54" s="172"/>
      <c r="AW54" s="172"/>
      <c r="AX54" s="172"/>
      <c r="AY54" s="172"/>
      <c r="AZ54" s="172"/>
      <c r="BA54" s="172"/>
      <c r="BB54" s="172"/>
      <c r="BC54" s="172"/>
      <c r="BD54" s="172"/>
      <c r="BE54" s="172"/>
      <c r="BF54" s="172"/>
      <c r="BG54" s="172"/>
      <c r="BH54" s="172"/>
      <c r="BI54" s="172"/>
      <c r="BJ54" s="172"/>
    </row>
    <row r="55" spans="1:63" outlineLevel="1" x14ac:dyDescent="0.15">
      <c r="A55" s="44" t="s">
        <v>654</v>
      </c>
      <c r="C55" s="70">
        <f>IF(C51&gt;0,C56/C51,0)</f>
        <v>0</v>
      </c>
      <c r="D55" s="70">
        <f t="shared" ref="D55:BJ55" si="40">IF(D51&gt;0,D56/D51,0)</f>
        <v>0</v>
      </c>
      <c r="E55" s="70">
        <f t="shared" si="40"/>
        <v>0</v>
      </c>
      <c r="F55" s="70">
        <f t="shared" si="40"/>
        <v>16380</v>
      </c>
      <c r="G55" s="70">
        <f t="shared" si="40"/>
        <v>16380</v>
      </c>
      <c r="H55" s="70">
        <f t="shared" si="40"/>
        <v>16380</v>
      </c>
      <c r="I55" s="70">
        <f t="shared" si="40"/>
        <v>16380</v>
      </c>
      <c r="J55" s="70">
        <f t="shared" si="40"/>
        <v>16380</v>
      </c>
      <c r="K55" s="70">
        <f t="shared" si="40"/>
        <v>16380</v>
      </c>
      <c r="L55" s="70">
        <f t="shared" si="40"/>
        <v>16380</v>
      </c>
      <c r="M55" s="70">
        <f t="shared" si="40"/>
        <v>16380</v>
      </c>
      <c r="N55" s="70">
        <f t="shared" si="40"/>
        <v>16380</v>
      </c>
      <c r="O55" s="70">
        <f t="shared" si="40"/>
        <v>19260</v>
      </c>
      <c r="P55" s="70">
        <f t="shared" si="40"/>
        <v>19260</v>
      </c>
      <c r="Q55" s="70">
        <f t="shared" si="40"/>
        <v>19260</v>
      </c>
      <c r="R55" s="70">
        <f t="shared" si="40"/>
        <v>19260</v>
      </c>
      <c r="S55" s="70">
        <f t="shared" si="40"/>
        <v>19260</v>
      </c>
      <c r="T55" s="70">
        <f t="shared" si="40"/>
        <v>19260</v>
      </c>
      <c r="U55" s="70">
        <f t="shared" si="40"/>
        <v>19260</v>
      </c>
      <c r="V55" s="70">
        <f t="shared" si="40"/>
        <v>19260</v>
      </c>
      <c r="W55" s="70">
        <f t="shared" si="40"/>
        <v>19260</v>
      </c>
      <c r="X55" s="70">
        <f t="shared" si="40"/>
        <v>19260</v>
      </c>
      <c r="Y55" s="70">
        <f t="shared" si="40"/>
        <v>19260</v>
      </c>
      <c r="Z55" s="70">
        <f t="shared" si="40"/>
        <v>19260</v>
      </c>
      <c r="AA55" s="70">
        <f t="shared" si="40"/>
        <v>18000</v>
      </c>
      <c r="AB55" s="70">
        <f t="shared" si="40"/>
        <v>18000</v>
      </c>
      <c r="AC55" s="70">
        <f t="shared" si="40"/>
        <v>18000</v>
      </c>
      <c r="AD55" s="70">
        <f t="shared" si="40"/>
        <v>18000</v>
      </c>
      <c r="AE55" s="70">
        <f t="shared" si="40"/>
        <v>18000</v>
      </c>
      <c r="AF55" s="70">
        <f t="shared" si="40"/>
        <v>18000</v>
      </c>
      <c r="AG55" s="70">
        <f t="shared" si="40"/>
        <v>18000</v>
      </c>
      <c r="AH55" s="70">
        <f t="shared" si="40"/>
        <v>18000</v>
      </c>
      <c r="AI55" s="70">
        <f t="shared" si="40"/>
        <v>18000</v>
      </c>
      <c r="AJ55" s="70">
        <f t="shared" si="40"/>
        <v>18000</v>
      </c>
      <c r="AK55" s="70">
        <f t="shared" si="40"/>
        <v>18000</v>
      </c>
      <c r="AL55" s="70">
        <f t="shared" si="40"/>
        <v>18000</v>
      </c>
      <c r="AM55" s="70" t="e">
        <f t="shared" si="40"/>
        <v>#VALUE!</v>
      </c>
      <c r="AN55" s="70" t="e">
        <f t="shared" si="40"/>
        <v>#VALUE!</v>
      </c>
      <c r="AO55" s="70" t="e">
        <f t="shared" si="40"/>
        <v>#VALUE!</v>
      </c>
      <c r="AP55" s="70" t="e">
        <f t="shared" si="40"/>
        <v>#VALUE!</v>
      </c>
      <c r="AQ55" s="70" t="e">
        <f t="shared" si="40"/>
        <v>#VALUE!</v>
      </c>
      <c r="AR55" s="70" t="e">
        <f t="shared" si="40"/>
        <v>#VALUE!</v>
      </c>
      <c r="AS55" s="70" t="e">
        <f t="shared" si="40"/>
        <v>#VALUE!</v>
      </c>
      <c r="AT55" s="70" t="e">
        <f t="shared" si="40"/>
        <v>#VALUE!</v>
      </c>
      <c r="AU55" s="70" t="e">
        <f t="shared" si="40"/>
        <v>#VALUE!</v>
      </c>
      <c r="AV55" s="70" t="e">
        <f t="shared" si="40"/>
        <v>#VALUE!</v>
      </c>
      <c r="AW55" s="70" t="e">
        <f t="shared" si="40"/>
        <v>#VALUE!</v>
      </c>
      <c r="AX55" s="70" t="e">
        <f t="shared" si="40"/>
        <v>#VALUE!</v>
      </c>
      <c r="AY55" s="70">
        <f t="shared" si="40"/>
        <v>18000</v>
      </c>
      <c r="AZ55" s="70">
        <f t="shared" si="40"/>
        <v>18000</v>
      </c>
      <c r="BA55" s="70">
        <f t="shared" si="40"/>
        <v>18000</v>
      </c>
      <c r="BB55" s="70">
        <f t="shared" si="40"/>
        <v>18000</v>
      </c>
      <c r="BC55" s="70">
        <f t="shared" si="40"/>
        <v>18000</v>
      </c>
      <c r="BD55" s="70">
        <f t="shared" si="40"/>
        <v>18000</v>
      </c>
      <c r="BE55" s="70">
        <f t="shared" si="40"/>
        <v>18000</v>
      </c>
      <c r="BF55" s="70">
        <f t="shared" si="40"/>
        <v>18000</v>
      </c>
      <c r="BG55" s="70">
        <f t="shared" si="40"/>
        <v>18000</v>
      </c>
      <c r="BH55" s="70">
        <f t="shared" si="40"/>
        <v>18000</v>
      </c>
      <c r="BI55" s="70">
        <f t="shared" si="40"/>
        <v>18000</v>
      </c>
      <c r="BJ55" s="70">
        <f t="shared" si="40"/>
        <v>18000</v>
      </c>
    </row>
    <row r="56" spans="1:63" outlineLevel="1" x14ac:dyDescent="0.15">
      <c r="A56" s="44" t="s">
        <v>344</v>
      </c>
      <c r="C56" s="178">
        <f t="shared" ref="C56:AH56" si="41">C52*(1-C53)</f>
        <v>0</v>
      </c>
      <c r="D56" s="178">
        <f t="shared" si="41"/>
        <v>0</v>
      </c>
      <c r="E56" s="178">
        <f t="shared" si="41"/>
        <v>0</v>
      </c>
      <c r="F56" s="178">
        <f t="shared" si="41"/>
        <v>81900</v>
      </c>
      <c r="G56" s="178">
        <f t="shared" si="41"/>
        <v>98280</v>
      </c>
      <c r="H56" s="178">
        <f t="shared" si="41"/>
        <v>114660</v>
      </c>
      <c r="I56" s="178">
        <f t="shared" si="41"/>
        <v>81900</v>
      </c>
      <c r="J56" s="178">
        <f t="shared" si="41"/>
        <v>98280</v>
      </c>
      <c r="K56" s="178">
        <f t="shared" si="41"/>
        <v>65520</v>
      </c>
      <c r="L56" s="178">
        <f t="shared" si="41"/>
        <v>65520</v>
      </c>
      <c r="M56" s="178">
        <f t="shared" si="41"/>
        <v>65520</v>
      </c>
      <c r="N56" s="178">
        <f t="shared" si="41"/>
        <v>32760</v>
      </c>
      <c r="O56" s="178">
        <f t="shared" si="41"/>
        <v>211860</v>
      </c>
      <c r="P56" s="178">
        <f t="shared" si="41"/>
        <v>327420</v>
      </c>
      <c r="Q56" s="178">
        <f t="shared" si="41"/>
        <v>385200</v>
      </c>
      <c r="R56" s="178">
        <f t="shared" si="41"/>
        <v>385200</v>
      </c>
      <c r="S56" s="178">
        <f t="shared" si="41"/>
        <v>423720</v>
      </c>
      <c r="T56" s="178">
        <f t="shared" si="41"/>
        <v>462240</v>
      </c>
      <c r="U56" s="178">
        <f t="shared" si="41"/>
        <v>385200</v>
      </c>
      <c r="V56" s="178">
        <f t="shared" si="41"/>
        <v>423720</v>
      </c>
      <c r="W56" s="178">
        <f t="shared" si="41"/>
        <v>327420</v>
      </c>
      <c r="X56" s="178">
        <f t="shared" si="41"/>
        <v>327420</v>
      </c>
      <c r="Y56" s="178">
        <f t="shared" si="41"/>
        <v>327420</v>
      </c>
      <c r="Z56" s="178">
        <f t="shared" si="41"/>
        <v>211860</v>
      </c>
      <c r="AA56" s="178">
        <f t="shared" si="41"/>
        <v>252000</v>
      </c>
      <c r="AB56" s="178">
        <f t="shared" si="41"/>
        <v>414000</v>
      </c>
      <c r="AC56" s="178">
        <f t="shared" si="41"/>
        <v>468000</v>
      </c>
      <c r="AD56" s="178">
        <f t="shared" si="41"/>
        <v>468000</v>
      </c>
      <c r="AE56" s="178">
        <f t="shared" si="41"/>
        <v>522000</v>
      </c>
      <c r="AF56" s="178">
        <f t="shared" si="41"/>
        <v>576000</v>
      </c>
      <c r="AG56" s="178">
        <f t="shared" si="41"/>
        <v>468000</v>
      </c>
      <c r="AH56" s="178">
        <f t="shared" si="41"/>
        <v>522000</v>
      </c>
      <c r="AI56" s="178">
        <f t="shared" ref="AI56:BJ56" si="42">AI52*(1-AI53)</f>
        <v>414000</v>
      </c>
      <c r="AJ56" s="178">
        <f t="shared" si="42"/>
        <v>414000</v>
      </c>
      <c r="AK56" s="178">
        <f t="shared" si="42"/>
        <v>414000</v>
      </c>
      <c r="AL56" s="178">
        <f t="shared" si="42"/>
        <v>252000</v>
      </c>
      <c r="AM56" s="178" t="e">
        <f t="shared" si="42"/>
        <v>#VALUE!</v>
      </c>
      <c r="AN56" s="178" t="e">
        <f t="shared" si="42"/>
        <v>#VALUE!</v>
      </c>
      <c r="AO56" s="178" t="e">
        <f t="shared" si="42"/>
        <v>#VALUE!</v>
      </c>
      <c r="AP56" s="178" t="e">
        <f t="shared" si="42"/>
        <v>#VALUE!</v>
      </c>
      <c r="AQ56" s="178" t="e">
        <f t="shared" si="42"/>
        <v>#VALUE!</v>
      </c>
      <c r="AR56" s="178" t="e">
        <f t="shared" si="42"/>
        <v>#VALUE!</v>
      </c>
      <c r="AS56" s="178" t="e">
        <f t="shared" si="42"/>
        <v>#VALUE!</v>
      </c>
      <c r="AT56" s="178" t="e">
        <f t="shared" si="42"/>
        <v>#VALUE!</v>
      </c>
      <c r="AU56" s="178" t="e">
        <f t="shared" si="42"/>
        <v>#VALUE!</v>
      </c>
      <c r="AV56" s="178" t="e">
        <f t="shared" si="42"/>
        <v>#VALUE!</v>
      </c>
      <c r="AW56" s="178" t="e">
        <f t="shared" si="42"/>
        <v>#VALUE!</v>
      </c>
      <c r="AX56" s="178" t="e">
        <f t="shared" si="42"/>
        <v>#VALUE!</v>
      </c>
      <c r="AY56" s="178">
        <f t="shared" si="42"/>
        <v>594000</v>
      </c>
      <c r="AZ56" s="178">
        <f t="shared" si="42"/>
        <v>954000</v>
      </c>
      <c r="BA56" s="178">
        <f t="shared" si="42"/>
        <v>1062000</v>
      </c>
      <c r="BB56" s="178">
        <f t="shared" si="42"/>
        <v>1062000</v>
      </c>
      <c r="BC56" s="178">
        <f t="shared" si="42"/>
        <v>1188000</v>
      </c>
      <c r="BD56" s="178">
        <f t="shared" si="42"/>
        <v>1296000</v>
      </c>
      <c r="BE56" s="178">
        <f t="shared" si="42"/>
        <v>1062000</v>
      </c>
      <c r="BF56" s="178">
        <f t="shared" si="42"/>
        <v>1188000</v>
      </c>
      <c r="BG56" s="178">
        <f t="shared" si="42"/>
        <v>954000</v>
      </c>
      <c r="BH56" s="178">
        <f t="shared" si="42"/>
        <v>954000</v>
      </c>
      <c r="BI56" s="178">
        <f t="shared" si="42"/>
        <v>954000</v>
      </c>
      <c r="BJ56" s="178">
        <f t="shared" si="42"/>
        <v>594000</v>
      </c>
      <c r="BK56" s="118" t="e">
        <f>SUM(C56:BJ56)</f>
        <v>#VALUE!</v>
      </c>
    </row>
    <row r="57" spans="1:63" outlineLevel="1" x14ac:dyDescent="0.15"/>
    <row r="58" spans="1:63" outlineLevel="1" x14ac:dyDescent="0.15">
      <c r="A58" s="44" t="s">
        <v>312</v>
      </c>
    </row>
    <row r="59" spans="1:63" outlineLevel="1" x14ac:dyDescent="0.15">
      <c r="A59" s="44"/>
    </row>
    <row r="60" spans="1:63" outlineLevel="1" x14ac:dyDescent="0.15">
      <c r="A60" s="47" t="str">
        <f>'REV-REVCALC_CWS'!A21</f>
        <v>Plato servicio</v>
      </c>
      <c r="C60" s="63">
        <f>'COGS-PRICE-MARGIN_CWS'!$E4*C51</f>
        <v>0</v>
      </c>
      <c r="D60" s="63">
        <f>'COGS-PRICE-MARGIN_CWS'!$E4*D51</f>
        <v>0</v>
      </c>
      <c r="E60" s="63">
        <f>'COGS-PRICE-MARGIN_CWS'!$E4*E51</f>
        <v>0</v>
      </c>
      <c r="F60" s="63">
        <f>'COGS-PRICE-MARGIN_CWS'!$E4*F51</f>
        <v>60000</v>
      </c>
      <c r="G60" s="63">
        <f>'COGS-PRICE-MARGIN_CWS'!$E4*G51</f>
        <v>72000</v>
      </c>
      <c r="H60" s="63">
        <f>'COGS-PRICE-MARGIN_CWS'!$E4*H51</f>
        <v>84000</v>
      </c>
      <c r="I60" s="63">
        <f>'COGS-PRICE-MARGIN_CWS'!$E4*I51</f>
        <v>60000</v>
      </c>
      <c r="J60" s="63">
        <f>'COGS-PRICE-MARGIN_CWS'!$E4*J51</f>
        <v>72000</v>
      </c>
      <c r="K60" s="63">
        <f>'COGS-PRICE-MARGIN_CWS'!$E4*K51</f>
        <v>48000</v>
      </c>
      <c r="L60" s="63">
        <f>'COGS-PRICE-MARGIN_CWS'!$E4*L51</f>
        <v>48000</v>
      </c>
      <c r="M60" s="63">
        <f>'COGS-PRICE-MARGIN_CWS'!$E4*M51</f>
        <v>48000</v>
      </c>
      <c r="N60" s="63">
        <f>'COGS-PRICE-MARGIN_CWS'!$E4*N51</f>
        <v>24000</v>
      </c>
      <c r="O60" s="63">
        <f>'COGS-PRICE-MARGIN_CWS'!$E54*O51</f>
        <v>141240</v>
      </c>
      <c r="P60" s="63">
        <f>'COGS-PRICE-MARGIN_CWS'!$E54*P51</f>
        <v>218280</v>
      </c>
      <c r="Q60" s="63">
        <f>'COGS-PRICE-MARGIN_CWS'!$E54*Q51</f>
        <v>256800</v>
      </c>
      <c r="R60" s="63">
        <f>'COGS-PRICE-MARGIN_CWS'!$E54*R51</f>
        <v>256800</v>
      </c>
      <c r="S60" s="63">
        <f>'COGS-PRICE-MARGIN_CWS'!$E54*S51</f>
        <v>282480</v>
      </c>
      <c r="T60" s="63">
        <f>'COGS-PRICE-MARGIN_CWS'!$E54*T51</f>
        <v>308160</v>
      </c>
      <c r="U60" s="63">
        <f>'COGS-PRICE-MARGIN_CWS'!$E54*U51</f>
        <v>256800</v>
      </c>
      <c r="V60" s="63">
        <f>'COGS-PRICE-MARGIN_CWS'!$E54*V51</f>
        <v>282480</v>
      </c>
      <c r="W60" s="63">
        <f>'COGS-PRICE-MARGIN_CWS'!$E54*W51</f>
        <v>218280</v>
      </c>
      <c r="X60" s="63">
        <f>'COGS-PRICE-MARGIN_CWS'!$E54*X51</f>
        <v>218280</v>
      </c>
      <c r="Y60" s="63">
        <f>'COGS-PRICE-MARGIN_CWS'!$E54*Y51</f>
        <v>218280</v>
      </c>
      <c r="Z60" s="63">
        <f>'COGS-PRICE-MARGIN_CWS'!$E54*Z51</f>
        <v>141240</v>
      </c>
      <c r="AA60" s="63">
        <f>'COGS-PRICE-MARGIN_CWS'!$E104*AA$51</f>
        <v>168000</v>
      </c>
      <c r="AB60" s="63">
        <f>'COGS-PRICE-MARGIN_CWS'!$E104*AB$51</f>
        <v>276000</v>
      </c>
      <c r="AC60" s="63">
        <f>'COGS-PRICE-MARGIN_CWS'!$E104*AC$51</f>
        <v>312000</v>
      </c>
      <c r="AD60" s="63">
        <f>'COGS-PRICE-MARGIN_CWS'!$E104*AD$51</f>
        <v>312000</v>
      </c>
      <c r="AE60" s="63">
        <f>'COGS-PRICE-MARGIN_CWS'!$E104*AE$51</f>
        <v>348000</v>
      </c>
      <c r="AF60" s="63">
        <f>'COGS-PRICE-MARGIN_CWS'!$E104*AF$51</f>
        <v>384000</v>
      </c>
      <c r="AG60" s="63">
        <f>'COGS-PRICE-MARGIN_CWS'!$E104*AG$51</f>
        <v>312000</v>
      </c>
      <c r="AH60" s="63">
        <f>'COGS-PRICE-MARGIN_CWS'!$E104*AH$51</f>
        <v>348000</v>
      </c>
      <c r="AI60" s="63">
        <f>'COGS-PRICE-MARGIN_CWS'!$E104*AI$51</f>
        <v>276000</v>
      </c>
      <c r="AJ60" s="63">
        <f>'COGS-PRICE-MARGIN_CWS'!$E104*AJ$51</f>
        <v>276000</v>
      </c>
      <c r="AK60" s="63">
        <f>'COGS-PRICE-MARGIN_CWS'!$E104*AK$51</f>
        <v>276000</v>
      </c>
      <c r="AL60" s="63">
        <f>'COGS-PRICE-MARGIN_CWS'!$E104*AL$51</f>
        <v>168000</v>
      </c>
      <c r="AM60" s="63">
        <f>'COGS-PRICE-MARGIN_CWS'!$E96*AM51</f>
        <v>6634</v>
      </c>
      <c r="AN60" s="63">
        <f>'COGS-PRICE-MARGIN_CWS'!$E96*AN51</f>
        <v>10700</v>
      </c>
      <c r="AO60" s="63">
        <f>'COGS-PRICE-MARGIN_CWS'!$E96*AO51</f>
        <v>11984</v>
      </c>
      <c r="AP60" s="63">
        <f>'COGS-PRICE-MARGIN_CWS'!$E96*AP51</f>
        <v>11984</v>
      </c>
      <c r="AQ60" s="63">
        <f>'COGS-PRICE-MARGIN_CWS'!$E96*AQ51</f>
        <v>13268</v>
      </c>
      <c r="AR60" s="63">
        <f>'COGS-PRICE-MARGIN_CWS'!$E96*AR51</f>
        <v>14552</v>
      </c>
      <c r="AS60" s="63">
        <f>'COGS-PRICE-MARGIN_CWS'!$E96*AS51</f>
        <v>11984</v>
      </c>
      <c r="AT60" s="63">
        <f>'COGS-PRICE-MARGIN_CWS'!$E96*AT51</f>
        <v>13268</v>
      </c>
      <c r="AU60" s="63">
        <f>'COGS-PRICE-MARGIN_CWS'!$E96*AU51</f>
        <v>10700</v>
      </c>
      <c r="AV60" s="63">
        <f>'COGS-PRICE-MARGIN_CWS'!$E96*AV51</f>
        <v>10700</v>
      </c>
      <c r="AW60" s="63">
        <f>'COGS-PRICE-MARGIN_CWS'!$E96*AW51</f>
        <v>10700</v>
      </c>
      <c r="AX60" s="63">
        <f>'COGS-PRICE-MARGIN_CWS'!$E96*AX51</f>
        <v>6634</v>
      </c>
      <c r="AY60" s="63">
        <f>'COGS-PRICE-MARGIN_CWS'!$E104*AY51</f>
        <v>396000</v>
      </c>
      <c r="AZ60" s="63">
        <f>'COGS-PRICE-MARGIN_CWS'!$E104*AZ51</f>
        <v>636000</v>
      </c>
      <c r="BA60" s="63">
        <f>'COGS-PRICE-MARGIN_CWS'!$E104*BA51</f>
        <v>708000</v>
      </c>
      <c r="BB60" s="63">
        <f>'COGS-PRICE-MARGIN_CWS'!$E104*BB51</f>
        <v>708000</v>
      </c>
      <c r="BC60" s="63">
        <f>'COGS-PRICE-MARGIN_CWS'!$E104*BC51</f>
        <v>792000</v>
      </c>
      <c r="BD60" s="63">
        <f>'COGS-PRICE-MARGIN_CWS'!$E104*BD51</f>
        <v>864000</v>
      </c>
      <c r="BE60" s="63">
        <f>'COGS-PRICE-MARGIN_CWS'!$E104*BE51</f>
        <v>708000</v>
      </c>
      <c r="BF60" s="63">
        <f>'COGS-PRICE-MARGIN_CWS'!$E104*BF51</f>
        <v>792000</v>
      </c>
      <c r="BG60" s="63">
        <f>'COGS-PRICE-MARGIN_CWS'!$E104*BG51</f>
        <v>636000</v>
      </c>
      <c r="BH60" s="63">
        <f>'COGS-PRICE-MARGIN_CWS'!$E104*BH51</f>
        <v>636000</v>
      </c>
      <c r="BI60" s="63">
        <f>'COGS-PRICE-MARGIN_CWS'!$E104*BI51</f>
        <v>636000</v>
      </c>
      <c r="BJ60" s="63">
        <f>'COGS-PRICE-MARGIN_CWS'!$E104*BJ51</f>
        <v>396000</v>
      </c>
      <c r="BK60" s="118">
        <f>SUM(C60:BJ60)</f>
        <v>14812228</v>
      </c>
    </row>
    <row r="61" spans="1:63" outlineLevel="1" x14ac:dyDescent="0.15">
      <c r="A61" s="47" t="str">
        <f>'REV-REVCALC_CWS'!A22</f>
        <v>Individual</v>
      </c>
      <c r="C61" s="63">
        <f>'COGS-PRICE-MARGIN_CWS'!$E5*C51</f>
        <v>0</v>
      </c>
      <c r="D61" s="63">
        <f>'COGS-PRICE-MARGIN_CWS'!$E5*D51</f>
        <v>0</v>
      </c>
      <c r="E61" s="63">
        <f>'COGS-PRICE-MARGIN_CWS'!$E5*E51</f>
        <v>0</v>
      </c>
      <c r="F61" s="63">
        <f>'COGS-PRICE-MARGIN_CWS'!$E5*F51</f>
        <v>2500</v>
      </c>
      <c r="G61" s="63">
        <f>'COGS-PRICE-MARGIN_CWS'!$E5*G51</f>
        <v>3000</v>
      </c>
      <c r="H61" s="63">
        <f>'COGS-PRICE-MARGIN_CWS'!$E5*H51</f>
        <v>3500</v>
      </c>
      <c r="I61" s="63">
        <f>'COGS-PRICE-MARGIN_CWS'!$E5*I51</f>
        <v>2500</v>
      </c>
      <c r="J61" s="63">
        <f>'COGS-PRICE-MARGIN_CWS'!$E5*J51</f>
        <v>3000</v>
      </c>
      <c r="K61" s="63">
        <f>'COGS-PRICE-MARGIN_CWS'!$E5*K51</f>
        <v>2000</v>
      </c>
      <c r="L61" s="63">
        <f>'COGS-PRICE-MARGIN_CWS'!$E5*L51</f>
        <v>2000</v>
      </c>
      <c r="M61" s="63">
        <f>'COGS-PRICE-MARGIN_CWS'!$E5*M51</f>
        <v>2000</v>
      </c>
      <c r="N61" s="63">
        <f>'COGS-PRICE-MARGIN_CWS'!$E5*N51</f>
        <v>1000</v>
      </c>
      <c r="O61" s="63">
        <f>'COGS-PRICE-MARGIN_CWS'!$E55*O51</f>
        <v>5885</v>
      </c>
      <c r="P61" s="63">
        <f>'COGS-PRICE-MARGIN_CWS'!$E55*P51</f>
        <v>9095</v>
      </c>
      <c r="Q61" s="63">
        <f>'COGS-PRICE-MARGIN_CWS'!$E55*Q51</f>
        <v>10700</v>
      </c>
      <c r="R61" s="63">
        <f>'COGS-PRICE-MARGIN_CWS'!$E55*R51</f>
        <v>10700</v>
      </c>
      <c r="S61" s="63">
        <f>'COGS-PRICE-MARGIN_CWS'!$E55*S51</f>
        <v>11770</v>
      </c>
      <c r="T61" s="63">
        <f>'COGS-PRICE-MARGIN_CWS'!$E55*T51</f>
        <v>12840</v>
      </c>
      <c r="U61" s="63">
        <f>'COGS-PRICE-MARGIN_CWS'!$E55*U51</f>
        <v>10700</v>
      </c>
      <c r="V61" s="63">
        <f>'COGS-PRICE-MARGIN_CWS'!$E55*V51</f>
        <v>11770</v>
      </c>
      <c r="W61" s="63">
        <f>'COGS-PRICE-MARGIN_CWS'!$E55*W51</f>
        <v>9095</v>
      </c>
      <c r="X61" s="63">
        <f>'COGS-PRICE-MARGIN_CWS'!$E55*X51</f>
        <v>9095</v>
      </c>
      <c r="Y61" s="63">
        <f>'COGS-PRICE-MARGIN_CWS'!$E55*Y51</f>
        <v>9095</v>
      </c>
      <c r="Z61" s="63">
        <f>'COGS-PRICE-MARGIN_CWS'!$E55*Z51</f>
        <v>5885</v>
      </c>
      <c r="AA61" s="63">
        <f>'COGS-PRICE-MARGIN_CWS'!$E105*AA$51</f>
        <v>7000</v>
      </c>
      <c r="AB61" s="63">
        <f>'COGS-PRICE-MARGIN_CWS'!$E105*AB$51</f>
        <v>11500</v>
      </c>
      <c r="AC61" s="63">
        <f>'COGS-PRICE-MARGIN_CWS'!$E105*AC$51</f>
        <v>13000</v>
      </c>
      <c r="AD61" s="63">
        <f>'COGS-PRICE-MARGIN_CWS'!$E105*AD$51</f>
        <v>13000</v>
      </c>
      <c r="AE61" s="63">
        <f>'COGS-PRICE-MARGIN_CWS'!$E105*AE$51</f>
        <v>14500</v>
      </c>
      <c r="AF61" s="63">
        <f>'COGS-PRICE-MARGIN_CWS'!$E105*AF$51</f>
        <v>16000</v>
      </c>
      <c r="AG61" s="63">
        <f>'COGS-PRICE-MARGIN_CWS'!$E105*AG$51</f>
        <v>13000</v>
      </c>
      <c r="AH61" s="63">
        <f>'COGS-PRICE-MARGIN_CWS'!$E105*AH$51</f>
        <v>14500</v>
      </c>
      <c r="AI61" s="63">
        <f>'COGS-PRICE-MARGIN_CWS'!$E105*AI$51</f>
        <v>11500</v>
      </c>
      <c r="AJ61" s="63">
        <f>'COGS-PRICE-MARGIN_CWS'!$E105*AJ$51</f>
        <v>11500</v>
      </c>
      <c r="AK61" s="63">
        <f>'COGS-PRICE-MARGIN_CWS'!$E105*AK$51</f>
        <v>11500</v>
      </c>
      <c r="AL61" s="63">
        <f>'COGS-PRICE-MARGIN_CWS'!$E105*AL$51</f>
        <v>7000</v>
      </c>
      <c r="AM61" s="63">
        <f>'COGS-PRICE-MARGIN_CWS'!$E97*AM51</f>
        <v>0</v>
      </c>
      <c r="AN61" s="63">
        <f>'COGS-PRICE-MARGIN_CWS'!$E97*AN51</f>
        <v>0</v>
      </c>
      <c r="AO61" s="63">
        <f>'COGS-PRICE-MARGIN_CWS'!$E97*AO51</f>
        <v>0</v>
      </c>
      <c r="AP61" s="63">
        <f>'COGS-PRICE-MARGIN_CWS'!$E97*AP51</f>
        <v>0</v>
      </c>
      <c r="AQ61" s="63">
        <f>'COGS-PRICE-MARGIN_CWS'!$E97*AQ51</f>
        <v>0</v>
      </c>
      <c r="AR61" s="63">
        <f>'COGS-PRICE-MARGIN_CWS'!$E97*AR51</f>
        <v>0</v>
      </c>
      <c r="AS61" s="63">
        <f>'COGS-PRICE-MARGIN_CWS'!$E97*AS51</f>
        <v>0</v>
      </c>
      <c r="AT61" s="63">
        <f>'COGS-PRICE-MARGIN_CWS'!$E97*AT51</f>
        <v>0</v>
      </c>
      <c r="AU61" s="63">
        <f>'COGS-PRICE-MARGIN_CWS'!$E97*AU51</f>
        <v>0</v>
      </c>
      <c r="AV61" s="63">
        <f>'COGS-PRICE-MARGIN_CWS'!$E97*AV51</f>
        <v>0</v>
      </c>
      <c r="AW61" s="63">
        <f>'COGS-PRICE-MARGIN_CWS'!$E97*AW51</f>
        <v>0</v>
      </c>
      <c r="AX61" s="63">
        <f>'COGS-PRICE-MARGIN_CWS'!$E97*AX51</f>
        <v>0</v>
      </c>
      <c r="AY61" s="63">
        <f>'COGS-PRICE-MARGIN_CWS'!$E105*AY51</f>
        <v>16500</v>
      </c>
      <c r="AZ61" s="63">
        <f>'COGS-PRICE-MARGIN_CWS'!$E105*AZ51</f>
        <v>26500</v>
      </c>
      <c r="BA61" s="63">
        <f>'COGS-PRICE-MARGIN_CWS'!$E105*BA51</f>
        <v>29500</v>
      </c>
      <c r="BB61" s="63">
        <f>'COGS-PRICE-MARGIN_CWS'!$E105*BB51</f>
        <v>29500</v>
      </c>
      <c r="BC61" s="63">
        <f>'COGS-PRICE-MARGIN_CWS'!$E105*BC51</f>
        <v>33000</v>
      </c>
      <c r="BD61" s="63">
        <f>'COGS-PRICE-MARGIN_CWS'!$E105*BD51</f>
        <v>36000</v>
      </c>
      <c r="BE61" s="63">
        <f>'COGS-PRICE-MARGIN_CWS'!$E105*BE51</f>
        <v>29500</v>
      </c>
      <c r="BF61" s="63">
        <f>'COGS-PRICE-MARGIN_CWS'!$E105*BF51</f>
        <v>33000</v>
      </c>
      <c r="BG61" s="63">
        <f>'COGS-PRICE-MARGIN_CWS'!$E105*BG51</f>
        <v>26500</v>
      </c>
      <c r="BH61" s="63">
        <f>'COGS-PRICE-MARGIN_CWS'!$E105*BH51</f>
        <v>26500</v>
      </c>
      <c r="BI61" s="63">
        <f>'COGS-PRICE-MARGIN_CWS'!$E105*BI51</f>
        <v>26500</v>
      </c>
      <c r="BJ61" s="63">
        <f>'COGS-PRICE-MARGIN_CWS'!$E105*BJ51</f>
        <v>16500</v>
      </c>
      <c r="BK61" s="118">
        <f>SUM(C61:BJ61)</f>
        <v>611630</v>
      </c>
    </row>
    <row r="62" spans="1:63" outlineLevel="1" x14ac:dyDescent="0.15">
      <c r="A62" s="47" t="str">
        <f>'REV-REVCALC_CWS'!A23</f>
        <v>Documentation</v>
      </c>
      <c r="C62" s="63">
        <f>'COGS-PRICE-MARGIN_CWS'!$E6*C51</f>
        <v>0</v>
      </c>
      <c r="D62" s="63">
        <f>'COGS-PRICE-MARGIN_CWS'!$E6*D51</f>
        <v>0</v>
      </c>
      <c r="E62" s="63">
        <f>'COGS-PRICE-MARGIN_CWS'!$E6*E51</f>
        <v>0</v>
      </c>
      <c r="F62" s="63">
        <f>'COGS-PRICE-MARGIN_CWS'!$E6*F51</f>
        <v>0</v>
      </c>
      <c r="G62" s="63">
        <f>'COGS-PRICE-MARGIN_CWS'!$E6*G51</f>
        <v>0</v>
      </c>
      <c r="H62" s="63">
        <f>'COGS-PRICE-MARGIN_CWS'!$E6*H51</f>
        <v>0</v>
      </c>
      <c r="I62" s="63">
        <f>'COGS-PRICE-MARGIN_CWS'!$E6*I51</f>
        <v>0</v>
      </c>
      <c r="J62" s="63">
        <f>'COGS-PRICE-MARGIN_CWS'!$E6*J51</f>
        <v>0</v>
      </c>
      <c r="K62" s="63">
        <f>'COGS-PRICE-MARGIN_CWS'!$E6*K51</f>
        <v>0</v>
      </c>
      <c r="L62" s="63">
        <f>'COGS-PRICE-MARGIN_CWS'!$E6*L51</f>
        <v>0</v>
      </c>
      <c r="M62" s="63">
        <f>'COGS-PRICE-MARGIN_CWS'!$E6*M51</f>
        <v>0</v>
      </c>
      <c r="N62" s="63">
        <f>'COGS-PRICE-MARGIN_CWS'!$E6*N51</f>
        <v>0</v>
      </c>
      <c r="O62" s="63">
        <f>'COGS-PRICE-MARGIN_CWS'!$E56*O51</f>
        <v>0</v>
      </c>
      <c r="P62" s="63">
        <f>'COGS-PRICE-MARGIN_CWS'!$E56*P51</f>
        <v>0</v>
      </c>
      <c r="Q62" s="63">
        <f>'COGS-PRICE-MARGIN_CWS'!$E56*Q51</f>
        <v>0</v>
      </c>
      <c r="R62" s="63">
        <f>'COGS-PRICE-MARGIN_CWS'!$E56*R51</f>
        <v>0</v>
      </c>
      <c r="S62" s="63">
        <f>'COGS-PRICE-MARGIN_CWS'!$E56*S51</f>
        <v>0</v>
      </c>
      <c r="T62" s="63">
        <f>'COGS-PRICE-MARGIN_CWS'!$E56*T51</f>
        <v>0</v>
      </c>
      <c r="U62" s="63">
        <f>'COGS-PRICE-MARGIN_CWS'!$E56*U51</f>
        <v>0</v>
      </c>
      <c r="V62" s="63">
        <f>'COGS-PRICE-MARGIN_CWS'!$E56*V51</f>
        <v>0</v>
      </c>
      <c r="W62" s="63">
        <f>'COGS-PRICE-MARGIN_CWS'!$E56*W51</f>
        <v>0</v>
      </c>
      <c r="X62" s="63">
        <f>'COGS-PRICE-MARGIN_CWS'!$E56*X51</f>
        <v>0</v>
      </c>
      <c r="Y62" s="63">
        <f>'COGS-PRICE-MARGIN_CWS'!$E56*Y51</f>
        <v>0</v>
      </c>
      <c r="Z62" s="63">
        <f>'COGS-PRICE-MARGIN_CWS'!$E56*Z51</f>
        <v>0</v>
      </c>
      <c r="AA62" s="63">
        <f>'COGS-PRICE-MARGIN_CWS'!$E106*AA$51</f>
        <v>0</v>
      </c>
      <c r="AB62" s="63">
        <f>'COGS-PRICE-MARGIN_CWS'!$E106*AB$51</f>
        <v>0</v>
      </c>
      <c r="AC62" s="63">
        <f>'COGS-PRICE-MARGIN_CWS'!$E106*AC$51</f>
        <v>0</v>
      </c>
      <c r="AD62" s="63">
        <f>'COGS-PRICE-MARGIN_CWS'!$E106*AD$51</f>
        <v>0</v>
      </c>
      <c r="AE62" s="63">
        <f>'COGS-PRICE-MARGIN_CWS'!$E106*AE$51</f>
        <v>0</v>
      </c>
      <c r="AF62" s="63">
        <f>'COGS-PRICE-MARGIN_CWS'!$E106*AF$51</f>
        <v>0</v>
      </c>
      <c r="AG62" s="63">
        <f>'COGS-PRICE-MARGIN_CWS'!$E106*AG$51</f>
        <v>0</v>
      </c>
      <c r="AH62" s="63">
        <f>'COGS-PRICE-MARGIN_CWS'!$E106*AH$51</f>
        <v>0</v>
      </c>
      <c r="AI62" s="63">
        <f>'COGS-PRICE-MARGIN_CWS'!$E106*AI$51</f>
        <v>0</v>
      </c>
      <c r="AJ62" s="63">
        <f>'COGS-PRICE-MARGIN_CWS'!$E106*AJ$51</f>
        <v>0</v>
      </c>
      <c r="AK62" s="63">
        <f>'COGS-PRICE-MARGIN_CWS'!$E106*AK$51</f>
        <v>0</v>
      </c>
      <c r="AL62" s="63">
        <f>'COGS-PRICE-MARGIN_CWS'!$E106*AL$51</f>
        <v>0</v>
      </c>
      <c r="AM62" s="63">
        <f>'COGS-PRICE-MARGIN_CWS'!$E98*AM51</f>
        <v>39804</v>
      </c>
      <c r="AN62" s="63">
        <f>'COGS-PRICE-MARGIN_CWS'!$E98*AN51</f>
        <v>64200</v>
      </c>
      <c r="AO62" s="63">
        <f>'COGS-PRICE-MARGIN_CWS'!$E98*AO51</f>
        <v>71904</v>
      </c>
      <c r="AP62" s="63">
        <f>'COGS-PRICE-MARGIN_CWS'!$E98*AP51</f>
        <v>71904</v>
      </c>
      <c r="AQ62" s="63">
        <f>'COGS-PRICE-MARGIN_CWS'!$E98*AQ51</f>
        <v>79608</v>
      </c>
      <c r="AR62" s="63">
        <f>'COGS-PRICE-MARGIN_CWS'!$E98*AR51</f>
        <v>87312</v>
      </c>
      <c r="AS62" s="63">
        <f>'COGS-PRICE-MARGIN_CWS'!$E98*AS51</f>
        <v>71904</v>
      </c>
      <c r="AT62" s="63">
        <f>'COGS-PRICE-MARGIN_CWS'!$E98*AT51</f>
        <v>79608</v>
      </c>
      <c r="AU62" s="63">
        <f>'COGS-PRICE-MARGIN_CWS'!$E98*AU51</f>
        <v>64200</v>
      </c>
      <c r="AV62" s="63">
        <f>'COGS-PRICE-MARGIN_CWS'!$E98*AV51</f>
        <v>64200</v>
      </c>
      <c r="AW62" s="63">
        <f>'COGS-PRICE-MARGIN_CWS'!$E98*AW51</f>
        <v>64200</v>
      </c>
      <c r="AX62" s="63">
        <f>'COGS-PRICE-MARGIN_CWS'!$E98*AX51</f>
        <v>39804</v>
      </c>
      <c r="AY62" s="63">
        <f>'COGS-PRICE-MARGIN_CWS'!$E106*AY51</f>
        <v>0</v>
      </c>
      <c r="AZ62" s="63">
        <f>'COGS-PRICE-MARGIN_CWS'!$E106*AZ51</f>
        <v>0</v>
      </c>
      <c r="BA62" s="63">
        <f>'COGS-PRICE-MARGIN_CWS'!$E106*BA51</f>
        <v>0</v>
      </c>
      <c r="BB62" s="63">
        <f>'COGS-PRICE-MARGIN_CWS'!$E106*BB51</f>
        <v>0</v>
      </c>
      <c r="BC62" s="63">
        <f>'COGS-PRICE-MARGIN_CWS'!$E106*BC51</f>
        <v>0</v>
      </c>
      <c r="BD62" s="63">
        <f>'COGS-PRICE-MARGIN_CWS'!$E106*BD51</f>
        <v>0</v>
      </c>
      <c r="BE62" s="63">
        <f>'COGS-PRICE-MARGIN_CWS'!$E106*BE51</f>
        <v>0</v>
      </c>
      <c r="BF62" s="63">
        <f>'COGS-PRICE-MARGIN_CWS'!$E106*BF51</f>
        <v>0</v>
      </c>
      <c r="BG62" s="63">
        <f>'COGS-PRICE-MARGIN_CWS'!$E106*BG51</f>
        <v>0</v>
      </c>
      <c r="BH62" s="63">
        <f>'COGS-PRICE-MARGIN_CWS'!$E106*BH51</f>
        <v>0</v>
      </c>
      <c r="BI62" s="63">
        <f>'COGS-PRICE-MARGIN_CWS'!$E106*BI51</f>
        <v>0</v>
      </c>
      <c r="BJ62" s="63">
        <f>'COGS-PRICE-MARGIN_CWS'!$E106*BJ51</f>
        <v>0</v>
      </c>
      <c r="BK62" s="118">
        <f>SUM(C62:BJ62)</f>
        <v>798648</v>
      </c>
    </row>
    <row r="63" spans="1:63" outlineLevel="1" x14ac:dyDescent="0.15">
      <c r="A63" s="47" t="str">
        <f>'REV-REVCALC_CWS'!A24</f>
        <v>Software/Media</v>
      </c>
      <c r="C63" s="63">
        <f>'COGS-PRICE-MARGIN_CWS'!$E7*C51</f>
        <v>0</v>
      </c>
      <c r="D63" s="63">
        <f>'COGS-PRICE-MARGIN_CWS'!$E7*D51</f>
        <v>0</v>
      </c>
      <c r="E63" s="63">
        <f>'COGS-PRICE-MARGIN_CWS'!$E7*E51</f>
        <v>0</v>
      </c>
      <c r="F63" s="63">
        <f>'COGS-PRICE-MARGIN_CWS'!$E7*F51</f>
        <v>0</v>
      </c>
      <c r="G63" s="63">
        <f>'COGS-PRICE-MARGIN_CWS'!$E7*G51</f>
        <v>0</v>
      </c>
      <c r="H63" s="63">
        <f>'COGS-PRICE-MARGIN_CWS'!$E7*H51</f>
        <v>0</v>
      </c>
      <c r="I63" s="63">
        <f>'COGS-PRICE-MARGIN_CWS'!$E7*I51</f>
        <v>0</v>
      </c>
      <c r="J63" s="63">
        <f>'COGS-PRICE-MARGIN_CWS'!$E7*J51</f>
        <v>0</v>
      </c>
      <c r="K63" s="63">
        <f>'COGS-PRICE-MARGIN_CWS'!$E7*K51</f>
        <v>0</v>
      </c>
      <c r="L63" s="63">
        <f>'COGS-PRICE-MARGIN_CWS'!$E7*L51</f>
        <v>0</v>
      </c>
      <c r="M63" s="63">
        <f>'COGS-PRICE-MARGIN_CWS'!$E7*M51</f>
        <v>0</v>
      </c>
      <c r="N63" s="63">
        <f>'COGS-PRICE-MARGIN_CWS'!$E7*N51</f>
        <v>0</v>
      </c>
      <c r="O63" s="63">
        <f>'COGS-PRICE-MARGIN_CWS'!$E57*O51</f>
        <v>0</v>
      </c>
      <c r="P63" s="63">
        <f>'COGS-PRICE-MARGIN_CWS'!$E57*P51</f>
        <v>0</v>
      </c>
      <c r="Q63" s="63">
        <f>'COGS-PRICE-MARGIN_CWS'!$E57*Q51</f>
        <v>0</v>
      </c>
      <c r="R63" s="63">
        <f>'COGS-PRICE-MARGIN_CWS'!$E57*R51</f>
        <v>0</v>
      </c>
      <c r="S63" s="63">
        <f>'COGS-PRICE-MARGIN_CWS'!$E57*S51</f>
        <v>0</v>
      </c>
      <c r="T63" s="63">
        <f>'COGS-PRICE-MARGIN_CWS'!$E57*T51</f>
        <v>0</v>
      </c>
      <c r="U63" s="63">
        <f>'COGS-PRICE-MARGIN_CWS'!$E57*U51</f>
        <v>0</v>
      </c>
      <c r="V63" s="63">
        <f>'COGS-PRICE-MARGIN_CWS'!$E57*V51</f>
        <v>0</v>
      </c>
      <c r="W63" s="63">
        <f>'COGS-PRICE-MARGIN_CWS'!$E57*W51</f>
        <v>0</v>
      </c>
      <c r="X63" s="63">
        <f>'COGS-PRICE-MARGIN_CWS'!$E57*X51</f>
        <v>0</v>
      </c>
      <c r="Y63" s="63">
        <f>'COGS-PRICE-MARGIN_CWS'!$E57*Y51</f>
        <v>0</v>
      </c>
      <c r="Z63" s="63">
        <f>'COGS-PRICE-MARGIN_CWS'!$E57*Z51</f>
        <v>0</v>
      </c>
      <c r="AA63" s="63">
        <f>'COGS-PRICE-MARGIN_CWS'!$E107*AA$51</f>
        <v>0</v>
      </c>
      <c r="AB63" s="63">
        <f>'COGS-PRICE-MARGIN_CWS'!$E107*AB$51</f>
        <v>0</v>
      </c>
      <c r="AC63" s="63">
        <f>'COGS-PRICE-MARGIN_CWS'!$E107*AC$51</f>
        <v>0</v>
      </c>
      <c r="AD63" s="63">
        <f>'COGS-PRICE-MARGIN_CWS'!$E107*AD$51</f>
        <v>0</v>
      </c>
      <c r="AE63" s="63">
        <f>'COGS-PRICE-MARGIN_CWS'!$E107*AE$51</f>
        <v>0</v>
      </c>
      <c r="AF63" s="63">
        <f>'COGS-PRICE-MARGIN_CWS'!$E107*AF$51</f>
        <v>0</v>
      </c>
      <c r="AG63" s="63">
        <f>'COGS-PRICE-MARGIN_CWS'!$E107*AG$51</f>
        <v>0</v>
      </c>
      <c r="AH63" s="63">
        <f>'COGS-PRICE-MARGIN_CWS'!$E107*AH$51</f>
        <v>0</v>
      </c>
      <c r="AI63" s="63">
        <f>'COGS-PRICE-MARGIN_CWS'!$E107*AI$51</f>
        <v>0</v>
      </c>
      <c r="AJ63" s="63">
        <f>'COGS-PRICE-MARGIN_CWS'!$E107*AJ$51</f>
        <v>0</v>
      </c>
      <c r="AK63" s="63">
        <f>'COGS-PRICE-MARGIN_CWS'!$E107*AK$51</f>
        <v>0</v>
      </c>
      <c r="AL63" s="63">
        <f>'COGS-PRICE-MARGIN_CWS'!$E107*AL$51</f>
        <v>0</v>
      </c>
      <c r="AM63" s="63">
        <f>'COGS-PRICE-MARGIN_CWS'!$E99*AM51</f>
        <v>0</v>
      </c>
      <c r="AN63" s="63">
        <f>'COGS-PRICE-MARGIN_CWS'!$E99*AN51</f>
        <v>0</v>
      </c>
      <c r="AO63" s="63">
        <f>'COGS-PRICE-MARGIN_CWS'!$E99*AO51</f>
        <v>0</v>
      </c>
      <c r="AP63" s="63">
        <f>'COGS-PRICE-MARGIN_CWS'!$E99*AP51</f>
        <v>0</v>
      </c>
      <c r="AQ63" s="63">
        <f>'COGS-PRICE-MARGIN_CWS'!$E99*AQ51</f>
        <v>0</v>
      </c>
      <c r="AR63" s="63">
        <f>'COGS-PRICE-MARGIN_CWS'!$E99*AR51</f>
        <v>0</v>
      </c>
      <c r="AS63" s="63">
        <f>'COGS-PRICE-MARGIN_CWS'!$E99*AS51</f>
        <v>0</v>
      </c>
      <c r="AT63" s="63">
        <f>'COGS-PRICE-MARGIN_CWS'!$E99*AT51</f>
        <v>0</v>
      </c>
      <c r="AU63" s="63">
        <f>'COGS-PRICE-MARGIN_CWS'!$E99*AU51</f>
        <v>0</v>
      </c>
      <c r="AV63" s="63">
        <f>'COGS-PRICE-MARGIN_CWS'!$E99*AV51</f>
        <v>0</v>
      </c>
      <c r="AW63" s="63">
        <f>'COGS-PRICE-MARGIN_CWS'!$E99*AW51</f>
        <v>0</v>
      </c>
      <c r="AX63" s="63">
        <f>'COGS-PRICE-MARGIN_CWS'!$E99*AX51</f>
        <v>0</v>
      </c>
      <c r="AY63" s="63">
        <f>'COGS-PRICE-MARGIN_CWS'!$E107*AY51</f>
        <v>0</v>
      </c>
      <c r="AZ63" s="63">
        <f>'COGS-PRICE-MARGIN_CWS'!$E107*AZ51</f>
        <v>0</v>
      </c>
      <c r="BA63" s="63">
        <f>'COGS-PRICE-MARGIN_CWS'!$E107*BA51</f>
        <v>0</v>
      </c>
      <c r="BB63" s="63">
        <f>'COGS-PRICE-MARGIN_CWS'!$E107*BB51</f>
        <v>0</v>
      </c>
      <c r="BC63" s="63">
        <f>'COGS-PRICE-MARGIN_CWS'!$E107*BC51</f>
        <v>0</v>
      </c>
      <c r="BD63" s="63">
        <f>'COGS-PRICE-MARGIN_CWS'!$E107*BD51</f>
        <v>0</v>
      </c>
      <c r="BE63" s="63">
        <f>'COGS-PRICE-MARGIN_CWS'!$E107*BE51</f>
        <v>0</v>
      </c>
      <c r="BF63" s="63">
        <f>'COGS-PRICE-MARGIN_CWS'!$E107*BF51</f>
        <v>0</v>
      </c>
      <c r="BG63" s="63">
        <f>'COGS-PRICE-MARGIN_CWS'!$E107*BG51</f>
        <v>0</v>
      </c>
      <c r="BH63" s="63">
        <f>'COGS-PRICE-MARGIN_CWS'!$E107*BH51</f>
        <v>0</v>
      </c>
      <c r="BI63" s="63">
        <f>'COGS-PRICE-MARGIN_CWS'!$E107*BI51</f>
        <v>0</v>
      </c>
      <c r="BJ63" s="63">
        <f>'COGS-PRICE-MARGIN_CWS'!$E107*BJ51</f>
        <v>0</v>
      </c>
      <c r="BK63" s="118">
        <f>SUM(C63:BJ63)</f>
        <v>0</v>
      </c>
    </row>
    <row r="64" spans="1:63" outlineLevel="1" x14ac:dyDescent="0.15">
      <c r="A64" s="47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63"/>
      <c r="AL64" s="63"/>
      <c r="AM64" s="63"/>
      <c r="AN64" s="63"/>
      <c r="AO64" s="63"/>
      <c r="AP64" s="63"/>
      <c r="AQ64" s="63"/>
      <c r="AR64" s="63"/>
      <c r="AS64" s="63"/>
      <c r="AT64" s="63"/>
      <c r="AU64" s="63"/>
      <c r="AV64" s="63"/>
      <c r="AW64" s="63"/>
      <c r="AX64" s="63"/>
      <c r="AY64" s="63"/>
      <c r="AZ64" s="63"/>
      <c r="BA64" s="63"/>
      <c r="BB64" s="63"/>
      <c r="BC64" s="63"/>
      <c r="BD64" s="63"/>
      <c r="BE64" s="63"/>
      <c r="BF64" s="63"/>
      <c r="BG64" s="63"/>
      <c r="BH64" s="63"/>
      <c r="BI64" s="63"/>
      <c r="BJ64" s="63"/>
    </row>
    <row r="65" spans="1:63" outlineLevel="1" x14ac:dyDescent="0.15">
      <c r="A65" s="44" t="s">
        <v>342</v>
      </c>
      <c r="C65" s="63">
        <f>SUM(C60:C63)</f>
        <v>0</v>
      </c>
      <c r="D65" s="63">
        <f t="shared" ref="D65:N65" si="43">SUM(D60:D63)</f>
        <v>0</v>
      </c>
      <c r="E65" s="63">
        <f t="shared" si="43"/>
        <v>0</v>
      </c>
      <c r="F65" s="63">
        <f t="shared" si="43"/>
        <v>62500</v>
      </c>
      <c r="G65" s="63">
        <f t="shared" si="43"/>
        <v>75000</v>
      </c>
      <c r="H65" s="63">
        <f t="shared" si="43"/>
        <v>87500</v>
      </c>
      <c r="I65" s="63">
        <f t="shared" si="43"/>
        <v>62500</v>
      </c>
      <c r="J65" s="63">
        <f t="shared" si="43"/>
        <v>75000</v>
      </c>
      <c r="K65" s="63">
        <f t="shared" si="43"/>
        <v>50000</v>
      </c>
      <c r="L65" s="63">
        <f t="shared" si="43"/>
        <v>50000</v>
      </c>
      <c r="M65" s="63">
        <f t="shared" si="43"/>
        <v>50000</v>
      </c>
      <c r="N65" s="63">
        <f t="shared" si="43"/>
        <v>25000</v>
      </c>
      <c r="O65" s="63">
        <f>SUM(O60:O63)</f>
        <v>147125</v>
      </c>
      <c r="P65" s="63">
        <f t="shared" ref="P65:BJ65" si="44">SUM(P60:P63)</f>
        <v>227375</v>
      </c>
      <c r="Q65" s="63">
        <f t="shared" si="44"/>
        <v>267500</v>
      </c>
      <c r="R65" s="63">
        <f t="shared" si="44"/>
        <v>267500</v>
      </c>
      <c r="S65" s="63">
        <f t="shared" si="44"/>
        <v>294250</v>
      </c>
      <c r="T65" s="63">
        <f t="shared" si="44"/>
        <v>321000</v>
      </c>
      <c r="U65" s="63">
        <f t="shared" si="44"/>
        <v>267500</v>
      </c>
      <c r="V65" s="63">
        <f t="shared" si="44"/>
        <v>294250</v>
      </c>
      <c r="W65" s="63">
        <f t="shared" si="44"/>
        <v>227375</v>
      </c>
      <c r="X65" s="63">
        <f t="shared" si="44"/>
        <v>227375</v>
      </c>
      <c r="Y65" s="63">
        <f t="shared" si="44"/>
        <v>227375</v>
      </c>
      <c r="Z65" s="63">
        <f t="shared" si="44"/>
        <v>147125</v>
      </c>
      <c r="AA65" s="63">
        <f t="shared" si="44"/>
        <v>175000</v>
      </c>
      <c r="AB65" s="63">
        <f t="shared" si="44"/>
        <v>287500</v>
      </c>
      <c r="AC65" s="63">
        <f t="shared" si="44"/>
        <v>325000</v>
      </c>
      <c r="AD65" s="63">
        <f t="shared" si="44"/>
        <v>325000</v>
      </c>
      <c r="AE65" s="63">
        <f t="shared" si="44"/>
        <v>362500</v>
      </c>
      <c r="AF65" s="63">
        <f t="shared" si="44"/>
        <v>400000</v>
      </c>
      <c r="AG65" s="63">
        <f t="shared" si="44"/>
        <v>325000</v>
      </c>
      <c r="AH65" s="63">
        <f t="shared" si="44"/>
        <v>362500</v>
      </c>
      <c r="AI65" s="63">
        <f t="shared" si="44"/>
        <v>287500</v>
      </c>
      <c r="AJ65" s="63">
        <f t="shared" si="44"/>
        <v>287500</v>
      </c>
      <c r="AK65" s="63">
        <f t="shared" si="44"/>
        <v>287500</v>
      </c>
      <c r="AL65" s="63">
        <f t="shared" si="44"/>
        <v>175000</v>
      </c>
      <c r="AM65" s="63">
        <f t="shared" si="44"/>
        <v>46438</v>
      </c>
      <c r="AN65" s="63">
        <f t="shared" si="44"/>
        <v>74900</v>
      </c>
      <c r="AO65" s="63">
        <f t="shared" si="44"/>
        <v>83888</v>
      </c>
      <c r="AP65" s="63">
        <f t="shared" si="44"/>
        <v>83888</v>
      </c>
      <c r="AQ65" s="63">
        <f t="shared" si="44"/>
        <v>92876</v>
      </c>
      <c r="AR65" s="63">
        <f t="shared" si="44"/>
        <v>101864</v>
      </c>
      <c r="AS65" s="63">
        <f t="shared" si="44"/>
        <v>83888</v>
      </c>
      <c r="AT65" s="63">
        <f t="shared" si="44"/>
        <v>92876</v>
      </c>
      <c r="AU65" s="63">
        <f t="shared" si="44"/>
        <v>74900</v>
      </c>
      <c r="AV65" s="63">
        <f t="shared" si="44"/>
        <v>74900</v>
      </c>
      <c r="AW65" s="63">
        <f t="shared" si="44"/>
        <v>74900</v>
      </c>
      <c r="AX65" s="63">
        <f t="shared" si="44"/>
        <v>46438</v>
      </c>
      <c r="AY65" s="63">
        <f t="shared" si="44"/>
        <v>412500</v>
      </c>
      <c r="AZ65" s="63">
        <f t="shared" si="44"/>
        <v>662500</v>
      </c>
      <c r="BA65" s="63">
        <f t="shared" si="44"/>
        <v>737500</v>
      </c>
      <c r="BB65" s="63">
        <f t="shared" si="44"/>
        <v>737500</v>
      </c>
      <c r="BC65" s="63">
        <f t="shared" si="44"/>
        <v>825000</v>
      </c>
      <c r="BD65" s="63">
        <f t="shared" si="44"/>
        <v>900000</v>
      </c>
      <c r="BE65" s="63">
        <f t="shared" si="44"/>
        <v>737500</v>
      </c>
      <c r="BF65" s="63">
        <f t="shared" si="44"/>
        <v>825000</v>
      </c>
      <c r="BG65" s="63">
        <f t="shared" si="44"/>
        <v>662500</v>
      </c>
      <c r="BH65" s="63">
        <f t="shared" si="44"/>
        <v>662500</v>
      </c>
      <c r="BI65" s="63">
        <f t="shared" si="44"/>
        <v>662500</v>
      </c>
      <c r="BJ65" s="63">
        <f t="shared" si="44"/>
        <v>412500</v>
      </c>
      <c r="BK65" s="118">
        <f>SUM(C65:BJ65)</f>
        <v>16222506</v>
      </c>
    </row>
    <row r="66" spans="1:63" outlineLevel="1" x14ac:dyDescent="0.15">
      <c r="A66" s="47"/>
      <c r="C66" s="178"/>
      <c r="D66" s="178"/>
      <c r="E66" s="178"/>
      <c r="F66" s="178"/>
      <c r="G66" s="178"/>
      <c r="H66" s="178"/>
      <c r="I66" s="178"/>
      <c r="J66" s="178"/>
      <c r="K66" s="178"/>
      <c r="L66" s="178"/>
      <c r="M66" s="178"/>
      <c r="N66" s="178"/>
      <c r="O66" s="178"/>
      <c r="P66" s="178"/>
      <c r="Q66" s="178"/>
      <c r="R66" s="178"/>
      <c r="S66" s="178"/>
      <c r="T66" s="178"/>
      <c r="U66" s="178"/>
      <c r="V66" s="178"/>
      <c r="W66" s="178"/>
      <c r="X66" s="178"/>
      <c r="Y66" s="178"/>
      <c r="Z66" s="178"/>
      <c r="AA66" s="178"/>
      <c r="AB66" s="178"/>
      <c r="AC66" s="178"/>
      <c r="AD66" s="178"/>
      <c r="AE66" s="178"/>
      <c r="AF66" s="178"/>
      <c r="AG66" s="178"/>
      <c r="AH66" s="178"/>
      <c r="AI66" s="178"/>
      <c r="AJ66" s="178"/>
      <c r="AK66" s="178"/>
      <c r="AL66" s="178"/>
      <c r="AM66" s="178"/>
      <c r="AN66" s="178"/>
      <c r="AO66" s="178"/>
      <c r="AP66" s="178"/>
      <c r="AQ66" s="178"/>
      <c r="AR66" s="178"/>
      <c r="AS66" s="178"/>
      <c r="AT66" s="178"/>
      <c r="AU66" s="178"/>
      <c r="AV66" s="178"/>
      <c r="AW66" s="178"/>
      <c r="AX66" s="178"/>
      <c r="AY66" s="178"/>
      <c r="AZ66" s="178"/>
      <c r="BA66" s="178"/>
      <c r="BB66" s="178"/>
      <c r="BC66" s="178"/>
      <c r="BD66" s="178"/>
      <c r="BE66" s="178"/>
      <c r="BF66" s="178"/>
      <c r="BG66" s="178"/>
      <c r="BH66" s="178"/>
      <c r="BI66" s="178"/>
      <c r="BJ66" s="178"/>
    </row>
    <row r="67" spans="1:63" outlineLevel="1" x14ac:dyDescent="0.15">
      <c r="A67" s="47" t="s">
        <v>647</v>
      </c>
      <c r="C67" s="63">
        <f t="shared" ref="C67:AH67" si="45">IF(C51&gt;0,(C56-C65)/C51,0)</f>
        <v>0</v>
      </c>
      <c r="D67" s="63">
        <f t="shared" si="45"/>
        <v>0</v>
      </c>
      <c r="E67" s="63">
        <f t="shared" si="45"/>
        <v>0</v>
      </c>
      <c r="F67" s="63">
        <f t="shared" si="45"/>
        <v>3880</v>
      </c>
      <c r="G67" s="63">
        <f t="shared" si="45"/>
        <v>3880</v>
      </c>
      <c r="H67" s="63">
        <f t="shared" si="45"/>
        <v>3880</v>
      </c>
      <c r="I67" s="63">
        <f t="shared" si="45"/>
        <v>3880</v>
      </c>
      <c r="J67" s="63">
        <f t="shared" si="45"/>
        <v>3880</v>
      </c>
      <c r="K67" s="63">
        <f t="shared" si="45"/>
        <v>3880</v>
      </c>
      <c r="L67" s="63">
        <f t="shared" si="45"/>
        <v>3880</v>
      </c>
      <c r="M67" s="63">
        <f t="shared" si="45"/>
        <v>3880</v>
      </c>
      <c r="N67" s="63">
        <f t="shared" si="45"/>
        <v>3880</v>
      </c>
      <c r="O67" s="63">
        <f t="shared" si="45"/>
        <v>5885</v>
      </c>
      <c r="P67" s="63">
        <f t="shared" si="45"/>
        <v>5885</v>
      </c>
      <c r="Q67" s="63">
        <f t="shared" si="45"/>
        <v>5885</v>
      </c>
      <c r="R67" s="63">
        <f t="shared" si="45"/>
        <v>5885</v>
      </c>
      <c r="S67" s="63">
        <f t="shared" si="45"/>
        <v>5885</v>
      </c>
      <c r="T67" s="63">
        <f t="shared" si="45"/>
        <v>5885</v>
      </c>
      <c r="U67" s="63">
        <f t="shared" si="45"/>
        <v>5885</v>
      </c>
      <c r="V67" s="63">
        <f t="shared" si="45"/>
        <v>5885</v>
      </c>
      <c r="W67" s="63">
        <f t="shared" si="45"/>
        <v>5885</v>
      </c>
      <c r="X67" s="63">
        <f t="shared" si="45"/>
        <v>5885</v>
      </c>
      <c r="Y67" s="63">
        <f t="shared" si="45"/>
        <v>5885</v>
      </c>
      <c r="Z67" s="63">
        <f t="shared" si="45"/>
        <v>5885</v>
      </c>
      <c r="AA67" s="63">
        <f t="shared" si="45"/>
        <v>5500</v>
      </c>
      <c r="AB67" s="63">
        <f t="shared" si="45"/>
        <v>5500</v>
      </c>
      <c r="AC67" s="63">
        <f t="shared" si="45"/>
        <v>5500</v>
      </c>
      <c r="AD67" s="63">
        <f t="shared" si="45"/>
        <v>5500</v>
      </c>
      <c r="AE67" s="63">
        <f t="shared" si="45"/>
        <v>5500</v>
      </c>
      <c r="AF67" s="63">
        <f t="shared" si="45"/>
        <v>5500</v>
      </c>
      <c r="AG67" s="63">
        <f t="shared" si="45"/>
        <v>5500</v>
      </c>
      <c r="AH67" s="63">
        <f t="shared" si="45"/>
        <v>5500</v>
      </c>
      <c r="AI67" s="63">
        <f t="shared" ref="AI67:BJ67" si="46">IF(AI51&gt;0,(AI56-AI65)/AI51,0)</f>
        <v>5500</v>
      </c>
      <c r="AJ67" s="63">
        <f t="shared" si="46"/>
        <v>5500</v>
      </c>
      <c r="AK67" s="63">
        <f t="shared" si="46"/>
        <v>5500</v>
      </c>
      <c r="AL67" s="63">
        <f t="shared" si="46"/>
        <v>5500</v>
      </c>
      <c r="AM67" s="63" t="e">
        <f t="shared" si="46"/>
        <v>#VALUE!</v>
      </c>
      <c r="AN67" s="63" t="e">
        <f t="shared" si="46"/>
        <v>#VALUE!</v>
      </c>
      <c r="AO67" s="63" t="e">
        <f t="shared" si="46"/>
        <v>#VALUE!</v>
      </c>
      <c r="AP67" s="63" t="e">
        <f t="shared" si="46"/>
        <v>#VALUE!</v>
      </c>
      <c r="AQ67" s="63" t="e">
        <f t="shared" si="46"/>
        <v>#VALUE!</v>
      </c>
      <c r="AR67" s="63" t="e">
        <f t="shared" si="46"/>
        <v>#VALUE!</v>
      </c>
      <c r="AS67" s="63" t="e">
        <f t="shared" si="46"/>
        <v>#VALUE!</v>
      </c>
      <c r="AT67" s="63" t="e">
        <f t="shared" si="46"/>
        <v>#VALUE!</v>
      </c>
      <c r="AU67" s="63" t="e">
        <f t="shared" si="46"/>
        <v>#VALUE!</v>
      </c>
      <c r="AV67" s="63" t="e">
        <f t="shared" si="46"/>
        <v>#VALUE!</v>
      </c>
      <c r="AW67" s="63" t="e">
        <f t="shared" si="46"/>
        <v>#VALUE!</v>
      </c>
      <c r="AX67" s="63" t="e">
        <f t="shared" si="46"/>
        <v>#VALUE!</v>
      </c>
      <c r="AY67" s="63">
        <f t="shared" si="46"/>
        <v>5500</v>
      </c>
      <c r="AZ67" s="63">
        <f t="shared" si="46"/>
        <v>5500</v>
      </c>
      <c r="BA67" s="63">
        <f t="shared" si="46"/>
        <v>5500</v>
      </c>
      <c r="BB67" s="63">
        <f t="shared" si="46"/>
        <v>5500</v>
      </c>
      <c r="BC67" s="63">
        <f t="shared" si="46"/>
        <v>5500</v>
      </c>
      <c r="BD67" s="63">
        <f t="shared" si="46"/>
        <v>5500</v>
      </c>
      <c r="BE67" s="63">
        <f t="shared" si="46"/>
        <v>5500</v>
      </c>
      <c r="BF67" s="63">
        <f t="shared" si="46"/>
        <v>5500</v>
      </c>
      <c r="BG67" s="63">
        <f t="shared" si="46"/>
        <v>5500</v>
      </c>
      <c r="BH67" s="63">
        <f t="shared" si="46"/>
        <v>5500</v>
      </c>
      <c r="BI67" s="63">
        <f t="shared" si="46"/>
        <v>5500</v>
      </c>
      <c r="BJ67" s="63">
        <f t="shared" si="46"/>
        <v>5500</v>
      </c>
    </row>
    <row r="68" spans="1:63" outlineLevel="1" x14ac:dyDescent="0.15">
      <c r="A68" s="47" t="s">
        <v>648</v>
      </c>
      <c r="C68" s="63">
        <f t="shared" ref="C68:AH68" si="47">C56-C65</f>
        <v>0</v>
      </c>
      <c r="D68" s="63">
        <f t="shared" si="47"/>
        <v>0</v>
      </c>
      <c r="E68" s="63">
        <f t="shared" si="47"/>
        <v>0</v>
      </c>
      <c r="F68" s="63">
        <f t="shared" si="47"/>
        <v>19400</v>
      </c>
      <c r="G68" s="63">
        <f t="shared" si="47"/>
        <v>23280</v>
      </c>
      <c r="H68" s="63">
        <f t="shared" si="47"/>
        <v>27160</v>
      </c>
      <c r="I68" s="63">
        <f t="shared" si="47"/>
        <v>19400</v>
      </c>
      <c r="J68" s="63">
        <f t="shared" si="47"/>
        <v>23280</v>
      </c>
      <c r="K68" s="63">
        <f t="shared" si="47"/>
        <v>15520</v>
      </c>
      <c r="L68" s="63">
        <f t="shared" si="47"/>
        <v>15520</v>
      </c>
      <c r="M68" s="63">
        <f t="shared" si="47"/>
        <v>15520</v>
      </c>
      <c r="N68" s="63">
        <f t="shared" si="47"/>
        <v>7760</v>
      </c>
      <c r="O68" s="63">
        <f t="shared" si="47"/>
        <v>64735</v>
      </c>
      <c r="P68" s="63">
        <f t="shared" si="47"/>
        <v>100045</v>
      </c>
      <c r="Q68" s="63">
        <f t="shared" si="47"/>
        <v>117700</v>
      </c>
      <c r="R68" s="63">
        <f t="shared" si="47"/>
        <v>117700</v>
      </c>
      <c r="S68" s="63">
        <f t="shared" si="47"/>
        <v>129470</v>
      </c>
      <c r="T68" s="63">
        <f t="shared" si="47"/>
        <v>141240</v>
      </c>
      <c r="U68" s="63">
        <f t="shared" si="47"/>
        <v>117700</v>
      </c>
      <c r="V68" s="63">
        <f t="shared" si="47"/>
        <v>129470</v>
      </c>
      <c r="W68" s="63">
        <f t="shared" si="47"/>
        <v>100045</v>
      </c>
      <c r="X68" s="63">
        <f t="shared" si="47"/>
        <v>100045</v>
      </c>
      <c r="Y68" s="63">
        <f t="shared" si="47"/>
        <v>100045</v>
      </c>
      <c r="Z68" s="63">
        <f t="shared" si="47"/>
        <v>64735</v>
      </c>
      <c r="AA68" s="63">
        <f t="shared" si="47"/>
        <v>77000</v>
      </c>
      <c r="AB68" s="63">
        <f t="shared" si="47"/>
        <v>126500</v>
      </c>
      <c r="AC68" s="63">
        <f t="shared" si="47"/>
        <v>143000</v>
      </c>
      <c r="AD68" s="63">
        <f t="shared" si="47"/>
        <v>143000</v>
      </c>
      <c r="AE68" s="63">
        <f t="shared" si="47"/>
        <v>159500</v>
      </c>
      <c r="AF68" s="63">
        <f t="shared" si="47"/>
        <v>176000</v>
      </c>
      <c r="AG68" s="63">
        <f t="shared" si="47"/>
        <v>143000</v>
      </c>
      <c r="AH68" s="63">
        <f t="shared" si="47"/>
        <v>159500</v>
      </c>
      <c r="AI68" s="63">
        <f t="shared" ref="AI68:BJ68" si="48">AI56-AI65</f>
        <v>126500</v>
      </c>
      <c r="AJ68" s="63">
        <f t="shared" si="48"/>
        <v>126500</v>
      </c>
      <c r="AK68" s="63">
        <f t="shared" si="48"/>
        <v>126500</v>
      </c>
      <c r="AL68" s="63">
        <f t="shared" si="48"/>
        <v>77000</v>
      </c>
      <c r="AM68" s="63" t="e">
        <f t="shared" si="48"/>
        <v>#VALUE!</v>
      </c>
      <c r="AN68" s="63" t="e">
        <f t="shared" si="48"/>
        <v>#VALUE!</v>
      </c>
      <c r="AO68" s="63" t="e">
        <f t="shared" si="48"/>
        <v>#VALUE!</v>
      </c>
      <c r="AP68" s="63" t="e">
        <f t="shared" si="48"/>
        <v>#VALUE!</v>
      </c>
      <c r="AQ68" s="63" t="e">
        <f t="shared" si="48"/>
        <v>#VALUE!</v>
      </c>
      <c r="AR68" s="63" t="e">
        <f t="shared" si="48"/>
        <v>#VALUE!</v>
      </c>
      <c r="AS68" s="63" t="e">
        <f t="shared" si="48"/>
        <v>#VALUE!</v>
      </c>
      <c r="AT68" s="63" t="e">
        <f t="shared" si="48"/>
        <v>#VALUE!</v>
      </c>
      <c r="AU68" s="63" t="e">
        <f t="shared" si="48"/>
        <v>#VALUE!</v>
      </c>
      <c r="AV68" s="63" t="e">
        <f t="shared" si="48"/>
        <v>#VALUE!</v>
      </c>
      <c r="AW68" s="63" t="e">
        <f t="shared" si="48"/>
        <v>#VALUE!</v>
      </c>
      <c r="AX68" s="63" t="e">
        <f t="shared" si="48"/>
        <v>#VALUE!</v>
      </c>
      <c r="AY68" s="63">
        <f t="shared" si="48"/>
        <v>181500</v>
      </c>
      <c r="AZ68" s="63">
        <f t="shared" si="48"/>
        <v>291500</v>
      </c>
      <c r="BA68" s="63">
        <f t="shared" si="48"/>
        <v>324500</v>
      </c>
      <c r="BB68" s="63">
        <f t="shared" si="48"/>
        <v>324500</v>
      </c>
      <c r="BC68" s="63">
        <f t="shared" si="48"/>
        <v>363000</v>
      </c>
      <c r="BD68" s="63">
        <f t="shared" si="48"/>
        <v>396000</v>
      </c>
      <c r="BE68" s="63">
        <f t="shared" si="48"/>
        <v>324500</v>
      </c>
      <c r="BF68" s="63">
        <f t="shared" si="48"/>
        <v>363000</v>
      </c>
      <c r="BG68" s="63">
        <f t="shared" si="48"/>
        <v>291500</v>
      </c>
      <c r="BH68" s="63">
        <f t="shared" si="48"/>
        <v>291500</v>
      </c>
      <c r="BI68" s="63">
        <f t="shared" si="48"/>
        <v>291500</v>
      </c>
      <c r="BJ68" s="63">
        <f t="shared" si="48"/>
        <v>181500</v>
      </c>
      <c r="BK68" s="118" t="e">
        <f>SUM(C68:BJ68)</f>
        <v>#VALUE!</v>
      </c>
    </row>
    <row r="69" spans="1:63" outlineLevel="1" x14ac:dyDescent="0.15">
      <c r="A69" s="47" t="s">
        <v>326</v>
      </c>
      <c r="C69" s="46">
        <f>IF(C68&gt;0,(C68/C56),0)</f>
        <v>0</v>
      </c>
      <c r="D69" s="46">
        <f t="shared" ref="D69:BJ69" si="49">IF(D68&gt;0,(D68/D56),0)</f>
        <v>0</v>
      </c>
      <c r="E69" s="46">
        <f t="shared" si="49"/>
        <v>0</v>
      </c>
      <c r="F69" s="46">
        <f t="shared" si="49"/>
        <v>0.23687423687423687</v>
      </c>
      <c r="G69" s="46">
        <f t="shared" si="49"/>
        <v>0.23687423687423687</v>
      </c>
      <c r="H69" s="46">
        <f t="shared" si="49"/>
        <v>0.23687423687423687</v>
      </c>
      <c r="I69" s="46">
        <f t="shared" si="49"/>
        <v>0.23687423687423687</v>
      </c>
      <c r="J69" s="46">
        <f t="shared" si="49"/>
        <v>0.23687423687423687</v>
      </c>
      <c r="K69" s="46">
        <f t="shared" si="49"/>
        <v>0.23687423687423687</v>
      </c>
      <c r="L69" s="46">
        <f t="shared" si="49"/>
        <v>0.23687423687423687</v>
      </c>
      <c r="M69" s="46">
        <f t="shared" si="49"/>
        <v>0.23687423687423687</v>
      </c>
      <c r="N69" s="46">
        <f t="shared" si="49"/>
        <v>0.23687423687423687</v>
      </c>
      <c r="O69" s="46">
        <f t="shared" si="49"/>
        <v>0.30555555555555558</v>
      </c>
      <c r="P69" s="46">
        <f t="shared" si="49"/>
        <v>0.30555555555555558</v>
      </c>
      <c r="Q69" s="46">
        <f t="shared" si="49"/>
        <v>0.30555555555555558</v>
      </c>
      <c r="R69" s="46">
        <f t="shared" si="49"/>
        <v>0.30555555555555558</v>
      </c>
      <c r="S69" s="46">
        <f t="shared" si="49"/>
        <v>0.30555555555555558</v>
      </c>
      <c r="T69" s="46">
        <f t="shared" si="49"/>
        <v>0.30555555555555558</v>
      </c>
      <c r="U69" s="46">
        <f t="shared" si="49"/>
        <v>0.30555555555555558</v>
      </c>
      <c r="V69" s="46">
        <f t="shared" si="49"/>
        <v>0.30555555555555558</v>
      </c>
      <c r="W69" s="46">
        <f t="shared" si="49"/>
        <v>0.30555555555555558</v>
      </c>
      <c r="X69" s="46">
        <f t="shared" si="49"/>
        <v>0.30555555555555558</v>
      </c>
      <c r="Y69" s="46">
        <f t="shared" si="49"/>
        <v>0.30555555555555558</v>
      </c>
      <c r="Z69" s="46">
        <f t="shared" si="49"/>
        <v>0.30555555555555558</v>
      </c>
      <c r="AA69" s="46">
        <f t="shared" si="49"/>
        <v>0.30555555555555558</v>
      </c>
      <c r="AB69" s="46">
        <f t="shared" si="49"/>
        <v>0.30555555555555558</v>
      </c>
      <c r="AC69" s="46">
        <f t="shared" si="49"/>
        <v>0.30555555555555558</v>
      </c>
      <c r="AD69" s="46">
        <f t="shared" si="49"/>
        <v>0.30555555555555558</v>
      </c>
      <c r="AE69" s="46">
        <f t="shared" si="49"/>
        <v>0.30555555555555558</v>
      </c>
      <c r="AF69" s="46">
        <f t="shared" si="49"/>
        <v>0.30555555555555558</v>
      </c>
      <c r="AG69" s="46">
        <f t="shared" si="49"/>
        <v>0.30555555555555558</v>
      </c>
      <c r="AH69" s="46">
        <f t="shared" si="49"/>
        <v>0.30555555555555558</v>
      </c>
      <c r="AI69" s="46">
        <f t="shared" si="49"/>
        <v>0.30555555555555558</v>
      </c>
      <c r="AJ69" s="46">
        <f t="shared" si="49"/>
        <v>0.30555555555555558</v>
      </c>
      <c r="AK69" s="46">
        <f t="shared" si="49"/>
        <v>0.30555555555555558</v>
      </c>
      <c r="AL69" s="46">
        <f t="shared" si="49"/>
        <v>0.30555555555555558</v>
      </c>
      <c r="AM69" s="46" t="e">
        <f t="shared" si="49"/>
        <v>#VALUE!</v>
      </c>
      <c r="AN69" s="46" t="e">
        <f t="shared" si="49"/>
        <v>#VALUE!</v>
      </c>
      <c r="AO69" s="46" t="e">
        <f t="shared" si="49"/>
        <v>#VALUE!</v>
      </c>
      <c r="AP69" s="46" t="e">
        <f t="shared" si="49"/>
        <v>#VALUE!</v>
      </c>
      <c r="AQ69" s="46" t="e">
        <f t="shared" si="49"/>
        <v>#VALUE!</v>
      </c>
      <c r="AR69" s="46" t="e">
        <f t="shared" si="49"/>
        <v>#VALUE!</v>
      </c>
      <c r="AS69" s="46" t="e">
        <f t="shared" si="49"/>
        <v>#VALUE!</v>
      </c>
      <c r="AT69" s="46" t="e">
        <f t="shared" si="49"/>
        <v>#VALUE!</v>
      </c>
      <c r="AU69" s="46" t="e">
        <f t="shared" si="49"/>
        <v>#VALUE!</v>
      </c>
      <c r="AV69" s="46" t="e">
        <f t="shared" si="49"/>
        <v>#VALUE!</v>
      </c>
      <c r="AW69" s="46" t="e">
        <f t="shared" si="49"/>
        <v>#VALUE!</v>
      </c>
      <c r="AX69" s="46" t="e">
        <f t="shared" si="49"/>
        <v>#VALUE!</v>
      </c>
      <c r="AY69" s="46">
        <f t="shared" si="49"/>
        <v>0.30555555555555558</v>
      </c>
      <c r="AZ69" s="46">
        <f t="shared" si="49"/>
        <v>0.30555555555555558</v>
      </c>
      <c r="BA69" s="46">
        <f t="shared" si="49"/>
        <v>0.30555555555555558</v>
      </c>
      <c r="BB69" s="46">
        <f t="shared" si="49"/>
        <v>0.30555555555555558</v>
      </c>
      <c r="BC69" s="46">
        <f t="shared" si="49"/>
        <v>0.30555555555555558</v>
      </c>
      <c r="BD69" s="46">
        <f t="shared" si="49"/>
        <v>0.30555555555555558</v>
      </c>
      <c r="BE69" s="46">
        <f t="shared" si="49"/>
        <v>0.30555555555555558</v>
      </c>
      <c r="BF69" s="46">
        <f t="shared" si="49"/>
        <v>0.30555555555555558</v>
      </c>
      <c r="BG69" s="46">
        <f t="shared" si="49"/>
        <v>0.30555555555555558</v>
      </c>
      <c r="BH69" s="46">
        <f t="shared" si="49"/>
        <v>0.30555555555555558</v>
      </c>
      <c r="BI69" s="46">
        <f t="shared" si="49"/>
        <v>0.30555555555555558</v>
      </c>
      <c r="BJ69" s="46">
        <f t="shared" si="49"/>
        <v>0.30555555555555558</v>
      </c>
    </row>
    <row r="70" spans="1:63" outlineLevel="1" x14ac:dyDescent="0.15"/>
    <row r="71" spans="1:63" outlineLevel="1" x14ac:dyDescent="0.15">
      <c r="A71" s="44" t="str">
        <f>'REV-REVCALC_CWS'!A31</f>
        <v>Service Options</v>
      </c>
    </row>
    <row r="72" spans="1:63" outlineLevel="1" x14ac:dyDescent="0.15">
      <c r="A72" s="44"/>
    </row>
    <row r="73" spans="1:63" outlineLevel="1" x14ac:dyDescent="0.15">
      <c r="A73" s="47" t="str">
        <f>'REV-REVCALC_CWS'!A33</f>
        <v>% Aceptación Domicilio</v>
      </c>
      <c r="C73" s="172">
        <f>'COGS-PRICE-MARGIN_CWS'!$B22</f>
        <v>0.25</v>
      </c>
      <c r="D73" s="172">
        <f>'COGS-PRICE-MARGIN_CWS'!$B22</f>
        <v>0.25</v>
      </c>
      <c r="E73" s="172">
        <f>'COGS-PRICE-MARGIN_CWS'!$B22</f>
        <v>0.25</v>
      </c>
      <c r="F73" s="172">
        <f>'COGS-PRICE-MARGIN_CWS'!$B22</f>
        <v>0.25</v>
      </c>
      <c r="G73" s="172">
        <f>'COGS-PRICE-MARGIN_CWS'!$B22</f>
        <v>0.25</v>
      </c>
      <c r="H73" s="172">
        <f>'COGS-PRICE-MARGIN_CWS'!$B22</f>
        <v>0.25</v>
      </c>
      <c r="I73" s="172">
        <f>'COGS-PRICE-MARGIN_CWS'!$B22</f>
        <v>0.25</v>
      </c>
      <c r="J73" s="172">
        <f>'COGS-PRICE-MARGIN_CWS'!$B22</f>
        <v>0.25</v>
      </c>
      <c r="K73" s="172">
        <f>'COGS-PRICE-MARGIN_CWS'!$B22</f>
        <v>0.25</v>
      </c>
      <c r="L73" s="172">
        <f>'COGS-PRICE-MARGIN_CWS'!$B22</f>
        <v>0.25</v>
      </c>
      <c r="M73" s="172">
        <f>'COGS-PRICE-MARGIN_CWS'!$B22</f>
        <v>0.25</v>
      </c>
      <c r="N73" s="172">
        <f>'COGS-PRICE-MARGIN_CWS'!$B22</f>
        <v>0.25</v>
      </c>
      <c r="O73" s="172">
        <f>'COGS-PRICE-MARGIN_CWS'!$B72</f>
        <v>0.27</v>
      </c>
      <c r="P73" s="172">
        <f>'COGS-PRICE-MARGIN_CWS'!$B72</f>
        <v>0.27</v>
      </c>
      <c r="Q73" s="172">
        <f>'COGS-PRICE-MARGIN_CWS'!$B72</f>
        <v>0.27</v>
      </c>
      <c r="R73" s="172">
        <f>'COGS-PRICE-MARGIN_CWS'!$B72</f>
        <v>0.27</v>
      </c>
      <c r="S73" s="172">
        <f>'COGS-PRICE-MARGIN_CWS'!$B72</f>
        <v>0.27</v>
      </c>
      <c r="T73" s="172">
        <f>'COGS-PRICE-MARGIN_CWS'!$B72</f>
        <v>0.27</v>
      </c>
      <c r="U73" s="172">
        <f>'COGS-PRICE-MARGIN_CWS'!$B72</f>
        <v>0.27</v>
      </c>
      <c r="V73" s="172">
        <f>'COGS-PRICE-MARGIN_CWS'!$B72</f>
        <v>0.27</v>
      </c>
      <c r="W73" s="172">
        <f>'COGS-PRICE-MARGIN_CWS'!$B72</f>
        <v>0.27</v>
      </c>
      <c r="X73" s="172">
        <f>'COGS-PRICE-MARGIN_CWS'!$B72</f>
        <v>0.27</v>
      </c>
      <c r="Y73" s="172">
        <f>'COGS-PRICE-MARGIN_CWS'!$B72</f>
        <v>0.27</v>
      </c>
      <c r="Z73" s="172">
        <f>'COGS-PRICE-MARGIN_CWS'!$B72</f>
        <v>0.27</v>
      </c>
      <c r="AA73" s="172">
        <f>'COGS-PRICE-MARGIN_CWS'!$B122</f>
        <v>0.31</v>
      </c>
      <c r="AB73" s="172">
        <f>'COGS-PRICE-MARGIN_CWS'!$B122</f>
        <v>0.31</v>
      </c>
      <c r="AC73" s="172">
        <f>'COGS-PRICE-MARGIN_CWS'!$B122</f>
        <v>0.31</v>
      </c>
      <c r="AD73" s="172">
        <f>'COGS-PRICE-MARGIN_CWS'!$B122</f>
        <v>0.31</v>
      </c>
      <c r="AE73" s="172">
        <f>'COGS-PRICE-MARGIN_CWS'!$B122</f>
        <v>0.31</v>
      </c>
      <c r="AF73" s="172">
        <f>'COGS-PRICE-MARGIN_CWS'!$B122</f>
        <v>0.31</v>
      </c>
      <c r="AG73" s="172">
        <f>'COGS-PRICE-MARGIN_CWS'!$B122</f>
        <v>0.31</v>
      </c>
      <c r="AH73" s="172">
        <f>'COGS-PRICE-MARGIN_CWS'!$B122</f>
        <v>0.31</v>
      </c>
      <c r="AI73" s="172">
        <f>'COGS-PRICE-MARGIN_CWS'!$B122</f>
        <v>0.31</v>
      </c>
      <c r="AJ73" s="172">
        <f>'COGS-PRICE-MARGIN_CWS'!$B122</f>
        <v>0.31</v>
      </c>
      <c r="AK73" s="172">
        <f>'COGS-PRICE-MARGIN_CWS'!$B122</f>
        <v>0.31</v>
      </c>
      <c r="AL73" s="172">
        <f>'COGS-PRICE-MARGIN_CWS'!$B122</f>
        <v>0.31</v>
      </c>
      <c r="AM73" s="172" t="e">
        <f>'COGS-PRICE-MARGIN_CWS'!#REF!</f>
        <v>#REF!</v>
      </c>
      <c r="AN73" s="172" t="e">
        <f>'COGS-PRICE-MARGIN_CWS'!#REF!</f>
        <v>#REF!</v>
      </c>
      <c r="AO73" s="172" t="e">
        <f>'COGS-PRICE-MARGIN_CWS'!#REF!</f>
        <v>#REF!</v>
      </c>
      <c r="AP73" s="172" t="e">
        <f>'COGS-PRICE-MARGIN_CWS'!#REF!</f>
        <v>#REF!</v>
      </c>
      <c r="AQ73" s="172" t="e">
        <f>'COGS-PRICE-MARGIN_CWS'!#REF!</f>
        <v>#REF!</v>
      </c>
      <c r="AR73" s="172" t="e">
        <f>'COGS-PRICE-MARGIN_CWS'!#REF!</f>
        <v>#REF!</v>
      </c>
      <c r="AS73" s="172" t="e">
        <f>'COGS-PRICE-MARGIN_CWS'!#REF!</f>
        <v>#REF!</v>
      </c>
      <c r="AT73" s="172" t="e">
        <f>'COGS-PRICE-MARGIN_CWS'!#REF!</f>
        <v>#REF!</v>
      </c>
      <c r="AU73" s="172" t="e">
        <f>'COGS-PRICE-MARGIN_CWS'!#REF!</f>
        <v>#REF!</v>
      </c>
      <c r="AV73" s="172" t="e">
        <f>'COGS-PRICE-MARGIN_CWS'!#REF!</f>
        <v>#REF!</v>
      </c>
      <c r="AW73" s="172" t="e">
        <f>'COGS-PRICE-MARGIN_CWS'!#REF!</f>
        <v>#REF!</v>
      </c>
      <c r="AX73" s="172" t="e">
        <f>'COGS-PRICE-MARGIN_CWS'!#REF!</f>
        <v>#REF!</v>
      </c>
      <c r="AY73" s="172">
        <f>'COGS-PRICE-MARGIN_CWS'!$B119</f>
        <v>2500</v>
      </c>
      <c r="AZ73" s="172">
        <f>'COGS-PRICE-MARGIN_CWS'!$B119</f>
        <v>2500</v>
      </c>
      <c r="BA73" s="172">
        <f>'COGS-PRICE-MARGIN_CWS'!$B119</f>
        <v>2500</v>
      </c>
      <c r="BB73" s="172">
        <f>'COGS-PRICE-MARGIN_CWS'!$B119</f>
        <v>2500</v>
      </c>
      <c r="BC73" s="172">
        <f>'COGS-PRICE-MARGIN_CWS'!$B119</f>
        <v>2500</v>
      </c>
      <c r="BD73" s="172">
        <f>'COGS-PRICE-MARGIN_CWS'!$B119</f>
        <v>2500</v>
      </c>
      <c r="BE73" s="172">
        <f>'COGS-PRICE-MARGIN_CWS'!$B119</f>
        <v>2500</v>
      </c>
      <c r="BF73" s="172">
        <f>'COGS-PRICE-MARGIN_CWS'!$B119</f>
        <v>2500</v>
      </c>
      <c r="BG73" s="172">
        <f>'COGS-PRICE-MARGIN_CWS'!$B119</f>
        <v>2500</v>
      </c>
      <c r="BH73" s="172">
        <f>'COGS-PRICE-MARGIN_CWS'!$B119</f>
        <v>2500</v>
      </c>
      <c r="BI73" s="172">
        <f>'COGS-PRICE-MARGIN_CWS'!$B119</f>
        <v>2500</v>
      </c>
      <c r="BJ73" s="172">
        <f>'COGS-PRICE-MARGIN_CWS'!$B119</f>
        <v>2500</v>
      </c>
    </row>
    <row r="74" spans="1:63" outlineLevel="1" x14ac:dyDescent="0.15">
      <c r="A74" s="47" t="str">
        <f>'REV-REVCALC_CWS'!A34</f>
        <v>Local Services Units</v>
      </c>
      <c r="C74" s="169">
        <f t="shared" ref="C74:AH74" si="50">C51-C75</f>
        <v>0</v>
      </c>
      <c r="D74" s="169">
        <f t="shared" si="50"/>
        <v>0</v>
      </c>
      <c r="E74" s="169">
        <f t="shared" si="50"/>
        <v>0</v>
      </c>
      <c r="F74" s="169">
        <f t="shared" si="50"/>
        <v>3</v>
      </c>
      <c r="G74" s="169">
        <f t="shared" si="50"/>
        <v>4</v>
      </c>
      <c r="H74" s="169">
        <f t="shared" si="50"/>
        <v>5</v>
      </c>
      <c r="I74" s="169">
        <f t="shared" si="50"/>
        <v>3</v>
      </c>
      <c r="J74" s="169">
        <f t="shared" si="50"/>
        <v>4</v>
      </c>
      <c r="K74" s="169">
        <f t="shared" si="50"/>
        <v>3</v>
      </c>
      <c r="L74" s="169">
        <f t="shared" si="50"/>
        <v>3</v>
      </c>
      <c r="M74" s="169">
        <f t="shared" si="50"/>
        <v>3</v>
      </c>
      <c r="N74" s="169">
        <f t="shared" si="50"/>
        <v>1</v>
      </c>
      <c r="O74" s="169">
        <f t="shared" si="50"/>
        <v>8</v>
      </c>
      <c r="P74" s="169">
        <f t="shared" si="50"/>
        <v>12</v>
      </c>
      <c r="Q74" s="169">
        <f t="shared" si="50"/>
        <v>14</v>
      </c>
      <c r="R74" s="169">
        <f t="shared" si="50"/>
        <v>14</v>
      </c>
      <c r="S74" s="169">
        <f t="shared" si="50"/>
        <v>16</v>
      </c>
      <c r="T74" s="169">
        <f t="shared" si="50"/>
        <v>17</v>
      </c>
      <c r="U74" s="169">
        <f t="shared" si="50"/>
        <v>14</v>
      </c>
      <c r="V74" s="169">
        <f t="shared" si="50"/>
        <v>16</v>
      </c>
      <c r="W74" s="169">
        <f t="shared" si="50"/>
        <v>12</v>
      </c>
      <c r="X74" s="169">
        <f t="shared" si="50"/>
        <v>12</v>
      </c>
      <c r="Y74" s="169">
        <f t="shared" si="50"/>
        <v>12</v>
      </c>
      <c r="Z74" s="169">
        <f t="shared" si="50"/>
        <v>8</v>
      </c>
      <c r="AA74" s="169">
        <f t="shared" si="50"/>
        <v>9</v>
      </c>
      <c r="AB74" s="169">
        <f t="shared" si="50"/>
        <v>15</v>
      </c>
      <c r="AC74" s="169">
        <f t="shared" si="50"/>
        <v>17</v>
      </c>
      <c r="AD74" s="169">
        <f t="shared" si="50"/>
        <v>17</v>
      </c>
      <c r="AE74" s="169">
        <f t="shared" si="50"/>
        <v>20</v>
      </c>
      <c r="AF74" s="169">
        <f t="shared" si="50"/>
        <v>22</v>
      </c>
      <c r="AG74" s="169">
        <f t="shared" si="50"/>
        <v>17</v>
      </c>
      <c r="AH74" s="169">
        <f t="shared" si="50"/>
        <v>20</v>
      </c>
      <c r="AI74" s="169">
        <f t="shared" ref="AI74:BJ74" si="51">AI51-AI75</f>
        <v>15</v>
      </c>
      <c r="AJ74" s="169">
        <f t="shared" si="51"/>
        <v>15</v>
      </c>
      <c r="AK74" s="169">
        <f t="shared" si="51"/>
        <v>15</v>
      </c>
      <c r="AL74" s="169">
        <f t="shared" si="51"/>
        <v>9</v>
      </c>
      <c r="AM74" s="169" t="e">
        <f t="shared" si="51"/>
        <v>#REF!</v>
      </c>
      <c r="AN74" s="169" t="e">
        <f t="shared" si="51"/>
        <v>#REF!</v>
      </c>
      <c r="AO74" s="169" t="e">
        <f t="shared" si="51"/>
        <v>#REF!</v>
      </c>
      <c r="AP74" s="169" t="e">
        <f t="shared" si="51"/>
        <v>#REF!</v>
      </c>
      <c r="AQ74" s="169" t="e">
        <f t="shared" si="51"/>
        <v>#REF!</v>
      </c>
      <c r="AR74" s="169" t="e">
        <f t="shared" si="51"/>
        <v>#REF!</v>
      </c>
      <c r="AS74" s="33" t="e">
        <f t="shared" si="51"/>
        <v>#REF!</v>
      </c>
      <c r="AT74" s="33" t="e">
        <f t="shared" si="51"/>
        <v>#REF!</v>
      </c>
      <c r="AU74" s="33" t="e">
        <f t="shared" si="51"/>
        <v>#REF!</v>
      </c>
      <c r="AV74" s="33" t="e">
        <f t="shared" si="51"/>
        <v>#REF!</v>
      </c>
      <c r="AW74" s="33" t="e">
        <f t="shared" si="51"/>
        <v>#REF!</v>
      </c>
      <c r="AX74" s="33" t="e">
        <f t="shared" si="51"/>
        <v>#REF!</v>
      </c>
      <c r="AY74" s="33">
        <f t="shared" si="51"/>
        <v>-82467</v>
      </c>
      <c r="AZ74" s="33">
        <f t="shared" si="51"/>
        <v>-132447</v>
      </c>
      <c r="BA74" s="33">
        <f t="shared" si="51"/>
        <v>-147441</v>
      </c>
      <c r="BB74" s="33">
        <f t="shared" si="51"/>
        <v>-147441</v>
      </c>
      <c r="BC74" s="33">
        <f t="shared" si="51"/>
        <v>-164934</v>
      </c>
      <c r="BD74" s="33">
        <f t="shared" si="51"/>
        <v>-179928</v>
      </c>
      <c r="BE74" s="33">
        <f t="shared" si="51"/>
        <v>-147441</v>
      </c>
      <c r="BF74" s="33">
        <f t="shared" si="51"/>
        <v>-164934</v>
      </c>
      <c r="BG74" s="33">
        <f t="shared" si="51"/>
        <v>-132447</v>
      </c>
      <c r="BH74" s="33">
        <f t="shared" si="51"/>
        <v>-132447</v>
      </c>
      <c r="BI74" s="33">
        <f t="shared" si="51"/>
        <v>-132447</v>
      </c>
      <c r="BJ74" s="33">
        <f t="shared" si="51"/>
        <v>-82467</v>
      </c>
      <c r="BK74" s="118" t="e">
        <f>SUM(C74:BJ74)</f>
        <v>#REF!</v>
      </c>
    </row>
    <row r="75" spans="1:63" outlineLevel="1" x14ac:dyDescent="0.15">
      <c r="A75" s="47" t="str">
        <f>'REV-REVCALC_CWS'!A35</f>
        <v>Domicilio Services Units</v>
      </c>
      <c r="C75" s="169">
        <f>ROUNDUP(+C51*C73,0)</f>
        <v>0</v>
      </c>
      <c r="D75" s="169">
        <f t="shared" ref="D75:BJ75" si="52">ROUNDUP(+D51*D73,0)</f>
        <v>0</v>
      </c>
      <c r="E75" s="169">
        <f t="shared" si="52"/>
        <v>0</v>
      </c>
      <c r="F75" s="169">
        <f t="shared" si="52"/>
        <v>2</v>
      </c>
      <c r="G75" s="169">
        <f t="shared" si="52"/>
        <v>2</v>
      </c>
      <c r="H75" s="169">
        <f t="shared" si="52"/>
        <v>2</v>
      </c>
      <c r="I75" s="169">
        <f t="shared" si="52"/>
        <v>2</v>
      </c>
      <c r="J75" s="169">
        <f t="shared" si="52"/>
        <v>2</v>
      </c>
      <c r="K75" s="169">
        <f t="shared" si="52"/>
        <v>1</v>
      </c>
      <c r="L75" s="169">
        <f t="shared" si="52"/>
        <v>1</v>
      </c>
      <c r="M75" s="169">
        <f t="shared" si="52"/>
        <v>1</v>
      </c>
      <c r="N75" s="169">
        <f t="shared" si="52"/>
        <v>1</v>
      </c>
      <c r="O75" s="169">
        <f t="shared" si="52"/>
        <v>3</v>
      </c>
      <c r="P75" s="169">
        <f t="shared" si="52"/>
        <v>5</v>
      </c>
      <c r="Q75" s="169">
        <f t="shared" si="52"/>
        <v>6</v>
      </c>
      <c r="R75" s="169">
        <f t="shared" si="52"/>
        <v>6</v>
      </c>
      <c r="S75" s="169">
        <f t="shared" si="52"/>
        <v>6</v>
      </c>
      <c r="T75" s="169">
        <f t="shared" si="52"/>
        <v>7</v>
      </c>
      <c r="U75" s="169">
        <f t="shared" si="52"/>
        <v>6</v>
      </c>
      <c r="V75" s="169">
        <f t="shared" si="52"/>
        <v>6</v>
      </c>
      <c r="W75" s="169">
        <f t="shared" si="52"/>
        <v>5</v>
      </c>
      <c r="X75" s="169">
        <f t="shared" si="52"/>
        <v>5</v>
      </c>
      <c r="Y75" s="169">
        <f t="shared" si="52"/>
        <v>5</v>
      </c>
      <c r="Z75" s="169">
        <f t="shared" si="52"/>
        <v>3</v>
      </c>
      <c r="AA75" s="169">
        <f t="shared" si="52"/>
        <v>5</v>
      </c>
      <c r="AB75" s="169">
        <f t="shared" si="52"/>
        <v>8</v>
      </c>
      <c r="AC75" s="169">
        <f t="shared" si="52"/>
        <v>9</v>
      </c>
      <c r="AD75" s="169">
        <f t="shared" si="52"/>
        <v>9</v>
      </c>
      <c r="AE75" s="169">
        <f t="shared" si="52"/>
        <v>9</v>
      </c>
      <c r="AF75" s="169">
        <f t="shared" si="52"/>
        <v>10</v>
      </c>
      <c r="AG75" s="169">
        <f t="shared" si="52"/>
        <v>9</v>
      </c>
      <c r="AH75" s="169">
        <f t="shared" si="52"/>
        <v>9</v>
      </c>
      <c r="AI75" s="169">
        <f t="shared" si="52"/>
        <v>8</v>
      </c>
      <c r="AJ75" s="169">
        <f t="shared" si="52"/>
        <v>8</v>
      </c>
      <c r="AK75" s="169">
        <f t="shared" si="52"/>
        <v>8</v>
      </c>
      <c r="AL75" s="169">
        <f t="shared" si="52"/>
        <v>5</v>
      </c>
      <c r="AM75" s="169" t="e">
        <f t="shared" si="52"/>
        <v>#REF!</v>
      </c>
      <c r="AN75" s="169" t="e">
        <f t="shared" si="52"/>
        <v>#REF!</v>
      </c>
      <c r="AO75" s="169" t="e">
        <f t="shared" si="52"/>
        <v>#REF!</v>
      </c>
      <c r="AP75" s="169" t="e">
        <f t="shared" si="52"/>
        <v>#REF!</v>
      </c>
      <c r="AQ75" s="169" t="e">
        <f t="shared" si="52"/>
        <v>#REF!</v>
      </c>
      <c r="AR75" s="169" t="e">
        <f t="shared" si="52"/>
        <v>#REF!</v>
      </c>
      <c r="AS75" s="33" t="e">
        <f t="shared" si="52"/>
        <v>#REF!</v>
      </c>
      <c r="AT75" s="33" t="e">
        <f t="shared" si="52"/>
        <v>#REF!</v>
      </c>
      <c r="AU75" s="33" t="e">
        <f t="shared" si="52"/>
        <v>#REF!</v>
      </c>
      <c r="AV75" s="33" t="e">
        <f t="shared" si="52"/>
        <v>#REF!</v>
      </c>
      <c r="AW75" s="33" t="e">
        <f t="shared" si="52"/>
        <v>#REF!</v>
      </c>
      <c r="AX75" s="33" t="e">
        <f t="shared" si="52"/>
        <v>#REF!</v>
      </c>
      <c r="AY75" s="33">
        <f t="shared" si="52"/>
        <v>82500</v>
      </c>
      <c r="AZ75" s="33">
        <f t="shared" si="52"/>
        <v>132500</v>
      </c>
      <c r="BA75" s="33">
        <f t="shared" si="52"/>
        <v>147500</v>
      </c>
      <c r="BB75" s="33">
        <f t="shared" si="52"/>
        <v>147500</v>
      </c>
      <c r="BC75" s="33">
        <f t="shared" si="52"/>
        <v>165000</v>
      </c>
      <c r="BD75" s="33">
        <f t="shared" si="52"/>
        <v>180000</v>
      </c>
      <c r="BE75" s="33">
        <f t="shared" si="52"/>
        <v>147500</v>
      </c>
      <c r="BF75" s="33">
        <f t="shared" si="52"/>
        <v>165000</v>
      </c>
      <c r="BG75" s="33">
        <f t="shared" si="52"/>
        <v>132500</v>
      </c>
      <c r="BH75" s="33">
        <f t="shared" si="52"/>
        <v>132500</v>
      </c>
      <c r="BI75" s="33">
        <f t="shared" si="52"/>
        <v>132500</v>
      </c>
      <c r="BJ75" s="33">
        <f t="shared" si="52"/>
        <v>82500</v>
      </c>
      <c r="BK75" s="118" t="e">
        <f>SUM(C75:BJ75)</f>
        <v>#REF!</v>
      </c>
    </row>
    <row r="76" spans="1:63" outlineLevel="1" x14ac:dyDescent="0.15">
      <c r="A76" s="47"/>
    </row>
    <row r="77" spans="1:63" outlineLevel="1" x14ac:dyDescent="0.15">
      <c r="A77" s="33" t="str">
        <f>'REV-REVCALC_CWS'!A37</f>
        <v>Local Services Units</v>
      </c>
    </row>
    <row r="78" spans="1:63" outlineLevel="1" x14ac:dyDescent="0.15"/>
    <row r="79" spans="1:63" outlineLevel="1" x14ac:dyDescent="0.15">
      <c r="A79" s="47" t="str">
        <f>'REV-REVCALC_CWS'!A38</f>
        <v>Servicio</v>
      </c>
      <c r="C79" s="108">
        <f>'COGS-PRICE-MARGIN_CWS'!$B11*C74</f>
        <v>0</v>
      </c>
      <c r="D79" s="108">
        <f>'COGS-PRICE-MARGIN_CWS'!$B11*D74</f>
        <v>0</v>
      </c>
      <c r="E79" s="108">
        <f>'COGS-PRICE-MARGIN_CWS'!$B11*E74</f>
        <v>0</v>
      </c>
      <c r="F79" s="108">
        <f>'COGS-PRICE-MARGIN_CWS'!$B11*F74</f>
        <v>0</v>
      </c>
      <c r="G79" s="108">
        <f>'COGS-PRICE-MARGIN_CWS'!$B11*G74</f>
        <v>0</v>
      </c>
      <c r="H79" s="108">
        <f>'COGS-PRICE-MARGIN_CWS'!$B11*H74</f>
        <v>0</v>
      </c>
      <c r="I79" s="108">
        <f>'COGS-PRICE-MARGIN_CWS'!$B11*I74</f>
        <v>0</v>
      </c>
      <c r="J79" s="108">
        <f>'COGS-PRICE-MARGIN_CWS'!$B11*J74</f>
        <v>0</v>
      </c>
      <c r="K79" s="108">
        <f>'COGS-PRICE-MARGIN_CWS'!$B11*K74</f>
        <v>0</v>
      </c>
      <c r="L79" s="108">
        <f>'COGS-PRICE-MARGIN_CWS'!$B11*L74</f>
        <v>0</v>
      </c>
      <c r="M79" s="108">
        <f>'COGS-PRICE-MARGIN_CWS'!$B11*M74</f>
        <v>0</v>
      </c>
      <c r="N79" s="108">
        <f>'COGS-PRICE-MARGIN_CWS'!$B11*N74</f>
        <v>0</v>
      </c>
      <c r="O79" s="108">
        <f>'COGS-PRICE-MARGIN_CWS'!$B11*O74</f>
        <v>0</v>
      </c>
      <c r="P79" s="108">
        <f>'COGS-PRICE-MARGIN_CWS'!$B61*P74</f>
        <v>0</v>
      </c>
      <c r="Q79" s="108">
        <f>'COGS-PRICE-MARGIN_CWS'!$B61*Q74</f>
        <v>0</v>
      </c>
      <c r="R79" s="108">
        <f>'COGS-PRICE-MARGIN_CWS'!$B61*R74</f>
        <v>0</v>
      </c>
      <c r="S79" s="108">
        <f>'COGS-PRICE-MARGIN_CWS'!$B61*S74</f>
        <v>0</v>
      </c>
      <c r="T79" s="108">
        <f>'COGS-PRICE-MARGIN_CWS'!$B61*T74</f>
        <v>0</v>
      </c>
      <c r="U79" s="108">
        <f>'COGS-PRICE-MARGIN_CWS'!$B61*U74</f>
        <v>0</v>
      </c>
      <c r="V79" s="108">
        <f>'COGS-PRICE-MARGIN_CWS'!$B61*V74</f>
        <v>0</v>
      </c>
      <c r="W79" s="108">
        <f>'COGS-PRICE-MARGIN_CWS'!$B61*W74</f>
        <v>0</v>
      </c>
      <c r="X79" s="108">
        <f>'COGS-PRICE-MARGIN_CWS'!$B61*X74</f>
        <v>0</v>
      </c>
      <c r="Y79" s="108">
        <f>'COGS-PRICE-MARGIN_CWS'!$B61*Y74</f>
        <v>0</v>
      </c>
      <c r="Z79" s="108">
        <f>'COGS-PRICE-MARGIN_CWS'!$B61*Z74</f>
        <v>0</v>
      </c>
      <c r="AA79" s="108">
        <f>'COGS-PRICE-MARGIN_CWS'!$B111*AA74</f>
        <v>0</v>
      </c>
      <c r="AB79" s="108">
        <f>'COGS-PRICE-MARGIN_CWS'!$B111*AB74</f>
        <v>0</v>
      </c>
      <c r="AC79" s="108">
        <f>'COGS-PRICE-MARGIN_CWS'!$B111*AC74</f>
        <v>0</v>
      </c>
      <c r="AD79" s="108">
        <f>'COGS-PRICE-MARGIN_CWS'!$B111*AD74</f>
        <v>0</v>
      </c>
      <c r="AE79" s="108">
        <f>'COGS-PRICE-MARGIN_CWS'!$B111*AE74</f>
        <v>0</v>
      </c>
      <c r="AF79" s="108">
        <f>'COGS-PRICE-MARGIN_CWS'!$B111*AF74</f>
        <v>0</v>
      </c>
      <c r="AG79" s="108">
        <f>'COGS-PRICE-MARGIN_CWS'!$B111*AG74</f>
        <v>0</v>
      </c>
      <c r="AH79" s="108">
        <f>'COGS-PRICE-MARGIN_CWS'!$B111*AH74</f>
        <v>0</v>
      </c>
      <c r="AI79" s="108">
        <f>'COGS-PRICE-MARGIN_CWS'!$B111*AI74</f>
        <v>0</v>
      </c>
      <c r="AJ79" s="108">
        <f>'COGS-PRICE-MARGIN_CWS'!$B111*AJ74</f>
        <v>0</v>
      </c>
      <c r="AK79" s="108">
        <f>'COGS-PRICE-MARGIN_CWS'!$B111*AK74</f>
        <v>0</v>
      </c>
      <c r="AL79" s="108">
        <f>'COGS-PRICE-MARGIN_CWS'!$B111*AL74</f>
        <v>0</v>
      </c>
      <c r="AM79" s="108" t="e">
        <f>'COGS-PRICE-MARGIN_CWS'!#REF!*AM74</f>
        <v>#REF!</v>
      </c>
      <c r="AN79" s="108" t="e">
        <f>'COGS-PRICE-MARGIN_CWS'!#REF!*AN74</f>
        <v>#REF!</v>
      </c>
      <c r="AO79" s="108" t="e">
        <f>'COGS-PRICE-MARGIN_CWS'!#REF!*AO74</f>
        <v>#REF!</v>
      </c>
      <c r="AP79" s="108" t="e">
        <f>'COGS-PRICE-MARGIN_CWS'!#REF!*AP74</f>
        <v>#REF!</v>
      </c>
      <c r="AQ79" s="108" t="e">
        <f>'COGS-PRICE-MARGIN_CWS'!#REF!*AQ74</f>
        <v>#REF!</v>
      </c>
      <c r="AR79" s="108" t="e">
        <f>'COGS-PRICE-MARGIN_CWS'!#REF!*AR74</f>
        <v>#REF!</v>
      </c>
      <c r="AS79" s="108" t="e">
        <f>'COGS-PRICE-MARGIN_CWS'!#REF!*AS74</f>
        <v>#REF!</v>
      </c>
      <c r="AT79" s="108" t="e">
        <f>'COGS-PRICE-MARGIN_CWS'!#REF!*AT74</f>
        <v>#REF!</v>
      </c>
      <c r="AU79" s="108" t="e">
        <f>'COGS-PRICE-MARGIN_CWS'!#REF!*AU74</f>
        <v>#REF!</v>
      </c>
      <c r="AV79" s="108" t="e">
        <f>'COGS-PRICE-MARGIN_CWS'!#REF!*AV74</f>
        <v>#REF!</v>
      </c>
      <c r="AW79" s="108" t="e">
        <f>'COGS-PRICE-MARGIN_CWS'!#REF!*AW74</f>
        <v>#REF!</v>
      </c>
      <c r="AX79" s="108" t="e">
        <f>'COGS-PRICE-MARGIN_CWS'!#REF!*AX74</f>
        <v>#REF!</v>
      </c>
      <c r="AY79" s="108">
        <f>'COGS-PRICE-MARGIN_CWS'!$B111*AY74</f>
        <v>0</v>
      </c>
      <c r="AZ79" s="108">
        <f>'COGS-PRICE-MARGIN_CWS'!$B111*AZ74</f>
        <v>0</v>
      </c>
      <c r="BA79" s="108">
        <f>'COGS-PRICE-MARGIN_CWS'!$B111*BA74</f>
        <v>0</v>
      </c>
      <c r="BB79" s="108">
        <f>'COGS-PRICE-MARGIN_CWS'!$B111*BB74</f>
        <v>0</v>
      </c>
      <c r="BC79" s="108">
        <f>'COGS-PRICE-MARGIN_CWS'!$B111*BC74</f>
        <v>0</v>
      </c>
      <c r="BD79" s="108">
        <f>'COGS-PRICE-MARGIN_CWS'!$B111*BD74</f>
        <v>0</v>
      </c>
      <c r="BE79" s="108">
        <f>'COGS-PRICE-MARGIN_CWS'!$B111*BE74</f>
        <v>0</v>
      </c>
      <c r="BF79" s="108">
        <f>'COGS-PRICE-MARGIN_CWS'!$B111*BF74</f>
        <v>0</v>
      </c>
      <c r="BG79" s="108">
        <f>'COGS-PRICE-MARGIN_CWS'!$B111*BG74</f>
        <v>0</v>
      </c>
      <c r="BH79" s="108">
        <f>'COGS-PRICE-MARGIN_CWS'!$B111*BH74</f>
        <v>0</v>
      </c>
      <c r="BI79" s="108">
        <f>'COGS-PRICE-MARGIN_CWS'!$B111*BI74</f>
        <v>0</v>
      </c>
      <c r="BJ79" s="108">
        <f>'COGS-PRICE-MARGIN_CWS'!$B111*BJ74</f>
        <v>0</v>
      </c>
      <c r="BK79" s="118" t="e">
        <f>SUM(C79:BJ79)</f>
        <v>#REF!</v>
      </c>
    </row>
    <row r="80" spans="1:63" outlineLevel="1" x14ac:dyDescent="0.15">
      <c r="A80" s="47" t="str">
        <f>'REV-REVCALC_CWS'!A39</f>
        <v xml:space="preserve">Discount </v>
      </c>
      <c r="C80" s="172">
        <f>'COGS-PRICE-MARGIN_CWS'!$C11</f>
        <v>0</v>
      </c>
      <c r="D80" s="172">
        <f>'COGS-PRICE-MARGIN_CWS'!$C11</f>
        <v>0</v>
      </c>
      <c r="E80" s="172">
        <f>'COGS-PRICE-MARGIN_CWS'!$C11</f>
        <v>0</v>
      </c>
      <c r="F80" s="172">
        <f>'COGS-PRICE-MARGIN_CWS'!$C11</f>
        <v>0</v>
      </c>
      <c r="G80" s="172">
        <f>'COGS-PRICE-MARGIN_CWS'!$C11</f>
        <v>0</v>
      </c>
      <c r="H80" s="172">
        <f>'COGS-PRICE-MARGIN_CWS'!$C11</f>
        <v>0</v>
      </c>
      <c r="I80" s="172">
        <f>'COGS-PRICE-MARGIN_CWS'!$C11</f>
        <v>0</v>
      </c>
      <c r="J80" s="172">
        <f>'COGS-PRICE-MARGIN_CWS'!$C11</f>
        <v>0</v>
      </c>
      <c r="K80" s="172">
        <f>'COGS-PRICE-MARGIN_CWS'!$C11</f>
        <v>0</v>
      </c>
      <c r="L80" s="172">
        <f>'COGS-PRICE-MARGIN_CWS'!$C11</f>
        <v>0</v>
      </c>
      <c r="M80" s="172">
        <f>'COGS-PRICE-MARGIN_CWS'!$C11</f>
        <v>0</v>
      </c>
      <c r="N80" s="172">
        <f>'COGS-PRICE-MARGIN_CWS'!$C11</f>
        <v>0</v>
      </c>
      <c r="O80" s="172">
        <f>'COGS-PRICE-MARGIN_CWS'!$C61</f>
        <v>0</v>
      </c>
      <c r="P80" s="172">
        <f>'COGS-PRICE-MARGIN_CWS'!$C61</f>
        <v>0</v>
      </c>
      <c r="Q80" s="172">
        <f>'COGS-PRICE-MARGIN_CWS'!$C61</f>
        <v>0</v>
      </c>
      <c r="R80" s="172">
        <f>'COGS-PRICE-MARGIN_CWS'!$C61</f>
        <v>0</v>
      </c>
      <c r="S80" s="172">
        <f>'COGS-PRICE-MARGIN_CWS'!$C61</f>
        <v>0</v>
      </c>
      <c r="T80" s="172">
        <f>'COGS-PRICE-MARGIN_CWS'!$C61</f>
        <v>0</v>
      </c>
      <c r="U80" s="172">
        <f>'COGS-PRICE-MARGIN_CWS'!$C61</f>
        <v>0</v>
      </c>
      <c r="V80" s="172">
        <f>'COGS-PRICE-MARGIN_CWS'!$C61</f>
        <v>0</v>
      </c>
      <c r="W80" s="172">
        <f>'COGS-PRICE-MARGIN_CWS'!$C61</f>
        <v>0</v>
      </c>
      <c r="X80" s="172">
        <f>'COGS-PRICE-MARGIN_CWS'!$C61</f>
        <v>0</v>
      </c>
      <c r="Y80" s="172">
        <f>'COGS-PRICE-MARGIN_CWS'!$C61</f>
        <v>0</v>
      </c>
      <c r="Z80" s="172">
        <f>'COGS-PRICE-MARGIN_CWS'!$C61</f>
        <v>0</v>
      </c>
      <c r="AA80" s="172">
        <f>'COGS-PRICE-MARGIN_CWS'!$C111</f>
        <v>0</v>
      </c>
      <c r="AB80" s="172">
        <f>'COGS-PRICE-MARGIN_CWS'!$C111</f>
        <v>0</v>
      </c>
      <c r="AC80" s="172">
        <f>'COGS-PRICE-MARGIN_CWS'!$C111</f>
        <v>0</v>
      </c>
      <c r="AD80" s="172">
        <f>'COGS-PRICE-MARGIN_CWS'!$C111</f>
        <v>0</v>
      </c>
      <c r="AE80" s="172">
        <f>'COGS-PRICE-MARGIN_CWS'!$C111</f>
        <v>0</v>
      </c>
      <c r="AF80" s="172">
        <f>'COGS-PRICE-MARGIN_CWS'!$C111</f>
        <v>0</v>
      </c>
      <c r="AG80" s="172">
        <f>'COGS-PRICE-MARGIN_CWS'!$C111</f>
        <v>0</v>
      </c>
      <c r="AH80" s="172">
        <f>'COGS-PRICE-MARGIN_CWS'!$C111</f>
        <v>0</v>
      </c>
      <c r="AI80" s="172">
        <f>'COGS-PRICE-MARGIN_CWS'!$C111</f>
        <v>0</v>
      </c>
      <c r="AJ80" s="172">
        <f>'COGS-PRICE-MARGIN_CWS'!$C111</f>
        <v>0</v>
      </c>
      <c r="AK80" s="172">
        <f>'COGS-PRICE-MARGIN_CWS'!$C111</f>
        <v>0</v>
      </c>
      <c r="AL80" s="172">
        <f>'COGS-PRICE-MARGIN_CWS'!$C111</f>
        <v>0</v>
      </c>
      <c r="AM80" s="172" t="e">
        <f>'COGS-PRICE-MARGIN_CWS'!#REF!</f>
        <v>#REF!</v>
      </c>
      <c r="AN80" s="172" t="e">
        <f>'COGS-PRICE-MARGIN_CWS'!#REF!</f>
        <v>#REF!</v>
      </c>
      <c r="AO80" s="172" t="e">
        <f>'COGS-PRICE-MARGIN_CWS'!#REF!</f>
        <v>#REF!</v>
      </c>
      <c r="AP80" s="172" t="e">
        <f>'COGS-PRICE-MARGIN_CWS'!#REF!</f>
        <v>#REF!</v>
      </c>
      <c r="AQ80" s="172" t="e">
        <f>'COGS-PRICE-MARGIN_CWS'!#REF!</f>
        <v>#REF!</v>
      </c>
      <c r="AR80" s="172" t="e">
        <f>'COGS-PRICE-MARGIN_CWS'!#REF!</f>
        <v>#REF!</v>
      </c>
      <c r="AS80" s="172" t="e">
        <f>'COGS-PRICE-MARGIN_CWS'!#REF!</f>
        <v>#REF!</v>
      </c>
      <c r="AT80" s="172" t="e">
        <f>'COGS-PRICE-MARGIN_CWS'!#REF!</f>
        <v>#REF!</v>
      </c>
      <c r="AU80" s="172" t="e">
        <f>'COGS-PRICE-MARGIN_CWS'!#REF!</f>
        <v>#REF!</v>
      </c>
      <c r="AV80" s="172" t="e">
        <f>'COGS-PRICE-MARGIN_CWS'!#REF!</f>
        <v>#REF!</v>
      </c>
      <c r="AW80" s="172" t="e">
        <f>'COGS-PRICE-MARGIN_CWS'!#REF!</f>
        <v>#REF!</v>
      </c>
      <c r="AX80" s="172" t="e">
        <f>'COGS-PRICE-MARGIN_CWS'!#REF!</f>
        <v>#REF!</v>
      </c>
      <c r="AY80" s="172">
        <f>'COGS-PRICE-MARGIN_CWS'!$C111</f>
        <v>0</v>
      </c>
      <c r="AZ80" s="172">
        <f>'COGS-PRICE-MARGIN_CWS'!$C111</f>
        <v>0</v>
      </c>
      <c r="BA80" s="172">
        <f>'COGS-PRICE-MARGIN_CWS'!$C111</f>
        <v>0</v>
      </c>
      <c r="BB80" s="172">
        <f>'COGS-PRICE-MARGIN_CWS'!$C111</f>
        <v>0</v>
      </c>
      <c r="BC80" s="172">
        <f>'COGS-PRICE-MARGIN_CWS'!$C111</f>
        <v>0</v>
      </c>
      <c r="BD80" s="172">
        <f>'COGS-PRICE-MARGIN_CWS'!$C111</f>
        <v>0</v>
      </c>
      <c r="BE80" s="172">
        <f>'COGS-PRICE-MARGIN_CWS'!$C111</f>
        <v>0</v>
      </c>
      <c r="BF80" s="172">
        <f>'COGS-PRICE-MARGIN_CWS'!$C111</f>
        <v>0</v>
      </c>
      <c r="BG80" s="172">
        <f>'COGS-PRICE-MARGIN_CWS'!$C111</f>
        <v>0</v>
      </c>
      <c r="BH80" s="172">
        <f>'COGS-PRICE-MARGIN_CWS'!$C111</f>
        <v>0</v>
      </c>
      <c r="BI80" s="172">
        <f>'COGS-PRICE-MARGIN_CWS'!$C111</f>
        <v>0</v>
      </c>
      <c r="BJ80" s="172">
        <f>'COGS-PRICE-MARGIN_CWS'!$C111</f>
        <v>0</v>
      </c>
    </row>
    <row r="81" spans="1:64" outlineLevel="1" x14ac:dyDescent="0.15">
      <c r="A81" s="47" t="str">
        <f>'REV-REVCALC_CWS'!A40</f>
        <v>Servicio Ingreso</v>
      </c>
      <c r="C81" s="63">
        <f t="shared" ref="C81:AH81" si="53">C79*(1-C80)</f>
        <v>0</v>
      </c>
      <c r="D81" s="63">
        <f t="shared" ref="D81:N81" si="54">D79*(1-D80)</f>
        <v>0</v>
      </c>
      <c r="E81" s="63">
        <f t="shared" si="54"/>
        <v>0</v>
      </c>
      <c r="F81" s="63">
        <f t="shared" si="54"/>
        <v>0</v>
      </c>
      <c r="G81" s="63">
        <f t="shared" si="54"/>
        <v>0</v>
      </c>
      <c r="H81" s="63">
        <f t="shared" si="54"/>
        <v>0</v>
      </c>
      <c r="I81" s="63">
        <f t="shared" si="54"/>
        <v>0</v>
      </c>
      <c r="J81" s="63">
        <f t="shared" si="54"/>
        <v>0</v>
      </c>
      <c r="K81" s="63">
        <f t="shared" si="54"/>
        <v>0</v>
      </c>
      <c r="L81" s="63">
        <f t="shared" si="54"/>
        <v>0</v>
      </c>
      <c r="M81" s="63">
        <f t="shared" si="54"/>
        <v>0</v>
      </c>
      <c r="N81" s="63">
        <f t="shared" si="54"/>
        <v>0</v>
      </c>
      <c r="O81" s="63">
        <f t="shared" si="53"/>
        <v>0</v>
      </c>
      <c r="P81" s="63">
        <f t="shared" si="53"/>
        <v>0</v>
      </c>
      <c r="Q81" s="63">
        <f t="shared" si="53"/>
        <v>0</v>
      </c>
      <c r="R81" s="63">
        <f t="shared" si="53"/>
        <v>0</v>
      </c>
      <c r="S81" s="63">
        <f t="shared" si="53"/>
        <v>0</v>
      </c>
      <c r="T81" s="63">
        <f t="shared" si="53"/>
        <v>0</v>
      </c>
      <c r="U81" s="63">
        <f t="shared" si="53"/>
        <v>0</v>
      </c>
      <c r="V81" s="63">
        <f t="shared" si="53"/>
        <v>0</v>
      </c>
      <c r="W81" s="63">
        <f t="shared" si="53"/>
        <v>0</v>
      </c>
      <c r="X81" s="63">
        <f t="shared" si="53"/>
        <v>0</v>
      </c>
      <c r="Y81" s="63">
        <f t="shared" si="53"/>
        <v>0</v>
      </c>
      <c r="Z81" s="63">
        <f t="shared" si="53"/>
        <v>0</v>
      </c>
      <c r="AA81" s="63">
        <f t="shared" si="53"/>
        <v>0</v>
      </c>
      <c r="AB81" s="63">
        <f t="shared" si="53"/>
        <v>0</v>
      </c>
      <c r="AC81" s="63">
        <f t="shared" si="53"/>
        <v>0</v>
      </c>
      <c r="AD81" s="63">
        <f t="shared" si="53"/>
        <v>0</v>
      </c>
      <c r="AE81" s="63">
        <f t="shared" si="53"/>
        <v>0</v>
      </c>
      <c r="AF81" s="63">
        <f t="shared" si="53"/>
        <v>0</v>
      </c>
      <c r="AG81" s="63">
        <f t="shared" si="53"/>
        <v>0</v>
      </c>
      <c r="AH81" s="63">
        <f t="shared" si="53"/>
        <v>0</v>
      </c>
      <c r="AI81" s="63">
        <f t="shared" ref="AI81:BJ81" si="55">AI79*(1-AI80)</f>
        <v>0</v>
      </c>
      <c r="AJ81" s="63">
        <f t="shared" si="55"/>
        <v>0</v>
      </c>
      <c r="AK81" s="63">
        <f t="shared" si="55"/>
        <v>0</v>
      </c>
      <c r="AL81" s="63">
        <f t="shared" si="55"/>
        <v>0</v>
      </c>
      <c r="AM81" s="63" t="e">
        <f t="shared" si="55"/>
        <v>#REF!</v>
      </c>
      <c r="AN81" s="63" t="e">
        <f t="shared" si="55"/>
        <v>#REF!</v>
      </c>
      <c r="AO81" s="63" t="e">
        <f t="shared" si="55"/>
        <v>#REF!</v>
      </c>
      <c r="AP81" s="63" t="e">
        <f t="shared" si="55"/>
        <v>#REF!</v>
      </c>
      <c r="AQ81" s="63" t="e">
        <f t="shared" si="55"/>
        <v>#REF!</v>
      </c>
      <c r="AR81" s="63" t="e">
        <f t="shared" si="55"/>
        <v>#REF!</v>
      </c>
      <c r="AS81" s="63" t="e">
        <f t="shared" si="55"/>
        <v>#REF!</v>
      </c>
      <c r="AT81" s="63" t="e">
        <f t="shared" si="55"/>
        <v>#REF!</v>
      </c>
      <c r="AU81" s="63" t="e">
        <f t="shared" si="55"/>
        <v>#REF!</v>
      </c>
      <c r="AV81" s="63" t="e">
        <f t="shared" si="55"/>
        <v>#REF!</v>
      </c>
      <c r="AW81" s="63" t="e">
        <f t="shared" si="55"/>
        <v>#REF!</v>
      </c>
      <c r="AX81" s="63" t="e">
        <f t="shared" si="55"/>
        <v>#REF!</v>
      </c>
      <c r="AY81" s="63">
        <f t="shared" si="55"/>
        <v>0</v>
      </c>
      <c r="AZ81" s="63">
        <f t="shared" si="55"/>
        <v>0</v>
      </c>
      <c r="BA81" s="63">
        <f t="shared" si="55"/>
        <v>0</v>
      </c>
      <c r="BB81" s="63">
        <f t="shared" si="55"/>
        <v>0</v>
      </c>
      <c r="BC81" s="63">
        <f t="shared" si="55"/>
        <v>0</v>
      </c>
      <c r="BD81" s="63">
        <f t="shared" si="55"/>
        <v>0</v>
      </c>
      <c r="BE81" s="63">
        <f t="shared" si="55"/>
        <v>0</v>
      </c>
      <c r="BF81" s="63">
        <f t="shared" si="55"/>
        <v>0</v>
      </c>
      <c r="BG81" s="63">
        <f t="shared" si="55"/>
        <v>0</v>
      </c>
      <c r="BH81" s="63">
        <f t="shared" si="55"/>
        <v>0</v>
      </c>
      <c r="BI81" s="63">
        <f t="shared" si="55"/>
        <v>0</v>
      </c>
      <c r="BJ81" s="63">
        <f t="shared" si="55"/>
        <v>0</v>
      </c>
      <c r="BK81" s="118" t="e">
        <f>SUM(C81:BJ81)</f>
        <v>#REF!</v>
      </c>
    </row>
    <row r="82" spans="1:64" outlineLevel="1" x14ac:dyDescent="0.15">
      <c r="A82" s="47" t="str">
        <f>'REV-REVCALC_CWS'!A41</f>
        <v>Maintenance Revenue</v>
      </c>
      <c r="C82" s="63">
        <f>'REV-REC-MAINT_CWS'!F68</f>
        <v>0</v>
      </c>
      <c r="D82" s="63">
        <f>'REV-REC-MAINT_CWS'!G68</f>
        <v>0</v>
      </c>
      <c r="E82" s="63">
        <f>'REV-REC-MAINT_CWS'!H68</f>
        <v>0</v>
      </c>
      <c r="F82" s="63">
        <f>'REV-REC-MAINT_CWS'!I68</f>
        <v>0</v>
      </c>
      <c r="G82" s="63">
        <f>'REV-REC-MAINT_CWS'!J68</f>
        <v>0</v>
      </c>
      <c r="H82" s="63">
        <f>'REV-REC-MAINT_CWS'!K68</f>
        <v>0</v>
      </c>
      <c r="I82" s="63">
        <f>'REV-REC-MAINT_CWS'!L68</f>
        <v>0</v>
      </c>
      <c r="J82" s="63">
        <f>'REV-REC-MAINT_CWS'!M68</f>
        <v>0</v>
      </c>
      <c r="K82" s="63">
        <f>'REV-REC-MAINT_CWS'!N68</f>
        <v>0</v>
      </c>
      <c r="L82" s="63">
        <f>'REV-REC-MAINT_CWS'!O68</f>
        <v>0</v>
      </c>
      <c r="M82" s="63">
        <f>'REV-REC-MAINT_CWS'!P68</f>
        <v>0</v>
      </c>
      <c r="N82" s="63">
        <f>'REV-REC-MAINT_CWS'!Q68</f>
        <v>0</v>
      </c>
      <c r="O82" s="63">
        <f>'REV-REC-MAINT_CWS'!R68</f>
        <v>0</v>
      </c>
      <c r="P82" s="63">
        <f>'REV-REC-MAINT_CWS'!S68</f>
        <v>0</v>
      </c>
      <c r="Q82" s="63">
        <f>'REV-REC-MAINT_CWS'!T68</f>
        <v>0</v>
      </c>
      <c r="R82" s="63">
        <f>'REV-REC-MAINT_CWS'!U68</f>
        <v>0</v>
      </c>
      <c r="S82" s="63">
        <f>'REV-REC-MAINT_CWS'!V68</f>
        <v>0</v>
      </c>
      <c r="T82" s="63">
        <f>'REV-REC-MAINT_CWS'!W68</f>
        <v>0</v>
      </c>
      <c r="U82" s="63">
        <f>'REV-REC-MAINT_CWS'!X68</f>
        <v>0</v>
      </c>
      <c r="V82" s="63">
        <f>'REV-REC-MAINT_CWS'!Y68</f>
        <v>0</v>
      </c>
      <c r="W82" s="63">
        <f>'REV-REC-MAINT_CWS'!Z68</f>
        <v>0</v>
      </c>
      <c r="X82" s="63">
        <f>'REV-REC-MAINT_CWS'!AA68</f>
        <v>0</v>
      </c>
      <c r="Y82" s="63">
        <f>'REV-REC-MAINT_CWS'!AB68</f>
        <v>0</v>
      </c>
      <c r="Z82" s="63">
        <f>'REV-REC-MAINT_CWS'!AC68</f>
        <v>0</v>
      </c>
      <c r="AA82" s="63">
        <f>'REV-REC-MAINT_CWS'!AD68</f>
        <v>0</v>
      </c>
      <c r="AB82" s="63">
        <f>'REV-REC-MAINT_CWS'!AE68</f>
        <v>0</v>
      </c>
      <c r="AC82" s="63">
        <f>'REV-REC-MAINT_CWS'!AF68</f>
        <v>0</v>
      </c>
      <c r="AD82" s="63">
        <f>'REV-REC-MAINT_CWS'!AG68</f>
        <v>0</v>
      </c>
      <c r="AE82" s="63">
        <f>'REV-REC-MAINT_CWS'!AH68</f>
        <v>0</v>
      </c>
      <c r="AF82" s="63">
        <f>'REV-REC-MAINT_CWS'!AI68</f>
        <v>0</v>
      </c>
      <c r="AG82" s="63">
        <f>'REV-REC-MAINT_CWS'!AJ68</f>
        <v>0</v>
      </c>
      <c r="AH82" s="63">
        <f>'REV-REC-MAINT_CWS'!AK68</f>
        <v>0</v>
      </c>
      <c r="AI82" s="63">
        <f>'REV-REC-MAINT_CWS'!AL68</f>
        <v>0</v>
      </c>
      <c r="AJ82" s="63">
        <f>'REV-REC-MAINT_CWS'!AM68</f>
        <v>0</v>
      </c>
      <c r="AK82" s="63">
        <f>'REV-REC-MAINT_CWS'!AN68</f>
        <v>0</v>
      </c>
      <c r="AL82" s="63">
        <f>'REV-REC-MAINT_CWS'!AO68</f>
        <v>0</v>
      </c>
      <c r="AM82" s="63" t="e">
        <f>'REV-REC-MAINT_CWS'!AP68</f>
        <v>#REF!</v>
      </c>
      <c r="AN82" s="63" t="e">
        <f>'REV-REC-MAINT_CWS'!AQ68</f>
        <v>#REF!</v>
      </c>
      <c r="AO82" s="63" t="e">
        <f>'REV-REC-MAINT_CWS'!AR68</f>
        <v>#REF!</v>
      </c>
      <c r="AP82" s="63" t="e">
        <f>'REV-REC-MAINT_CWS'!AS68</f>
        <v>#REF!</v>
      </c>
      <c r="AQ82" s="63" t="e">
        <f>'REV-REC-MAINT_CWS'!AT68</f>
        <v>#REF!</v>
      </c>
      <c r="AR82" s="63" t="e">
        <f>'REV-REC-MAINT_CWS'!AU68</f>
        <v>#REF!</v>
      </c>
      <c r="AS82" s="63" t="e">
        <f>'REV-REC-MAINT_CWS'!AV68</f>
        <v>#REF!</v>
      </c>
      <c r="AT82" s="63" t="e">
        <f>'REV-REC-MAINT_CWS'!AW68</f>
        <v>#REF!</v>
      </c>
      <c r="AU82" s="63" t="e">
        <f>'REV-REC-MAINT_CWS'!AX68</f>
        <v>#REF!</v>
      </c>
      <c r="AV82" s="63" t="e">
        <f>'REV-REC-MAINT_CWS'!AY68</f>
        <v>#REF!</v>
      </c>
      <c r="AW82" s="63" t="e">
        <f>'REV-REC-MAINT_CWS'!AZ68</f>
        <v>#REF!</v>
      </c>
      <c r="AX82" s="63" t="e">
        <f>'REV-REC-MAINT_CWS'!BA68</f>
        <v>#REF!</v>
      </c>
      <c r="AY82" s="63" t="e">
        <f>'REV-REC-MAINT_CWS'!BB68</f>
        <v>#REF!</v>
      </c>
      <c r="AZ82" s="63" t="e">
        <f>'REV-REC-MAINT_CWS'!BC68</f>
        <v>#REF!</v>
      </c>
      <c r="BA82" s="63" t="e">
        <f>'REV-REC-MAINT_CWS'!BD68</f>
        <v>#REF!</v>
      </c>
      <c r="BB82" s="63" t="e">
        <f>'REV-REC-MAINT_CWS'!BE68</f>
        <v>#REF!</v>
      </c>
      <c r="BC82" s="63" t="e">
        <f>'REV-REC-MAINT_CWS'!BF68</f>
        <v>#REF!</v>
      </c>
      <c r="BD82" s="63" t="e">
        <f>'REV-REC-MAINT_CWS'!BG68</f>
        <v>#REF!</v>
      </c>
      <c r="BE82" s="63" t="e">
        <f>'REV-REC-MAINT_CWS'!BH68</f>
        <v>#REF!</v>
      </c>
      <c r="BF82" s="63" t="e">
        <f>'REV-REC-MAINT_CWS'!BI68</f>
        <v>#REF!</v>
      </c>
      <c r="BG82" s="63" t="e">
        <f>'REV-REC-MAINT_CWS'!BJ68</f>
        <v>#REF!</v>
      </c>
      <c r="BH82" s="63" t="e">
        <f>'REV-REC-MAINT_CWS'!BK68</f>
        <v>#REF!</v>
      </c>
      <c r="BI82" s="63" t="e">
        <f>'REV-REC-MAINT_CWS'!BL68</f>
        <v>#REF!</v>
      </c>
      <c r="BJ82" s="63" t="e">
        <f>'REV-REC-MAINT_CWS'!BM68</f>
        <v>#REF!</v>
      </c>
      <c r="BK82" s="118" t="e">
        <f>SUM(C82:BJ82)</f>
        <v>#REF!</v>
      </c>
    </row>
    <row r="83" spans="1:64" outlineLevel="1" x14ac:dyDescent="0.15">
      <c r="A83" s="47" t="s">
        <v>645</v>
      </c>
      <c r="C83" s="63">
        <f>SUM(C81:C82)</f>
        <v>0</v>
      </c>
      <c r="D83" s="63">
        <f t="shared" ref="D83:BJ83" si="56">SUM(D81:D82)</f>
        <v>0</v>
      </c>
      <c r="E83" s="63">
        <f t="shared" si="56"/>
        <v>0</v>
      </c>
      <c r="F83" s="63">
        <f t="shared" si="56"/>
        <v>0</v>
      </c>
      <c r="G83" s="63">
        <f t="shared" si="56"/>
        <v>0</v>
      </c>
      <c r="H83" s="63">
        <f t="shared" si="56"/>
        <v>0</v>
      </c>
      <c r="I83" s="63">
        <f t="shared" si="56"/>
        <v>0</v>
      </c>
      <c r="J83" s="63">
        <f t="shared" si="56"/>
        <v>0</v>
      </c>
      <c r="K83" s="63">
        <f t="shared" si="56"/>
        <v>0</v>
      </c>
      <c r="L83" s="63">
        <f t="shared" si="56"/>
        <v>0</v>
      </c>
      <c r="M83" s="63">
        <f t="shared" si="56"/>
        <v>0</v>
      </c>
      <c r="N83" s="63">
        <f t="shared" si="56"/>
        <v>0</v>
      </c>
      <c r="O83" s="63">
        <f t="shared" si="56"/>
        <v>0</v>
      </c>
      <c r="P83" s="63">
        <f t="shared" si="56"/>
        <v>0</v>
      </c>
      <c r="Q83" s="63">
        <f t="shared" si="56"/>
        <v>0</v>
      </c>
      <c r="R83" s="63">
        <f t="shared" si="56"/>
        <v>0</v>
      </c>
      <c r="S83" s="63">
        <f t="shared" si="56"/>
        <v>0</v>
      </c>
      <c r="T83" s="63">
        <f t="shared" si="56"/>
        <v>0</v>
      </c>
      <c r="U83" s="63">
        <f t="shared" si="56"/>
        <v>0</v>
      </c>
      <c r="V83" s="63">
        <f t="shared" si="56"/>
        <v>0</v>
      </c>
      <c r="W83" s="63">
        <f t="shared" si="56"/>
        <v>0</v>
      </c>
      <c r="X83" s="63">
        <f t="shared" si="56"/>
        <v>0</v>
      </c>
      <c r="Y83" s="63">
        <f t="shared" si="56"/>
        <v>0</v>
      </c>
      <c r="Z83" s="63">
        <f t="shared" si="56"/>
        <v>0</v>
      </c>
      <c r="AA83" s="63">
        <f t="shared" si="56"/>
        <v>0</v>
      </c>
      <c r="AB83" s="63">
        <f t="shared" si="56"/>
        <v>0</v>
      </c>
      <c r="AC83" s="63">
        <f t="shared" si="56"/>
        <v>0</v>
      </c>
      <c r="AD83" s="63">
        <f t="shared" si="56"/>
        <v>0</v>
      </c>
      <c r="AE83" s="63">
        <f t="shared" si="56"/>
        <v>0</v>
      </c>
      <c r="AF83" s="63">
        <f t="shared" si="56"/>
        <v>0</v>
      </c>
      <c r="AG83" s="63">
        <f t="shared" si="56"/>
        <v>0</v>
      </c>
      <c r="AH83" s="63">
        <f t="shared" si="56"/>
        <v>0</v>
      </c>
      <c r="AI83" s="63">
        <f t="shared" si="56"/>
        <v>0</v>
      </c>
      <c r="AJ83" s="63">
        <f t="shared" si="56"/>
        <v>0</v>
      </c>
      <c r="AK83" s="63">
        <f t="shared" si="56"/>
        <v>0</v>
      </c>
      <c r="AL83" s="63">
        <f t="shared" si="56"/>
        <v>0</v>
      </c>
      <c r="AM83" s="63" t="e">
        <f t="shared" si="56"/>
        <v>#REF!</v>
      </c>
      <c r="AN83" s="63" t="e">
        <f t="shared" si="56"/>
        <v>#REF!</v>
      </c>
      <c r="AO83" s="63" t="e">
        <f t="shared" si="56"/>
        <v>#REF!</v>
      </c>
      <c r="AP83" s="63" t="e">
        <f t="shared" si="56"/>
        <v>#REF!</v>
      </c>
      <c r="AQ83" s="63" t="e">
        <f t="shared" si="56"/>
        <v>#REF!</v>
      </c>
      <c r="AR83" s="63" t="e">
        <f t="shared" si="56"/>
        <v>#REF!</v>
      </c>
      <c r="AS83" s="63" t="e">
        <f t="shared" si="56"/>
        <v>#REF!</v>
      </c>
      <c r="AT83" s="63" t="e">
        <f t="shared" si="56"/>
        <v>#REF!</v>
      </c>
      <c r="AU83" s="63" t="e">
        <f t="shared" si="56"/>
        <v>#REF!</v>
      </c>
      <c r="AV83" s="63" t="e">
        <f t="shared" si="56"/>
        <v>#REF!</v>
      </c>
      <c r="AW83" s="63" t="e">
        <f t="shared" si="56"/>
        <v>#REF!</v>
      </c>
      <c r="AX83" s="63" t="e">
        <f t="shared" si="56"/>
        <v>#REF!</v>
      </c>
      <c r="AY83" s="63" t="e">
        <f t="shared" si="56"/>
        <v>#REF!</v>
      </c>
      <c r="AZ83" s="63" t="e">
        <f t="shared" si="56"/>
        <v>#REF!</v>
      </c>
      <c r="BA83" s="63" t="e">
        <f t="shared" si="56"/>
        <v>#REF!</v>
      </c>
      <c r="BB83" s="63" t="e">
        <f t="shared" si="56"/>
        <v>#REF!</v>
      </c>
      <c r="BC83" s="63" t="e">
        <f t="shared" si="56"/>
        <v>#REF!</v>
      </c>
      <c r="BD83" s="63" t="e">
        <f t="shared" si="56"/>
        <v>#REF!</v>
      </c>
      <c r="BE83" s="63" t="e">
        <f t="shared" si="56"/>
        <v>#REF!</v>
      </c>
      <c r="BF83" s="63" t="e">
        <f t="shared" si="56"/>
        <v>#REF!</v>
      </c>
      <c r="BG83" s="63" t="e">
        <f t="shared" si="56"/>
        <v>#REF!</v>
      </c>
      <c r="BH83" s="63" t="e">
        <f t="shared" si="56"/>
        <v>#REF!</v>
      </c>
      <c r="BI83" s="63" t="e">
        <f t="shared" si="56"/>
        <v>#REF!</v>
      </c>
      <c r="BJ83" s="63" t="e">
        <f t="shared" si="56"/>
        <v>#REF!</v>
      </c>
    </row>
    <row r="84" spans="1:64" outlineLevel="1" x14ac:dyDescent="0.15"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63"/>
      <c r="AL84" s="63"/>
      <c r="AM84" s="63"/>
      <c r="AN84" s="63"/>
      <c r="AO84" s="63"/>
      <c r="AP84" s="63"/>
      <c r="AQ84" s="63"/>
      <c r="AR84" s="63"/>
      <c r="AS84" s="63"/>
      <c r="AT84" s="63"/>
      <c r="AU84" s="63"/>
      <c r="AV84" s="63"/>
      <c r="AW84" s="63"/>
      <c r="AX84" s="63"/>
      <c r="AY84" s="63"/>
      <c r="AZ84" s="63"/>
      <c r="BA84" s="63"/>
      <c r="BB84" s="63"/>
      <c r="BC84" s="63"/>
      <c r="BD84" s="63"/>
      <c r="BE84" s="63"/>
      <c r="BF84" s="63"/>
      <c r="BG84" s="63"/>
      <c r="BH84" s="63"/>
      <c r="BI84" s="63"/>
      <c r="BJ84" s="63"/>
    </row>
    <row r="85" spans="1:64" outlineLevel="1" x14ac:dyDescent="0.15">
      <c r="A85" s="44" t="str">
        <f>'REV-REVCALC_CWS'!A43</f>
        <v>Domicilio Services Units</v>
      </c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63"/>
      <c r="AL85" s="63"/>
      <c r="AM85" s="63"/>
      <c r="AN85" s="63"/>
      <c r="AO85" s="63"/>
      <c r="AP85" s="63"/>
      <c r="AQ85" s="63"/>
      <c r="AR85" s="63"/>
      <c r="AS85" s="63"/>
      <c r="AT85" s="63"/>
      <c r="AU85" s="63"/>
      <c r="AV85" s="63"/>
      <c r="AW85" s="63"/>
      <c r="AX85" s="63"/>
      <c r="AY85" s="63"/>
      <c r="AZ85" s="63"/>
      <c r="BA85" s="63"/>
      <c r="BB85" s="63"/>
      <c r="BC85" s="63"/>
      <c r="BD85" s="63"/>
      <c r="BE85" s="63"/>
      <c r="BF85" s="63"/>
      <c r="BG85" s="63"/>
      <c r="BH85" s="63"/>
      <c r="BI85" s="63"/>
      <c r="BJ85" s="63"/>
    </row>
    <row r="86" spans="1:64" outlineLevel="1" x14ac:dyDescent="0.15">
      <c r="A86" s="47" t="str">
        <f>'REV-REVCALC_CWS'!A44</f>
        <v>Envío</v>
      </c>
      <c r="C86" s="63">
        <f>'COGS-PRICE-MARGIN_CWS'!$B19*C75</f>
        <v>0</v>
      </c>
      <c r="D86" s="63">
        <f>'COGS-PRICE-MARGIN_CWS'!$B19*D75</f>
        <v>0</v>
      </c>
      <c r="E86" s="63">
        <f>'COGS-PRICE-MARGIN_CWS'!$B19*E75</f>
        <v>0</v>
      </c>
      <c r="F86" s="63">
        <f>'COGS-PRICE-MARGIN_CWS'!$B19*F75</f>
        <v>5000</v>
      </c>
      <c r="G86" s="63">
        <f>'COGS-PRICE-MARGIN_CWS'!$B19*G75</f>
        <v>5000</v>
      </c>
      <c r="H86" s="63">
        <f>'COGS-PRICE-MARGIN_CWS'!$B19*H75</f>
        <v>5000</v>
      </c>
      <c r="I86" s="63">
        <f>'COGS-PRICE-MARGIN_CWS'!$B19*I75</f>
        <v>5000</v>
      </c>
      <c r="J86" s="63">
        <f>'COGS-PRICE-MARGIN_CWS'!$B19*J75</f>
        <v>5000</v>
      </c>
      <c r="K86" s="63">
        <f>'COGS-PRICE-MARGIN_CWS'!$B19*K75</f>
        <v>2500</v>
      </c>
      <c r="L86" s="63">
        <f>'COGS-PRICE-MARGIN_CWS'!$B19*L75</f>
        <v>2500</v>
      </c>
      <c r="M86" s="63">
        <f>'COGS-PRICE-MARGIN_CWS'!$B19*M75</f>
        <v>2500</v>
      </c>
      <c r="N86" s="63">
        <f>'COGS-PRICE-MARGIN_CWS'!$B19*N75</f>
        <v>2500</v>
      </c>
      <c r="O86" s="63">
        <f>'COGS-PRICE-MARGIN_CWS'!$B69*O75</f>
        <v>8025</v>
      </c>
      <c r="P86" s="63">
        <f>'COGS-PRICE-MARGIN_CWS'!$B69*P75</f>
        <v>13375</v>
      </c>
      <c r="Q86" s="63">
        <f>'COGS-PRICE-MARGIN_CWS'!$B69*Q75</f>
        <v>16050</v>
      </c>
      <c r="R86" s="63">
        <f>'COGS-PRICE-MARGIN_CWS'!$B69*R75</f>
        <v>16050</v>
      </c>
      <c r="S86" s="63">
        <f>'COGS-PRICE-MARGIN_CWS'!$B69*S75</f>
        <v>16050</v>
      </c>
      <c r="T86" s="63">
        <f>'COGS-PRICE-MARGIN_CWS'!$B69*T75</f>
        <v>18725</v>
      </c>
      <c r="U86" s="63">
        <f>'COGS-PRICE-MARGIN_CWS'!$B69*U75</f>
        <v>16050</v>
      </c>
      <c r="V86" s="63">
        <f>'COGS-PRICE-MARGIN_CWS'!$B69*V75</f>
        <v>16050</v>
      </c>
      <c r="W86" s="63">
        <f>'COGS-PRICE-MARGIN_CWS'!$B69*W75</f>
        <v>13375</v>
      </c>
      <c r="X86" s="63">
        <f>'COGS-PRICE-MARGIN_CWS'!$B69*X75</f>
        <v>13375</v>
      </c>
      <c r="Y86" s="63">
        <f>'COGS-PRICE-MARGIN_CWS'!$B69*Y75</f>
        <v>13375</v>
      </c>
      <c r="Z86" s="63">
        <f>'COGS-PRICE-MARGIN_CWS'!$B69*Z75</f>
        <v>8025</v>
      </c>
      <c r="AA86" s="63">
        <f>'COGS-PRICE-MARGIN_CWS'!$B119*AA75</f>
        <v>12500</v>
      </c>
      <c r="AB86" s="63">
        <f>'COGS-PRICE-MARGIN_CWS'!$B119*AB75</f>
        <v>20000</v>
      </c>
      <c r="AC86" s="63">
        <f>'COGS-PRICE-MARGIN_CWS'!$B119*AC75</f>
        <v>22500</v>
      </c>
      <c r="AD86" s="63">
        <f>'COGS-PRICE-MARGIN_CWS'!$B119*AD75</f>
        <v>22500</v>
      </c>
      <c r="AE86" s="63">
        <f>'COGS-PRICE-MARGIN_CWS'!$B119*AE75</f>
        <v>22500</v>
      </c>
      <c r="AF86" s="63">
        <f>'COGS-PRICE-MARGIN_CWS'!$B119*AF75</f>
        <v>25000</v>
      </c>
      <c r="AG86" s="63">
        <f>'COGS-PRICE-MARGIN_CWS'!$B119*AG75</f>
        <v>22500</v>
      </c>
      <c r="AH86" s="63">
        <f>'COGS-PRICE-MARGIN_CWS'!$B119*AH75</f>
        <v>22500</v>
      </c>
      <c r="AI86" s="63">
        <f>'COGS-PRICE-MARGIN_CWS'!$B119*AI75</f>
        <v>20000</v>
      </c>
      <c r="AJ86" s="63">
        <f>'COGS-PRICE-MARGIN_CWS'!$B119*AJ75</f>
        <v>20000</v>
      </c>
      <c r="AK86" s="63">
        <f>'COGS-PRICE-MARGIN_CWS'!$B119*AK75</f>
        <v>20000</v>
      </c>
      <c r="AL86" s="63">
        <f>'COGS-PRICE-MARGIN_CWS'!$B119*AL75</f>
        <v>12500</v>
      </c>
      <c r="AM86" s="63" t="e">
        <f>'COGS-PRICE-MARGIN_CWS'!#REF!*AM75</f>
        <v>#REF!</v>
      </c>
      <c r="AN86" s="63" t="e">
        <f>'COGS-PRICE-MARGIN_CWS'!#REF!*AN75</f>
        <v>#REF!</v>
      </c>
      <c r="AO86" s="63" t="e">
        <f>'COGS-PRICE-MARGIN_CWS'!#REF!*AO75</f>
        <v>#REF!</v>
      </c>
      <c r="AP86" s="63" t="e">
        <f>'COGS-PRICE-MARGIN_CWS'!#REF!*AP75</f>
        <v>#REF!</v>
      </c>
      <c r="AQ86" s="63" t="e">
        <f>'COGS-PRICE-MARGIN_CWS'!#REF!*AQ75</f>
        <v>#REF!</v>
      </c>
      <c r="AR86" s="63" t="e">
        <f>'COGS-PRICE-MARGIN_CWS'!#REF!*AR75</f>
        <v>#REF!</v>
      </c>
      <c r="AS86" s="63" t="e">
        <f>'COGS-PRICE-MARGIN_CWS'!#REF!*AS75</f>
        <v>#REF!</v>
      </c>
      <c r="AT86" s="63" t="e">
        <f>'COGS-PRICE-MARGIN_CWS'!#REF!*AT75</f>
        <v>#REF!</v>
      </c>
      <c r="AU86" s="63" t="e">
        <f>'COGS-PRICE-MARGIN_CWS'!#REF!*AU75</f>
        <v>#REF!</v>
      </c>
      <c r="AV86" s="63" t="e">
        <f>'COGS-PRICE-MARGIN_CWS'!#REF!*AV75</f>
        <v>#REF!</v>
      </c>
      <c r="AW86" s="63" t="e">
        <f>'COGS-PRICE-MARGIN_CWS'!#REF!*AW75</f>
        <v>#REF!</v>
      </c>
      <c r="AX86" s="63" t="e">
        <f>'COGS-PRICE-MARGIN_CWS'!#REF!*AX75</f>
        <v>#REF!</v>
      </c>
      <c r="AY86" s="63">
        <f>'COGS-PRICE-MARGIN_CWS'!$B117*AY75</f>
        <v>0</v>
      </c>
      <c r="AZ86" s="63">
        <f>'COGS-PRICE-MARGIN_CWS'!$B117*AZ75</f>
        <v>0</v>
      </c>
      <c r="BA86" s="63">
        <f>'COGS-PRICE-MARGIN_CWS'!$B117*BA75</f>
        <v>0</v>
      </c>
      <c r="BB86" s="63">
        <f>'COGS-PRICE-MARGIN_CWS'!$B117*BB75</f>
        <v>0</v>
      </c>
      <c r="BC86" s="63">
        <f>'COGS-PRICE-MARGIN_CWS'!$B117*BC75</f>
        <v>0</v>
      </c>
      <c r="BD86" s="63">
        <f>'COGS-PRICE-MARGIN_CWS'!$B117*BD75</f>
        <v>0</v>
      </c>
      <c r="BE86" s="63">
        <f>'COGS-PRICE-MARGIN_CWS'!$B117*BE75</f>
        <v>0</v>
      </c>
      <c r="BF86" s="63">
        <f>'COGS-PRICE-MARGIN_CWS'!$B117*BF75</f>
        <v>0</v>
      </c>
      <c r="BG86" s="63">
        <f>'COGS-PRICE-MARGIN_CWS'!$B117*BG75</f>
        <v>0</v>
      </c>
      <c r="BH86" s="63">
        <f>'COGS-PRICE-MARGIN_CWS'!$B117*BH75</f>
        <v>0</v>
      </c>
      <c r="BI86" s="63">
        <f>'COGS-PRICE-MARGIN_CWS'!$B117*BI75</f>
        <v>0</v>
      </c>
      <c r="BJ86" s="63">
        <f>'COGS-PRICE-MARGIN_CWS'!$B117*BJ75</f>
        <v>0</v>
      </c>
      <c r="BK86" s="118" t="e">
        <f>SUM(C86:BJ86)</f>
        <v>#REF!</v>
      </c>
    </row>
    <row r="87" spans="1:64" outlineLevel="1" x14ac:dyDescent="0.15">
      <c r="A87" s="47" t="str">
        <f>'REV-REVCALC_CWS'!A45</f>
        <v>Recurring Subsription Revenue</v>
      </c>
      <c r="C87" s="63">
        <f>'REV-REC-MAINT_CWS'!F141</f>
        <v>0</v>
      </c>
      <c r="D87" s="63">
        <f>'REV-REC-MAINT_CWS'!G141</f>
        <v>0</v>
      </c>
      <c r="E87" s="63">
        <f>'REV-REC-MAINT_CWS'!H141</f>
        <v>0</v>
      </c>
      <c r="F87" s="63">
        <f>'REV-REC-MAINT_CWS'!I141</f>
        <v>0</v>
      </c>
      <c r="G87" s="63">
        <f>'REV-REC-MAINT_CWS'!J141</f>
        <v>0</v>
      </c>
      <c r="H87" s="63">
        <f>'REV-REC-MAINT_CWS'!K141</f>
        <v>0</v>
      </c>
      <c r="I87" s="63">
        <f>'REV-REC-MAINT_CWS'!L141</f>
        <v>0</v>
      </c>
      <c r="J87" s="63">
        <f>'REV-REC-MAINT_CWS'!M141</f>
        <v>0</v>
      </c>
      <c r="K87" s="63">
        <f>'REV-REC-MAINT_CWS'!N141</f>
        <v>0</v>
      </c>
      <c r="L87" s="63">
        <f>'REV-REC-MAINT_CWS'!O141</f>
        <v>0</v>
      </c>
      <c r="M87" s="63">
        <f>'REV-REC-MAINT_CWS'!P141</f>
        <v>0</v>
      </c>
      <c r="N87" s="63">
        <f>'REV-REC-MAINT_CWS'!Q141</f>
        <v>0</v>
      </c>
      <c r="O87" s="63">
        <f>'REV-REC-MAINT_CWS'!R141</f>
        <v>0</v>
      </c>
      <c r="P87" s="63">
        <f>'REV-REC-MAINT_CWS'!S141</f>
        <v>0</v>
      </c>
      <c r="Q87" s="63">
        <f>'REV-REC-MAINT_CWS'!T141</f>
        <v>0</v>
      </c>
      <c r="R87" s="63">
        <f>'REV-REC-MAINT_CWS'!U141</f>
        <v>0</v>
      </c>
      <c r="S87" s="63">
        <f>'REV-REC-MAINT_CWS'!V141</f>
        <v>0</v>
      </c>
      <c r="T87" s="63">
        <f>'REV-REC-MAINT_CWS'!W141</f>
        <v>0</v>
      </c>
      <c r="U87" s="63">
        <f>'REV-REC-MAINT_CWS'!X141</f>
        <v>0</v>
      </c>
      <c r="V87" s="63">
        <f>'REV-REC-MAINT_CWS'!Y141</f>
        <v>0</v>
      </c>
      <c r="W87" s="63">
        <f>'REV-REC-MAINT_CWS'!Z141</f>
        <v>0</v>
      </c>
      <c r="X87" s="63">
        <f>'REV-REC-MAINT_CWS'!AA141</f>
        <v>0</v>
      </c>
      <c r="Y87" s="63">
        <f>'REV-REC-MAINT_CWS'!AB141</f>
        <v>0</v>
      </c>
      <c r="Z87" s="63">
        <f>'REV-REC-MAINT_CWS'!AC141</f>
        <v>0</v>
      </c>
      <c r="AA87" s="63">
        <f>'REV-REC-MAINT_CWS'!AD141</f>
        <v>0</v>
      </c>
      <c r="AB87" s="63">
        <f>'REV-REC-MAINT_CWS'!AE141</f>
        <v>0</v>
      </c>
      <c r="AC87" s="63">
        <f>'REV-REC-MAINT_CWS'!AF141</f>
        <v>0</v>
      </c>
      <c r="AD87" s="63">
        <f>'REV-REC-MAINT_CWS'!AG141</f>
        <v>0</v>
      </c>
      <c r="AE87" s="63">
        <f>'REV-REC-MAINT_CWS'!AH141</f>
        <v>0</v>
      </c>
      <c r="AF87" s="63">
        <f>'REV-REC-MAINT_CWS'!AI141</f>
        <v>0</v>
      </c>
      <c r="AG87" s="63">
        <f>'REV-REC-MAINT_CWS'!AJ141</f>
        <v>0</v>
      </c>
      <c r="AH87" s="63">
        <f>'REV-REC-MAINT_CWS'!AK141</f>
        <v>0</v>
      </c>
      <c r="AI87" s="63">
        <f>'REV-REC-MAINT_CWS'!AL141</f>
        <v>0</v>
      </c>
      <c r="AJ87" s="63">
        <f>'REV-REC-MAINT_CWS'!AM141</f>
        <v>0</v>
      </c>
      <c r="AK87" s="63">
        <f>'REV-REC-MAINT_CWS'!AN141</f>
        <v>0</v>
      </c>
      <c r="AL87" s="63">
        <f>'REV-REC-MAINT_CWS'!AO141</f>
        <v>0</v>
      </c>
      <c r="AM87" s="63" t="e">
        <f>'REV-REC-MAINT_CWS'!AP141</f>
        <v>#REF!</v>
      </c>
      <c r="AN87" s="63" t="e">
        <f>'REV-REC-MAINT_CWS'!AQ141</f>
        <v>#REF!</v>
      </c>
      <c r="AO87" s="63" t="e">
        <f>'REV-REC-MAINT_CWS'!AR141</f>
        <v>#REF!</v>
      </c>
      <c r="AP87" s="63" t="e">
        <f>'REV-REC-MAINT_CWS'!AS141</f>
        <v>#REF!</v>
      </c>
      <c r="AQ87" s="63" t="e">
        <f>'REV-REC-MAINT_CWS'!AT141</f>
        <v>#REF!</v>
      </c>
      <c r="AR87" s="63" t="e">
        <f>'REV-REC-MAINT_CWS'!AU141</f>
        <v>#REF!</v>
      </c>
      <c r="AS87" s="63" t="e">
        <f>'REV-REC-MAINT_CWS'!AV141</f>
        <v>#REF!</v>
      </c>
      <c r="AT87" s="63" t="e">
        <f>'REV-REC-MAINT_CWS'!AW141</f>
        <v>#REF!</v>
      </c>
      <c r="AU87" s="63" t="e">
        <f>'REV-REC-MAINT_CWS'!AX141</f>
        <v>#REF!</v>
      </c>
      <c r="AV87" s="63" t="e">
        <f>'REV-REC-MAINT_CWS'!AY141</f>
        <v>#REF!</v>
      </c>
      <c r="AW87" s="63" t="e">
        <f>'REV-REC-MAINT_CWS'!AZ141</f>
        <v>#REF!</v>
      </c>
      <c r="AX87" s="63" t="e">
        <f>'REV-REC-MAINT_CWS'!BA141</f>
        <v>#REF!</v>
      </c>
      <c r="AY87" s="63" t="e">
        <f>'REV-REC-MAINT_CWS'!BB141</f>
        <v>#REF!</v>
      </c>
      <c r="AZ87" s="63" t="e">
        <f>'REV-REC-MAINT_CWS'!BC141</f>
        <v>#REF!</v>
      </c>
      <c r="BA87" s="63" t="e">
        <f>'REV-REC-MAINT_CWS'!BD141</f>
        <v>#REF!</v>
      </c>
      <c r="BB87" s="63" t="e">
        <f>'REV-REC-MAINT_CWS'!BE141</f>
        <v>#REF!</v>
      </c>
      <c r="BC87" s="63" t="e">
        <f>'REV-REC-MAINT_CWS'!BF141</f>
        <v>#REF!</v>
      </c>
      <c r="BD87" s="63" t="e">
        <f>'REV-REC-MAINT_CWS'!BG141</f>
        <v>#REF!</v>
      </c>
      <c r="BE87" s="63" t="e">
        <f>'REV-REC-MAINT_CWS'!BH141</f>
        <v>#REF!</v>
      </c>
      <c r="BF87" s="63" t="e">
        <f>'REV-REC-MAINT_CWS'!BI141</f>
        <v>#REF!</v>
      </c>
      <c r="BG87" s="63" t="e">
        <f>'REV-REC-MAINT_CWS'!BJ141</f>
        <v>#REF!</v>
      </c>
      <c r="BH87" s="63" t="e">
        <f>'REV-REC-MAINT_CWS'!BK141</f>
        <v>#REF!</v>
      </c>
      <c r="BI87" s="63" t="e">
        <f>'REV-REC-MAINT_CWS'!BL141</f>
        <v>#REF!</v>
      </c>
      <c r="BJ87" s="63" t="e">
        <f>'REV-REC-MAINT_CWS'!BM141</f>
        <v>#REF!</v>
      </c>
      <c r="BK87" s="118" t="e">
        <f>SUM(C87:BJ87)</f>
        <v>#REF!</v>
      </c>
    </row>
    <row r="88" spans="1:64" outlineLevel="1" x14ac:dyDescent="0.15">
      <c r="A88" s="47" t="s">
        <v>364</v>
      </c>
      <c r="C88" s="63">
        <f>SUM(C86:C87)</f>
        <v>0</v>
      </c>
      <c r="D88" s="63">
        <f t="shared" ref="D88:BJ88" si="57">SUM(D86:D87)</f>
        <v>0</v>
      </c>
      <c r="E88" s="63">
        <f t="shared" si="57"/>
        <v>0</v>
      </c>
      <c r="F88" s="63">
        <f t="shared" si="57"/>
        <v>5000</v>
      </c>
      <c r="G88" s="63">
        <f t="shared" si="57"/>
        <v>5000</v>
      </c>
      <c r="H88" s="63">
        <f t="shared" si="57"/>
        <v>5000</v>
      </c>
      <c r="I88" s="63">
        <f t="shared" si="57"/>
        <v>5000</v>
      </c>
      <c r="J88" s="63">
        <f t="shared" si="57"/>
        <v>5000</v>
      </c>
      <c r="K88" s="63">
        <f t="shared" si="57"/>
        <v>2500</v>
      </c>
      <c r="L88" s="63">
        <f t="shared" si="57"/>
        <v>2500</v>
      </c>
      <c r="M88" s="63">
        <f t="shared" si="57"/>
        <v>2500</v>
      </c>
      <c r="N88" s="63">
        <f t="shared" si="57"/>
        <v>2500</v>
      </c>
      <c r="O88" s="63">
        <f t="shared" si="57"/>
        <v>8025</v>
      </c>
      <c r="P88" s="63">
        <f t="shared" si="57"/>
        <v>13375</v>
      </c>
      <c r="Q88" s="63">
        <f t="shared" si="57"/>
        <v>16050</v>
      </c>
      <c r="R88" s="63">
        <f t="shared" si="57"/>
        <v>16050</v>
      </c>
      <c r="S88" s="63">
        <f t="shared" si="57"/>
        <v>16050</v>
      </c>
      <c r="T88" s="63">
        <f t="shared" si="57"/>
        <v>18725</v>
      </c>
      <c r="U88" s="63">
        <f t="shared" si="57"/>
        <v>16050</v>
      </c>
      <c r="V88" s="63">
        <f t="shared" si="57"/>
        <v>16050</v>
      </c>
      <c r="W88" s="63">
        <f t="shared" si="57"/>
        <v>13375</v>
      </c>
      <c r="X88" s="63">
        <f t="shared" si="57"/>
        <v>13375</v>
      </c>
      <c r="Y88" s="63">
        <f t="shared" si="57"/>
        <v>13375</v>
      </c>
      <c r="Z88" s="63">
        <f t="shared" si="57"/>
        <v>8025</v>
      </c>
      <c r="AA88" s="63">
        <f t="shared" si="57"/>
        <v>12500</v>
      </c>
      <c r="AB88" s="63">
        <f t="shared" si="57"/>
        <v>20000</v>
      </c>
      <c r="AC88" s="63">
        <f t="shared" si="57"/>
        <v>22500</v>
      </c>
      <c r="AD88" s="63">
        <f t="shared" si="57"/>
        <v>22500</v>
      </c>
      <c r="AE88" s="63">
        <f t="shared" si="57"/>
        <v>22500</v>
      </c>
      <c r="AF88" s="63">
        <f t="shared" si="57"/>
        <v>25000</v>
      </c>
      <c r="AG88" s="63">
        <f t="shared" si="57"/>
        <v>22500</v>
      </c>
      <c r="AH88" s="63">
        <f t="shared" si="57"/>
        <v>22500</v>
      </c>
      <c r="AI88" s="63">
        <f t="shared" si="57"/>
        <v>20000</v>
      </c>
      <c r="AJ88" s="63">
        <f t="shared" si="57"/>
        <v>20000</v>
      </c>
      <c r="AK88" s="63">
        <f t="shared" si="57"/>
        <v>20000</v>
      </c>
      <c r="AL88" s="63">
        <f t="shared" si="57"/>
        <v>12500</v>
      </c>
      <c r="AM88" s="63" t="e">
        <f t="shared" si="57"/>
        <v>#REF!</v>
      </c>
      <c r="AN88" s="63" t="e">
        <f t="shared" si="57"/>
        <v>#REF!</v>
      </c>
      <c r="AO88" s="63" t="e">
        <f t="shared" si="57"/>
        <v>#REF!</v>
      </c>
      <c r="AP88" s="63" t="e">
        <f t="shared" si="57"/>
        <v>#REF!</v>
      </c>
      <c r="AQ88" s="63" t="e">
        <f t="shared" si="57"/>
        <v>#REF!</v>
      </c>
      <c r="AR88" s="63" t="e">
        <f t="shared" si="57"/>
        <v>#REF!</v>
      </c>
      <c r="AS88" s="63" t="e">
        <f t="shared" si="57"/>
        <v>#REF!</v>
      </c>
      <c r="AT88" s="63" t="e">
        <f t="shared" si="57"/>
        <v>#REF!</v>
      </c>
      <c r="AU88" s="63" t="e">
        <f t="shared" si="57"/>
        <v>#REF!</v>
      </c>
      <c r="AV88" s="63" t="e">
        <f t="shared" si="57"/>
        <v>#REF!</v>
      </c>
      <c r="AW88" s="63" t="e">
        <f t="shared" si="57"/>
        <v>#REF!</v>
      </c>
      <c r="AX88" s="63" t="e">
        <f t="shared" si="57"/>
        <v>#REF!</v>
      </c>
      <c r="AY88" s="63" t="e">
        <f t="shared" si="57"/>
        <v>#REF!</v>
      </c>
      <c r="AZ88" s="63" t="e">
        <f t="shared" si="57"/>
        <v>#REF!</v>
      </c>
      <c r="BA88" s="63" t="e">
        <f t="shared" si="57"/>
        <v>#REF!</v>
      </c>
      <c r="BB88" s="63" t="e">
        <f t="shared" si="57"/>
        <v>#REF!</v>
      </c>
      <c r="BC88" s="63" t="e">
        <f t="shared" si="57"/>
        <v>#REF!</v>
      </c>
      <c r="BD88" s="63" t="e">
        <f t="shared" si="57"/>
        <v>#REF!</v>
      </c>
      <c r="BE88" s="63" t="e">
        <f t="shared" si="57"/>
        <v>#REF!</v>
      </c>
      <c r="BF88" s="63" t="e">
        <f t="shared" si="57"/>
        <v>#REF!</v>
      </c>
      <c r="BG88" s="63" t="e">
        <f t="shared" si="57"/>
        <v>#REF!</v>
      </c>
      <c r="BH88" s="63" t="e">
        <f t="shared" si="57"/>
        <v>#REF!</v>
      </c>
      <c r="BI88" s="63" t="e">
        <f t="shared" si="57"/>
        <v>#REF!</v>
      </c>
      <c r="BJ88" s="63" t="e">
        <f t="shared" si="57"/>
        <v>#REF!</v>
      </c>
      <c r="BL88" s="178" t="e">
        <f>BJ88+BJ83</f>
        <v>#REF!</v>
      </c>
    </row>
    <row r="89" spans="1:64" x14ac:dyDescent="0.15">
      <c r="A89" s="47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63"/>
      <c r="AL89" s="63"/>
      <c r="AM89" s="63"/>
      <c r="AN89" s="63"/>
      <c r="AO89" s="63"/>
      <c r="AP89" s="63"/>
      <c r="AQ89" s="63"/>
      <c r="AR89" s="63"/>
      <c r="AS89" s="63"/>
      <c r="AT89" s="63"/>
      <c r="AU89" s="63"/>
      <c r="AV89" s="63"/>
      <c r="AW89" s="63"/>
      <c r="AX89" s="63"/>
      <c r="AY89" s="63"/>
      <c r="AZ89" s="63"/>
      <c r="BA89" s="63"/>
      <c r="BB89" s="63"/>
      <c r="BC89" s="63"/>
      <c r="BD89" s="63"/>
      <c r="BE89" s="63"/>
      <c r="BF89" s="63"/>
      <c r="BG89" s="63"/>
      <c r="BH89" s="63"/>
      <c r="BI89" s="63"/>
      <c r="BJ89" s="63"/>
      <c r="BL89" s="178"/>
    </row>
    <row r="90" spans="1:64" customFormat="1" x14ac:dyDescent="0.15">
      <c r="A90" s="381" t="str">
        <f>'COGS-PRICE-MARGIN_CWS'!$A$27</f>
        <v>Producto Fusión</v>
      </c>
      <c r="B90" s="10"/>
      <c r="C90" s="10"/>
      <c r="D90" s="10"/>
      <c r="E90" s="10"/>
      <c r="F90" s="10"/>
      <c r="G90" s="10"/>
      <c r="BK90" s="118"/>
    </row>
    <row r="91" spans="1:64" customFormat="1" outlineLevel="1" x14ac:dyDescent="0.15">
      <c r="A91" s="33"/>
      <c r="B91" s="10"/>
      <c r="C91" s="10"/>
      <c r="D91" s="10"/>
      <c r="E91" s="10"/>
      <c r="F91" s="10"/>
      <c r="G91" s="10"/>
      <c r="BK91" s="118"/>
    </row>
    <row r="92" spans="1:64" s="169" customFormat="1" outlineLevel="1" x14ac:dyDescent="0.15">
      <c r="A92" s="315" t="s">
        <v>215</v>
      </c>
      <c r="C92" s="169">
        <f>C$47</f>
        <v>0</v>
      </c>
      <c r="D92" s="169">
        <f t="shared" ref="D92:AL92" si="58">D$47</f>
        <v>0</v>
      </c>
      <c r="E92" s="169">
        <f t="shared" si="58"/>
        <v>0</v>
      </c>
      <c r="F92" s="169">
        <f t="shared" si="58"/>
        <v>3</v>
      </c>
      <c r="G92" s="169">
        <f t="shared" si="58"/>
        <v>3</v>
      </c>
      <c r="H92" s="169">
        <f t="shared" si="58"/>
        <v>3</v>
      </c>
      <c r="I92" s="169">
        <f t="shared" si="58"/>
        <v>3</v>
      </c>
      <c r="J92" s="169">
        <f t="shared" si="58"/>
        <v>3</v>
      </c>
      <c r="K92" s="169">
        <f t="shared" si="58"/>
        <v>3</v>
      </c>
      <c r="L92" s="169">
        <f t="shared" si="58"/>
        <v>3</v>
      </c>
      <c r="M92" s="169">
        <f t="shared" si="58"/>
        <v>3</v>
      </c>
      <c r="N92" s="169">
        <f t="shared" si="58"/>
        <v>2</v>
      </c>
      <c r="O92" s="169">
        <f t="shared" si="58"/>
        <v>5</v>
      </c>
      <c r="P92" s="169">
        <f t="shared" si="58"/>
        <v>9</v>
      </c>
      <c r="Q92" s="169">
        <f t="shared" si="58"/>
        <v>9</v>
      </c>
      <c r="R92" s="169">
        <f t="shared" si="58"/>
        <v>9</v>
      </c>
      <c r="S92" s="169">
        <f t="shared" si="58"/>
        <v>10</v>
      </c>
      <c r="T92" s="169">
        <f t="shared" si="58"/>
        <v>11</v>
      </c>
      <c r="U92" s="169">
        <f t="shared" si="58"/>
        <v>9</v>
      </c>
      <c r="V92" s="169">
        <f t="shared" si="58"/>
        <v>10</v>
      </c>
      <c r="W92" s="169">
        <f t="shared" si="58"/>
        <v>9</v>
      </c>
      <c r="X92" s="169">
        <f t="shared" si="58"/>
        <v>9</v>
      </c>
      <c r="Y92" s="169">
        <f t="shared" si="58"/>
        <v>9</v>
      </c>
      <c r="Z92" s="169">
        <f t="shared" si="58"/>
        <v>5</v>
      </c>
      <c r="AA92" s="169">
        <f t="shared" si="58"/>
        <v>15</v>
      </c>
      <c r="AB92" s="169">
        <f t="shared" si="58"/>
        <v>24</v>
      </c>
      <c r="AC92" s="169">
        <f t="shared" si="58"/>
        <v>27</v>
      </c>
      <c r="AD92" s="169">
        <f t="shared" si="58"/>
        <v>27</v>
      </c>
      <c r="AE92" s="169">
        <f t="shared" si="58"/>
        <v>29</v>
      </c>
      <c r="AF92" s="169">
        <f t="shared" si="58"/>
        <v>32</v>
      </c>
      <c r="AG92" s="169">
        <f t="shared" si="58"/>
        <v>27</v>
      </c>
      <c r="AH92" s="169">
        <f t="shared" si="58"/>
        <v>29</v>
      </c>
      <c r="AI92" s="169">
        <f t="shared" si="58"/>
        <v>24</v>
      </c>
      <c r="AJ92" s="169">
        <f t="shared" si="58"/>
        <v>24</v>
      </c>
      <c r="AK92" s="169">
        <f t="shared" si="58"/>
        <v>24</v>
      </c>
      <c r="AL92" s="169">
        <f t="shared" si="58"/>
        <v>15</v>
      </c>
      <c r="AM92" s="169">
        <f>'REV-SALES-FCAST_CWS'!C128</f>
        <v>0</v>
      </c>
      <c r="AN92" s="169">
        <f>'REV-SALES-FCAST_CWS'!D128</f>
        <v>0</v>
      </c>
      <c r="AO92" s="169">
        <f>'REV-SALES-FCAST_CWS'!E128</f>
        <v>0</v>
      </c>
      <c r="AP92" s="169">
        <f>'REV-SALES-FCAST_CWS'!F128</f>
        <v>0</v>
      </c>
      <c r="AQ92" s="169">
        <f>'REV-SALES-FCAST_CWS'!G128</f>
        <v>0</v>
      </c>
      <c r="AR92" s="169">
        <f>'REV-SALES-FCAST_CWS'!H128</f>
        <v>0</v>
      </c>
      <c r="AS92" s="169">
        <f>'REV-SALES-FCAST_CWS'!I128</f>
        <v>0</v>
      </c>
      <c r="AT92" s="169">
        <f>'REV-SALES-FCAST_CWS'!J128</f>
        <v>0</v>
      </c>
      <c r="AU92" s="169">
        <f>'REV-SALES-FCAST_CWS'!K128</f>
        <v>0</v>
      </c>
      <c r="AV92" s="169">
        <f>'REV-SALES-FCAST_CWS'!L128</f>
        <v>0</v>
      </c>
      <c r="AW92" s="169">
        <f>'REV-SALES-FCAST_CWS'!M128</f>
        <v>0</v>
      </c>
      <c r="AX92" s="169">
        <f>'REV-SALES-FCAST_CWS'!N128</f>
        <v>0</v>
      </c>
      <c r="AY92" s="169">
        <f>'REV-SALES-FCAST_CWS'!C132</f>
        <v>0</v>
      </c>
      <c r="AZ92" s="169">
        <f>'REV-SALES-FCAST_CWS'!D132</f>
        <v>0</v>
      </c>
      <c r="BA92" s="169">
        <f>'REV-SALES-FCAST_CWS'!E132</f>
        <v>0</v>
      </c>
      <c r="BB92" s="169">
        <f>'REV-SALES-FCAST_CWS'!F132</f>
        <v>0</v>
      </c>
      <c r="BC92" s="169">
        <f>'REV-SALES-FCAST_CWS'!G132</f>
        <v>0</v>
      </c>
      <c r="BD92" s="169">
        <f>'REV-SALES-FCAST_CWS'!H132</f>
        <v>0</v>
      </c>
      <c r="BE92" s="169">
        <f>'REV-SALES-FCAST_CWS'!I132</f>
        <v>0</v>
      </c>
      <c r="BF92" s="169">
        <f>'REV-SALES-FCAST_CWS'!J132</f>
        <v>0</v>
      </c>
      <c r="BG92" s="169">
        <f>'REV-SALES-FCAST_CWS'!K132</f>
        <v>0</v>
      </c>
      <c r="BH92" s="169">
        <f>'REV-SALES-FCAST_CWS'!L132</f>
        <v>0</v>
      </c>
      <c r="BI92" s="169">
        <f>'REV-SALES-FCAST_CWS'!M132</f>
        <v>0</v>
      </c>
      <c r="BJ92" s="169">
        <f>'REV-SALES-FCAST_CWS'!N132</f>
        <v>0</v>
      </c>
      <c r="BK92" s="316">
        <f>SUM(C92:BJ92)</f>
        <v>427</v>
      </c>
    </row>
    <row r="93" spans="1:64" customFormat="1" outlineLevel="1" x14ac:dyDescent="0.15">
      <c r="A93" s="47" t="s">
        <v>322</v>
      </c>
      <c r="C93" s="97">
        <f>'COGS-PRICE-MARGIN_CWS'!$B28*C92</f>
        <v>0</v>
      </c>
      <c r="D93" s="97">
        <f>'COGS-PRICE-MARGIN_CWS'!$B28*D92</f>
        <v>0</v>
      </c>
      <c r="E93" s="97">
        <f>'COGS-PRICE-MARGIN_CWS'!$B28*E92</f>
        <v>0</v>
      </c>
      <c r="F93" s="97">
        <f>'COGS-PRICE-MARGIN_CWS'!$B28*F92</f>
        <v>69000</v>
      </c>
      <c r="G93" s="97">
        <f>'COGS-PRICE-MARGIN_CWS'!$B28*G92</f>
        <v>69000</v>
      </c>
      <c r="H93" s="97">
        <f>'COGS-PRICE-MARGIN_CWS'!$B28*H92</f>
        <v>69000</v>
      </c>
      <c r="I93" s="97">
        <f>'COGS-PRICE-MARGIN_CWS'!$B28*I92</f>
        <v>69000</v>
      </c>
      <c r="J93" s="97">
        <f>'COGS-PRICE-MARGIN_CWS'!$B28*J92</f>
        <v>69000</v>
      </c>
      <c r="K93" s="97">
        <f>'COGS-PRICE-MARGIN_CWS'!$B28*K92</f>
        <v>69000</v>
      </c>
      <c r="L93" s="97">
        <f>'COGS-PRICE-MARGIN_CWS'!$B28*L92</f>
        <v>69000</v>
      </c>
      <c r="M93" s="97">
        <f>'COGS-PRICE-MARGIN_CWS'!$B28*M92</f>
        <v>69000</v>
      </c>
      <c r="N93" s="97">
        <f>'COGS-PRICE-MARGIN_CWS'!$B28*N92</f>
        <v>46000</v>
      </c>
      <c r="O93" s="97">
        <f>'COGS-PRICE-MARGIN_CWS'!$B78*O92</f>
        <v>123050</v>
      </c>
      <c r="P93" s="97">
        <f>'COGS-PRICE-MARGIN_CWS'!$B78*P92</f>
        <v>221490</v>
      </c>
      <c r="Q93" s="97">
        <f>'COGS-PRICE-MARGIN_CWS'!$B78*Q92</f>
        <v>221490</v>
      </c>
      <c r="R93" s="97">
        <f>'COGS-PRICE-MARGIN_CWS'!$B78*R92</f>
        <v>221490</v>
      </c>
      <c r="S93" s="97">
        <f>'COGS-PRICE-MARGIN_CWS'!$B78*S92</f>
        <v>246100</v>
      </c>
      <c r="T93" s="97">
        <f>'COGS-PRICE-MARGIN_CWS'!$B78*T92</f>
        <v>270710</v>
      </c>
      <c r="U93" s="97">
        <f>'COGS-PRICE-MARGIN_CWS'!$B78*U92</f>
        <v>221490</v>
      </c>
      <c r="V93" s="97">
        <f>'COGS-PRICE-MARGIN_CWS'!$B78*V92</f>
        <v>246100</v>
      </c>
      <c r="W93" s="97">
        <f>'COGS-PRICE-MARGIN_CWS'!$B78*W92</f>
        <v>221490</v>
      </c>
      <c r="X93" s="97">
        <f>'COGS-PRICE-MARGIN_CWS'!$B78*X92</f>
        <v>221490</v>
      </c>
      <c r="Y93" s="97">
        <f>'COGS-PRICE-MARGIN_CWS'!$B78*Y92</f>
        <v>221490</v>
      </c>
      <c r="Z93" s="97">
        <f>'COGS-PRICE-MARGIN_CWS'!$B78*Z92</f>
        <v>123050</v>
      </c>
      <c r="AA93" s="97">
        <f>'COGS-PRICE-MARGIN_CWS'!$B128*AA92</f>
        <v>345000</v>
      </c>
      <c r="AB93" s="97">
        <f>'COGS-PRICE-MARGIN_CWS'!$B128*AB92</f>
        <v>552000</v>
      </c>
      <c r="AC93" s="97">
        <f>'COGS-PRICE-MARGIN_CWS'!$B128*AC92</f>
        <v>621000</v>
      </c>
      <c r="AD93" s="97">
        <f>'COGS-PRICE-MARGIN_CWS'!$B128*AD92</f>
        <v>621000</v>
      </c>
      <c r="AE93" s="97">
        <f>'COGS-PRICE-MARGIN_CWS'!$B128*AE92</f>
        <v>667000</v>
      </c>
      <c r="AF93" s="97">
        <f>'COGS-PRICE-MARGIN_CWS'!$B128*AF92</f>
        <v>736000</v>
      </c>
      <c r="AG93" s="97">
        <f>'COGS-PRICE-MARGIN_CWS'!$B128*AG92</f>
        <v>621000</v>
      </c>
      <c r="AH93" s="97">
        <f>'COGS-PRICE-MARGIN_CWS'!$B128*AH92</f>
        <v>667000</v>
      </c>
      <c r="AI93" s="97">
        <f>'COGS-PRICE-MARGIN_CWS'!$B128*AI92</f>
        <v>552000</v>
      </c>
      <c r="AJ93" s="97">
        <f>'COGS-PRICE-MARGIN_CWS'!$B128*AJ92</f>
        <v>552000</v>
      </c>
      <c r="AK93" s="97">
        <f>'COGS-PRICE-MARGIN_CWS'!$B128*AK92</f>
        <v>552000</v>
      </c>
      <c r="AL93" s="97">
        <f>'COGS-PRICE-MARGIN_CWS'!$B128*AL92</f>
        <v>345000</v>
      </c>
      <c r="AM93" s="97">
        <f>'COGS-PRICE-MARGIN_CWS'!$B161*AM92</f>
        <v>0</v>
      </c>
      <c r="AN93" s="97">
        <f>'COGS-PRICE-MARGIN_CWS'!$B161*AN92</f>
        <v>0</v>
      </c>
      <c r="AO93" s="97">
        <f>'COGS-PRICE-MARGIN_CWS'!$B161*AO92</f>
        <v>0</v>
      </c>
      <c r="AP93" s="97">
        <f>'COGS-PRICE-MARGIN_CWS'!$B161*AP92</f>
        <v>0</v>
      </c>
      <c r="AQ93" s="97">
        <f>'COGS-PRICE-MARGIN_CWS'!$B161*AQ92</f>
        <v>0</v>
      </c>
      <c r="AR93" s="97">
        <f>'COGS-PRICE-MARGIN_CWS'!$B161*AR92</f>
        <v>0</v>
      </c>
      <c r="AS93" s="97">
        <f>'COGS-PRICE-MARGIN_CWS'!$B161*AS92</f>
        <v>0</v>
      </c>
      <c r="AT93" s="97">
        <f>'COGS-PRICE-MARGIN_CWS'!$B161*AT92</f>
        <v>0</v>
      </c>
      <c r="AU93" s="97">
        <f>'COGS-PRICE-MARGIN_CWS'!$B161*AU92</f>
        <v>0</v>
      </c>
      <c r="AV93" s="97">
        <f>'COGS-PRICE-MARGIN_CWS'!$B161*AV92</f>
        <v>0</v>
      </c>
      <c r="AW93" s="97">
        <f>'COGS-PRICE-MARGIN_CWS'!$B161*AW92</f>
        <v>0</v>
      </c>
      <c r="AX93" s="97">
        <f>'COGS-PRICE-MARGIN_CWS'!$B161*AX92</f>
        <v>0</v>
      </c>
      <c r="AY93" s="97">
        <f>'COGS-PRICE-MARGIN_CWS'!$B182*AY92</f>
        <v>0</v>
      </c>
      <c r="AZ93" s="97">
        <f>'COGS-PRICE-MARGIN_CWS'!$B182*AZ92</f>
        <v>0</v>
      </c>
      <c r="BA93" s="97">
        <f>'COGS-PRICE-MARGIN_CWS'!$B182*BA92</f>
        <v>0</v>
      </c>
      <c r="BB93" s="97">
        <f>'COGS-PRICE-MARGIN_CWS'!$B182*BB92</f>
        <v>0</v>
      </c>
      <c r="BC93" s="97">
        <f>'COGS-PRICE-MARGIN_CWS'!$B182*BC92</f>
        <v>0</v>
      </c>
      <c r="BD93" s="97">
        <f>'COGS-PRICE-MARGIN_CWS'!$B182*BD92</f>
        <v>0</v>
      </c>
      <c r="BE93" s="97">
        <f>'COGS-PRICE-MARGIN_CWS'!$B182*BE92</f>
        <v>0</v>
      </c>
      <c r="BF93" s="97">
        <f>'COGS-PRICE-MARGIN_CWS'!$B182*BF92</f>
        <v>0</v>
      </c>
      <c r="BG93" s="97">
        <f>'COGS-PRICE-MARGIN_CWS'!$B182*BG92</f>
        <v>0</v>
      </c>
      <c r="BH93" s="97">
        <f>'COGS-PRICE-MARGIN_CWS'!$B182*BH92</f>
        <v>0</v>
      </c>
      <c r="BI93" s="97">
        <f>'COGS-PRICE-MARGIN_CWS'!$B182*BI92</f>
        <v>0</v>
      </c>
      <c r="BJ93" s="97">
        <f>'COGS-PRICE-MARGIN_CWS'!$B182*BJ92</f>
        <v>0</v>
      </c>
      <c r="BK93" s="118">
        <f>SUM(C93:BJ93)</f>
        <v>9988440</v>
      </c>
    </row>
    <row r="94" spans="1:64" customFormat="1" outlineLevel="1" x14ac:dyDescent="0.15">
      <c r="A94" s="47" t="s">
        <v>343</v>
      </c>
      <c r="C94" s="98">
        <f>'COGS-PRICE-MARGIN_CWS'!$C$28</f>
        <v>0.09</v>
      </c>
      <c r="D94" s="98">
        <f>'COGS-PRICE-MARGIN_CWS'!$C$28</f>
        <v>0.09</v>
      </c>
      <c r="E94" s="98">
        <f>'COGS-PRICE-MARGIN_CWS'!$C$28</f>
        <v>0.09</v>
      </c>
      <c r="F94" s="98">
        <f>'COGS-PRICE-MARGIN_CWS'!$C$28</f>
        <v>0.09</v>
      </c>
      <c r="G94" s="98">
        <f>'COGS-PRICE-MARGIN_CWS'!$C$28</f>
        <v>0.09</v>
      </c>
      <c r="H94" s="98">
        <f>'COGS-PRICE-MARGIN_CWS'!$C$28</f>
        <v>0.09</v>
      </c>
      <c r="I94" s="98">
        <f>'COGS-PRICE-MARGIN_CWS'!$C$28</f>
        <v>0.09</v>
      </c>
      <c r="J94" s="98">
        <f>'COGS-PRICE-MARGIN_CWS'!$C$28</f>
        <v>0.09</v>
      </c>
      <c r="K94" s="98">
        <f>'COGS-PRICE-MARGIN_CWS'!$C$28</f>
        <v>0.09</v>
      </c>
      <c r="L94" s="98">
        <f>'COGS-PRICE-MARGIN_CWS'!$C$28</f>
        <v>0.09</v>
      </c>
      <c r="M94" s="98">
        <f>'COGS-PRICE-MARGIN_CWS'!$C$28</f>
        <v>0.09</v>
      </c>
      <c r="N94" s="98">
        <f>'COGS-PRICE-MARGIN_CWS'!$C$28</f>
        <v>0.09</v>
      </c>
      <c r="O94" s="98">
        <f>'COGS-PRICE-MARGIN_CWS'!$C$78</f>
        <v>0</v>
      </c>
      <c r="P94" s="98">
        <f>'COGS-PRICE-MARGIN_CWS'!$C$78</f>
        <v>0</v>
      </c>
      <c r="Q94" s="98">
        <f>'COGS-PRICE-MARGIN_CWS'!$C$78</f>
        <v>0</v>
      </c>
      <c r="R94" s="98">
        <f>'COGS-PRICE-MARGIN_CWS'!$C$78</f>
        <v>0</v>
      </c>
      <c r="S94" s="98">
        <f>'COGS-PRICE-MARGIN_CWS'!$C$78</f>
        <v>0</v>
      </c>
      <c r="T94" s="98">
        <f>'COGS-PRICE-MARGIN_CWS'!$C$78</f>
        <v>0</v>
      </c>
      <c r="U94" s="98">
        <f>'COGS-PRICE-MARGIN_CWS'!$C$78</f>
        <v>0</v>
      </c>
      <c r="V94" s="98">
        <f>'COGS-PRICE-MARGIN_CWS'!$C$78</f>
        <v>0</v>
      </c>
      <c r="W94" s="98">
        <f>'COGS-PRICE-MARGIN_CWS'!$C$78</f>
        <v>0</v>
      </c>
      <c r="X94" s="98">
        <f>'COGS-PRICE-MARGIN_CWS'!$C$78</f>
        <v>0</v>
      </c>
      <c r="Y94" s="98">
        <f>'COGS-PRICE-MARGIN_CWS'!$C$78</f>
        <v>0</v>
      </c>
      <c r="Z94" s="98">
        <f>'COGS-PRICE-MARGIN_CWS'!$C$78</f>
        <v>0</v>
      </c>
      <c r="AA94" s="116">
        <f>'COGS-PRICE-MARGIN_CWS'!$C128</f>
        <v>0</v>
      </c>
      <c r="AB94" s="116">
        <f>'COGS-PRICE-MARGIN_CWS'!$C128</f>
        <v>0</v>
      </c>
      <c r="AC94" s="116">
        <f>'COGS-PRICE-MARGIN_CWS'!$C128</f>
        <v>0</v>
      </c>
      <c r="AD94" s="116">
        <f>'COGS-PRICE-MARGIN_CWS'!$C128</f>
        <v>0</v>
      </c>
      <c r="AE94" s="116">
        <f>'COGS-PRICE-MARGIN_CWS'!$C128</f>
        <v>0</v>
      </c>
      <c r="AF94" s="116">
        <f>'COGS-PRICE-MARGIN_CWS'!$C128</f>
        <v>0</v>
      </c>
      <c r="AG94" s="116">
        <f>'COGS-PRICE-MARGIN_CWS'!$C128</f>
        <v>0</v>
      </c>
      <c r="AH94" s="116">
        <f>'COGS-PRICE-MARGIN_CWS'!$C128</f>
        <v>0</v>
      </c>
      <c r="AI94" s="116">
        <f>'COGS-PRICE-MARGIN_CWS'!$C128</f>
        <v>0</v>
      </c>
      <c r="AJ94" s="116">
        <f>'COGS-PRICE-MARGIN_CWS'!$C128</f>
        <v>0</v>
      </c>
      <c r="AK94" s="116">
        <f>'COGS-PRICE-MARGIN_CWS'!$C128</f>
        <v>0</v>
      </c>
      <c r="AL94" s="116">
        <f>'COGS-PRICE-MARGIN_CWS'!$C128</f>
        <v>0</v>
      </c>
      <c r="AM94" s="98">
        <f>'COGS-PRICE-MARGIN_CWS'!$C161</f>
        <v>0</v>
      </c>
      <c r="AN94" s="98">
        <f>'COGS-PRICE-MARGIN_CWS'!$C161</f>
        <v>0</v>
      </c>
      <c r="AO94" s="98">
        <f>'COGS-PRICE-MARGIN_CWS'!$C161</f>
        <v>0</v>
      </c>
      <c r="AP94" s="98">
        <f>'COGS-PRICE-MARGIN_CWS'!$C161</f>
        <v>0</v>
      </c>
      <c r="AQ94" s="98">
        <f>'COGS-PRICE-MARGIN_CWS'!$C161</f>
        <v>0</v>
      </c>
      <c r="AR94" s="98">
        <f>'COGS-PRICE-MARGIN_CWS'!$C161</f>
        <v>0</v>
      </c>
      <c r="AS94" s="98">
        <f>'COGS-PRICE-MARGIN_CWS'!$C161</f>
        <v>0</v>
      </c>
      <c r="AT94" s="98">
        <f>'COGS-PRICE-MARGIN_CWS'!$C161</f>
        <v>0</v>
      </c>
      <c r="AU94" s="98">
        <f>'COGS-PRICE-MARGIN_CWS'!$C161</f>
        <v>0</v>
      </c>
      <c r="AV94" s="98">
        <f>'COGS-PRICE-MARGIN_CWS'!$C161</f>
        <v>0</v>
      </c>
      <c r="AW94" s="98">
        <f>'COGS-PRICE-MARGIN_CWS'!$C161</f>
        <v>0</v>
      </c>
      <c r="AX94" s="98">
        <f>'COGS-PRICE-MARGIN_CWS'!$C161</f>
        <v>0</v>
      </c>
      <c r="AY94" s="98">
        <f>'COGS-PRICE-MARGIN_CWS'!$C182</f>
        <v>0</v>
      </c>
      <c r="AZ94" s="98">
        <f>'COGS-PRICE-MARGIN_CWS'!$C182</f>
        <v>0</v>
      </c>
      <c r="BA94" s="98">
        <f>'COGS-PRICE-MARGIN_CWS'!$C182</f>
        <v>0</v>
      </c>
      <c r="BB94" s="98">
        <f>'COGS-PRICE-MARGIN_CWS'!$C182</f>
        <v>0</v>
      </c>
      <c r="BC94" s="98">
        <f>'COGS-PRICE-MARGIN_CWS'!$C182</f>
        <v>0</v>
      </c>
      <c r="BD94" s="98">
        <f>'COGS-PRICE-MARGIN_CWS'!$C182</f>
        <v>0</v>
      </c>
      <c r="BE94" s="98">
        <f>'COGS-PRICE-MARGIN_CWS'!$C182</f>
        <v>0</v>
      </c>
      <c r="BF94" s="98">
        <f>'COGS-PRICE-MARGIN_CWS'!$C182</f>
        <v>0</v>
      </c>
      <c r="BG94" s="98">
        <f>'COGS-PRICE-MARGIN_CWS'!$C182</f>
        <v>0</v>
      </c>
      <c r="BH94" s="98">
        <f>'COGS-PRICE-MARGIN_CWS'!$C182</f>
        <v>0</v>
      </c>
      <c r="BI94" s="98">
        <f>'COGS-PRICE-MARGIN_CWS'!$C182</f>
        <v>0</v>
      </c>
      <c r="BJ94" s="98">
        <f>'COGS-PRICE-MARGIN_CWS'!$C182</f>
        <v>0</v>
      </c>
      <c r="BK94" s="35">
        <f>COLUMNS(C94:BJ94)</f>
        <v>60</v>
      </c>
    </row>
    <row r="95" spans="1:64" customFormat="1" outlineLevel="1" x14ac:dyDescent="0.15">
      <c r="A95" s="47"/>
      <c r="C95" s="98"/>
      <c r="D95" s="98"/>
      <c r="E95" s="98"/>
      <c r="F95" s="98"/>
      <c r="G95" s="98"/>
      <c r="H95" s="98"/>
      <c r="I95" s="98"/>
      <c r="J95" s="98"/>
      <c r="K95" s="98"/>
      <c r="L95" s="98"/>
      <c r="M95" s="98"/>
      <c r="N95" s="98"/>
      <c r="O95" s="98"/>
      <c r="P95" s="98"/>
      <c r="Q95" s="98"/>
      <c r="R95" s="98"/>
      <c r="S95" s="98"/>
      <c r="T95" s="98"/>
      <c r="U95" s="98"/>
      <c r="V95" s="98"/>
      <c r="W95" s="98"/>
      <c r="X95" s="98"/>
      <c r="Y95" s="98"/>
      <c r="Z95" s="98"/>
      <c r="AA95" s="98"/>
      <c r="AB95" s="98"/>
      <c r="AC95" s="98"/>
      <c r="AD95" s="98"/>
      <c r="AE95" s="98"/>
      <c r="AF95" s="98"/>
      <c r="AG95" s="98"/>
      <c r="AH95" s="98"/>
      <c r="AI95" s="98"/>
      <c r="AJ95" s="98"/>
      <c r="AK95" s="98"/>
      <c r="AL95" s="98"/>
      <c r="AM95" s="98"/>
      <c r="AN95" s="98"/>
      <c r="AO95" s="98"/>
      <c r="AP95" s="98"/>
      <c r="AQ95" s="98"/>
      <c r="AR95" s="98"/>
      <c r="AS95" s="98"/>
      <c r="AT95" s="98"/>
      <c r="AU95" s="98"/>
      <c r="AV95" s="98"/>
      <c r="AW95" s="98"/>
      <c r="AX95" s="98"/>
      <c r="AY95" s="98"/>
      <c r="AZ95" s="98"/>
      <c r="BA95" s="98"/>
      <c r="BB95" s="98"/>
      <c r="BC95" s="98"/>
      <c r="BD95" s="98"/>
      <c r="BE95" s="98"/>
      <c r="BF95" s="98"/>
      <c r="BG95" s="98"/>
      <c r="BH95" s="98"/>
      <c r="BI95" s="98"/>
      <c r="BJ95" s="98"/>
      <c r="BK95" s="118"/>
    </row>
    <row r="96" spans="1:64" outlineLevel="1" x14ac:dyDescent="0.15">
      <c r="A96" s="44" t="s">
        <v>654</v>
      </c>
      <c r="C96" s="70">
        <f>IF(C92&gt;0,C97/C92,0)</f>
        <v>0</v>
      </c>
      <c r="D96" s="70">
        <f t="shared" ref="D96:BJ96" si="59">IF(D92&gt;0,D97/D92,0)</f>
        <v>0</v>
      </c>
      <c r="E96" s="70">
        <f t="shared" si="59"/>
        <v>0</v>
      </c>
      <c r="F96" s="70">
        <f t="shared" si="59"/>
        <v>20930</v>
      </c>
      <c r="G96" s="70">
        <f t="shared" si="59"/>
        <v>20930</v>
      </c>
      <c r="H96" s="70">
        <f t="shared" si="59"/>
        <v>20930</v>
      </c>
      <c r="I96" s="70">
        <f t="shared" si="59"/>
        <v>20930</v>
      </c>
      <c r="J96" s="70">
        <f t="shared" si="59"/>
        <v>20930</v>
      </c>
      <c r="K96" s="70">
        <f t="shared" si="59"/>
        <v>20930</v>
      </c>
      <c r="L96" s="70">
        <f t="shared" si="59"/>
        <v>20930</v>
      </c>
      <c r="M96" s="70">
        <f t="shared" si="59"/>
        <v>20930</v>
      </c>
      <c r="N96" s="70">
        <f t="shared" si="59"/>
        <v>20930</v>
      </c>
      <c r="O96" s="70">
        <f t="shared" si="59"/>
        <v>24610</v>
      </c>
      <c r="P96" s="70">
        <f t="shared" si="59"/>
        <v>24610</v>
      </c>
      <c r="Q96" s="70">
        <f t="shared" si="59"/>
        <v>24610</v>
      </c>
      <c r="R96" s="70">
        <f t="shared" si="59"/>
        <v>24610</v>
      </c>
      <c r="S96" s="70">
        <f t="shared" si="59"/>
        <v>24610</v>
      </c>
      <c r="T96" s="70">
        <f t="shared" si="59"/>
        <v>24610</v>
      </c>
      <c r="U96" s="70">
        <f t="shared" si="59"/>
        <v>24610</v>
      </c>
      <c r="V96" s="70">
        <f t="shared" si="59"/>
        <v>24610</v>
      </c>
      <c r="W96" s="70">
        <f t="shared" si="59"/>
        <v>24610</v>
      </c>
      <c r="X96" s="70">
        <f t="shared" si="59"/>
        <v>24610</v>
      </c>
      <c r="Y96" s="70">
        <f t="shared" si="59"/>
        <v>24610</v>
      </c>
      <c r="Z96" s="70">
        <f t="shared" si="59"/>
        <v>24610</v>
      </c>
      <c r="AA96" s="70">
        <f t="shared" si="59"/>
        <v>23000</v>
      </c>
      <c r="AB96" s="70">
        <f t="shared" si="59"/>
        <v>23000</v>
      </c>
      <c r="AC96" s="70">
        <f t="shared" si="59"/>
        <v>23000</v>
      </c>
      <c r="AD96" s="70">
        <f t="shared" si="59"/>
        <v>23000</v>
      </c>
      <c r="AE96" s="70">
        <f t="shared" si="59"/>
        <v>23000</v>
      </c>
      <c r="AF96" s="70">
        <f t="shared" si="59"/>
        <v>23000</v>
      </c>
      <c r="AG96" s="70">
        <f t="shared" si="59"/>
        <v>23000</v>
      </c>
      <c r="AH96" s="70">
        <f t="shared" si="59"/>
        <v>23000</v>
      </c>
      <c r="AI96" s="70">
        <f t="shared" si="59"/>
        <v>23000</v>
      </c>
      <c r="AJ96" s="70">
        <f t="shared" si="59"/>
        <v>23000</v>
      </c>
      <c r="AK96" s="70">
        <f t="shared" si="59"/>
        <v>23000</v>
      </c>
      <c r="AL96" s="70">
        <f t="shared" si="59"/>
        <v>23000</v>
      </c>
      <c r="AM96" s="70">
        <f t="shared" si="59"/>
        <v>0</v>
      </c>
      <c r="AN96" s="70">
        <f t="shared" si="59"/>
        <v>0</v>
      </c>
      <c r="AO96" s="70">
        <f t="shared" si="59"/>
        <v>0</v>
      </c>
      <c r="AP96" s="70">
        <f t="shared" si="59"/>
        <v>0</v>
      </c>
      <c r="AQ96" s="70">
        <f t="shared" si="59"/>
        <v>0</v>
      </c>
      <c r="AR96" s="70">
        <f t="shared" si="59"/>
        <v>0</v>
      </c>
      <c r="AS96" s="70">
        <f t="shared" si="59"/>
        <v>0</v>
      </c>
      <c r="AT96" s="70">
        <f t="shared" si="59"/>
        <v>0</v>
      </c>
      <c r="AU96" s="70">
        <f t="shared" si="59"/>
        <v>0</v>
      </c>
      <c r="AV96" s="70">
        <f t="shared" si="59"/>
        <v>0</v>
      </c>
      <c r="AW96" s="70">
        <f t="shared" si="59"/>
        <v>0</v>
      </c>
      <c r="AX96" s="70">
        <f t="shared" si="59"/>
        <v>0</v>
      </c>
      <c r="AY96" s="70">
        <f t="shared" si="59"/>
        <v>0</v>
      </c>
      <c r="AZ96" s="70">
        <f t="shared" si="59"/>
        <v>0</v>
      </c>
      <c r="BA96" s="70">
        <f t="shared" si="59"/>
        <v>0</v>
      </c>
      <c r="BB96" s="70">
        <f t="shared" si="59"/>
        <v>0</v>
      </c>
      <c r="BC96" s="70">
        <f t="shared" si="59"/>
        <v>0</v>
      </c>
      <c r="BD96" s="70">
        <f t="shared" si="59"/>
        <v>0</v>
      </c>
      <c r="BE96" s="70">
        <f t="shared" si="59"/>
        <v>0</v>
      </c>
      <c r="BF96" s="70">
        <f t="shared" si="59"/>
        <v>0</v>
      </c>
      <c r="BG96" s="70">
        <f t="shared" si="59"/>
        <v>0</v>
      </c>
      <c r="BH96" s="70">
        <f t="shared" si="59"/>
        <v>0</v>
      </c>
      <c r="BI96" s="70">
        <f t="shared" si="59"/>
        <v>0</v>
      </c>
      <c r="BJ96" s="70">
        <f t="shared" si="59"/>
        <v>0</v>
      </c>
    </row>
    <row r="97" spans="1:63" outlineLevel="1" x14ac:dyDescent="0.15">
      <c r="A97" s="44" t="s">
        <v>344</v>
      </c>
      <c r="C97" s="178">
        <f t="shared" ref="C97:BJ97" si="60">C93*(1-C94)</f>
        <v>0</v>
      </c>
      <c r="D97" s="178">
        <f t="shared" si="60"/>
        <v>0</v>
      </c>
      <c r="E97" s="178">
        <f t="shared" si="60"/>
        <v>0</v>
      </c>
      <c r="F97" s="178">
        <f t="shared" si="60"/>
        <v>62790</v>
      </c>
      <c r="G97" s="178">
        <f t="shared" si="60"/>
        <v>62790</v>
      </c>
      <c r="H97" s="178">
        <f t="shared" si="60"/>
        <v>62790</v>
      </c>
      <c r="I97" s="178">
        <f t="shared" si="60"/>
        <v>62790</v>
      </c>
      <c r="J97" s="178">
        <f t="shared" si="60"/>
        <v>62790</v>
      </c>
      <c r="K97" s="178">
        <f t="shared" si="60"/>
        <v>62790</v>
      </c>
      <c r="L97" s="178">
        <f t="shared" si="60"/>
        <v>62790</v>
      </c>
      <c r="M97" s="178">
        <f t="shared" si="60"/>
        <v>62790</v>
      </c>
      <c r="N97" s="178">
        <f t="shared" si="60"/>
        <v>41860</v>
      </c>
      <c r="O97" s="178">
        <f t="shared" si="60"/>
        <v>123050</v>
      </c>
      <c r="P97" s="178">
        <f t="shared" si="60"/>
        <v>221490</v>
      </c>
      <c r="Q97" s="178">
        <f t="shared" si="60"/>
        <v>221490</v>
      </c>
      <c r="R97" s="178">
        <f t="shared" si="60"/>
        <v>221490</v>
      </c>
      <c r="S97" s="178">
        <f t="shared" si="60"/>
        <v>246100</v>
      </c>
      <c r="T97" s="178">
        <f t="shared" si="60"/>
        <v>270710</v>
      </c>
      <c r="U97" s="178">
        <f t="shared" si="60"/>
        <v>221490</v>
      </c>
      <c r="V97" s="178">
        <f t="shared" si="60"/>
        <v>246100</v>
      </c>
      <c r="W97" s="178">
        <f t="shared" si="60"/>
        <v>221490</v>
      </c>
      <c r="X97" s="178">
        <f t="shared" si="60"/>
        <v>221490</v>
      </c>
      <c r="Y97" s="178">
        <f t="shared" si="60"/>
        <v>221490</v>
      </c>
      <c r="Z97" s="178">
        <f t="shared" si="60"/>
        <v>123050</v>
      </c>
      <c r="AA97" s="178">
        <f t="shared" si="60"/>
        <v>345000</v>
      </c>
      <c r="AB97" s="178">
        <f t="shared" si="60"/>
        <v>552000</v>
      </c>
      <c r="AC97" s="178">
        <f t="shared" si="60"/>
        <v>621000</v>
      </c>
      <c r="AD97" s="178">
        <f t="shared" si="60"/>
        <v>621000</v>
      </c>
      <c r="AE97" s="178">
        <f t="shared" si="60"/>
        <v>667000</v>
      </c>
      <c r="AF97" s="178">
        <f t="shared" si="60"/>
        <v>736000</v>
      </c>
      <c r="AG97" s="178">
        <f t="shared" si="60"/>
        <v>621000</v>
      </c>
      <c r="AH97" s="178">
        <f t="shared" si="60"/>
        <v>667000</v>
      </c>
      <c r="AI97" s="178">
        <f t="shared" si="60"/>
        <v>552000</v>
      </c>
      <c r="AJ97" s="178">
        <f t="shared" si="60"/>
        <v>552000</v>
      </c>
      <c r="AK97" s="178">
        <f t="shared" si="60"/>
        <v>552000</v>
      </c>
      <c r="AL97" s="178">
        <f t="shared" si="60"/>
        <v>345000</v>
      </c>
      <c r="AM97" s="178">
        <f t="shared" si="60"/>
        <v>0</v>
      </c>
      <c r="AN97" s="178">
        <f t="shared" si="60"/>
        <v>0</v>
      </c>
      <c r="AO97" s="178">
        <f t="shared" si="60"/>
        <v>0</v>
      </c>
      <c r="AP97" s="178">
        <f t="shared" si="60"/>
        <v>0</v>
      </c>
      <c r="AQ97" s="178">
        <f t="shared" si="60"/>
        <v>0</v>
      </c>
      <c r="AR97" s="178">
        <f t="shared" si="60"/>
        <v>0</v>
      </c>
      <c r="AS97" s="178">
        <f t="shared" si="60"/>
        <v>0</v>
      </c>
      <c r="AT97" s="178">
        <f t="shared" si="60"/>
        <v>0</v>
      </c>
      <c r="AU97" s="178">
        <f t="shared" si="60"/>
        <v>0</v>
      </c>
      <c r="AV97" s="178">
        <f t="shared" si="60"/>
        <v>0</v>
      </c>
      <c r="AW97" s="178">
        <f t="shared" si="60"/>
        <v>0</v>
      </c>
      <c r="AX97" s="178">
        <f t="shared" si="60"/>
        <v>0</v>
      </c>
      <c r="AY97" s="178">
        <f t="shared" si="60"/>
        <v>0</v>
      </c>
      <c r="AZ97" s="178">
        <f t="shared" si="60"/>
        <v>0</v>
      </c>
      <c r="BA97" s="178">
        <f t="shared" si="60"/>
        <v>0</v>
      </c>
      <c r="BB97" s="178">
        <f t="shared" si="60"/>
        <v>0</v>
      </c>
      <c r="BC97" s="178">
        <f t="shared" si="60"/>
        <v>0</v>
      </c>
      <c r="BD97" s="178">
        <f t="shared" si="60"/>
        <v>0</v>
      </c>
      <c r="BE97" s="178">
        <f t="shared" si="60"/>
        <v>0</v>
      </c>
      <c r="BF97" s="178">
        <f t="shared" si="60"/>
        <v>0</v>
      </c>
      <c r="BG97" s="178">
        <f t="shared" si="60"/>
        <v>0</v>
      </c>
      <c r="BH97" s="178">
        <f t="shared" si="60"/>
        <v>0</v>
      </c>
      <c r="BI97" s="178">
        <f t="shared" si="60"/>
        <v>0</v>
      </c>
      <c r="BJ97" s="178">
        <f t="shared" si="60"/>
        <v>0</v>
      </c>
      <c r="BK97" s="118">
        <f>SUM(C97:BJ97)</f>
        <v>9934620</v>
      </c>
    </row>
    <row r="98" spans="1:63" outlineLevel="1" x14ac:dyDescent="0.15">
      <c r="A98" s="44"/>
      <c r="C98" s="178"/>
      <c r="D98" s="178"/>
      <c r="E98" s="178"/>
      <c r="F98" s="178"/>
      <c r="G98" s="178"/>
      <c r="H98" s="178"/>
      <c r="I98" s="178"/>
      <c r="J98" s="178"/>
      <c r="K98" s="178"/>
      <c r="L98" s="178"/>
      <c r="M98" s="178"/>
      <c r="N98" s="178"/>
      <c r="O98" s="178"/>
      <c r="P98" s="178"/>
      <c r="Q98" s="178"/>
      <c r="R98" s="178"/>
      <c r="S98" s="178"/>
      <c r="T98" s="178"/>
      <c r="U98" s="178"/>
      <c r="V98" s="178"/>
      <c r="W98" s="178"/>
      <c r="X98" s="178"/>
      <c r="Y98" s="178"/>
      <c r="Z98" s="178"/>
      <c r="AA98" s="178"/>
      <c r="AB98" s="178"/>
      <c r="AC98" s="178"/>
      <c r="AD98" s="178"/>
      <c r="AE98" s="178"/>
      <c r="AF98" s="178"/>
      <c r="AG98" s="178"/>
      <c r="AH98" s="178"/>
      <c r="AI98" s="178"/>
      <c r="AJ98" s="178"/>
      <c r="AK98" s="178"/>
      <c r="AL98" s="178"/>
      <c r="AM98" s="178"/>
      <c r="AN98" s="178"/>
      <c r="AO98" s="178"/>
      <c r="AP98" s="178"/>
      <c r="AQ98" s="178"/>
      <c r="AR98" s="178"/>
      <c r="AS98" s="178"/>
      <c r="AT98" s="178"/>
      <c r="AU98" s="178"/>
      <c r="AV98" s="178"/>
      <c r="AW98" s="178"/>
      <c r="AX98" s="178"/>
      <c r="AY98" s="178"/>
      <c r="AZ98" s="178"/>
      <c r="BA98" s="178"/>
      <c r="BB98" s="178"/>
      <c r="BC98" s="178"/>
      <c r="BD98" s="178"/>
      <c r="BE98" s="178"/>
      <c r="BF98" s="178"/>
      <c r="BG98" s="178"/>
      <c r="BH98" s="178"/>
      <c r="BI98" s="178"/>
      <c r="BJ98" s="178"/>
    </row>
    <row r="99" spans="1:63" customFormat="1" outlineLevel="1" x14ac:dyDescent="0.15">
      <c r="A99" s="44" t="s">
        <v>312</v>
      </c>
      <c r="BK99" s="118"/>
    </row>
    <row r="100" spans="1:63" customFormat="1" outlineLevel="1" x14ac:dyDescent="0.15">
      <c r="A100" s="16"/>
      <c r="BK100" s="118"/>
    </row>
    <row r="101" spans="1:63" customFormat="1" outlineLevel="1" x14ac:dyDescent="0.15">
      <c r="A101" s="47" t="str">
        <f>'COGS-PRICE-MARGIN_CWS'!$A$28</f>
        <v>Plato servicio</v>
      </c>
      <c r="C101" s="97">
        <f>'COGS-PRICE-MARGIN_CWS'!$E28*C$92</f>
        <v>0</v>
      </c>
      <c r="D101" s="97">
        <f>'COGS-PRICE-MARGIN_CWS'!$E28*D$92</f>
        <v>0</v>
      </c>
      <c r="E101" s="97">
        <f>'COGS-PRICE-MARGIN_CWS'!$E28*E$92</f>
        <v>0</v>
      </c>
      <c r="F101" s="97">
        <f>'COGS-PRICE-MARGIN_CWS'!$E28*F$92</f>
        <v>39000</v>
      </c>
      <c r="G101" s="97">
        <f>'COGS-PRICE-MARGIN_CWS'!$E28*G$92</f>
        <v>39000</v>
      </c>
      <c r="H101" s="97">
        <f>'COGS-PRICE-MARGIN_CWS'!$E28*H$92</f>
        <v>39000</v>
      </c>
      <c r="I101" s="97">
        <f>'COGS-PRICE-MARGIN_CWS'!$E28*I$92</f>
        <v>39000</v>
      </c>
      <c r="J101" s="97">
        <f>'COGS-PRICE-MARGIN_CWS'!$E28*J$92</f>
        <v>39000</v>
      </c>
      <c r="K101" s="97">
        <f>'COGS-PRICE-MARGIN_CWS'!$E28*K$92</f>
        <v>39000</v>
      </c>
      <c r="L101" s="97">
        <f>'COGS-PRICE-MARGIN_CWS'!$E28*L$92</f>
        <v>39000</v>
      </c>
      <c r="M101" s="97">
        <f>'COGS-PRICE-MARGIN_CWS'!$E28*M$92</f>
        <v>39000</v>
      </c>
      <c r="N101" s="97">
        <f>'COGS-PRICE-MARGIN_CWS'!$E28*N$92</f>
        <v>26000</v>
      </c>
      <c r="O101" s="97">
        <f>'COGS-PRICE-MARGIN_CWS'!$E78*O$92</f>
        <v>69550</v>
      </c>
      <c r="P101" s="97">
        <f>'COGS-PRICE-MARGIN_CWS'!$E78*P$92</f>
        <v>125190</v>
      </c>
      <c r="Q101" s="97">
        <f>'COGS-PRICE-MARGIN_CWS'!$E78*Q$92</f>
        <v>125190</v>
      </c>
      <c r="R101" s="97">
        <f>'COGS-PRICE-MARGIN_CWS'!$E78*R$92</f>
        <v>125190</v>
      </c>
      <c r="S101" s="97">
        <f>'COGS-PRICE-MARGIN_CWS'!$E78*S$92</f>
        <v>139100</v>
      </c>
      <c r="T101" s="97">
        <f>'COGS-PRICE-MARGIN_CWS'!$E78*T$92</f>
        <v>153010</v>
      </c>
      <c r="U101" s="97">
        <f>'COGS-PRICE-MARGIN_CWS'!$E78*U$92</f>
        <v>125190</v>
      </c>
      <c r="V101" s="97">
        <f>'COGS-PRICE-MARGIN_CWS'!$E78*V$92</f>
        <v>139100</v>
      </c>
      <c r="W101" s="97">
        <f>'COGS-PRICE-MARGIN_CWS'!$E78*W$92</f>
        <v>125190</v>
      </c>
      <c r="X101" s="97">
        <f>'COGS-PRICE-MARGIN_CWS'!$E78*X$92</f>
        <v>125190</v>
      </c>
      <c r="Y101" s="97">
        <f>'COGS-PRICE-MARGIN_CWS'!$E78*Y$92</f>
        <v>125190</v>
      </c>
      <c r="Z101" s="97">
        <f>'COGS-PRICE-MARGIN_CWS'!$E78*Z$92</f>
        <v>69550</v>
      </c>
      <c r="AA101" s="97">
        <f>'COGS-PRICE-MARGIN_CWS'!$E170*AA$50</f>
        <v>0</v>
      </c>
      <c r="AB101" s="97">
        <f>'COGS-PRICE-MARGIN_CWS'!$E170*AB$50</f>
        <v>0</v>
      </c>
      <c r="AC101" s="97">
        <f>'COGS-PRICE-MARGIN_CWS'!$E170*AC$50</f>
        <v>0</v>
      </c>
      <c r="AD101" s="97">
        <f>'COGS-PRICE-MARGIN_CWS'!$E170*AD$50</f>
        <v>0</v>
      </c>
      <c r="AE101" s="97">
        <f>'COGS-PRICE-MARGIN_CWS'!$E170*AE$50</f>
        <v>0</v>
      </c>
      <c r="AF101" s="97">
        <f>'COGS-PRICE-MARGIN_CWS'!$E170*AF$50</f>
        <v>0</v>
      </c>
      <c r="AG101" s="97">
        <f>'COGS-PRICE-MARGIN_CWS'!$E170*AG$50</f>
        <v>0</v>
      </c>
      <c r="AH101" s="97">
        <f>'COGS-PRICE-MARGIN_CWS'!$E170*AH$50</f>
        <v>0</v>
      </c>
      <c r="AI101" s="97">
        <f>'COGS-PRICE-MARGIN_CWS'!$E170*AI$50</f>
        <v>0</v>
      </c>
      <c r="AJ101" s="97">
        <f>'COGS-PRICE-MARGIN_CWS'!$E170*AJ$50</f>
        <v>0</v>
      </c>
      <c r="AK101" s="97">
        <f>'COGS-PRICE-MARGIN_CWS'!$E170*AK$50</f>
        <v>0</v>
      </c>
      <c r="AL101" s="97">
        <f>'COGS-PRICE-MARGIN_CWS'!$E170*AL$50</f>
        <v>0</v>
      </c>
      <c r="AM101" s="97">
        <f>'COGS-PRICE-MARGIN_CWS'!$E161*AM92</f>
        <v>0</v>
      </c>
      <c r="AN101" s="97">
        <f>'COGS-PRICE-MARGIN_CWS'!$E161*AN92</f>
        <v>0</v>
      </c>
      <c r="AO101" s="97">
        <f>'COGS-PRICE-MARGIN_CWS'!$E161*AO92</f>
        <v>0</v>
      </c>
      <c r="AP101" s="97">
        <f>'COGS-PRICE-MARGIN_CWS'!$E161*AP92</f>
        <v>0</v>
      </c>
      <c r="AQ101" s="97">
        <f>'COGS-PRICE-MARGIN_CWS'!$E161*AQ92</f>
        <v>0</v>
      </c>
      <c r="AR101" s="97">
        <f>'COGS-PRICE-MARGIN_CWS'!$E161*AR92</f>
        <v>0</v>
      </c>
      <c r="AS101" s="97">
        <f>'COGS-PRICE-MARGIN_CWS'!$E161*AS92</f>
        <v>0</v>
      </c>
      <c r="AT101" s="97">
        <f>'COGS-PRICE-MARGIN_CWS'!$E161*AT92</f>
        <v>0</v>
      </c>
      <c r="AU101" s="97">
        <f>'COGS-PRICE-MARGIN_CWS'!$E161*AU92</f>
        <v>0</v>
      </c>
      <c r="AV101" s="97">
        <f>'COGS-PRICE-MARGIN_CWS'!$E161*AV92</f>
        <v>0</v>
      </c>
      <c r="AW101" s="97">
        <f>'COGS-PRICE-MARGIN_CWS'!$E161*AW92</f>
        <v>0</v>
      </c>
      <c r="AX101" s="97">
        <f>'COGS-PRICE-MARGIN_CWS'!$E161*AX92</f>
        <v>0</v>
      </c>
      <c r="AY101" s="97">
        <f>'COGS-PRICE-MARGIN_CWS'!$E182*AY92</f>
        <v>0</v>
      </c>
      <c r="AZ101" s="97">
        <f>'COGS-PRICE-MARGIN_CWS'!$E182*AZ92</f>
        <v>0</v>
      </c>
      <c r="BA101" s="97">
        <f>'COGS-PRICE-MARGIN_CWS'!$E182*BA92</f>
        <v>0</v>
      </c>
      <c r="BB101" s="97">
        <f>'COGS-PRICE-MARGIN_CWS'!$E182*BB92</f>
        <v>0</v>
      </c>
      <c r="BC101" s="97">
        <f>'COGS-PRICE-MARGIN_CWS'!$E182*BC92</f>
        <v>0</v>
      </c>
      <c r="BD101" s="97">
        <f>'COGS-PRICE-MARGIN_CWS'!$E182*BD92</f>
        <v>0</v>
      </c>
      <c r="BE101" s="97">
        <f>'COGS-PRICE-MARGIN_CWS'!$E182*BE92</f>
        <v>0</v>
      </c>
      <c r="BF101" s="97">
        <f>'COGS-PRICE-MARGIN_CWS'!$E182*BF92</f>
        <v>0</v>
      </c>
      <c r="BG101" s="97">
        <f>'COGS-PRICE-MARGIN_CWS'!$E182*BG92</f>
        <v>0</v>
      </c>
      <c r="BH101" s="97">
        <f>'COGS-PRICE-MARGIN_CWS'!$E182*BH92</f>
        <v>0</v>
      </c>
      <c r="BI101" s="97">
        <f>'COGS-PRICE-MARGIN_CWS'!$E182*BI92</f>
        <v>0</v>
      </c>
      <c r="BJ101" s="97">
        <f>'COGS-PRICE-MARGIN_CWS'!$E182*BJ92</f>
        <v>0</v>
      </c>
      <c r="BK101" s="118">
        <f>SUM(C101:BJ101)</f>
        <v>1784640</v>
      </c>
    </row>
    <row r="102" spans="1:63" customFormat="1" outlineLevel="1" x14ac:dyDescent="0.15">
      <c r="A102" s="47" t="str">
        <f>'COGS-PRICE-MARGIN_CWS'!$A$29</f>
        <v>Individual</v>
      </c>
      <c r="C102" s="97">
        <f>'COGS-PRICE-MARGIN_CWS'!$E29*C$92</f>
        <v>0</v>
      </c>
      <c r="D102" s="97">
        <f>'COGS-PRICE-MARGIN_CWS'!$E29*D$92</f>
        <v>0</v>
      </c>
      <c r="E102" s="97">
        <f>'COGS-PRICE-MARGIN_CWS'!$E29*E$92</f>
        <v>0</v>
      </c>
      <c r="F102" s="97">
        <f>'COGS-PRICE-MARGIN_CWS'!$E29*F$92</f>
        <v>1500</v>
      </c>
      <c r="G102" s="97">
        <f>'COGS-PRICE-MARGIN_CWS'!$E29*G$92</f>
        <v>1500</v>
      </c>
      <c r="H102" s="97">
        <f>'COGS-PRICE-MARGIN_CWS'!$E29*H$92</f>
        <v>1500</v>
      </c>
      <c r="I102" s="97">
        <f>'COGS-PRICE-MARGIN_CWS'!$E29*I$92</f>
        <v>1500</v>
      </c>
      <c r="J102" s="97">
        <f>'COGS-PRICE-MARGIN_CWS'!$E29*J$92</f>
        <v>1500</v>
      </c>
      <c r="K102" s="97">
        <f>'COGS-PRICE-MARGIN_CWS'!$E29*K$92</f>
        <v>1500</v>
      </c>
      <c r="L102" s="97">
        <f>'COGS-PRICE-MARGIN_CWS'!$E29*L$92</f>
        <v>1500</v>
      </c>
      <c r="M102" s="97">
        <f>'COGS-PRICE-MARGIN_CWS'!$E29*M$92</f>
        <v>1500</v>
      </c>
      <c r="N102" s="97">
        <f>'COGS-PRICE-MARGIN_CWS'!$E29*N$92</f>
        <v>1000</v>
      </c>
      <c r="O102" s="97">
        <f>'COGS-PRICE-MARGIN_CWS'!$E79*O$92</f>
        <v>2675</v>
      </c>
      <c r="P102" s="97">
        <f>'COGS-PRICE-MARGIN_CWS'!$E79*P$92</f>
        <v>4815</v>
      </c>
      <c r="Q102" s="97">
        <f>'COGS-PRICE-MARGIN_CWS'!$E79*Q$92</f>
        <v>4815</v>
      </c>
      <c r="R102" s="97">
        <f>'COGS-PRICE-MARGIN_CWS'!$E79*R$92</f>
        <v>4815</v>
      </c>
      <c r="S102" s="97">
        <f>'COGS-PRICE-MARGIN_CWS'!$E79*S$92</f>
        <v>5350</v>
      </c>
      <c r="T102" s="97">
        <f>'COGS-PRICE-MARGIN_CWS'!$E79*T$92</f>
        <v>5885</v>
      </c>
      <c r="U102" s="97">
        <f>'COGS-PRICE-MARGIN_CWS'!$E79*U$92</f>
        <v>4815</v>
      </c>
      <c r="V102" s="97">
        <f>'COGS-PRICE-MARGIN_CWS'!$E79*V$92</f>
        <v>5350</v>
      </c>
      <c r="W102" s="97">
        <f>'COGS-PRICE-MARGIN_CWS'!$E79*W$92</f>
        <v>4815</v>
      </c>
      <c r="X102" s="97">
        <f>'COGS-PRICE-MARGIN_CWS'!$E79*X$92</f>
        <v>4815</v>
      </c>
      <c r="Y102" s="97">
        <f>'COGS-PRICE-MARGIN_CWS'!$E79*Y$92</f>
        <v>4815</v>
      </c>
      <c r="Z102" s="97">
        <f>'COGS-PRICE-MARGIN_CWS'!$E79*Z$92</f>
        <v>2675</v>
      </c>
      <c r="AA102" s="97">
        <f>'COGS-PRICE-MARGIN_CWS'!$E171*AA$50</f>
        <v>0</v>
      </c>
      <c r="AB102" s="97">
        <f>'COGS-PRICE-MARGIN_CWS'!$E171*AB$50</f>
        <v>0</v>
      </c>
      <c r="AC102" s="97">
        <f>'COGS-PRICE-MARGIN_CWS'!$E171*AC$50</f>
        <v>0</v>
      </c>
      <c r="AD102" s="97">
        <f>'COGS-PRICE-MARGIN_CWS'!$E171*AD$50</f>
        <v>0</v>
      </c>
      <c r="AE102" s="97">
        <f>'COGS-PRICE-MARGIN_CWS'!$E171*AE$50</f>
        <v>0</v>
      </c>
      <c r="AF102" s="97">
        <f>'COGS-PRICE-MARGIN_CWS'!$E171*AF$50</f>
        <v>0</v>
      </c>
      <c r="AG102" s="97">
        <f>'COGS-PRICE-MARGIN_CWS'!$E171*AG$50</f>
        <v>0</v>
      </c>
      <c r="AH102" s="97">
        <f>'COGS-PRICE-MARGIN_CWS'!$E171*AH$50</f>
        <v>0</v>
      </c>
      <c r="AI102" s="97">
        <f>'COGS-PRICE-MARGIN_CWS'!$E171*AI$50</f>
        <v>0</v>
      </c>
      <c r="AJ102" s="97">
        <f>'COGS-PRICE-MARGIN_CWS'!$E171*AJ$50</f>
        <v>0</v>
      </c>
      <c r="AK102" s="97">
        <f>'COGS-PRICE-MARGIN_CWS'!$E171*AK$50</f>
        <v>0</v>
      </c>
      <c r="AL102" s="97">
        <f>'COGS-PRICE-MARGIN_CWS'!$E171*AL$50</f>
        <v>0</v>
      </c>
      <c r="AM102" s="97">
        <f>'COGS-PRICE-MARGIN_CWS'!$E162*AM92</f>
        <v>0</v>
      </c>
      <c r="AN102" s="97">
        <f>'COGS-PRICE-MARGIN_CWS'!$E162*AN92</f>
        <v>0</v>
      </c>
      <c r="AO102" s="97">
        <f>'COGS-PRICE-MARGIN_CWS'!$E162*AO92</f>
        <v>0</v>
      </c>
      <c r="AP102" s="97">
        <f>'COGS-PRICE-MARGIN_CWS'!$E162*AP92</f>
        <v>0</v>
      </c>
      <c r="AQ102" s="97">
        <f>'COGS-PRICE-MARGIN_CWS'!$E162*AQ92</f>
        <v>0</v>
      </c>
      <c r="AR102" s="97">
        <f>'COGS-PRICE-MARGIN_CWS'!$E162*AR92</f>
        <v>0</v>
      </c>
      <c r="AS102" s="97">
        <f>'COGS-PRICE-MARGIN_CWS'!$E162*AS92</f>
        <v>0</v>
      </c>
      <c r="AT102" s="97">
        <f>'COGS-PRICE-MARGIN_CWS'!$E162*AT92</f>
        <v>0</v>
      </c>
      <c r="AU102" s="97">
        <f>'COGS-PRICE-MARGIN_CWS'!$E162*AU92</f>
        <v>0</v>
      </c>
      <c r="AV102" s="97">
        <f>'COGS-PRICE-MARGIN_CWS'!$E162*AV92</f>
        <v>0</v>
      </c>
      <c r="AW102" s="97">
        <f>'COGS-PRICE-MARGIN_CWS'!$E162*AW92</f>
        <v>0</v>
      </c>
      <c r="AX102" s="97">
        <f>'COGS-PRICE-MARGIN_CWS'!$E162*AX92</f>
        <v>0</v>
      </c>
      <c r="AY102" s="97">
        <f>'COGS-PRICE-MARGIN_CWS'!$E183*AY92</f>
        <v>0</v>
      </c>
      <c r="AZ102" s="97">
        <f>'COGS-PRICE-MARGIN_CWS'!$E183*AZ92</f>
        <v>0</v>
      </c>
      <c r="BA102" s="97">
        <f>'COGS-PRICE-MARGIN_CWS'!$E183*BA92</f>
        <v>0</v>
      </c>
      <c r="BB102" s="97">
        <f>'COGS-PRICE-MARGIN_CWS'!$E183*BB92</f>
        <v>0</v>
      </c>
      <c r="BC102" s="97">
        <f>'COGS-PRICE-MARGIN_CWS'!$E183*BC92</f>
        <v>0</v>
      </c>
      <c r="BD102" s="97">
        <f>'COGS-PRICE-MARGIN_CWS'!$E183*BD92</f>
        <v>0</v>
      </c>
      <c r="BE102" s="97">
        <f>'COGS-PRICE-MARGIN_CWS'!$E183*BE92</f>
        <v>0</v>
      </c>
      <c r="BF102" s="97">
        <f>'COGS-PRICE-MARGIN_CWS'!$E183*BF92</f>
        <v>0</v>
      </c>
      <c r="BG102" s="97">
        <f>'COGS-PRICE-MARGIN_CWS'!$E183*BG92</f>
        <v>0</v>
      </c>
      <c r="BH102" s="97">
        <f>'COGS-PRICE-MARGIN_CWS'!$E183*BH92</f>
        <v>0</v>
      </c>
      <c r="BI102" s="97">
        <f>'COGS-PRICE-MARGIN_CWS'!$E183*BI92</f>
        <v>0</v>
      </c>
      <c r="BJ102" s="97">
        <f>'COGS-PRICE-MARGIN_CWS'!$E183*BJ92</f>
        <v>0</v>
      </c>
      <c r="BK102" s="118">
        <f>SUM(C102:BJ102)</f>
        <v>68640</v>
      </c>
    </row>
    <row r="103" spans="1:63" customFormat="1" outlineLevel="1" x14ac:dyDescent="0.15">
      <c r="A103" s="17" t="s">
        <v>327</v>
      </c>
      <c r="C103" s="97">
        <f>'COGS-PRICE-MARGIN_CWS'!$E30*C$92</f>
        <v>0</v>
      </c>
      <c r="D103" s="97">
        <f>'COGS-PRICE-MARGIN_CWS'!$E30*D$92</f>
        <v>0</v>
      </c>
      <c r="E103" s="97">
        <f>'COGS-PRICE-MARGIN_CWS'!$E30*E$92</f>
        <v>0</v>
      </c>
      <c r="F103" s="97">
        <f>'COGS-PRICE-MARGIN_CWS'!$E30*F$92</f>
        <v>0</v>
      </c>
      <c r="G103" s="97">
        <f>'COGS-PRICE-MARGIN_CWS'!$E30*G$92</f>
        <v>0</v>
      </c>
      <c r="H103" s="97">
        <f>'COGS-PRICE-MARGIN_CWS'!$E30*H$92</f>
        <v>0</v>
      </c>
      <c r="I103" s="97">
        <f>'COGS-PRICE-MARGIN_CWS'!$E30*I$92</f>
        <v>0</v>
      </c>
      <c r="J103" s="97">
        <f>'COGS-PRICE-MARGIN_CWS'!$E30*J$92</f>
        <v>0</v>
      </c>
      <c r="K103" s="97">
        <f>'COGS-PRICE-MARGIN_CWS'!$E30*K$92</f>
        <v>0</v>
      </c>
      <c r="L103" s="97">
        <f>'COGS-PRICE-MARGIN_CWS'!$E30*L$92</f>
        <v>0</v>
      </c>
      <c r="M103" s="97">
        <f>'COGS-PRICE-MARGIN_CWS'!$E30*M$92</f>
        <v>0</v>
      </c>
      <c r="N103" s="97">
        <f>'COGS-PRICE-MARGIN_CWS'!$E30*N$92</f>
        <v>0</v>
      </c>
      <c r="O103" s="97">
        <f>'COGS-PRICE-MARGIN_CWS'!$E80*O$92</f>
        <v>0</v>
      </c>
      <c r="P103" s="97">
        <f>'COGS-PRICE-MARGIN_CWS'!$E80*P$92</f>
        <v>0</v>
      </c>
      <c r="Q103" s="97">
        <f>'COGS-PRICE-MARGIN_CWS'!$E80*Q$92</f>
        <v>0</v>
      </c>
      <c r="R103" s="97">
        <f>'COGS-PRICE-MARGIN_CWS'!$E80*R$92</f>
        <v>0</v>
      </c>
      <c r="S103" s="97">
        <f>'COGS-PRICE-MARGIN_CWS'!$E80*S$92</f>
        <v>0</v>
      </c>
      <c r="T103" s="97">
        <f>'COGS-PRICE-MARGIN_CWS'!$E80*T$92</f>
        <v>0</v>
      </c>
      <c r="U103" s="97">
        <f>'COGS-PRICE-MARGIN_CWS'!$E80*U$92</f>
        <v>0</v>
      </c>
      <c r="V103" s="97">
        <f>'COGS-PRICE-MARGIN_CWS'!$E80*V$92</f>
        <v>0</v>
      </c>
      <c r="W103" s="97">
        <f>'COGS-PRICE-MARGIN_CWS'!$E80*W$92</f>
        <v>0</v>
      </c>
      <c r="X103" s="97">
        <f>'COGS-PRICE-MARGIN_CWS'!$E80*X$92</f>
        <v>0</v>
      </c>
      <c r="Y103" s="97">
        <f>'COGS-PRICE-MARGIN_CWS'!$E80*Y$92</f>
        <v>0</v>
      </c>
      <c r="Z103" s="97">
        <f>'COGS-PRICE-MARGIN_CWS'!$E80*Z$92</f>
        <v>0</v>
      </c>
      <c r="AA103" s="97">
        <f>'COGS-PRICE-MARGIN_CWS'!$E172*AA$50</f>
        <v>0</v>
      </c>
      <c r="AB103" s="97">
        <f>'COGS-PRICE-MARGIN_CWS'!$E172*AB$50</f>
        <v>0</v>
      </c>
      <c r="AC103" s="97">
        <f>'COGS-PRICE-MARGIN_CWS'!$E172*AC$50</f>
        <v>0</v>
      </c>
      <c r="AD103" s="97">
        <f>'COGS-PRICE-MARGIN_CWS'!$E172*AD$50</f>
        <v>0</v>
      </c>
      <c r="AE103" s="97">
        <f>'COGS-PRICE-MARGIN_CWS'!$E172*AE$50</f>
        <v>0</v>
      </c>
      <c r="AF103" s="97">
        <f>'COGS-PRICE-MARGIN_CWS'!$E172*AF$50</f>
        <v>0</v>
      </c>
      <c r="AG103" s="97">
        <f>'COGS-PRICE-MARGIN_CWS'!$E172*AG$50</f>
        <v>0</v>
      </c>
      <c r="AH103" s="97">
        <f>'COGS-PRICE-MARGIN_CWS'!$E172*AH$50</f>
        <v>0</v>
      </c>
      <c r="AI103" s="97">
        <f>'COGS-PRICE-MARGIN_CWS'!$E172*AI$50</f>
        <v>0</v>
      </c>
      <c r="AJ103" s="97">
        <f>'COGS-PRICE-MARGIN_CWS'!$E172*AJ$50</f>
        <v>0</v>
      </c>
      <c r="AK103" s="97">
        <f>'COGS-PRICE-MARGIN_CWS'!$E172*AK$50</f>
        <v>0</v>
      </c>
      <c r="AL103" s="97">
        <f>'COGS-PRICE-MARGIN_CWS'!$E172*AL$50</f>
        <v>0</v>
      </c>
      <c r="AM103" s="97">
        <f>'COGS-PRICE-MARGIN_CWS'!$E163*AM92</f>
        <v>0</v>
      </c>
      <c r="AN103" s="97">
        <f>'COGS-PRICE-MARGIN_CWS'!$E163*AN92</f>
        <v>0</v>
      </c>
      <c r="AO103" s="97">
        <f>'COGS-PRICE-MARGIN_CWS'!$E163*AO92</f>
        <v>0</v>
      </c>
      <c r="AP103" s="97">
        <f>'COGS-PRICE-MARGIN_CWS'!$E163*AP92</f>
        <v>0</v>
      </c>
      <c r="AQ103" s="97">
        <f>'COGS-PRICE-MARGIN_CWS'!$E163*AQ92</f>
        <v>0</v>
      </c>
      <c r="AR103" s="97">
        <f>'COGS-PRICE-MARGIN_CWS'!$E163*AR92</f>
        <v>0</v>
      </c>
      <c r="AS103" s="97">
        <f>'COGS-PRICE-MARGIN_CWS'!$E163*AS92</f>
        <v>0</v>
      </c>
      <c r="AT103" s="97">
        <f>'COGS-PRICE-MARGIN_CWS'!$E163*AT92</f>
        <v>0</v>
      </c>
      <c r="AU103" s="97">
        <f>'COGS-PRICE-MARGIN_CWS'!$E163*AU92</f>
        <v>0</v>
      </c>
      <c r="AV103" s="97">
        <f>'COGS-PRICE-MARGIN_CWS'!$E163*AV92</f>
        <v>0</v>
      </c>
      <c r="AW103" s="97">
        <f>'COGS-PRICE-MARGIN_CWS'!$E163*AW92</f>
        <v>0</v>
      </c>
      <c r="AX103" s="97">
        <f>'COGS-PRICE-MARGIN_CWS'!$E163*AX92</f>
        <v>0</v>
      </c>
      <c r="AY103" s="97">
        <f>'COGS-PRICE-MARGIN_CWS'!$E184*AY92</f>
        <v>0</v>
      </c>
      <c r="AZ103" s="97">
        <f>'COGS-PRICE-MARGIN_CWS'!$E184*AZ92</f>
        <v>0</v>
      </c>
      <c r="BA103" s="97">
        <f>'COGS-PRICE-MARGIN_CWS'!$E184*BA92</f>
        <v>0</v>
      </c>
      <c r="BB103" s="97">
        <f>'COGS-PRICE-MARGIN_CWS'!$E184*BB92</f>
        <v>0</v>
      </c>
      <c r="BC103" s="97">
        <f>'COGS-PRICE-MARGIN_CWS'!$E184*BC92</f>
        <v>0</v>
      </c>
      <c r="BD103" s="97">
        <f>'COGS-PRICE-MARGIN_CWS'!$E184*BD92</f>
        <v>0</v>
      </c>
      <c r="BE103" s="97">
        <f>'COGS-PRICE-MARGIN_CWS'!$E184*BE92</f>
        <v>0</v>
      </c>
      <c r="BF103" s="97">
        <f>'COGS-PRICE-MARGIN_CWS'!$E184*BF92</f>
        <v>0</v>
      </c>
      <c r="BG103" s="97">
        <f>'COGS-PRICE-MARGIN_CWS'!$E184*BG92</f>
        <v>0</v>
      </c>
      <c r="BH103" s="97">
        <f>'COGS-PRICE-MARGIN_CWS'!$E184*BH92</f>
        <v>0</v>
      </c>
      <c r="BI103" s="97">
        <f>'COGS-PRICE-MARGIN_CWS'!$E184*BI92</f>
        <v>0</v>
      </c>
      <c r="BJ103" s="97">
        <f>'COGS-PRICE-MARGIN_CWS'!$E184*BJ92</f>
        <v>0</v>
      </c>
      <c r="BK103" s="118">
        <f>SUM(C103:BJ103)</f>
        <v>0</v>
      </c>
    </row>
    <row r="104" spans="1:63" customFormat="1" outlineLevel="1" x14ac:dyDescent="0.15">
      <c r="A104" s="17" t="s">
        <v>325</v>
      </c>
      <c r="C104" s="97">
        <f>'COGS-PRICE-MARGIN_CWS'!$E31*C$92</f>
        <v>0</v>
      </c>
      <c r="D104" s="97">
        <f>'COGS-PRICE-MARGIN_CWS'!$E31*D$92</f>
        <v>0</v>
      </c>
      <c r="E104" s="97">
        <f>'COGS-PRICE-MARGIN_CWS'!$E31*E$92</f>
        <v>0</v>
      </c>
      <c r="F104" s="97">
        <f>'COGS-PRICE-MARGIN_CWS'!$E31*F$92</f>
        <v>0</v>
      </c>
      <c r="G104" s="97">
        <f>'COGS-PRICE-MARGIN_CWS'!$E31*G$92</f>
        <v>0</v>
      </c>
      <c r="H104" s="97">
        <f>'COGS-PRICE-MARGIN_CWS'!$E31*H$92</f>
        <v>0</v>
      </c>
      <c r="I104" s="97">
        <f>'COGS-PRICE-MARGIN_CWS'!$E31*I$92</f>
        <v>0</v>
      </c>
      <c r="J104" s="97">
        <f>'COGS-PRICE-MARGIN_CWS'!$E31*J$92</f>
        <v>0</v>
      </c>
      <c r="K104" s="97">
        <f>'COGS-PRICE-MARGIN_CWS'!$E31*K$92</f>
        <v>0</v>
      </c>
      <c r="L104" s="97">
        <f>'COGS-PRICE-MARGIN_CWS'!$E31*L$92</f>
        <v>0</v>
      </c>
      <c r="M104" s="97">
        <f>'COGS-PRICE-MARGIN_CWS'!$E31*M$92</f>
        <v>0</v>
      </c>
      <c r="N104" s="97">
        <f>'COGS-PRICE-MARGIN_CWS'!$E31*N$92</f>
        <v>0</v>
      </c>
      <c r="O104" s="97">
        <f>'COGS-PRICE-MARGIN_CWS'!$E81*O$92</f>
        <v>0</v>
      </c>
      <c r="P104" s="97">
        <f>'COGS-PRICE-MARGIN_CWS'!$E81*P$92</f>
        <v>0</v>
      </c>
      <c r="Q104" s="97">
        <f>'COGS-PRICE-MARGIN_CWS'!$E81*Q$92</f>
        <v>0</v>
      </c>
      <c r="R104" s="97">
        <f>'COGS-PRICE-MARGIN_CWS'!$E81*R$92</f>
        <v>0</v>
      </c>
      <c r="S104" s="97">
        <f>'COGS-PRICE-MARGIN_CWS'!$E81*S$92</f>
        <v>0</v>
      </c>
      <c r="T104" s="97">
        <f>'COGS-PRICE-MARGIN_CWS'!$E81*T$92</f>
        <v>0</v>
      </c>
      <c r="U104" s="97">
        <f>'COGS-PRICE-MARGIN_CWS'!$E81*U$92</f>
        <v>0</v>
      </c>
      <c r="V104" s="97">
        <f>'COGS-PRICE-MARGIN_CWS'!$E81*V$92</f>
        <v>0</v>
      </c>
      <c r="W104" s="97">
        <f>'COGS-PRICE-MARGIN_CWS'!$E81*W$92</f>
        <v>0</v>
      </c>
      <c r="X104" s="97">
        <f>'COGS-PRICE-MARGIN_CWS'!$E81*X$92</f>
        <v>0</v>
      </c>
      <c r="Y104" s="97">
        <f>'COGS-PRICE-MARGIN_CWS'!$E81*Y$92</f>
        <v>0</v>
      </c>
      <c r="Z104" s="97">
        <f>'COGS-PRICE-MARGIN_CWS'!$E81*Z$92</f>
        <v>0</v>
      </c>
      <c r="AA104" s="97">
        <f>'COGS-PRICE-MARGIN_CWS'!$E173*AA$50</f>
        <v>0</v>
      </c>
      <c r="AB104" s="97">
        <f>'COGS-PRICE-MARGIN_CWS'!$E173*AB$50</f>
        <v>0</v>
      </c>
      <c r="AC104" s="97">
        <f>'COGS-PRICE-MARGIN_CWS'!$E173*AC$50</f>
        <v>0</v>
      </c>
      <c r="AD104" s="97">
        <f>'COGS-PRICE-MARGIN_CWS'!$E173*AD$50</f>
        <v>0</v>
      </c>
      <c r="AE104" s="97">
        <f>'COGS-PRICE-MARGIN_CWS'!$E173*AE$50</f>
        <v>0</v>
      </c>
      <c r="AF104" s="97">
        <f>'COGS-PRICE-MARGIN_CWS'!$E173*AF$50</f>
        <v>0</v>
      </c>
      <c r="AG104" s="97">
        <f>'COGS-PRICE-MARGIN_CWS'!$E173*AG$50</f>
        <v>0</v>
      </c>
      <c r="AH104" s="97">
        <f>'COGS-PRICE-MARGIN_CWS'!$E173*AH$50</f>
        <v>0</v>
      </c>
      <c r="AI104" s="97">
        <f>'COGS-PRICE-MARGIN_CWS'!$E173*AI$50</f>
        <v>0</v>
      </c>
      <c r="AJ104" s="97">
        <f>'COGS-PRICE-MARGIN_CWS'!$E173*AJ$50</f>
        <v>0</v>
      </c>
      <c r="AK104" s="97">
        <f>'COGS-PRICE-MARGIN_CWS'!$E173*AK$50</f>
        <v>0</v>
      </c>
      <c r="AL104" s="97">
        <f>'COGS-PRICE-MARGIN_CWS'!$E173*AL$50</f>
        <v>0</v>
      </c>
      <c r="AM104" s="97">
        <f>'COGS-PRICE-MARGIN_CWS'!$E164*AM92</f>
        <v>0</v>
      </c>
      <c r="AN104" s="97">
        <f>'COGS-PRICE-MARGIN_CWS'!$E164*AN92</f>
        <v>0</v>
      </c>
      <c r="AO104" s="97">
        <f>'COGS-PRICE-MARGIN_CWS'!$E164*AO92</f>
        <v>0</v>
      </c>
      <c r="AP104" s="97">
        <f>'COGS-PRICE-MARGIN_CWS'!$E164*AP92</f>
        <v>0</v>
      </c>
      <c r="AQ104" s="97">
        <f>'COGS-PRICE-MARGIN_CWS'!$E164*AQ92</f>
        <v>0</v>
      </c>
      <c r="AR104" s="97">
        <f>'COGS-PRICE-MARGIN_CWS'!$E164*AR92</f>
        <v>0</v>
      </c>
      <c r="AS104" s="97">
        <f>'COGS-PRICE-MARGIN_CWS'!$E164*AS92</f>
        <v>0</v>
      </c>
      <c r="AT104" s="97">
        <f>'COGS-PRICE-MARGIN_CWS'!$E164*AT92</f>
        <v>0</v>
      </c>
      <c r="AU104" s="97">
        <f>'COGS-PRICE-MARGIN_CWS'!$E164*AU92</f>
        <v>0</v>
      </c>
      <c r="AV104" s="97">
        <f>'COGS-PRICE-MARGIN_CWS'!$E164*AV92</f>
        <v>0</v>
      </c>
      <c r="AW104" s="97">
        <f>'COGS-PRICE-MARGIN_CWS'!$E164*AW92</f>
        <v>0</v>
      </c>
      <c r="AX104" s="97">
        <f>'COGS-PRICE-MARGIN_CWS'!$E164*AX92</f>
        <v>0</v>
      </c>
      <c r="AY104" s="97">
        <f>'COGS-PRICE-MARGIN_CWS'!$E185*AY92</f>
        <v>0</v>
      </c>
      <c r="AZ104" s="97">
        <f>'COGS-PRICE-MARGIN_CWS'!$E185*AZ92</f>
        <v>0</v>
      </c>
      <c r="BA104" s="97">
        <f>'COGS-PRICE-MARGIN_CWS'!$E185*BA92</f>
        <v>0</v>
      </c>
      <c r="BB104" s="97">
        <f>'COGS-PRICE-MARGIN_CWS'!$E185*BB92</f>
        <v>0</v>
      </c>
      <c r="BC104" s="97">
        <f>'COGS-PRICE-MARGIN_CWS'!$E185*BC92</f>
        <v>0</v>
      </c>
      <c r="BD104" s="97">
        <f>'COGS-PRICE-MARGIN_CWS'!$E185*BD92</f>
        <v>0</v>
      </c>
      <c r="BE104" s="97">
        <f>'COGS-PRICE-MARGIN_CWS'!$E185*BE92</f>
        <v>0</v>
      </c>
      <c r="BF104" s="97">
        <f>'COGS-PRICE-MARGIN_CWS'!$E185*BF92</f>
        <v>0</v>
      </c>
      <c r="BG104" s="97">
        <f>'COGS-PRICE-MARGIN_CWS'!$E185*BG92</f>
        <v>0</v>
      </c>
      <c r="BH104" s="97">
        <f>'COGS-PRICE-MARGIN_CWS'!$E185*BH92</f>
        <v>0</v>
      </c>
      <c r="BI104" s="97">
        <f>'COGS-PRICE-MARGIN_CWS'!$E185*BI92</f>
        <v>0</v>
      </c>
      <c r="BJ104" s="97">
        <f>'COGS-PRICE-MARGIN_CWS'!$E185*BJ92</f>
        <v>0</v>
      </c>
      <c r="BK104" s="118">
        <f>SUM(C104:BJ104)</f>
        <v>0</v>
      </c>
    </row>
    <row r="105" spans="1:63" customFormat="1" outlineLevel="1" x14ac:dyDescent="0.15">
      <c r="A105" s="17"/>
      <c r="C105" s="97"/>
      <c r="D105" s="97"/>
      <c r="E105" s="97"/>
      <c r="F105" s="97"/>
      <c r="G105" s="97"/>
      <c r="H105" s="97"/>
      <c r="I105" s="97"/>
      <c r="J105" s="97"/>
      <c r="K105" s="97"/>
      <c r="L105" s="97"/>
      <c r="M105" s="97"/>
      <c r="N105" s="97"/>
      <c r="O105" s="97"/>
      <c r="P105" s="97"/>
      <c r="Q105" s="97"/>
      <c r="R105" s="97"/>
      <c r="S105" s="97"/>
      <c r="T105" s="97"/>
      <c r="U105" s="97"/>
      <c r="V105" s="97"/>
      <c r="W105" s="97"/>
      <c r="X105" s="97"/>
      <c r="Y105" s="97"/>
      <c r="Z105" s="97"/>
      <c r="AA105" s="97"/>
      <c r="AB105" s="97"/>
      <c r="AC105" s="97"/>
      <c r="AD105" s="97"/>
      <c r="AE105" s="97"/>
      <c r="AF105" s="97"/>
      <c r="AG105" s="97"/>
      <c r="AH105" s="97"/>
      <c r="AI105" s="97"/>
      <c r="AJ105" s="97"/>
      <c r="AK105" s="97"/>
      <c r="AL105" s="97"/>
      <c r="AM105" s="97"/>
      <c r="AN105" s="97"/>
      <c r="AO105" s="97"/>
      <c r="AP105" s="97"/>
      <c r="AQ105" s="97"/>
      <c r="AR105" s="97"/>
      <c r="AS105" s="97"/>
      <c r="AT105" s="97"/>
      <c r="AU105" s="97"/>
      <c r="AV105" s="97"/>
      <c r="AW105" s="97"/>
      <c r="AX105" s="97"/>
      <c r="AY105" s="97"/>
      <c r="AZ105" s="97"/>
      <c r="BA105" s="97"/>
      <c r="BB105" s="97"/>
      <c r="BC105" s="97"/>
      <c r="BD105" s="97"/>
      <c r="BE105" s="97"/>
      <c r="BF105" s="97"/>
      <c r="BG105" s="97"/>
      <c r="BH105" s="97"/>
      <c r="BI105" s="97"/>
      <c r="BJ105" s="97"/>
      <c r="BK105" s="118"/>
    </row>
    <row r="106" spans="1:63" outlineLevel="1" x14ac:dyDescent="0.15">
      <c r="A106" s="44" t="s">
        <v>342</v>
      </c>
      <c r="C106" s="63">
        <f>SUM(C101:C104)</f>
        <v>0</v>
      </c>
      <c r="D106" s="63">
        <f t="shared" ref="D106:BJ106" si="61">SUM(D101:D104)</f>
        <v>0</v>
      </c>
      <c r="E106" s="63">
        <f t="shared" si="61"/>
        <v>0</v>
      </c>
      <c r="F106" s="63">
        <f t="shared" si="61"/>
        <v>40500</v>
      </c>
      <c r="G106" s="63">
        <f t="shared" si="61"/>
        <v>40500</v>
      </c>
      <c r="H106" s="63">
        <f t="shared" si="61"/>
        <v>40500</v>
      </c>
      <c r="I106" s="63">
        <f t="shared" si="61"/>
        <v>40500</v>
      </c>
      <c r="J106" s="63">
        <f t="shared" si="61"/>
        <v>40500</v>
      </c>
      <c r="K106" s="63">
        <f t="shared" si="61"/>
        <v>40500</v>
      </c>
      <c r="L106" s="63">
        <f t="shared" si="61"/>
        <v>40500</v>
      </c>
      <c r="M106" s="63">
        <f t="shared" si="61"/>
        <v>40500</v>
      </c>
      <c r="N106" s="63">
        <f t="shared" si="61"/>
        <v>27000</v>
      </c>
      <c r="O106" s="63">
        <f t="shared" si="61"/>
        <v>72225</v>
      </c>
      <c r="P106" s="63">
        <f t="shared" si="61"/>
        <v>130005</v>
      </c>
      <c r="Q106" s="63">
        <f t="shared" si="61"/>
        <v>130005</v>
      </c>
      <c r="R106" s="63">
        <f t="shared" si="61"/>
        <v>130005</v>
      </c>
      <c r="S106" s="63">
        <f t="shared" si="61"/>
        <v>144450</v>
      </c>
      <c r="T106" s="63">
        <f t="shared" si="61"/>
        <v>158895</v>
      </c>
      <c r="U106" s="63">
        <f t="shared" si="61"/>
        <v>130005</v>
      </c>
      <c r="V106" s="63">
        <f t="shared" si="61"/>
        <v>144450</v>
      </c>
      <c r="W106" s="63">
        <f t="shared" si="61"/>
        <v>130005</v>
      </c>
      <c r="X106" s="63">
        <f t="shared" si="61"/>
        <v>130005</v>
      </c>
      <c r="Y106" s="63">
        <f t="shared" si="61"/>
        <v>130005</v>
      </c>
      <c r="Z106" s="63">
        <f t="shared" si="61"/>
        <v>72225</v>
      </c>
      <c r="AA106" s="63">
        <f t="shared" si="61"/>
        <v>0</v>
      </c>
      <c r="AB106" s="63">
        <f t="shared" si="61"/>
        <v>0</v>
      </c>
      <c r="AC106" s="63">
        <f t="shared" si="61"/>
        <v>0</v>
      </c>
      <c r="AD106" s="63">
        <f t="shared" si="61"/>
        <v>0</v>
      </c>
      <c r="AE106" s="63">
        <f t="shared" si="61"/>
        <v>0</v>
      </c>
      <c r="AF106" s="63">
        <f t="shared" si="61"/>
        <v>0</v>
      </c>
      <c r="AG106" s="63">
        <f t="shared" si="61"/>
        <v>0</v>
      </c>
      <c r="AH106" s="63">
        <f t="shared" si="61"/>
        <v>0</v>
      </c>
      <c r="AI106" s="63">
        <f t="shared" si="61"/>
        <v>0</v>
      </c>
      <c r="AJ106" s="63">
        <f t="shared" si="61"/>
        <v>0</v>
      </c>
      <c r="AK106" s="63">
        <f t="shared" si="61"/>
        <v>0</v>
      </c>
      <c r="AL106" s="63">
        <f t="shared" si="61"/>
        <v>0</v>
      </c>
      <c r="AM106" s="63">
        <f t="shared" si="61"/>
        <v>0</v>
      </c>
      <c r="AN106" s="63">
        <f t="shared" si="61"/>
        <v>0</v>
      </c>
      <c r="AO106" s="63">
        <f t="shared" si="61"/>
        <v>0</v>
      </c>
      <c r="AP106" s="63">
        <f t="shared" si="61"/>
        <v>0</v>
      </c>
      <c r="AQ106" s="63">
        <f t="shared" si="61"/>
        <v>0</v>
      </c>
      <c r="AR106" s="63">
        <f t="shared" si="61"/>
        <v>0</v>
      </c>
      <c r="AS106" s="63">
        <f t="shared" si="61"/>
        <v>0</v>
      </c>
      <c r="AT106" s="63">
        <f t="shared" si="61"/>
        <v>0</v>
      </c>
      <c r="AU106" s="63">
        <f t="shared" si="61"/>
        <v>0</v>
      </c>
      <c r="AV106" s="63">
        <f t="shared" si="61"/>
        <v>0</v>
      </c>
      <c r="AW106" s="63">
        <f t="shared" si="61"/>
        <v>0</v>
      </c>
      <c r="AX106" s="63">
        <f t="shared" si="61"/>
        <v>0</v>
      </c>
      <c r="AY106" s="63">
        <f t="shared" si="61"/>
        <v>0</v>
      </c>
      <c r="AZ106" s="63">
        <f t="shared" si="61"/>
        <v>0</v>
      </c>
      <c r="BA106" s="63">
        <f t="shared" si="61"/>
        <v>0</v>
      </c>
      <c r="BB106" s="63">
        <f t="shared" si="61"/>
        <v>0</v>
      </c>
      <c r="BC106" s="63">
        <f t="shared" si="61"/>
        <v>0</v>
      </c>
      <c r="BD106" s="63">
        <f t="shared" si="61"/>
        <v>0</v>
      </c>
      <c r="BE106" s="63">
        <f t="shared" si="61"/>
        <v>0</v>
      </c>
      <c r="BF106" s="63">
        <f t="shared" si="61"/>
        <v>0</v>
      </c>
      <c r="BG106" s="63">
        <f t="shared" si="61"/>
        <v>0</v>
      </c>
      <c r="BH106" s="63">
        <f t="shared" si="61"/>
        <v>0</v>
      </c>
      <c r="BI106" s="63">
        <f t="shared" si="61"/>
        <v>0</v>
      </c>
      <c r="BJ106" s="63">
        <f t="shared" si="61"/>
        <v>0</v>
      </c>
      <c r="BK106" s="118">
        <f>SUM(C106:BJ106)</f>
        <v>1853280</v>
      </c>
    </row>
    <row r="107" spans="1:63" outlineLevel="1" x14ac:dyDescent="0.15">
      <c r="A107" s="44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63"/>
      <c r="AL107" s="63"/>
      <c r="AM107" s="63"/>
      <c r="AN107" s="63"/>
      <c r="AO107" s="63"/>
      <c r="AP107" s="63"/>
      <c r="AQ107" s="63"/>
      <c r="AR107" s="63"/>
      <c r="AS107" s="63"/>
      <c r="AT107" s="63"/>
      <c r="AU107" s="63"/>
      <c r="AV107" s="63"/>
      <c r="AW107" s="63"/>
      <c r="AX107" s="63"/>
      <c r="AY107" s="63"/>
      <c r="AZ107" s="63"/>
      <c r="BA107" s="63"/>
      <c r="BB107" s="63"/>
      <c r="BC107" s="63"/>
      <c r="BD107" s="63"/>
      <c r="BE107" s="63"/>
      <c r="BF107" s="63"/>
      <c r="BG107" s="63"/>
      <c r="BH107" s="63"/>
      <c r="BI107" s="63"/>
      <c r="BJ107" s="63"/>
    </row>
    <row r="108" spans="1:63" outlineLevel="1" x14ac:dyDescent="0.15">
      <c r="A108" s="47" t="s">
        <v>647</v>
      </c>
      <c r="C108" s="63">
        <f>IF(C92&gt;0,(C97-C106)/C92,0)</f>
        <v>0</v>
      </c>
      <c r="D108" s="63">
        <f t="shared" ref="D108:BJ108" si="62">IF(D92&gt;0,(D97-D106)/D92,0)</f>
        <v>0</v>
      </c>
      <c r="E108" s="63">
        <f t="shared" si="62"/>
        <v>0</v>
      </c>
      <c r="F108" s="63">
        <f t="shared" si="62"/>
        <v>7430</v>
      </c>
      <c r="G108" s="63">
        <f t="shared" si="62"/>
        <v>7430</v>
      </c>
      <c r="H108" s="63">
        <f t="shared" si="62"/>
        <v>7430</v>
      </c>
      <c r="I108" s="63">
        <f t="shared" si="62"/>
        <v>7430</v>
      </c>
      <c r="J108" s="63">
        <f t="shared" si="62"/>
        <v>7430</v>
      </c>
      <c r="K108" s="63">
        <f t="shared" si="62"/>
        <v>7430</v>
      </c>
      <c r="L108" s="63">
        <f t="shared" si="62"/>
        <v>7430</v>
      </c>
      <c r="M108" s="63">
        <f t="shared" si="62"/>
        <v>7430</v>
      </c>
      <c r="N108" s="63">
        <f t="shared" si="62"/>
        <v>7430</v>
      </c>
      <c r="O108" s="63">
        <f t="shared" si="62"/>
        <v>10165</v>
      </c>
      <c r="P108" s="63">
        <f t="shared" si="62"/>
        <v>10165</v>
      </c>
      <c r="Q108" s="63">
        <f t="shared" si="62"/>
        <v>10165</v>
      </c>
      <c r="R108" s="63">
        <f t="shared" si="62"/>
        <v>10165</v>
      </c>
      <c r="S108" s="63">
        <f t="shared" si="62"/>
        <v>10165</v>
      </c>
      <c r="T108" s="63">
        <f t="shared" si="62"/>
        <v>10165</v>
      </c>
      <c r="U108" s="63">
        <f t="shared" si="62"/>
        <v>10165</v>
      </c>
      <c r="V108" s="63">
        <f t="shared" si="62"/>
        <v>10165</v>
      </c>
      <c r="W108" s="63">
        <f t="shared" si="62"/>
        <v>10165</v>
      </c>
      <c r="X108" s="63">
        <f t="shared" si="62"/>
        <v>10165</v>
      </c>
      <c r="Y108" s="63">
        <f t="shared" si="62"/>
        <v>10165</v>
      </c>
      <c r="Z108" s="63">
        <f t="shared" si="62"/>
        <v>10165</v>
      </c>
      <c r="AA108" s="63">
        <f t="shared" si="62"/>
        <v>23000</v>
      </c>
      <c r="AB108" s="63">
        <f t="shared" si="62"/>
        <v>23000</v>
      </c>
      <c r="AC108" s="63">
        <f t="shared" si="62"/>
        <v>23000</v>
      </c>
      <c r="AD108" s="63">
        <f t="shared" si="62"/>
        <v>23000</v>
      </c>
      <c r="AE108" s="63">
        <f t="shared" si="62"/>
        <v>23000</v>
      </c>
      <c r="AF108" s="63">
        <f t="shared" si="62"/>
        <v>23000</v>
      </c>
      <c r="AG108" s="63">
        <f t="shared" si="62"/>
        <v>23000</v>
      </c>
      <c r="AH108" s="63">
        <f t="shared" si="62"/>
        <v>23000</v>
      </c>
      <c r="AI108" s="63">
        <f t="shared" si="62"/>
        <v>23000</v>
      </c>
      <c r="AJ108" s="63">
        <f t="shared" si="62"/>
        <v>23000</v>
      </c>
      <c r="AK108" s="63">
        <f t="shared" si="62"/>
        <v>23000</v>
      </c>
      <c r="AL108" s="63">
        <f t="shared" si="62"/>
        <v>23000</v>
      </c>
      <c r="AM108" s="63">
        <f t="shared" si="62"/>
        <v>0</v>
      </c>
      <c r="AN108" s="63">
        <f t="shared" si="62"/>
        <v>0</v>
      </c>
      <c r="AO108" s="63">
        <f t="shared" si="62"/>
        <v>0</v>
      </c>
      <c r="AP108" s="63">
        <f t="shared" si="62"/>
        <v>0</v>
      </c>
      <c r="AQ108" s="63">
        <f t="shared" si="62"/>
        <v>0</v>
      </c>
      <c r="AR108" s="63">
        <f t="shared" si="62"/>
        <v>0</v>
      </c>
      <c r="AS108" s="63">
        <f t="shared" si="62"/>
        <v>0</v>
      </c>
      <c r="AT108" s="63">
        <f t="shared" si="62"/>
        <v>0</v>
      </c>
      <c r="AU108" s="63">
        <f t="shared" si="62"/>
        <v>0</v>
      </c>
      <c r="AV108" s="63">
        <f t="shared" si="62"/>
        <v>0</v>
      </c>
      <c r="AW108" s="63">
        <f t="shared" si="62"/>
        <v>0</v>
      </c>
      <c r="AX108" s="63">
        <f t="shared" si="62"/>
        <v>0</v>
      </c>
      <c r="AY108" s="63">
        <f t="shared" si="62"/>
        <v>0</v>
      </c>
      <c r="AZ108" s="63">
        <f t="shared" si="62"/>
        <v>0</v>
      </c>
      <c r="BA108" s="63">
        <f t="shared" si="62"/>
        <v>0</v>
      </c>
      <c r="BB108" s="63">
        <f t="shared" si="62"/>
        <v>0</v>
      </c>
      <c r="BC108" s="63">
        <f t="shared" si="62"/>
        <v>0</v>
      </c>
      <c r="BD108" s="63">
        <f t="shared" si="62"/>
        <v>0</v>
      </c>
      <c r="BE108" s="63">
        <f t="shared" si="62"/>
        <v>0</v>
      </c>
      <c r="BF108" s="63">
        <f t="shared" si="62"/>
        <v>0</v>
      </c>
      <c r="BG108" s="63">
        <f t="shared" si="62"/>
        <v>0</v>
      </c>
      <c r="BH108" s="63">
        <f t="shared" si="62"/>
        <v>0</v>
      </c>
      <c r="BI108" s="63">
        <f t="shared" si="62"/>
        <v>0</v>
      </c>
      <c r="BJ108" s="63">
        <f t="shared" si="62"/>
        <v>0</v>
      </c>
    </row>
    <row r="109" spans="1:63" outlineLevel="1" x14ac:dyDescent="0.15">
      <c r="A109" s="47" t="s">
        <v>648</v>
      </c>
      <c r="C109" s="63">
        <f t="shared" ref="C109:E109" si="63">C97-C106</f>
        <v>0</v>
      </c>
      <c r="D109" s="63">
        <f t="shared" si="63"/>
        <v>0</v>
      </c>
      <c r="E109" s="63">
        <f t="shared" si="63"/>
        <v>0</v>
      </c>
      <c r="F109" s="63">
        <f>F97-F106</f>
        <v>22290</v>
      </c>
      <c r="G109" s="63">
        <f t="shared" ref="G109:BJ109" si="64">G97-G106</f>
        <v>22290</v>
      </c>
      <c r="H109" s="63">
        <f t="shared" si="64"/>
        <v>22290</v>
      </c>
      <c r="I109" s="63">
        <f t="shared" si="64"/>
        <v>22290</v>
      </c>
      <c r="J109" s="63">
        <f t="shared" si="64"/>
        <v>22290</v>
      </c>
      <c r="K109" s="63">
        <f t="shared" si="64"/>
        <v>22290</v>
      </c>
      <c r="L109" s="63">
        <f t="shared" si="64"/>
        <v>22290</v>
      </c>
      <c r="M109" s="63">
        <f t="shared" si="64"/>
        <v>22290</v>
      </c>
      <c r="N109" s="63">
        <f t="shared" si="64"/>
        <v>14860</v>
      </c>
      <c r="O109" s="63">
        <f t="shared" si="64"/>
        <v>50825</v>
      </c>
      <c r="P109" s="63">
        <f t="shared" si="64"/>
        <v>91485</v>
      </c>
      <c r="Q109" s="63">
        <f t="shared" si="64"/>
        <v>91485</v>
      </c>
      <c r="R109" s="63">
        <f t="shared" si="64"/>
        <v>91485</v>
      </c>
      <c r="S109" s="63">
        <f t="shared" si="64"/>
        <v>101650</v>
      </c>
      <c r="T109" s="63">
        <f t="shared" si="64"/>
        <v>111815</v>
      </c>
      <c r="U109" s="63">
        <f t="shared" si="64"/>
        <v>91485</v>
      </c>
      <c r="V109" s="63">
        <f t="shared" si="64"/>
        <v>101650</v>
      </c>
      <c r="W109" s="63">
        <f t="shared" si="64"/>
        <v>91485</v>
      </c>
      <c r="X109" s="63">
        <f t="shared" si="64"/>
        <v>91485</v>
      </c>
      <c r="Y109" s="63">
        <f t="shared" si="64"/>
        <v>91485</v>
      </c>
      <c r="Z109" s="63">
        <f t="shared" si="64"/>
        <v>50825</v>
      </c>
      <c r="AA109" s="63">
        <f t="shared" si="64"/>
        <v>345000</v>
      </c>
      <c r="AB109" s="63">
        <f t="shared" si="64"/>
        <v>552000</v>
      </c>
      <c r="AC109" s="63">
        <f t="shared" si="64"/>
        <v>621000</v>
      </c>
      <c r="AD109" s="63">
        <f t="shared" si="64"/>
        <v>621000</v>
      </c>
      <c r="AE109" s="63">
        <f t="shared" si="64"/>
        <v>667000</v>
      </c>
      <c r="AF109" s="63">
        <f t="shared" si="64"/>
        <v>736000</v>
      </c>
      <c r="AG109" s="63">
        <f t="shared" si="64"/>
        <v>621000</v>
      </c>
      <c r="AH109" s="63">
        <f t="shared" si="64"/>
        <v>667000</v>
      </c>
      <c r="AI109" s="63">
        <f t="shared" si="64"/>
        <v>552000</v>
      </c>
      <c r="AJ109" s="63">
        <f t="shared" si="64"/>
        <v>552000</v>
      </c>
      <c r="AK109" s="63">
        <f t="shared" si="64"/>
        <v>552000</v>
      </c>
      <c r="AL109" s="63">
        <f t="shared" si="64"/>
        <v>345000</v>
      </c>
      <c r="AM109" s="63">
        <f t="shared" si="64"/>
        <v>0</v>
      </c>
      <c r="AN109" s="63">
        <f t="shared" si="64"/>
        <v>0</v>
      </c>
      <c r="AO109" s="63">
        <f t="shared" si="64"/>
        <v>0</v>
      </c>
      <c r="AP109" s="63">
        <f t="shared" si="64"/>
        <v>0</v>
      </c>
      <c r="AQ109" s="63">
        <f t="shared" si="64"/>
        <v>0</v>
      </c>
      <c r="AR109" s="63">
        <f t="shared" si="64"/>
        <v>0</v>
      </c>
      <c r="AS109" s="63">
        <f t="shared" si="64"/>
        <v>0</v>
      </c>
      <c r="AT109" s="63">
        <f t="shared" si="64"/>
        <v>0</v>
      </c>
      <c r="AU109" s="63">
        <f t="shared" si="64"/>
        <v>0</v>
      </c>
      <c r="AV109" s="63">
        <f t="shared" si="64"/>
        <v>0</v>
      </c>
      <c r="AW109" s="63">
        <f t="shared" si="64"/>
        <v>0</v>
      </c>
      <c r="AX109" s="63">
        <f t="shared" si="64"/>
        <v>0</v>
      </c>
      <c r="AY109" s="63">
        <f t="shared" si="64"/>
        <v>0</v>
      </c>
      <c r="AZ109" s="63">
        <f t="shared" si="64"/>
        <v>0</v>
      </c>
      <c r="BA109" s="63">
        <f t="shared" si="64"/>
        <v>0</v>
      </c>
      <c r="BB109" s="63">
        <f t="shared" si="64"/>
        <v>0</v>
      </c>
      <c r="BC109" s="63">
        <f t="shared" si="64"/>
        <v>0</v>
      </c>
      <c r="BD109" s="63">
        <f t="shared" si="64"/>
        <v>0</v>
      </c>
      <c r="BE109" s="63">
        <f t="shared" si="64"/>
        <v>0</v>
      </c>
      <c r="BF109" s="63">
        <f t="shared" si="64"/>
        <v>0</v>
      </c>
      <c r="BG109" s="63">
        <f t="shared" si="64"/>
        <v>0</v>
      </c>
      <c r="BH109" s="63">
        <f t="shared" si="64"/>
        <v>0</v>
      </c>
      <c r="BI109" s="63">
        <f t="shared" si="64"/>
        <v>0</v>
      </c>
      <c r="BJ109" s="63">
        <f t="shared" si="64"/>
        <v>0</v>
      </c>
      <c r="BK109" s="118">
        <f>SUM(C109:BJ109)</f>
        <v>8081340</v>
      </c>
    </row>
    <row r="110" spans="1:63" outlineLevel="1" x14ac:dyDescent="0.15">
      <c r="A110" s="47" t="s">
        <v>326</v>
      </c>
      <c r="C110" s="46">
        <f t="shared" ref="C110:AH110" si="65">IF(C109&gt;0,(C109/C97),0)</f>
        <v>0</v>
      </c>
      <c r="D110" s="46">
        <f t="shared" si="65"/>
        <v>0</v>
      </c>
      <c r="E110" s="46">
        <f t="shared" si="65"/>
        <v>0</v>
      </c>
      <c r="F110" s="46">
        <f t="shared" si="65"/>
        <v>0.35499283325370284</v>
      </c>
      <c r="G110" s="46">
        <f t="shared" si="65"/>
        <v>0.35499283325370284</v>
      </c>
      <c r="H110" s="46">
        <f t="shared" si="65"/>
        <v>0.35499283325370284</v>
      </c>
      <c r="I110" s="46">
        <f t="shared" si="65"/>
        <v>0.35499283325370284</v>
      </c>
      <c r="J110" s="46">
        <f t="shared" si="65"/>
        <v>0.35499283325370284</v>
      </c>
      <c r="K110" s="46">
        <f t="shared" si="65"/>
        <v>0.35499283325370284</v>
      </c>
      <c r="L110" s="46">
        <f t="shared" si="65"/>
        <v>0.35499283325370284</v>
      </c>
      <c r="M110" s="46">
        <f t="shared" si="65"/>
        <v>0.35499283325370284</v>
      </c>
      <c r="N110" s="46">
        <f t="shared" si="65"/>
        <v>0.35499283325370284</v>
      </c>
      <c r="O110" s="46">
        <f t="shared" si="65"/>
        <v>0.41304347826086957</v>
      </c>
      <c r="P110" s="46">
        <f t="shared" si="65"/>
        <v>0.41304347826086957</v>
      </c>
      <c r="Q110" s="46">
        <f t="shared" si="65"/>
        <v>0.41304347826086957</v>
      </c>
      <c r="R110" s="46">
        <f t="shared" si="65"/>
        <v>0.41304347826086957</v>
      </c>
      <c r="S110" s="46">
        <f t="shared" si="65"/>
        <v>0.41304347826086957</v>
      </c>
      <c r="T110" s="46">
        <f t="shared" si="65"/>
        <v>0.41304347826086957</v>
      </c>
      <c r="U110" s="46">
        <f t="shared" si="65"/>
        <v>0.41304347826086957</v>
      </c>
      <c r="V110" s="46">
        <f t="shared" si="65"/>
        <v>0.41304347826086957</v>
      </c>
      <c r="W110" s="46">
        <f t="shared" si="65"/>
        <v>0.41304347826086957</v>
      </c>
      <c r="X110" s="46">
        <f t="shared" si="65"/>
        <v>0.41304347826086957</v>
      </c>
      <c r="Y110" s="46">
        <f t="shared" si="65"/>
        <v>0.41304347826086957</v>
      </c>
      <c r="Z110" s="46">
        <f t="shared" si="65"/>
        <v>0.41304347826086957</v>
      </c>
      <c r="AA110" s="46">
        <f t="shared" si="65"/>
        <v>1</v>
      </c>
      <c r="AB110" s="46">
        <f t="shared" si="65"/>
        <v>1</v>
      </c>
      <c r="AC110" s="46">
        <f t="shared" si="65"/>
        <v>1</v>
      </c>
      <c r="AD110" s="46">
        <f t="shared" si="65"/>
        <v>1</v>
      </c>
      <c r="AE110" s="46">
        <f t="shared" si="65"/>
        <v>1</v>
      </c>
      <c r="AF110" s="46">
        <f t="shared" si="65"/>
        <v>1</v>
      </c>
      <c r="AG110" s="46">
        <f t="shared" si="65"/>
        <v>1</v>
      </c>
      <c r="AH110" s="46">
        <f t="shared" si="65"/>
        <v>1</v>
      </c>
      <c r="AI110" s="46">
        <f t="shared" ref="AI110:BN110" si="66">IF(AI109&gt;0,(AI109/AI97),0)</f>
        <v>1</v>
      </c>
      <c r="AJ110" s="46">
        <f t="shared" si="66"/>
        <v>1</v>
      </c>
      <c r="AK110" s="46">
        <f t="shared" si="66"/>
        <v>1</v>
      </c>
      <c r="AL110" s="46">
        <f t="shared" si="66"/>
        <v>1</v>
      </c>
      <c r="AM110" s="46">
        <f t="shared" si="66"/>
        <v>0</v>
      </c>
      <c r="AN110" s="46">
        <f t="shared" si="66"/>
        <v>0</v>
      </c>
      <c r="AO110" s="46">
        <f t="shared" si="66"/>
        <v>0</v>
      </c>
      <c r="AP110" s="46">
        <f t="shared" si="66"/>
        <v>0</v>
      </c>
      <c r="AQ110" s="46">
        <f t="shared" si="66"/>
        <v>0</v>
      </c>
      <c r="AR110" s="46">
        <f t="shared" si="66"/>
        <v>0</v>
      </c>
      <c r="AS110" s="46">
        <f t="shared" si="66"/>
        <v>0</v>
      </c>
      <c r="AT110" s="46">
        <f t="shared" si="66"/>
        <v>0</v>
      </c>
      <c r="AU110" s="46">
        <f t="shared" si="66"/>
        <v>0</v>
      </c>
      <c r="AV110" s="46">
        <f t="shared" si="66"/>
        <v>0</v>
      </c>
      <c r="AW110" s="46">
        <f t="shared" si="66"/>
        <v>0</v>
      </c>
      <c r="AX110" s="46">
        <f t="shared" si="66"/>
        <v>0</v>
      </c>
      <c r="AY110" s="46">
        <f t="shared" si="66"/>
        <v>0</v>
      </c>
      <c r="AZ110" s="46">
        <f t="shared" si="66"/>
        <v>0</v>
      </c>
      <c r="BA110" s="46">
        <f t="shared" si="66"/>
        <v>0</v>
      </c>
      <c r="BB110" s="46">
        <f t="shared" si="66"/>
        <v>0</v>
      </c>
      <c r="BC110" s="46">
        <f t="shared" si="66"/>
        <v>0</v>
      </c>
      <c r="BD110" s="46">
        <f t="shared" si="66"/>
        <v>0</v>
      </c>
      <c r="BE110" s="46">
        <f t="shared" si="66"/>
        <v>0</v>
      </c>
      <c r="BF110" s="46">
        <f t="shared" si="66"/>
        <v>0</v>
      </c>
      <c r="BG110" s="46">
        <f t="shared" si="66"/>
        <v>0</v>
      </c>
      <c r="BH110" s="46">
        <f t="shared" si="66"/>
        <v>0</v>
      </c>
      <c r="BI110" s="46">
        <f t="shared" si="66"/>
        <v>0</v>
      </c>
      <c r="BJ110" s="46">
        <f t="shared" si="66"/>
        <v>0</v>
      </c>
    </row>
    <row r="111" spans="1:63" customFormat="1" outlineLevel="1" x14ac:dyDescent="0.15">
      <c r="BK111" s="118"/>
    </row>
    <row r="112" spans="1:63" customFormat="1" outlineLevel="1" x14ac:dyDescent="0.15">
      <c r="A112" s="44" t="s">
        <v>1224</v>
      </c>
      <c r="BK112" s="118"/>
    </row>
    <row r="113" spans="1:64" customFormat="1" outlineLevel="1" x14ac:dyDescent="0.15">
      <c r="A113" s="16"/>
      <c r="BK113" s="118"/>
    </row>
    <row r="114" spans="1:64" customFormat="1" outlineLevel="1" x14ac:dyDescent="0.15">
      <c r="A114" s="47" t="str">
        <f>'REV-REVCALC_CWS'!A70</f>
        <v>% Aceptación Domicilio</v>
      </c>
      <c r="C114" s="98">
        <f>'COGS-PRICE-MARGIN_CWS'!$B$47</f>
        <v>0.26</v>
      </c>
      <c r="D114" s="98">
        <f>'COGS-PRICE-MARGIN_CWS'!$B$47</f>
        <v>0.26</v>
      </c>
      <c r="E114" s="98">
        <f>'COGS-PRICE-MARGIN_CWS'!$B$47</f>
        <v>0.26</v>
      </c>
      <c r="F114" s="98">
        <f>'COGS-PRICE-MARGIN_CWS'!$B$47</f>
        <v>0.26</v>
      </c>
      <c r="G114" s="98">
        <f>'COGS-PRICE-MARGIN_CWS'!$B$47</f>
        <v>0.26</v>
      </c>
      <c r="H114" s="98">
        <f>'COGS-PRICE-MARGIN_CWS'!$B$47</f>
        <v>0.26</v>
      </c>
      <c r="I114" s="98">
        <f>'COGS-PRICE-MARGIN_CWS'!$B$47</f>
        <v>0.26</v>
      </c>
      <c r="J114" s="98">
        <f>'COGS-PRICE-MARGIN_CWS'!$B$47</f>
        <v>0.26</v>
      </c>
      <c r="K114" s="98">
        <f>'COGS-PRICE-MARGIN_CWS'!$B$47</f>
        <v>0.26</v>
      </c>
      <c r="L114" s="98">
        <f>'COGS-PRICE-MARGIN_CWS'!$B$47</f>
        <v>0.26</v>
      </c>
      <c r="M114" s="98">
        <f>'COGS-PRICE-MARGIN_CWS'!$B$47</f>
        <v>0.26</v>
      </c>
      <c r="N114" s="98">
        <f>'COGS-PRICE-MARGIN_CWS'!$B$47</f>
        <v>0.26</v>
      </c>
      <c r="O114" s="98">
        <f>'COGS-PRICE-MARGIN_CWS'!$B97</f>
        <v>0.25</v>
      </c>
      <c r="P114" s="98">
        <f>'COGS-PRICE-MARGIN_CWS'!$B97</f>
        <v>0.25</v>
      </c>
      <c r="Q114" s="98">
        <f>'COGS-PRICE-MARGIN_CWS'!$B97</f>
        <v>0.25</v>
      </c>
      <c r="R114" s="98">
        <f>'COGS-PRICE-MARGIN_CWS'!$B97</f>
        <v>0.25</v>
      </c>
      <c r="S114" s="98">
        <f>'COGS-PRICE-MARGIN_CWS'!$B97</f>
        <v>0.25</v>
      </c>
      <c r="T114" s="98">
        <f>'COGS-PRICE-MARGIN_CWS'!$B97</f>
        <v>0.25</v>
      </c>
      <c r="U114" s="98">
        <f>'COGS-PRICE-MARGIN_CWS'!$B97</f>
        <v>0.25</v>
      </c>
      <c r="V114" s="98">
        <f>'COGS-PRICE-MARGIN_CWS'!$B97</f>
        <v>0.25</v>
      </c>
      <c r="W114" s="98">
        <f>'COGS-PRICE-MARGIN_CWS'!$B97</f>
        <v>0.25</v>
      </c>
      <c r="X114" s="98">
        <f>'COGS-PRICE-MARGIN_CWS'!$B97</f>
        <v>0.25</v>
      </c>
      <c r="Y114" s="98">
        <f>'COGS-PRICE-MARGIN_CWS'!$B97</f>
        <v>0.25</v>
      </c>
      <c r="Z114" s="98">
        <f>'COGS-PRICE-MARGIN_CWS'!$B97</f>
        <v>0.25</v>
      </c>
      <c r="AA114" s="98">
        <f>'COGS-PRICE-MARGIN_CWS'!$B189</f>
        <v>0</v>
      </c>
      <c r="AB114" s="98">
        <f>'COGS-PRICE-MARGIN_CWS'!$B189</f>
        <v>0</v>
      </c>
      <c r="AC114" s="98">
        <f>'COGS-PRICE-MARGIN_CWS'!$B189</f>
        <v>0</v>
      </c>
      <c r="AD114" s="98">
        <f>'COGS-PRICE-MARGIN_CWS'!$B189</f>
        <v>0</v>
      </c>
      <c r="AE114" s="98">
        <f>'COGS-PRICE-MARGIN_CWS'!$B189</f>
        <v>0</v>
      </c>
      <c r="AF114" s="98">
        <f>'COGS-PRICE-MARGIN_CWS'!$B189</f>
        <v>0</v>
      </c>
      <c r="AG114" s="98">
        <f>'COGS-PRICE-MARGIN_CWS'!$B189</f>
        <v>0</v>
      </c>
      <c r="AH114" s="98">
        <f>'COGS-PRICE-MARGIN_CWS'!$B189</f>
        <v>0</v>
      </c>
      <c r="AI114" s="98">
        <f>'COGS-PRICE-MARGIN_CWS'!$B189</f>
        <v>0</v>
      </c>
      <c r="AJ114" s="98">
        <f>'COGS-PRICE-MARGIN_CWS'!$B189</f>
        <v>0</v>
      </c>
      <c r="AK114" s="98">
        <f>'COGS-PRICE-MARGIN_CWS'!$B189</f>
        <v>0</v>
      </c>
      <c r="AL114" s="98">
        <f>'COGS-PRICE-MARGIN_CWS'!$B189</f>
        <v>0</v>
      </c>
      <c r="AM114" s="98">
        <f>'COGS-PRICE-MARGIN_CWS'!$B176</f>
        <v>0</v>
      </c>
      <c r="AN114" s="98">
        <f>'COGS-PRICE-MARGIN_CWS'!$B176</f>
        <v>0</v>
      </c>
      <c r="AO114" s="98">
        <f>'COGS-PRICE-MARGIN_CWS'!$B176</f>
        <v>0</v>
      </c>
      <c r="AP114" s="98">
        <f>'COGS-PRICE-MARGIN_CWS'!$B176</f>
        <v>0</v>
      </c>
      <c r="AQ114" s="98">
        <f>'COGS-PRICE-MARGIN_CWS'!$B176</f>
        <v>0</v>
      </c>
      <c r="AR114" s="98">
        <f>'COGS-PRICE-MARGIN_CWS'!$B176</f>
        <v>0</v>
      </c>
      <c r="AS114" s="98">
        <f>'COGS-PRICE-MARGIN_CWS'!$B176</f>
        <v>0</v>
      </c>
      <c r="AT114" s="98">
        <f>'COGS-PRICE-MARGIN_CWS'!$B176</f>
        <v>0</v>
      </c>
      <c r="AU114" s="98">
        <f>'COGS-PRICE-MARGIN_CWS'!$B176</f>
        <v>0</v>
      </c>
      <c r="AV114" s="98">
        <f>'COGS-PRICE-MARGIN_CWS'!$B176</f>
        <v>0</v>
      </c>
      <c r="AW114" s="98">
        <f>'COGS-PRICE-MARGIN_CWS'!$B176</f>
        <v>0</v>
      </c>
      <c r="AX114" s="98">
        <f>'COGS-PRICE-MARGIN_CWS'!$B176</f>
        <v>0</v>
      </c>
      <c r="AY114" s="98">
        <f>'COGS-PRICE-MARGIN_CWS'!$B197</f>
        <v>0.3</v>
      </c>
      <c r="AZ114" s="98">
        <f>'COGS-PRICE-MARGIN_CWS'!$B197</f>
        <v>0.3</v>
      </c>
      <c r="BA114" s="98">
        <f>'COGS-PRICE-MARGIN_CWS'!$B197</f>
        <v>0.3</v>
      </c>
      <c r="BB114" s="98">
        <f>'COGS-PRICE-MARGIN_CWS'!$B197</f>
        <v>0.3</v>
      </c>
      <c r="BC114" s="98">
        <f>'COGS-PRICE-MARGIN_CWS'!$B197</f>
        <v>0.3</v>
      </c>
      <c r="BD114" s="98">
        <f>'COGS-PRICE-MARGIN_CWS'!$B197</f>
        <v>0.3</v>
      </c>
      <c r="BE114" s="98">
        <f>'COGS-PRICE-MARGIN_CWS'!$B197</f>
        <v>0.3</v>
      </c>
      <c r="BF114" s="98">
        <f>'COGS-PRICE-MARGIN_CWS'!$B197</f>
        <v>0.3</v>
      </c>
      <c r="BG114" s="98">
        <f>'COGS-PRICE-MARGIN_CWS'!$B197</f>
        <v>0.3</v>
      </c>
      <c r="BH114" s="98">
        <f>'COGS-PRICE-MARGIN_CWS'!$B197</f>
        <v>0.3</v>
      </c>
      <c r="BI114" s="98">
        <f>'COGS-PRICE-MARGIN_CWS'!$B197</f>
        <v>0.3</v>
      </c>
      <c r="BJ114" s="98">
        <f>'COGS-PRICE-MARGIN_CWS'!$B197</f>
        <v>0.3</v>
      </c>
      <c r="BK114" s="118"/>
    </row>
    <row r="115" spans="1:64" s="102" customFormat="1" outlineLevel="1" x14ac:dyDescent="0.15">
      <c r="A115" s="47" t="str">
        <f>'REV-REVCALC_CWS'!A71</f>
        <v>Local Services Units</v>
      </c>
      <c r="C115" s="169">
        <f t="shared" ref="C115:AH115" si="67">C92-C116</f>
        <v>0</v>
      </c>
      <c r="D115" s="169">
        <f t="shared" si="67"/>
        <v>0</v>
      </c>
      <c r="E115" s="169">
        <f t="shared" si="67"/>
        <v>0</v>
      </c>
      <c r="F115" s="169">
        <f t="shared" si="67"/>
        <v>2</v>
      </c>
      <c r="G115" s="169">
        <f t="shared" si="67"/>
        <v>2</v>
      </c>
      <c r="H115" s="169">
        <f t="shared" si="67"/>
        <v>2</v>
      </c>
      <c r="I115" s="169">
        <f t="shared" si="67"/>
        <v>2</v>
      </c>
      <c r="J115" s="169">
        <f t="shared" si="67"/>
        <v>2</v>
      </c>
      <c r="K115" s="169">
        <f t="shared" si="67"/>
        <v>2</v>
      </c>
      <c r="L115" s="169">
        <f t="shared" si="67"/>
        <v>2</v>
      </c>
      <c r="M115" s="169">
        <f t="shared" si="67"/>
        <v>2</v>
      </c>
      <c r="N115" s="169">
        <f t="shared" si="67"/>
        <v>1</v>
      </c>
      <c r="O115" s="102">
        <f t="shared" si="67"/>
        <v>3</v>
      </c>
      <c r="P115" s="102">
        <f t="shared" si="67"/>
        <v>6</v>
      </c>
      <c r="Q115" s="102">
        <f t="shared" si="67"/>
        <v>6</v>
      </c>
      <c r="R115" s="102">
        <f t="shared" si="67"/>
        <v>6</v>
      </c>
      <c r="S115" s="102">
        <f t="shared" si="67"/>
        <v>7</v>
      </c>
      <c r="T115" s="102">
        <f t="shared" si="67"/>
        <v>8</v>
      </c>
      <c r="U115" s="102">
        <f t="shared" si="67"/>
        <v>6</v>
      </c>
      <c r="V115" s="102">
        <f t="shared" si="67"/>
        <v>7</v>
      </c>
      <c r="W115" s="102">
        <f t="shared" si="67"/>
        <v>6</v>
      </c>
      <c r="X115" s="102">
        <f t="shared" si="67"/>
        <v>6</v>
      </c>
      <c r="Y115" s="102">
        <f t="shared" si="67"/>
        <v>6</v>
      </c>
      <c r="Z115" s="102">
        <f t="shared" si="67"/>
        <v>3</v>
      </c>
      <c r="AA115" s="102">
        <f t="shared" si="67"/>
        <v>15</v>
      </c>
      <c r="AB115" s="102">
        <f t="shared" si="67"/>
        <v>24</v>
      </c>
      <c r="AC115" s="102">
        <f t="shared" si="67"/>
        <v>27</v>
      </c>
      <c r="AD115" s="102">
        <f t="shared" si="67"/>
        <v>27</v>
      </c>
      <c r="AE115" s="102">
        <f t="shared" si="67"/>
        <v>29</v>
      </c>
      <c r="AF115" s="102">
        <f t="shared" si="67"/>
        <v>32</v>
      </c>
      <c r="AG115" s="102">
        <f t="shared" si="67"/>
        <v>27</v>
      </c>
      <c r="AH115" s="102">
        <f t="shared" si="67"/>
        <v>29</v>
      </c>
      <c r="AI115" s="102">
        <f t="shared" ref="AI115:BN115" si="68">AI92-AI116</f>
        <v>24</v>
      </c>
      <c r="AJ115" s="102">
        <f t="shared" si="68"/>
        <v>24</v>
      </c>
      <c r="AK115" s="102">
        <f t="shared" si="68"/>
        <v>24</v>
      </c>
      <c r="AL115" s="102">
        <f t="shared" si="68"/>
        <v>15</v>
      </c>
      <c r="AM115" s="102">
        <f t="shared" si="68"/>
        <v>0</v>
      </c>
      <c r="AN115" s="102">
        <f t="shared" si="68"/>
        <v>0</v>
      </c>
      <c r="AO115" s="102">
        <f t="shared" si="68"/>
        <v>0</v>
      </c>
      <c r="AP115" s="102">
        <f t="shared" si="68"/>
        <v>0</v>
      </c>
      <c r="AQ115" s="102">
        <f t="shared" si="68"/>
        <v>0</v>
      </c>
      <c r="AR115" s="102">
        <f t="shared" si="68"/>
        <v>0</v>
      </c>
      <c r="AS115" s="102">
        <f t="shared" si="68"/>
        <v>0</v>
      </c>
      <c r="AT115" s="102">
        <f t="shared" si="68"/>
        <v>0</v>
      </c>
      <c r="AU115" s="102">
        <f t="shared" si="68"/>
        <v>0</v>
      </c>
      <c r="AV115" s="102">
        <f t="shared" si="68"/>
        <v>0</v>
      </c>
      <c r="AW115" s="102">
        <f t="shared" si="68"/>
        <v>0</v>
      </c>
      <c r="AX115" s="102">
        <f t="shared" si="68"/>
        <v>0</v>
      </c>
      <c r="AY115" s="102">
        <f t="shared" si="68"/>
        <v>0</v>
      </c>
      <c r="AZ115" s="102">
        <f t="shared" si="68"/>
        <v>0</v>
      </c>
      <c r="BA115" s="102">
        <f t="shared" si="68"/>
        <v>0</v>
      </c>
      <c r="BB115" s="102">
        <f t="shared" si="68"/>
        <v>0</v>
      </c>
      <c r="BC115" s="102">
        <f t="shared" si="68"/>
        <v>0</v>
      </c>
      <c r="BD115" s="102">
        <f t="shared" si="68"/>
        <v>0</v>
      </c>
      <c r="BE115" s="102">
        <f t="shared" si="68"/>
        <v>0</v>
      </c>
      <c r="BF115" s="102">
        <f t="shared" si="68"/>
        <v>0</v>
      </c>
      <c r="BG115" s="102">
        <f t="shared" si="68"/>
        <v>0</v>
      </c>
      <c r="BH115" s="102">
        <f t="shared" si="68"/>
        <v>0</v>
      </c>
      <c r="BI115" s="102">
        <f t="shared" si="68"/>
        <v>0</v>
      </c>
      <c r="BJ115" s="102">
        <f t="shared" si="68"/>
        <v>0</v>
      </c>
      <c r="BK115" s="103">
        <f>SUM(C115:BJ115)</f>
        <v>384</v>
      </c>
    </row>
    <row r="116" spans="1:64" s="102" customFormat="1" outlineLevel="1" x14ac:dyDescent="0.15">
      <c r="A116" s="47" t="str">
        <f>'REV-REVCALC_CWS'!A72</f>
        <v>Domicilio Services Units</v>
      </c>
      <c r="C116" s="169">
        <f t="shared" ref="C116:AH116" si="69">ROUNDUP(+C92*C114,0)</f>
        <v>0</v>
      </c>
      <c r="D116" s="169">
        <f t="shared" si="69"/>
        <v>0</v>
      </c>
      <c r="E116" s="169">
        <f t="shared" si="69"/>
        <v>0</v>
      </c>
      <c r="F116" s="169">
        <f t="shared" si="69"/>
        <v>1</v>
      </c>
      <c r="G116" s="169">
        <f t="shared" si="69"/>
        <v>1</v>
      </c>
      <c r="H116" s="169">
        <f t="shared" si="69"/>
        <v>1</v>
      </c>
      <c r="I116" s="169">
        <f t="shared" si="69"/>
        <v>1</v>
      </c>
      <c r="J116" s="169">
        <f t="shared" si="69"/>
        <v>1</v>
      </c>
      <c r="K116" s="169">
        <f t="shared" si="69"/>
        <v>1</v>
      </c>
      <c r="L116" s="169">
        <f t="shared" si="69"/>
        <v>1</v>
      </c>
      <c r="M116" s="169">
        <f t="shared" si="69"/>
        <v>1</v>
      </c>
      <c r="N116" s="169">
        <f t="shared" si="69"/>
        <v>1</v>
      </c>
      <c r="O116" s="102">
        <f t="shared" si="69"/>
        <v>2</v>
      </c>
      <c r="P116" s="102">
        <f t="shared" si="69"/>
        <v>3</v>
      </c>
      <c r="Q116" s="102">
        <f t="shared" si="69"/>
        <v>3</v>
      </c>
      <c r="R116" s="102">
        <f t="shared" si="69"/>
        <v>3</v>
      </c>
      <c r="S116" s="102">
        <f t="shared" si="69"/>
        <v>3</v>
      </c>
      <c r="T116" s="102">
        <f t="shared" si="69"/>
        <v>3</v>
      </c>
      <c r="U116" s="102">
        <f t="shared" si="69"/>
        <v>3</v>
      </c>
      <c r="V116" s="102">
        <f t="shared" si="69"/>
        <v>3</v>
      </c>
      <c r="W116" s="102">
        <f t="shared" si="69"/>
        <v>3</v>
      </c>
      <c r="X116" s="102">
        <f t="shared" si="69"/>
        <v>3</v>
      </c>
      <c r="Y116" s="102">
        <f t="shared" si="69"/>
        <v>3</v>
      </c>
      <c r="Z116" s="102">
        <f t="shared" si="69"/>
        <v>2</v>
      </c>
      <c r="AA116" s="102">
        <f t="shared" si="69"/>
        <v>0</v>
      </c>
      <c r="AB116" s="102">
        <f t="shared" si="69"/>
        <v>0</v>
      </c>
      <c r="AC116" s="102">
        <f t="shared" si="69"/>
        <v>0</v>
      </c>
      <c r="AD116" s="102">
        <f t="shared" si="69"/>
        <v>0</v>
      </c>
      <c r="AE116" s="102">
        <f t="shared" si="69"/>
        <v>0</v>
      </c>
      <c r="AF116" s="102">
        <f t="shared" si="69"/>
        <v>0</v>
      </c>
      <c r="AG116" s="102">
        <f t="shared" si="69"/>
        <v>0</v>
      </c>
      <c r="AH116" s="102">
        <f t="shared" si="69"/>
        <v>0</v>
      </c>
      <c r="AI116" s="102">
        <f t="shared" ref="AI116:BJ116" si="70">ROUNDUP(+AI92*AI114,0)</f>
        <v>0</v>
      </c>
      <c r="AJ116" s="102">
        <f t="shared" si="70"/>
        <v>0</v>
      </c>
      <c r="AK116" s="102">
        <f t="shared" si="70"/>
        <v>0</v>
      </c>
      <c r="AL116" s="102">
        <f t="shared" si="70"/>
        <v>0</v>
      </c>
      <c r="AM116" s="102">
        <f t="shared" si="70"/>
        <v>0</v>
      </c>
      <c r="AN116" s="102">
        <f t="shared" si="70"/>
        <v>0</v>
      </c>
      <c r="AO116" s="102">
        <f t="shared" si="70"/>
        <v>0</v>
      </c>
      <c r="AP116" s="102">
        <f t="shared" si="70"/>
        <v>0</v>
      </c>
      <c r="AQ116" s="102">
        <f t="shared" si="70"/>
        <v>0</v>
      </c>
      <c r="AR116" s="102">
        <f t="shared" si="70"/>
        <v>0</v>
      </c>
      <c r="AS116" s="102">
        <f t="shared" si="70"/>
        <v>0</v>
      </c>
      <c r="AT116" s="102">
        <f t="shared" si="70"/>
        <v>0</v>
      </c>
      <c r="AU116" s="102">
        <f t="shared" si="70"/>
        <v>0</v>
      </c>
      <c r="AV116" s="102">
        <f t="shared" si="70"/>
        <v>0</v>
      </c>
      <c r="AW116" s="102">
        <f t="shared" si="70"/>
        <v>0</v>
      </c>
      <c r="AX116" s="102">
        <f t="shared" si="70"/>
        <v>0</v>
      </c>
      <c r="AY116" s="102">
        <f t="shared" si="70"/>
        <v>0</v>
      </c>
      <c r="AZ116" s="102">
        <f t="shared" si="70"/>
        <v>0</v>
      </c>
      <c r="BA116" s="102">
        <f t="shared" si="70"/>
        <v>0</v>
      </c>
      <c r="BB116" s="102">
        <f t="shared" si="70"/>
        <v>0</v>
      </c>
      <c r="BC116" s="102">
        <f t="shared" si="70"/>
        <v>0</v>
      </c>
      <c r="BD116" s="102">
        <f t="shared" si="70"/>
        <v>0</v>
      </c>
      <c r="BE116" s="102">
        <f t="shared" si="70"/>
        <v>0</v>
      </c>
      <c r="BF116" s="102">
        <f t="shared" si="70"/>
        <v>0</v>
      </c>
      <c r="BG116" s="102">
        <f t="shared" si="70"/>
        <v>0</v>
      </c>
      <c r="BH116" s="102">
        <f t="shared" si="70"/>
        <v>0</v>
      </c>
      <c r="BI116" s="102">
        <f t="shared" si="70"/>
        <v>0</v>
      </c>
      <c r="BJ116" s="102">
        <f t="shared" si="70"/>
        <v>0</v>
      </c>
      <c r="BK116" s="103">
        <f>SUM(C116:BJ116)</f>
        <v>43</v>
      </c>
    </row>
    <row r="117" spans="1:64" customFormat="1" outlineLevel="1" x14ac:dyDescent="0.15">
      <c r="A117" s="47"/>
      <c r="C117" s="169"/>
      <c r="BK117" s="118"/>
    </row>
    <row r="118" spans="1:64" customFormat="1" outlineLevel="1" x14ac:dyDescent="0.15">
      <c r="A118" s="33" t="str">
        <f>A115</f>
        <v>Local Services Units</v>
      </c>
      <c r="BK118" s="118"/>
    </row>
    <row r="119" spans="1:64" customFormat="1" outlineLevel="1" x14ac:dyDescent="0.15">
      <c r="A119" s="47" t="str">
        <f>'REV-REVCALC_CWS'!A75</f>
        <v>Servicio</v>
      </c>
      <c r="C119" s="169">
        <f>'COGS-PRICE-MARGIN_CWS'!$B36*C115</f>
        <v>0</v>
      </c>
      <c r="D119" s="169">
        <f>'COGS-PRICE-MARGIN_CWS'!$B36*D115</f>
        <v>0</v>
      </c>
      <c r="E119" s="169">
        <f>'COGS-PRICE-MARGIN_CWS'!$B36*E115</f>
        <v>0</v>
      </c>
      <c r="F119" s="169">
        <f>'COGS-PRICE-MARGIN_CWS'!$B36*F115</f>
        <v>0</v>
      </c>
      <c r="G119" s="169">
        <f>'COGS-PRICE-MARGIN_CWS'!$B36*G115</f>
        <v>0</v>
      </c>
      <c r="H119" s="169">
        <f>'COGS-PRICE-MARGIN_CWS'!$B36*H115</f>
        <v>0</v>
      </c>
      <c r="I119" s="169">
        <f>'COGS-PRICE-MARGIN_CWS'!$B36*I115</f>
        <v>0</v>
      </c>
      <c r="J119" s="169">
        <f>'COGS-PRICE-MARGIN_CWS'!$B36*J115</f>
        <v>0</v>
      </c>
      <c r="K119" s="169">
        <f>'COGS-PRICE-MARGIN_CWS'!$B36*K115</f>
        <v>0</v>
      </c>
      <c r="L119" s="169">
        <f>'COGS-PRICE-MARGIN_CWS'!$B36*L115</f>
        <v>0</v>
      </c>
      <c r="M119" s="169">
        <f>'COGS-PRICE-MARGIN_CWS'!$B36*M115</f>
        <v>0</v>
      </c>
      <c r="N119" s="169">
        <f>'COGS-PRICE-MARGIN_CWS'!$B36*N115</f>
        <v>0</v>
      </c>
      <c r="O119" s="169">
        <f>'COGS-PRICE-MARGIN_CWS'!$B86*O115</f>
        <v>0</v>
      </c>
      <c r="P119" s="169">
        <f>'COGS-PRICE-MARGIN_CWS'!$B86*P115</f>
        <v>0</v>
      </c>
      <c r="Q119" s="169">
        <f>'COGS-PRICE-MARGIN_CWS'!$B86*Q115</f>
        <v>0</v>
      </c>
      <c r="R119" s="169">
        <f>'COGS-PRICE-MARGIN_CWS'!$B86*R115</f>
        <v>0</v>
      </c>
      <c r="S119" s="169">
        <f>'COGS-PRICE-MARGIN_CWS'!$B86*S115</f>
        <v>0</v>
      </c>
      <c r="T119" s="169">
        <f>'COGS-PRICE-MARGIN_CWS'!$B86*T115</f>
        <v>0</v>
      </c>
      <c r="U119" s="169">
        <f>'COGS-PRICE-MARGIN_CWS'!$B86*U115</f>
        <v>0</v>
      </c>
      <c r="V119" s="169">
        <f>'COGS-PRICE-MARGIN_CWS'!$B86*V115</f>
        <v>0</v>
      </c>
      <c r="W119" s="169">
        <f>'COGS-PRICE-MARGIN_CWS'!$B86*W115</f>
        <v>0</v>
      </c>
      <c r="X119" s="169">
        <f>'COGS-PRICE-MARGIN_CWS'!$B86*X115</f>
        <v>0</v>
      </c>
      <c r="Y119" s="169">
        <f>'COGS-PRICE-MARGIN_CWS'!$B86*Y115</f>
        <v>0</v>
      </c>
      <c r="Z119" s="169">
        <f>'COGS-PRICE-MARGIN_CWS'!$B86*Z115</f>
        <v>0</v>
      </c>
      <c r="AA119" s="90">
        <f>'COGS-PRICE-MARGIN_CWS'!$B178*AA115</f>
        <v>345000</v>
      </c>
      <c r="AB119" s="90">
        <f>'COGS-PRICE-MARGIN_CWS'!$B178*AB115</f>
        <v>552000</v>
      </c>
      <c r="AC119" s="90">
        <f>'COGS-PRICE-MARGIN_CWS'!$B178*AC115</f>
        <v>621000</v>
      </c>
      <c r="AD119" s="90">
        <f>'COGS-PRICE-MARGIN_CWS'!$B178*AD115</f>
        <v>621000</v>
      </c>
      <c r="AE119" s="90">
        <f>'COGS-PRICE-MARGIN_CWS'!$B178*AE115</f>
        <v>667000</v>
      </c>
      <c r="AF119" s="90">
        <f>'COGS-PRICE-MARGIN_CWS'!$B178*AF115</f>
        <v>736000</v>
      </c>
      <c r="AG119" s="90">
        <f>'COGS-PRICE-MARGIN_CWS'!$B178*AG115</f>
        <v>621000</v>
      </c>
      <c r="AH119" s="90">
        <f>'COGS-PRICE-MARGIN_CWS'!$B178*AH115</f>
        <v>667000</v>
      </c>
      <c r="AI119" s="90">
        <f>'COGS-PRICE-MARGIN_CWS'!$B178*AI115</f>
        <v>552000</v>
      </c>
      <c r="AJ119" s="90">
        <f>'COGS-PRICE-MARGIN_CWS'!$B178*AJ115</f>
        <v>552000</v>
      </c>
      <c r="AK119" s="90">
        <f>'COGS-PRICE-MARGIN_CWS'!$B178*AK115</f>
        <v>552000</v>
      </c>
      <c r="AL119" s="90">
        <f>'COGS-PRICE-MARGIN_CWS'!$B178*AL115</f>
        <v>345000</v>
      </c>
      <c r="AM119" s="90">
        <f>'COGS-PRICE-MARGIN_CWS'!$B168*AM115</f>
        <v>0</v>
      </c>
      <c r="AN119" s="90">
        <f>'COGS-PRICE-MARGIN_CWS'!$B168*AN115</f>
        <v>0</v>
      </c>
      <c r="AO119" s="90">
        <f>'COGS-PRICE-MARGIN_CWS'!$B168*AO115</f>
        <v>0</v>
      </c>
      <c r="AP119" s="90">
        <f>'COGS-PRICE-MARGIN_CWS'!$B168*AP115</f>
        <v>0</v>
      </c>
      <c r="AQ119" s="90">
        <f>'COGS-PRICE-MARGIN_CWS'!$B168*AQ115</f>
        <v>0</v>
      </c>
      <c r="AR119" s="90">
        <f>'COGS-PRICE-MARGIN_CWS'!$B168*AR115</f>
        <v>0</v>
      </c>
      <c r="AS119" s="90">
        <f>'COGS-PRICE-MARGIN_CWS'!$B168*AS115</f>
        <v>0</v>
      </c>
      <c r="AT119" s="90">
        <f>'COGS-PRICE-MARGIN_CWS'!$B168*AT115</f>
        <v>0</v>
      </c>
      <c r="AU119" s="90">
        <f>'COGS-PRICE-MARGIN_CWS'!$B168*AU115</f>
        <v>0</v>
      </c>
      <c r="AV119" s="90">
        <f>'COGS-PRICE-MARGIN_CWS'!$B168*AV115</f>
        <v>0</v>
      </c>
      <c r="AW119" s="90">
        <f>'COGS-PRICE-MARGIN_CWS'!$B168*AW115</f>
        <v>0</v>
      </c>
      <c r="AX119" s="90">
        <f>'COGS-PRICE-MARGIN_CWS'!$B168*AX115</f>
        <v>0</v>
      </c>
      <c r="AY119" s="90">
        <f>'COGS-PRICE-MARGIN_CWS'!$B189*AY115</f>
        <v>0</v>
      </c>
      <c r="AZ119" s="90">
        <f>'COGS-PRICE-MARGIN_CWS'!$B189*AZ115</f>
        <v>0</v>
      </c>
      <c r="BA119" s="90">
        <f>'COGS-PRICE-MARGIN_CWS'!$B189*BA115</f>
        <v>0</v>
      </c>
      <c r="BB119" s="90">
        <f>'COGS-PRICE-MARGIN_CWS'!$B189*BB115</f>
        <v>0</v>
      </c>
      <c r="BC119" s="90">
        <f>'COGS-PRICE-MARGIN_CWS'!$B189*BC115</f>
        <v>0</v>
      </c>
      <c r="BD119" s="90">
        <f>'COGS-PRICE-MARGIN_CWS'!$B189*BD115</f>
        <v>0</v>
      </c>
      <c r="BE119" s="90">
        <f>'COGS-PRICE-MARGIN_CWS'!$B189*BE115</f>
        <v>0</v>
      </c>
      <c r="BF119" s="90">
        <f>'COGS-PRICE-MARGIN_CWS'!$B189*BF115</f>
        <v>0</v>
      </c>
      <c r="BG119" s="90">
        <f>'COGS-PRICE-MARGIN_CWS'!$B189*BG115</f>
        <v>0</v>
      </c>
      <c r="BH119" s="90">
        <f>'COGS-PRICE-MARGIN_CWS'!$B189*BH115</f>
        <v>0</v>
      </c>
      <c r="BI119" s="90">
        <f>'COGS-PRICE-MARGIN_CWS'!$B189*BI115</f>
        <v>0</v>
      </c>
      <c r="BJ119" s="90">
        <f>'COGS-PRICE-MARGIN_CWS'!$B189*BJ115</f>
        <v>0</v>
      </c>
      <c r="BK119" s="118">
        <f>SUM(C119:BJ119)</f>
        <v>6831000</v>
      </c>
    </row>
    <row r="120" spans="1:64" customFormat="1" outlineLevel="1" x14ac:dyDescent="0.15">
      <c r="A120" s="47" t="str">
        <f>'REV-REVCALC_CWS'!A76</f>
        <v xml:space="preserve">Discount </v>
      </c>
      <c r="C120" s="98">
        <f>'COGS-PRICE-MARGIN_CWS'!$C$36</f>
        <v>0</v>
      </c>
      <c r="D120" s="98">
        <f>'COGS-PRICE-MARGIN_CWS'!$C$36</f>
        <v>0</v>
      </c>
      <c r="E120" s="98">
        <f>'COGS-PRICE-MARGIN_CWS'!$C$36</f>
        <v>0</v>
      </c>
      <c r="F120" s="98">
        <f>'COGS-PRICE-MARGIN_CWS'!$C$36</f>
        <v>0</v>
      </c>
      <c r="G120" s="98">
        <f>'COGS-PRICE-MARGIN_CWS'!$C$36</f>
        <v>0</v>
      </c>
      <c r="H120" s="98">
        <f>'COGS-PRICE-MARGIN_CWS'!$C$36</f>
        <v>0</v>
      </c>
      <c r="I120" s="98">
        <f>'COGS-PRICE-MARGIN_CWS'!$C$36</f>
        <v>0</v>
      </c>
      <c r="J120" s="98">
        <f>'COGS-PRICE-MARGIN_CWS'!$C$36</f>
        <v>0</v>
      </c>
      <c r="K120" s="98">
        <f>'COGS-PRICE-MARGIN_CWS'!$C$36</f>
        <v>0</v>
      </c>
      <c r="L120" s="98">
        <f>'COGS-PRICE-MARGIN_CWS'!$C$36</f>
        <v>0</v>
      </c>
      <c r="M120" s="98">
        <f>'COGS-PRICE-MARGIN_CWS'!$C$36</f>
        <v>0</v>
      </c>
      <c r="N120" s="98">
        <f>'COGS-PRICE-MARGIN_CWS'!$C$36</f>
        <v>0</v>
      </c>
      <c r="O120" s="98">
        <f>'COGS-PRICE-MARGIN_CWS'!$C$86</f>
        <v>0</v>
      </c>
      <c r="P120" s="98">
        <f>'COGS-PRICE-MARGIN_CWS'!$C$86</f>
        <v>0</v>
      </c>
      <c r="Q120" s="98">
        <f>'COGS-PRICE-MARGIN_CWS'!$C$86</f>
        <v>0</v>
      </c>
      <c r="R120" s="98">
        <f>'COGS-PRICE-MARGIN_CWS'!$C$86</f>
        <v>0</v>
      </c>
      <c r="S120" s="98">
        <f>'COGS-PRICE-MARGIN_CWS'!$C$86</f>
        <v>0</v>
      </c>
      <c r="T120" s="98">
        <f>'COGS-PRICE-MARGIN_CWS'!$C$86</f>
        <v>0</v>
      </c>
      <c r="U120" s="98">
        <f>'COGS-PRICE-MARGIN_CWS'!$C$86</f>
        <v>0</v>
      </c>
      <c r="V120" s="98">
        <f>'COGS-PRICE-MARGIN_CWS'!$C$86</f>
        <v>0</v>
      </c>
      <c r="W120" s="98">
        <f>'COGS-PRICE-MARGIN_CWS'!$C$86</f>
        <v>0</v>
      </c>
      <c r="X120" s="98">
        <f>'COGS-PRICE-MARGIN_CWS'!$C$86</f>
        <v>0</v>
      </c>
      <c r="Y120" s="98">
        <f>'COGS-PRICE-MARGIN_CWS'!$C$86</f>
        <v>0</v>
      </c>
      <c r="Z120" s="98">
        <f>'COGS-PRICE-MARGIN_CWS'!$C$86</f>
        <v>0</v>
      </c>
      <c r="AA120" s="98">
        <f>'COGS-PRICE-MARGIN_CWS'!$C178</f>
        <v>0.09</v>
      </c>
      <c r="AB120" s="98">
        <f>'COGS-PRICE-MARGIN_CWS'!$C178</f>
        <v>0.09</v>
      </c>
      <c r="AC120" s="98">
        <f>'COGS-PRICE-MARGIN_CWS'!$C178</f>
        <v>0.09</v>
      </c>
      <c r="AD120" s="98">
        <f>'COGS-PRICE-MARGIN_CWS'!$C178</f>
        <v>0.09</v>
      </c>
      <c r="AE120" s="98">
        <f>'COGS-PRICE-MARGIN_CWS'!$C178</f>
        <v>0.09</v>
      </c>
      <c r="AF120" s="98">
        <f>'COGS-PRICE-MARGIN_CWS'!$C178</f>
        <v>0.09</v>
      </c>
      <c r="AG120" s="98">
        <f>'COGS-PRICE-MARGIN_CWS'!$C178</f>
        <v>0.09</v>
      </c>
      <c r="AH120" s="98">
        <f>'COGS-PRICE-MARGIN_CWS'!$C178</f>
        <v>0.09</v>
      </c>
      <c r="AI120" s="98">
        <f>'COGS-PRICE-MARGIN_CWS'!$C178</f>
        <v>0.09</v>
      </c>
      <c r="AJ120" s="98">
        <f>'COGS-PRICE-MARGIN_CWS'!$C178</f>
        <v>0.09</v>
      </c>
      <c r="AK120" s="98">
        <f>'COGS-PRICE-MARGIN_CWS'!$C178</f>
        <v>0.09</v>
      </c>
      <c r="AL120" s="98">
        <f>'COGS-PRICE-MARGIN_CWS'!$C178</f>
        <v>0.09</v>
      </c>
      <c r="AM120" s="98">
        <f>'COGS-PRICE-MARGIN_CWS'!$C168</f>
        <v>0</v>
      </c>
      <c r="AN120" s="98">
        <f>'COGS-PRICE-MARGIN_CWS'!$C168</f>
        <v>0</v>
      </c>
      <c r="AO120" s="98">
        <f>'COGS-PRICE-MARGIN_CWS'!$C168</f>
        <v>0</v>
      </c>
      <c r="AP120" s="98">
        <f>'COGS-PRICE-MARGIN_CWS'!$C168</f>
        <v>0</v>
      </c>
      <c r="AQ120" s="98">
        <f>'COGS-PRICE-MARGIN_CWS'!$C168</f>
        <v>0</v>
      </c>
      <c r="AR120" s="98">
        <f>'COGS-PRICE-MARGIN_CWS'!$C168</f>
        <v>0</v>
      </c>
      <c r="AS120" s="98">
        <f>'COGS-PRICE-MARGIN_CWS'!$C168</f>
        <v>0</v>
      </c>
      <c r="AT120" s="98">
        <f>'COGS-PRICE-MARGIN_CWS'!$C168</f>
        <v>0</v>
      </c>
      <c r="AU120" s="98">
        <f>'COGS-PRICE-MARGIN_CWS'!$C168</f>
        <v>0</v>
      </c>
      <c r="AV120" s="98">
        <f>'COGS-PRICE-MARGIN_CWS'!$C168</f>
        <v>0</v>
      </c>
      <c r="AW120" s="98">
        <f>'COGS-PRICE-MARGIN_CWS'!$C168</f>
        <v>0</v>
      </c>
      <c r="AX120" s="98">
        <f>'COGS-PRICE-MARGIN_CWS'!$C168</f>
        <v>0</v>
      </c>
      <c r="AY120" s="98">
        <f>'COGS-PRICE-MARGIN_CWS'!$C189</f>
        <v>0</v>
      </c>
      <c r="AZ120" s="98">
        <f>'COGS-PRICE-MARGIN_CWS'!$C189</f>
        <v>0</v>
      </c>
      <c r="BA120" s="98">
        <f>'COGS-PRICE-MARGIN_CWS'!$C189</f>
        <v>0</v>
      </c>
      <c r="BB120" s="98">
        <f>'COGS-PRICE-MARGIN_CWS'!$C189</f>
        <v>0</v>
      </c>
      <c r="BC120" s="98">
        <f>'COGS-PRICE-MARGIN_CWS'!$C189</f>
        <v>0</v>
      </c>
      <c r="BD120" s="98">
        <f>'COGS-PRICE-MARGIN_CWS'!$C189</f>
        <v>0</v>
      </c>
      <c r="BE120" s="98">
        <f>'COGS-PRICE-MARGIN_CWS'!$C189</f>
        <v>0</v>
      </c>
      <c r="BF120" s="98">
        <f>'COGS-PRICE-MARGIN_CWS'!$C189</f>
        <v>0</v>
      </c>
      <c r="BG120" s="98">
        <f>'COGS-PRICE-MARGIN_CWS'!$C189</f>
        <v>0</v>
      </c>
      <c r="BH120" s="98">
        <f>'COGS-PRICE-MARGIN_CWS'!$C189</f>
        <v>0</v>
      </c>
      <c r="BI120" s="98">
        <f>'COGS-PRICE-MARGIN_CWS'!$C189</f>
        <v>0</v>
      </c>
      <c r="BJ120" s="98">
        <f>'COGS-PRICE-MARGIN_CWS'!$C189</f>
        <v>0</v>
      </c>
      <c r="BK120" s="118"/>
    </row>
    <row r="121" spans="1:64" customFormat="1" outlineLevel="1" x14ac:dyDescent="0.15">
      <c r="A121" s="47" t="str">
        <f>'REV-REVCALC_CWS'!A77</f>
        <v>Servicio Ingreso</v>
      </c>
      <c r="C121" s="169">
        <f t="shared" ref="C121:BJ121" si="71">C119*(1-C120)</f>
        <v>0</v>
      </c>
      <c r="D121" s="169">
        <f t="shared" si="71"/>
        <v>0</v>
      </c>
      <c r="E121" s="169">
        <f t="shared" si="71"/>
        <v>0</v>
      </c>
      <c r="F121" s="169">
        <f t="shared" si="71"/>
        <v>0</v>
      </c>
      <c r="G121" s="169">
        <f t="shared" si="71"/>
        <v>0</v>
      </c>
      <c r="H121" s="169">
        <f t="shared" si="71"/>
        <v>0</v>
      </c>
      <c r="I121" s="169">
        <f t="shared" si="71"/>
        <v>0</v>
      </c>
      <c r="J121" s="169">
        <f t="shared" si="71"/>
        <v>0</v>
      </c>
      <c r="K121" s="169">
        <f t="shared" si="71"/>
        <v>0</v>
      </c>
      <c r="L121" s="169">
        <f t="shared" si="71"/>
        <v>0</v>
      </c>
      <c r="M121" s="169">
        <f t="shared" si="71"/>
        <v>0</v>
      </c>
      <c r="N121" s="169">
        <f t="shared" si="71"/>
        <v>0</v>
      </c>
      <c r="O121" s="169">
        <f t="shared" si="71"/>
        <v>0</v>
      </c>
      <c r="P121" s="169">
        <f t="shared" si="71"/>
        <v>0</v>
      </c>
      <c r="Q121" s="169">
        <f t="shared" si="71"/>
        <v>0</v>
      </c>
      <c r="R121" s="169">
        <f t="shared" si="71"/>
        <v>0</v>
      </c>
      <c r="S121" s="169">
        <f t="shared" si="71"/>
        <v>0</v>
      </c>
      <c r="T121" s="169">
        <f t="shared" si="71"/>
        <v>0</v>
      </c>
      <c r="U121" s="169">
        <f t="shared" si="71"/>
        <v>0</v>
      </c>
      <c r="V121" s="169">
        <f t="shared" si="71"/>
        <v>0</v>
      </c>
      <c r="W121" s="169">
        <f t="shared" si="71"/>
        <v>0</v>
      </c>
      <c r="X121" s="169">
        <f t="shared" si="71"/>
        <v>0</v>
      </c>
      <c r="Y121" s="169">
        <f t="shared" si="71"/>
        <v>0</v>
      </c>
      <c r="Z121" s="169">
        <f t="shared" si="71"/>
        <v>0</v>
      </c>
      <c r="AA121" s="169">
        <f t="shared" si="71"/>
        <v>313950</v>
      </c>
      <c r="AB121" s="169">
        <f t="shared" si="71"/>
        <v>502320</v>
      </c>
      <c r="AC121" s="169">
        <f t="shared" si="71"/>
        <v>565110</v>
      </c>
      <c r="AD121" s="169">
        <f t="shared" si="71"/>
        <v>565110</v>
      </c>
      <c r="AE121" s="169">
        <f t="shared" si="71"/>
        <v>606970</v>
      </c>
      <c r="AF121" s="169">
        <f t="shared" si="71"/>
        <v>669760</v>
      </c>
      <c r="AG121" s="169">
        <f t="shared" si="71"/>
        <v>565110</v>
      </c>
      <c r="AH121" s="169">
        <f t="shared" si="71"/>
        <v>606970</v>
      </c>
      <c r="AI121" s="169">
        <f t="shared" si="71"/>
        <v>502320</v>
      </c>
      <c r="AJ121" s="169">
        <f t="shared" si="71"/>
        <v>502320</v>
      </c>
      <c r="AK121" s="169">
        <f t="shared" si="71"/>
        <v>502320</v>
      </c>
      <c r="AL121" s="169">
        <f t="shared" si="71"/>
        <v>313950</v>
      </c>
      <c r="AM121" s="90">
        <f t="shared" si="71"/>
        <v>0</v>
      </c>
      <c r="AN121" s="90">
        <f t="shared" si="71"/>
        <v>0</v>
      </c>
      <c r="AO121" s="90">
        <f t="shared" si="71"/>
        <v>0</v>
      </c>
      <c r="AP121" s="90">
        <f t="shared" si="71"/>
        <v>0</v>
      </c>
      <c r="AQ121" s="90">
        <f t="shared" si="71"/>
        <v>0</v>
      </c>
      <c r="AR121" s="90">
        <f t="shared" si="71"/>
        <v>0</v>
      </c>
      <c r="AS121" s="90">
        <f t="shared" si="71"/>
        <v>0</v>
      </c>
      <c r="AT121" s="90">
        <f t="shared" si="71"/>
        <v>0</v>
      </c>
      <c r="AU121" s="90">
        <f t="shared" si="71"/>
        <v>0</v>
      </c>
      <c r="AV121" s="90">
        <f t="shared" si="71"/>
        <v>0</v>
      </c>
      <c r="AW121" s="90">
        <f t="shared" si="71"/>
        <v>0</v>
      </c>
      <c r="AX121" s="90">
        <f t="shared" si="71"/>
        <v>0</v>
      </c>
      <c r="AY121" s="90">
        <f t="shared" si="71"/>
        <v>0</v>
      </c>
      <c r="AZ121" s="90">
        <f t="shared" si="71"/>
        <v>0</v>
      </c>
      <c r="BA121" s="90">
        <f t="shared" si="71"/>
        <v>0</v>
      </c>
      <c r="BB121" s="90">
        <f t="shared" si="71"/>
        <v>0</v>
      </c>
      <c r="BC121" s="90">
        <f t="shared" si="71"/>
        <v>0</v>
      </c>
      <c r="BD121" s="90">
        <f t="shared" si="71"/>
        <v>0</v>
      </c>
      <c r="BE121" s="90">
        <f t="shared" si="71"/>
        <v>0</v>
      </c>
      <c r="BF121" s="90">
        <f t="shared" si="71"/>
        <v>0</v>
      </c>
      <c r="BG121" s="90">
        <f t="shared" si="71"/>
        <v>0</v>
      </c>
      <c r="BH121" s="90">
        <f t="shared" si="71"/>
        <v>0</v>
      </c>
      <c r="BI121" s="90">
        <f t="shared" si="71"/>
        <v>0</v>
      </c>
      <c r="BJ121" s="90">
        <f t="shared" si="71"/>
        <v>0</v>
      </c>
      <c r="BK121" s="118">
        <f>SUM(C121:BJ121)</f>
        <v>6216210</v>
      </c>
    </row>
    <row r="122" spans="1:64" customFormat="1" outlineLevel="1" x14ac:dyDescent="0.15">
      <c r="A122" s="47" t="str">
        <f>'REV-REVCALC_CWS'!A78</f>
        <v>Maintenance Revenue</v>
      </c>
      <c r="C122" s="169">
        <f>'REV-REC-MAINT_CWS'!F146</f>
        <v>0</v>
      </c>
      <c r="D122" s="169">
        <f>'REV-REC-MAINT_CWS'!G146</f>
        <v>0</v>
      </c>
      <c r="E122" s="169">
        <f>'REV-REC-MAINT_CWS'!H146</f>
        <v>0</v>
      </c>
      <c r="F122" s="169">
        <f>'REV-REC-MAINT_CWS'!I146</f>
        <v>0</v>
      </c>
      <c r="G122" s="169">
        <f>'REV-REC-MAINT_CWS'!J146</f>
        <v>0</v>
      </c>
      <c r="H122" s="169">
        <f>'REV-REC-MAINT_CWS'!K146</f>
        <v>0</v>
      </c>
      <c r="I122" s="169">
        <f>'REV-REC-MAINT_CWS'!L146</f>
        <v>0</v>
      </c>
      <c r="J122" s="169">
        <f>'REV-REC-MAINT_CWS'!M146</f>
        <v>0</v>
      </c>
      <c r="K122" s="169">
        <f>'REV-REC-MAINT_CWS'!N146</f>
        <v>0</v>
      </c>
      <c r="L122" s="169">
        <f>'REV-REC-MAINT_CWS'!O146</f>
        <v>0</v>
      </c>
      <c r="M122" s="169">
        <f>'REV-REC-MAINT_CWS'!P146</f>
        <v>0</v>
      </c>
      <c r="N122" s="169">
        <f>'REV-REC-MAINT_CWS'!Q146</f>
        <v>0</v>
      </c>
      <c r="O122" s="169">
        <f>'REV-REC-MAINT_CWS'!R146</f>
        <v>0</v>
      </c>
      <c r="P122" s="169">
        <f>'REV-REC-MAINT_CWS'!S146</f>
        <v>0</v>
      </c>
      <c r="Q122" s="169">
        <f>'REV-REC-MAINT_CWS'!T146</f>
        <v>0</v>
      </c>
      <c r="R122" s="169">
        <f>'REV-REC-MAINT_CWS'!U146</f>
        <v>0</v>
      </c>
      <c r="S122" s="169">
        <f>'REV-REC-MAINT_CWS'!V146</f>
        <v>0</v>
      </c>
      <c r="T122" s="169">
        <f>'REV-REC-MAINT_CWS'!W146</f>
        <v>0</v>
      </c>
      <c r="U122" s="169">
        <f>'REV-REC-MAINT_CWS'!X146</f>
        <v>0</v>
      </c>
      <c r="V122" s="169">
        <f>'REV-REC-MAINT_CWS'!Y146</f>
        <v>0</v>
      </c>
      <c r="W122" s="169">
        <f>'REV-REC-MAINT_CWS'!Z146</f>
        <v>0</v>
      </c>
      <c r="X122" s="169">
        <f>'REV-REC-MAINT_CWS'!AA146</f>
        <v>0</v>
      </c>
      <c r="Y122" s="169">
        <f>'REV-REC-MAINT_CWS'!AB146</f>
        <v>0</v>
      </c>
      <c r="Z122" s="169">
        <f>'REV-REC-MAINT_CWS'!AC146</f>
        <v>0</v>
      </c>
      <c r="AA122" s="169">
        <f>'REV-REC-MAINT_CWS'!AD146</f>
        <v>0</v>
      </c>
      <c r="AB122" s="169">
        <f>'REV-REC-MAINT_CWS'!AE146</f>
        <v>0</v>
      </c>
      <c r="AC122" s="169">
        <f>'REV-REC-MAINT_CWS'!AE146</f>
        <v>0</v>
      </c>
      <c r="AD122" s="169">
        <f>'REV-REC-MAINT_CWS'!AG146</f>
        <v>0</v>
      </c>
      <c r="AE122" s="169">
        <f>'REV-REC-MAINT_CWS'!AH146</f>
        <v>0</v>
      </c>
      <c r="AF122" s="169">
        <f>'REV-REC-MAINT_CWS'!AI146</f>
        <v>0</v>
      </c>
      <c r="AG122" s="169">
        <f>'REV-REC-MAINT_CWS'!AJ146</f>
        <v>0</v>
      </c>
      <c r="AH122" s="169">
        <f>'REV-REC-MAINT_CWS'!AK146</f>
        <v>0</v>
      </c>
      <c r="AI122" s="169">
        <f>'REV-REC-MAINT_CWS'!AL146</f>
        <v>0</v>
      </c>
      <c r="AJ122" s="169">
        <f>'REV-REC-MAINT_CWS'!AM146</f>
        <v>0</v>
      </c>
      <c r="AK122" s="169">
        <f>'REV-REC-MAINT_CWS'!AN146</f>
        <v>0</v>
      </c>
      <c r="AL122" s="169">
        <f>'REV-REC-MAINT_CWS'!AO146</f>
        <v>0</v>
      </c>
      <c r="AM122" s="90">
        <f>'REV-REC-MAINT_CWS'!AP146</f>
        <v>0</v>
      </c>
      <c r="AN122" s="90">
        <f>'REV-REC-MAINT_CWS'!AQ146</f>
        <v>0</v>
      </c>
      <c r="AO122" s="90">
        <f>'REV-REC-MAINT_CWS'!AR146</f>
        <v>0</v>
      </c>
      <c r="AP122" s="90">
        <f>'REV-REC-MAINT_CWS'!AS146</f>
        <v>0</v>
      </c>
      <c r="AQ122" s="90">
        <f>'REV-REC-MAINT_CWS'!AT146</f>
        <v>0</v>
      </c>
      <c r="AR122" s="90">
        <f>'REV-REC-MAINT_CWS'!AU146</f>
        <v>0</v>
      </c>
      <c r="AS122" s="90">
        <f>'REV-REC-MAINT_CWS'!AV146</f>
        <v>0</v>
      </c>
      <c r="AT122" s="90">
        <f>'REV-REC-MAINT_CWS'!AW146</f>
        <v>0</v>
      </c>
      <c r="AU122" s="90">
        <f>'REV-REC-MAINT_CWS'!AX146</f>
        <v>0</v>
      </c>
      <c r="AV122" s="90">
        <f>'REV-REC-MAINT_CWS'!AY146</f>
        <v>0</v>
      </c>
      <c r="AW122" s="90">
        <f>'REV-REC-MAINT_CWS'!AZ146</f>
        <v>0</v>
      </c>
      <c r="AX122" s="90">
        <f>'REV-REC-MAINT_CWS'!BA146</f>
        <v>0</v>
      </c>
      <c r="AY122" s="90">
        <f>'REV-REC-MAINT_CWS'!BB146</f>
        <v>0</v>
      </c>
      <c r="AZ122" s="90">
        <f>'REV-REC-MAINT_CWS'!BC146</f>
        <v>0</v>
      </c>
      <c r="BA122" s="90">
        <f>'REV-REC-MAINT_CWS'!BD146</f>
        <v>0</v>
      </c>
      <c r="BB122" s="90">
        <f>'REV-REC-MAINT_CWS'!BE146</f>
        <v>0</v>
      </c>
      <c r="BC122" s="90">
        <f>'REV-REC-MAINT_CWS'!BF146</f>
        <v>0</v>
      </c>
      <c r="BD122" s="90">
        <f>'REV-REC-MAINT_CWS'!BG146</f>
        <v>0</v>
      </c>
      <c r="BE122" s="90">
        <f>'REV-REC-MAINT_CWS'!BH146</f>
        <v>0</v>
      </c>
      <c r="BF122" s="90">
        <f>'REV-REC-MAINT_CWS'!BI146</f>
        <v>0</v>
      </c>
      <c r="BG122" s="90">
        <f>'REV-REC-MAINT_CWS'!BJ146</f>
        <v>0</v>
      </c>
      <c r="BH122" s="90">
        <f>'REV-REC-MAINT_CWS'!BK146</f>
        <v>0</v>
      </c>
      <c r="BI122" s="90">
        <f>'REV-REC-MAINT_CWS'!BL146</f>
        <v>0</v>
      </c>
      <c r="BJ122" s="90">
        <f>'REV-REC-MAINT_CWS'!BM146</f>
        <v>0</v>
      </c>
      <c r="BK122" s="118">
        <f>SUM(C122:BJ122)</f>
        <v>0</v>
      </c>
    </row>
    <row r="123" spans="1:64" outlineLevel="1" x14ac:dyDescent="0.15">
      <c r="A123" s="47" t="s">
        <v>645</v>
      </c>
      <c r="C123" s="63">
        <f>SUM(C121:C122)</f>
        <v>0</v>
      </c>
      <c r="D123" s="63">
        <f t="shared" ref="D123:BJ123" si="72">SUM(D121:D122)</f>
        <v>0</v>
      </c>
      <c r="E123" s="63">
        <f t="shared" si="72"/>
        <v>0</v>
      </c>
      <c r="F123" s="63">
        <f t="shared" si="72"/>
        <v>0</v>
      </c>
      <c r="G123" s="63">
        <f t="shared" si="72"/>
        <v>0</v>
      </c>
      <c r="H123" s="63">
        <f t="shared" si="72"/>
        <v>0</v>
      </c>
      <c r="I123" s="63">
        <f t="shared" si="72"/>
        <v>0</v>
      </c>
      <c r="J123" s="63">
        <f t="shared" si="72"/>
        <v>0</v>
      </c>
      <c r="K123" s="63">
        <f t="shared" si="72"/>
        <v>0</v>
      </c>
      <c r="L123" s="63">
        <f t="shared" si="72"/>
        <v>0</v>
      </c>
      <c r="M123" s="63">
        <f t="shared" si="72"/>
        <v>0</v>
      </c>
      <c r="N123" s="63">
        <f t="shared" si="72"/>
        <v>0</v>
      </c>
      <c r="O123" s="63">
        <f t="shared" si="72"/>
        <v>0</v>
      </c>
      <c r="P123" s="63">
        <f t="shared" si="72"/>
        <v>0</v>
      </c>
      <c r="Q123" s="63">
        <f t="shared" si="72"/>
        <v>0</v>
      </c>
      <c r="R123" s="63">
        <f t="shared" si="72"/>
        <v>0</v>
      </c>
      <c r="S123" s="63">
        <f t="shared" si="72"/>
        <v>0</v>
      </c>
      <c r="T123" s="63">
        <f t="shared" si="72"/>
        <v>0</v>
      </c>
      <c r="U123" s="63">
        <f t="shared" si="72"/>
        <v>0</v>
      </c>
      <c r="V123" s="63">
        <f t="shared" si="72"/>
        <v>0</v>
      </c>
      <c r="W123" s="63">
        <f t="shared" si="72"/>
        <v>0</v>
      </c>
      <c r="X123" s="63">
        <f t="shared" si="72"/>
        <v>0</v>
      </c>
      <c r="Y123" s="63">
        <f t="shared" si="72"/>
        <v>0</v>
      </c>
      <c r="Z123" s="63">
        <f t="shared" si="72"/>
        <v>0</v>
      </c>
      <c r="AA123" s="63">
        <f t="shared" si="72"/>
        <v>313950</v>
      </c>
      <c r="AB123" s="63">
        <f t="shared" si="72"/>
        <v>502320</v>
      </c>
      <c r="AC123" s="63">
        <f t="shared" si="72"/>
        <v>565110</v>
      </c>
      <c r="AD123" s="63">
        <f t="shared" si="72"/>
        <v>565110</v>
      </c>
      <c r="AE123" s="63">
        <f t="shared" si="72"/>
        <v>606970</v>
      </c>
      <c r="AF123" s="63">
        <f t="shared" si="72"/>
        <v>669760</v>
      </c>
      <c r="AG123" s="63">
        <f t="shared" si="72"/>
        <v>565110</v>
      </c>
      <c r="AH123" s="63">
        <f t="shared" si="72"/>
        <v>606970</v>
      </c>
      <c r="AI123" s="63">
        <f t="shared" si="72"/>
        <v>502320</v>
      </c>
      <c r="AJ123" s="63">
        <f t="shared" si="72"/>
        <v>502320</v>
      </c>
      <c r="AK123" s="63">
        <f t="shared" si="72"/>
        <v>502320</v>
      </c>
      <c r="AL123" s="63">
        <f t="shared" si="72"/>
        <v>313950</v>
      </c>
      <c r="AM123" s="63">
        <f t="shared" si="72"/>
        <v>0</v>
      </c>
      <c r="AN123" s="63">
        <f t="shared" si="72"/>
        <v>0</v>
      </c>
      <c r="AO123" s="63">
        <f t="shared" si="72"/>
        <v>0</v>
      </c>
      <c r="AP123" s="63">
        <f t="shared" si="72"/>
        <v>0</v>
      </c>
      <c r="AQ123" s="63">
        <f t="shared" si="72"/>
        <v>0</v>
      </c>
      <c r="AR123" s="63">
        <f t="shared" si="72"/>
        <v>0</v>
      </c>
      <c r="AS123" s="63">
        <f t="shared" si="72"/>
        <v>0</v>
      </c>
      <c r="AT123" s="63">
        <f t="shared" si="72"/>
        <v>0</v>
      </c>
      <c r="AU123" s="63">
        <f t="shared" si="72"/>
        <v>0</v>
      </c>
      <c r="AV123" s="63">
        <f t="shared" si="72"/>
        <v>0</v>
      </c>
      <c r="AW123" s="63">
        <f t="shared" si="72"/>
        <v>0</v>
      </c>
      <c r="AX123" s="63">
        <f t="shared" si="72"/>
        <v>0</v>
      </c>
      <c r="AY123" s="63">
        <f t="shared" si="72"/>
        <v>0</v>
      </c>
      <c r="AZ123" s="63">
        <f t="shared" si="72"/>
        <v>0</v>
      </c>
      <c r="BA123" s="63">
        <f t="shared" si="72"/>
        <v>0</v>
      </c>
      <c r="BB123" s="63">
        <f t="shared" si="72"/>
        <v>0</v>
      </c>
      <c r="BC123" s="63">
        <f t="shared" si="72"/>
        <v>0</v>
      </c>
      <c r="BD123" s="63">
        <f t="shared" si="72"/>
        <v>0</v>
      </c>
      <c r="BE123" s="63">
        <f t="shared" si="72"/>
        <v>0</v>
      </c>
      <c r="BF123" s="63">
        <f t="shared" si="72"/>
        <v>0</v>
      </c>
      <c r="BG123" s="63">
        <f t="shared" si="72"/>
        <v>0</v>
      </c>
      <c r="BH123" s="63">
        <f t="shared" si="72"/>
        <v>0</v>
      </c>
      <c r="BI123" s="63">
        <f t="shared" si="72"/>
        <v>0</v>
      </c>
      <c r="BJ123" s="63">
        <f t="shared" si="72"/>
        <v>0</v>
      </c>
    </row>
    <row r="124" spans="1:64" customFormat="1" outlineLevel="1" x14ac:dyDescent="0.15">
      <c r="BK124" s="118"/>
    </row>
    <row r="125" spans="1:64" customFormat="1" outlineLevel="1" x14ac:dyDescent="0.15">
      <c r="A125" s="44" t="str">
        <f>A116</f>
        <v>Domicilio Services Units</v>
      </c>
      <c r="BK125" s="118"/>
    </row>
    <row r="126" spans="1:64" customFormat="1" outlineLevel="1" x14ac:dyDescent="0.15">
      <c r="A126" s="47" t="str">
        <f>'COGS-PRICE-MARGIN_CWS'!A86</f>
        <v>Servicio</v>
      </c>
      <c r="C126" s="63">
        <f>'COGS-PRICE-MARGIN_CWS'!$B48*C116</f>
        <v>0</v>
      </c>
      <c r="D126" s="63">
        <f>'COGS-PRICE-MARGIN_CWS'!$B48*D116</f>
        <v>0</v>
      </c>
      <c r="E126" s="63">
        <f>'COGS-PRICE-MARGIN_CWS'!$B48*E116</f>
        <v>0</v>
      </c>
      <c r="F126" s="63">
        <f>'COGS-PRICE-MARGIN_CWS'!$B48*F116</f>
        <v>2500</v>
      </c>
      <c r="G126" s="63">
        <f>'COGS-PRICE-MARGIN_CWS'!$B48*G116</f>
        <v>2500</v>
      </c>
      <c r="H126" s="63">
        <f>'COGS-PRICE-MARGIN_CWS'!$B48*H116</f>
        <v>2500</v>
      </c>
      <c r="I126" s="63">
        <f>'COGS-PRICE-MARGIN_CWS'!$B48*I116</f>
        <v>2500</v>
      </c>
      <c r="J126" s="63">
        <f>'COGS-PRICE-MARGIN_CWS'!$B48*J116</f>
        <v>2500</v>
      </c>
      <c r="K126" s="63">
        <f>'COGS-PRICE-MARGIN_CWS'!$B48*K116</f>
        <v>2500</v>
      </c>
      <c r="L126" s="63">
        <f>'COGS-PRICE-MARGIN_CWS'!$B48*L116</f>
        <v>2500</v>
      </c>
      <c r="M126" s="63">
        <f>'COGS-PRICE-MARGIN_CWS'!$B48*M116</f>
        <v>2500</v>
      </c>
      <c r="N126" s="63">
        <f>'COGS-PRICE-MARGIN_CWS'!$B48*N116</f>
        <v>2500</v>
      </c>
      <c r="O126" s="63">
        <f>'COGS-PRICE-MARGIN_CWS'!$B98*O116</f>
        <v>5350</v>
      </c>
      <c r="P126" s="63">
        <f>'COGS-PRICE-MARGIN_CWS'!$B98*P116</f>
        <v>8025</v>
      </c>
      <c r="Q126" s="63">
        <f>'COGS-PRICE-MARGIN_CWS'!$B98*Q116</f>
        <v>8025</v>
      </c>
      <c r="R126" s="63">
        <f>'COGS-PRICE-MARGIN_CWS'!$B98*R116</f>
        <v>8025</v>
      </c>
      <c r="S126" s="63">
        <f>'COGS-PRICE-MARGIN_CWS'!$B98*S116</f>
        <v>8025</v>
      </c>
      <c r="T126" s="63">
        <f>'COGS-PRICE-MARGIN_CWS'!$B98*T116</f>
        <v>8025</v>
      </c>
      <c r="U126" s="63">
        <f>'COGS-PRICE-MARGIN_CWS'!$B98*U116</f>
        <v>8025</v>
      </c>
      <c r="V126" s="63">
        <f>'COGS-PRICE-MARGIN_CWS'!$B98*V116</f>
        <v>8025</v>
      </c>
      <c r="W126" s="63">
        <f>'COGS-PRICE-MARGIN_CWS'!$B98*W116</f>
        <v>8025</v>
      </c>
      <c r="X126" s="63">
        <f>'COGS-PRICE-MARGIN_CWS'!$B98*X116</f>
        <v>8025</v>
      </c>
      <c r="Y126" s="63">
        <f>'COGS-PRICE-MARGIN_CWS'!$B98*Y116</f>
        <v>8025</v>
      </c>
      <c r="Z126" s="63">
        <f>'COGS-PRICE-MARGIN_CWS'!$B98*Z116</f>
        <v>5350</v>
      </c>
      <c r="AA126" s="90">
        <f>'COGS-PRICE-MARGIN_CWS'!$B186*AA116</f>
        <v>0</v>
      </c>
      <c r="AB126" s="90">
        <f>'COGS-PRICE-MARGIN_CWS'!$B186*AB116</f>
        <v>0</v>
      </c>
      <c r="AC126" s="90">
        <f>'COGS-PRICE-MARGIN_CWS'!$B186*AC116</f>
        <v>0</v>
      </c>
      <c r="AD126" s="90">
        <f>'COGS-PRICE-MARGIN_CWS'!$B186*AD116</f>
        <v>0</v>
      </c>
      <c r="AE126" s="90">
        <f>'COGS-PRICE-MARGIN_CWS'!$B186*AE116</f>
        <v>0</v>
      </c>
      <c r="AF126" s="90">
        <f>'COGS-PRICE-MARGIN_CWS'!$B186*AF116</f>
        <v>0</v>
      </c>
      <c r="AG126" s="90">
        <f>'COGS-PRICE-MARGIN_CWS'!$B186*AG116</f>
        <v>0</v>
      </c>
      <c r="AH126" s="90">
        <f>'COGS-PRICE-MARGIN_CWS'!$B186*AH116</f>
        <v>0</v>
      </c>
      <c r="AI126" s="90">
        <f>'COGS-PRICE-MARGIN_CWS'!$B186*AI116</f>
        <v>0</v>
      </c>
      <c r="AJ126" s="90">
        <f>'COGS-PRICE-MARGIN_CWS'!$B186*AJ116</f>
        <v>0</v>
      </c>
      <c r="AK126" s="90">
        <f>'COGS-PRICE-MARGIN_CWS'!$B186*AK116</f>
        <v>0</v>
      </c>
      <c r="AL126" s="90">
        <f>'COGS-PRICE-MARGIN_CWS'!$B186*AL116</f>
        <v>0</v>
      </c>
      <c r="AM126" s="90">
        <f>'COGS-PRICE-MARGIN_CWS'!$B174*AM116</f>
        <v>0</v>
      </c>
      <c r="AN126" s="90">
        <f>'COGS-PRICE-MARGIN_CWS'!$B174*AN116</f>
        <v>0</v>
      </c>
      <c r="AO126" s="90">
        <f>'COGS-PRICE-MARGIN_CWS'!$B174*AO116</f>
        <v>0</v>
      </c>
      <c r="AP126" s="90">
        <f>'COGS-PRICE-MARGIN_CWS'!$B174*AP116</f>
        <v>0</v>
      </c>
      <c r="AQ126" s="90">
        <f>'COGS-PRICE-MARGIN_CWS'!$B174*AQ116</f>
        <v>0</v>
      </c>
      <c r="AR126" s="90">
        <f>'COGS-PRICE-MARGIN_CWS'!$B174*AR116</f>
        <v>0</v>
      </c>
      <c r="AS126" s="90">
        <f>'COGS-PRICE-MARGIN_CWS'!$B174*AS116</f>
        <v>0</v>
      </c>
      <c r="AT126" s="90">
        <f>'COGS-PRICE-MARGIN_CWS'!$B174*AT116</f>
        <v>0</v>
      </c>
      <c r="AU126" s="90">
        <f>'COGS-PRICE-MARGIN_CWS'!$B174*AU116</f>
        <v>0</v>
      </c>
      <c r="AV126" s="90">
        <f>'COGS-PRICE-MARGIN_CWS'!$B174*AV116</f>
        <v>0</v>
      </c>
      <c r="AW126" s="90">
        <f>'COGS-PRICE-MARGIN_CWS'!$B174*AW116</f>
        <v>0</v>
      </c>
      <c r="AX126" s="90">
        <f>'COGS-PRICE-MARGIN_CWS'!$B174*AX116</f>
        <v>0</v>
      </c>
      <c r="AY126" s="90" t="e">
        <f>'COGS-PRICE-MARGIN_CWS'!$B195*AY116</f>
        <v>#VALUE!</v>
      </c>
      <c r="AZ126" s="90" t="e">
        <f>'COGS-PRICE-MARGIN_CWS'!$B195*AZ116</f>
        <v>#VALUE!</v>
      </c>
      <c r="BA126" s="90" t="e">
        <f>'COGS-PRICE-MARGIN_CWS'!$B195*BA116</f>
        <v>#VALUE!</v>
      </c>
      <c r="BB126" s="90" t="e">
        <f>'COGS-PRICE-MARGIN_CWS'!$B195*BB116</f>
        <v>#VALUE!</v>
      </c>
      <c r="BC126" s="90" t="e">
        <f>'COGS-PRICE-MARGIN_CWS'!$B195*BC116</f>
        <v>#VALUE!</v>
      </c>
      <c r="BD126" s="90" t="e">
        <f>'COGS-PRICE-MARGIN_CWS'!$B195*BD116</f>
        <v>#VALUE!</v>
      </c>
      <c r="BE126" s="90" t="e">
        <f>'COGS-PRICE-MARGIN_CWS'!$B195*BE116</f>
        <v>#VALUE!</v>
      </c>
      <c r="BF126" s="90" t="e">
        <f>'COGS-PRICE-MARGIN_CWS'!$B195*BF116</f>
        <v>#VALUE!</v>
      </c>
      <c r="BG126" s="90" t="e">
        <f>'COGS-PRICE-MARGIN_CWS'!$B195*BG116</f>
        <v>#VALUE!</v>
      </c>
      <c r="BH126" s="90" t="e">
        <f>'COGS-PRICE-MARGIN_CWS'!$B195*BH116</f>
        <v>#VALUE!</v>
      </c>
      <c r="BI126" s="90" t="e">
        <f>'COGS-PRICE-MARGIN_CWS'!$B195*BI116</f>
        <v>#VALUE!</v>
      </c>
      <c r="BJ126" s="90" t="e">
        <f>'COGS-PRICE-MARGIN_CWS'!$B195*BJ116</f>
        <v>#VALUE!</v>
      </c>
      <c r="BK126" s="118" t="e">
        <f>SUM(C126:BJ126)</f>
        <v>#VALUE!</v>
      </c>
    </row>
    <row r="127" spans="1:64" customFormat="1" outlineLevel="1" x14ac:dyDescent="0.15">
      <c r="A127" s="47" t="s">
        <v>353</v>
      </c>
      <c r="C127" s="63">
        <f>'REV-REC-MAINT_CWS'!F219</f>
        <v>0</v>
      </c>
      <c r="D127" s="63">
        <f>'REV-REC-MAINT_CWS'!G219</f>
        <v>0</v>
      </c>
      <c r="E127" s="63">
        <f>'REV-REC-MAINT_CWS'!H219</f>
        <v>0</v>
      </c>
      <c r="F127" s="63">
        <f>'REV-REC-MAINT_CWS'!I219</f>
        <v>0</v>
      </c>
      <c r="G127" s="63">
        <f>'REV-REC-MAINT_CWS'!J219</f>
        <v>0</v>
      </c>
      <c r="H127" s="63">
        <f>'REV-REC-MAINT_CWS'!K219</f>
        <v>0</v>
      </c>
      <c r="I127" s="63">
        <f>'REV-REC-MAINT_CWS'!L219</f>
        <v>0</v>
      </c>
      <c r="J127" s="63">
        <f>'REV-REC-MAINT_CWS'!M219</f>
        <v>0</v>
      </c>
      <c r="K127" s="63">
        <f>'REV-REC-MAINT_CWS'!N219</f>
        <v>0</v>
      </c>
      <c r="L127" s="63">
        <f>'REV-REC-MAINT_CWS'!O219</f>
        <v>0</v>
      </c>
      <c r="M127" s="63">
        <f>'REV-REC-MAINT_CWS'!P219</f>
        <v>0</v>
      </c>
      <c r="N127" s="63">
        <f>'REV-REC-MAINT_CWS'!Q219</f>
        <v>0</v>
      </c>
      <c r="O127" s="63">
        <f>'REV-REC-MAINT_CWS'!R219</f>
        <v>0</v>
      </c>
      <c r="P127" s="63">
        <f>'REV-REC-MAINT_CWS'!S219</f>
        <v>0</v>
      </c>
      <c r="Q127" s="63">
        <f>'REV-REC-MAINT_CWS'!T219</f>
        <v>0</v>
      </c>
      <c r="R127" s="12">
        <f>'REV-REC-MAINT_CWS'!U219</f>
        <v>0</v>
      </c>
      <c r="S127" s="12">
        <f>'REV-REC-MAINT_CWS'!V219</f>
        <v>0</v>
      </c>
      <c r="T127" s="12">
        <f>'REV-REC-MAINT_CWS'!W219</f>
        <v>0</v>
      </c>
      <c r="U127" s="12">
        <f>'REV-REC-MAINT_CWS'!X219</f>
        <v>0</v>
      </c>
      <c r="V127" s="12">
        <f>'REV-REC-MAINT_CWS'!Y219</f>
        <v>0</v>
      </c>
      <c r="W127" s="12">
        <f>'REV-REC-MAINT_CWS'!Z219</f>
        <v>0</v>
      </c>
      <c r="X127" s="12">
        <f>'REV-REC-MAINT_CWS'!AA219</f>
        <v>0</v>
      </c>
      <c r="Y127" s="12">
        <f>'REV-REC-MAINT_CWS'!AB219</f>
        <v>0</v>
      </c>
      <c r="Z127" s="12">
        <f>'REV-REC-MAINT_CWS'!AC219</f>
        <v>0</v>
      </c>
      <c r="AA127" s="12">
        <f>'REV-REC-MAINT_CWS'!AD219</f>
        <v>0</v>
      </c>
      <c r="AB127" s="12">
        <f>'REV-REC-MAINT_CWS'!AE219</f>
        <v>0</v>
      </c>
      <c r="AC127" s="12">
        <f>'REV-REC-MAINT_CWS'!AF219</f>
        <v>0</v>
      </c>
      <c r="AD127" s="12">
        <f>'REV-REC-MAINT_CWS'!AG219</f>
        <v>0</v>
      </c>
      <c r="AE127" s="12">
        <f>'REV-REC-MAINT_CWS'!AH219</f>
        <v>0</v>
      </c>
      <c r="AF127" s="12">
        <f>'REV-REC-MAINT_CWS'!AI219</f>
        <v>0</v>
      </c>
      <c r="AG127" s="12">
        <f>'REV-REC-MAINT_CWS'!AJ219</f>
        <v>0</v>
      </c>
      <c r="AH127" s="12">
        <f>'REV-REC-MAINT_CWS'!AK219</f>
        <v>0</v>
      </c>
      <c r="AI127" s="12">
        <f>'REV-REC-MAINT_CWS'!AL219</f>
        <v>0</v>
      </c>
      <c r="AJ127" s="12">
        <f>'REV-REC-MAINT_CWS'!AM219</f>
        <v>0</v>
      </c>
      <c r="AK127" s="12">
        <f>'REV-REC-MAINT_CWS'!AN219</f>
        <v>0</v>
      </c>
      <c r="AL127" s="12">
        <f>'REV-REC-MAINT_CWS'!AO219</f>
        <v>0</v>
      </c>
      <c r="AM127" s="12">
        <f>'REV-REC-MAINT_CWS'!AP219</f>
        <v>0</v>
      </c>
      <c r="AN127" s="12">
        <f>'REV-REC-MAINT_CWS'!AQ219</f>
        <v>0</v>
      </c>
      <c r="AO127" s="12">
        <f>'REV-REC-MAINT_CWS'!AR219</f>
        <v>0</v>
      </c>
      <c r="AP127" s="12">
        <f>'REV-REC-MAINT_CWS'!AS219</f>
        <v>0</v>
      </c>
      <c r="AQ127" s="12">
        <f>'REV-REC-MAINT_CWS'!AT219</f>
        <v>0</v>
      </c>
      <c r="AR127" s="12">
        <f>'REV-REC-MAINT_CWS'!AU219</f>
        <v>0</v>
      </c>
      <c r="AS127" s="12">
        <f>'REV-REC-MAINT_CWS'!AV219</f>
        <v>0</v>
      </c>
      <c r="AT127" s="12">
        <f>'REV-REC-MAINT_CWS'!AW219</f>
        <v>0</v>
      </c>
      <c r="AU127" s="12">
        <f>'REV-REC-MAINT_CWS'!AX219</f>
        <v>0</v>
      </c>
      <c r="AV127" s="12">
        <f>'REV-REC-MAINT_CWS'!AY219</f>
        <v>0</v>
      </c>
      <c r="AW127" s="12">
        <f>'REV-REC-MAINT_CWS'!AZ219</f>
        <v>0</v>
      </c>
      <c r="AX127" s="12">
        <f>'REV-REC-MAINT_CWS'!BA219</f>
        <v>0</v>
      </c>
      <c r="AY127" s="12">
        <f>'REV-REC-MAINT_CWS'!BB219</f>
        <v>0</v>
      </c>
      <c r="AZ127" s="12">
        <f>'REV-REC-MAINT_CWS'!BC219</f>
        <v>0</v>
      </c>
      <c r="BA127" s="12">
        <f>'REV-REC-MAINT_CWS'!BD219</f>
        <v>0</v>
      </c>
      <c r="BB127" s="12">
        <f>'REV-REC-MAINT_CWS'!BE219</f>
        <v>0</v>
      </c>
      <c r="BC127" s="12">
        <f>'REV-REC-MAINT_CWS'!BF219</f>
        <v>0</v>
      </c>
      <c r="BD127" s="12">
        <f>'REV-REC-MAINT_CWS'!BG219</f>
        <v>0</v>
      </c>
      <c r="BE127" s="12">
        <f>'REV-REC-MAINT_CWS'!BH219</f>
        <v>0</v>
      </c>
      <c r="BF127" s="12">
        <f>'REV-REC-MAINT_CWS'!BI219</f>
        <v>0</v>
      </c>
      <c r="BG127" s="12">
        <f>'REV-REC-MAINT_CWS'!BJ219</f>
        <v>0</v>
      </c>
      <c r="BH127" s="12">
        <f>'REV-REC-MAINT_CWS'!BK219</f>
        <v>0</v>
      </c>
      <c r="BI127" s="12">
        <f>'REV-REC-MAINT_CWS'!BL219</f>
        <v>0</v>
      </c>
      <c r="BJ127" s="12">
        <f>'REV-REC-MAINT_CWS'!BM219</f>
        <v>0</v>
      </c>
      <c r="BK127" s="118">
        <f>SUM(C127:BJ127)</f>
        <v>0</v>
      </c>
    </row>
    <row r="128" spans="1:64" outlineLevel="1" x14ac:dyDescent="0.15">
      <c r="A128" s="47" t="s">
        <v>364</v>
      </c>
      <c r="C128" s="63">
        <f>SUM(C126:C127)</f>
        <v>0</v>
      </c>
      <c r="D128" s="63">
        <f t="shared" ref="D128:BJ128" si="73">SUM(D126:D127)</f>
        <v>0</v>
      </c>
      <c r="E128" s="63">
        <f t="shared" si="73"/>
        <v>0</v>
      </c>
      <c r="F128" s="63">
        <f t="shared" si="73"/>
        <v>2500</v>
      </c>
      <c r="G128" s="63">
        <f t="shared" si="73"/>
        <v>2500</v>
      </c>
      <c r="H128" s="63">
        <f t="shared" si="73"/>
        <v>2500</v>
      </c>
      <c r="I128" s="63">
        <f t="shared" si="73"/>
        <v>2500</v>
      </c>
      <c r="J128" s="63">
        <f t="shared" si="73"/>
        <v>2500</v>
      </c>
      <c r="K128" s="63">
        <f t="shared" si="73"/>
        <v>2500</v>
      </c>
      <c r="L128" s="63">
        <f t="shared" si="73"/>
        <v>2500</v>
      </c>
      <c r="M128" s="63">
        <f t="shared" si="73"/>
        <v>2500</v>
      </c>
      <c r="N128" s="63">
        <f t="shared" si="73"/>
        <v>2500</v>
      </c>
      <c r="O128" s="63">
        <f t="shared" si="73"/>
        <v>5350</v>
      </c>
      <c r="P128" s="63">
        <f t="shared" si="73"/>
        <v>8025</v>
      </c>
      <c r="Q128" s="63">
        <f t="shared" si="73"/>
        <v>8025</v>
      </c>
      <c r="R128" s="63">
        <f t="shared" si="73"/>
        <v>8025</v>
      </c>
      <c r="S128" s="63">
        <f t="shared" si="73"/>
        <v>8025</v>
      </c>
      <c r="T128" s="63">
        <f t="shared" si="73"/>
        <v>8025</v>
      </c>
      <c r="U128" s="63">
        <f t="shared" si="73"/>
        <v>8025</v>
      </c>
      <c r="V128" s="63">
        <f t="shared" si="73"/>
        <v>8025</v>
      </c>
      <c r="W128" s="63">
        <f t="shared" si="73"/>
        <v>8025</v>
      </c>
      <c r="X128" s="63">
        <f t="shared" si="73"/>
        <v>8025</v>
      </c>
      <c r="Y128" s="63">
        <f t="shared" si="73"/>
        <v>8025</v>
      </c>
      <c r="Z128" s="63">
        <f t="shared" si="73"/>
        <v>5350</v>
      </c>
      <c r="AA128" s="63">
        <f t="shared" si="73"/>
        <v>0</v>
      </c>
      <c r="AB128" s="63">
        <f t="shared" si="73"/>
        <v>0</v>
      </c>
      <c r="AC128" s="63">
        <f t="shared" si="73"/>
        <v>0</v>
      </c>
      <c r="AD128" s="63">
        <f t="shared" si="73"/>
        <v>0</v>
      </c>
      <c r="AE128" s="63">
        <f t="shared" si="73"/>
        <v>0</v>
      </c>
      <c r="AF128" s="63">
        <f t="shared" si="73"/>
        <v>0</v>
      </c>
      <c r="AG128" s="63">
        <f t="shared" si="73"/>
        <v>0</v>
      </c>
      <c r="AH128" s="63">
        <f t="shared" si="73"/>
        <v>0</v>
      </c>
      <c r="AI128" s="63">
        <f t="shared" si="73"/>
        <v>0</v>
      </c>
      <c r="AJ128" s="63">
        <f t="shared" si="73"/>
        <v>0</v>
      </c>
      <c r="AK128" s="63">
        <f t="shared" si="73"/>
        <v>0</v>
      </c>
      <c r="AL128" s="63">
        <f t="shared" si="73"/>
        <v>0</v>
      </c>
      <c r="AM128" s="63">
        <f t="shared" si="73"/>
        <v>0</v>
      </c>
      <c r="AN128" s="63">
        <f t="shared" si="73"/>
        <v>0</v>
      </c>
      <c r="AO128" s="63">
        <f t="shared" si="73"/>
        <v>0</v>
      </c>
      <c r="AP128" s="63">
        <f t="shared" si="73"/>
        <v>0</v>
      </c>
      <c r="AQ128" s="63">
        <f t="shared" si="73"/>
        <v>0</v>
      </c>
      <c r="AR128" s="63">
        <f t="shared" si="73"/>
        <v>0</v>
      </c>
      <c r="AS128" s="63">
        <f t="shared" si="73"/>
        <v>0</v>
      </c>
      <c r="AT128" s="63">
        <f t="shared" si="73"/>
        <v>0</v>
      </c>
      <c r="AU128" s="63">
        <f t="shared" si="73"/>
        <v>0</v>
      </c>
      <c r="AV128" s="63">
        <f t="shared" si="73"/>
        <v>0</v>
      </c>
      <c r="AW128" s="63">
        <f t="shared" si="73"/>
        <v>0</v>
      </c>
      <c r="AX128" s="63">
        <f t="shared" si="73"/>
        <v>0</v>
      </c>
      <c r="AY128" s="63" t="e">
        <f t="shared" si="73"/>
        <v>#VALUE!</v>
      </c>
      <c r="AZ128" s="63" t="e">
        <f t="shared" si="73"/>
        <v>#VALUE!</v>
      </c>
      <c r="BA128" s="63" t="e">
        <f t="shared" si="73"/>
        <v>#VALUE!</v>
      </c>
      <c r="BB128" s="63" t="e">
        <f t="shared" si="73"/>
        <v>#VALUE!</v>
      </c>
      <c r="BC128" s="63" t="e">
        <f t="shared" si="73"/>
        <v>#VALUE!</v>
      </c>
      <c r="BD128" s="63" t="e">
        <f t="shared" si="73"/>
        <v>#VALUE!</v>
      </c>
      <c r="BE128" s="63" t="e">
        <f t="shared" si="73"/>
        <v>#VALUE!</v>
      </c>
      <c r="BF128" s="63" t="e">
        <f t="shared" si="73"/>
        <v>#VALUE!</v>
      </c>
      <c r="BG128" s="63" t="e">
        <f t="shared" si="73"/>
        <v>#VALUE!</v>
      </c>
      <c r="BH128" s="63" t="e">
        <f t="shared" si="73"/>
        <v>#VALUE!</v>
      </c>
      <c r="BI128" s="63" t="e">
        <f t="shared" si="73"/>
        <v>#VALUE!</v>
      </c>
      <c r="BJ128" s="63" t="e">
        <f t="shared" si="73"/>
        <v>#VALUE!</v>
      </c>
      <c r="BL128" s="178" t="e">
        <f>BJ128+BJ123</f>
        <v>#VALUE!</v>
      </c>
    </row>
    <row r="129" spans="1:64" x14ac:dyDescent="0.15">
      <c r="A129" s="47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63"/>
      <c r="AL129" s="63"/>
      <c r="AM129" s="63"/>
      <c r="AN129" s="63"/>
      <c r="AO129" s="63"/>
      <c r="AP129" s="63"/>
      <c r="AQ129" s="63"/>
      <c r="AR129" s="63"/>
      <c r="AS129" s="63"/>
      <c r="AT129" s="63"/>
      <c r="AU129" s="63"/>
      <c r="AV129" s="63"/>
      <c r="AW129" s="63"/>
      <c r="AX129" s="63"/>
      <c r="AY129" s="63"/>
      <c r="AZ129" s="63"/>
      <c r="BA129" s="63"/>
      <c r="BB129" s="63"/>
      <c r="BC129" s="63"/>
      <c r="BD129" s="63"/>
      <c r="BE129" s="63"/>
      <c r="BF129" s="63"/>
      <c r="BG129" s="63"/>
      <c r="BH129" s="63"/>
      <c r="BI129" s="63"/>
      <c r="BJ129" s="63"/>
      <c r="BL129" s="178"/>
    </row>
    <row r="130" spans="1:64" x14ac:dyDescent="0.15">
      <c r="A130" s="47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63"/>
      <c r="AL130" s="63"/>
      <c r="AM130" s="63"/>
      <c r="AN130" s="63"/>
      <c r="AO130" s="63"/>
      <c r="AP130" s="63"/>
      <c r="AQ130" s="63"/>
      <c r="AR130" s="63"/>
      <c r="AS130" s="63"/>
      <c r="AT130" s="63"/>
      <c r="AU130" s="63"/>
      <c r="AV130" s="63"/>
      <c r="AW130" s="63"/>
      <c r="AX130" s="63"/>
      <c r="AY130" s="63"/>
      <c r="AZ130" s="63"/>
      <c r="BA130" s="63"/>
      <c r="BB130" s="63"/>
      <c r="BC130" s="63"/>
      <c r="BD130" s="63"/>
      <c r="BE130" s="63"/>
      <c r="BF130" s="63"/>
      <c r="BG130" s="63"/>
      <c r="BH130" s="63"/>
      <c r="BI130" s="63"/>
      <c r="BJ130" s="63"/>
      <c r="BL130" s="178"/>
    </row>
    <row r="131" spans="1:64" x14ac:dyDescent="0.15"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63"/>
      <c r="AL131" s="63"/>
      <c r="AM131" s="63"/>
      <c r="AN131" s="63"/>
      <c r="AO131" s="63"/>
      <c r="AP131" s="63"/>
      <c r="AQ131" s="63"/>
      <c r="AR131" s="63"/>
      <c r="AS131" s="63"/>
      <c r="AT131" s="63"/>
      <c r="AU131" s="63"/>
      <c r="AV131" s="63"/>
      <c r="AW131" s="63"/>
      <c r="AX131" s="63"/>
      <c r="AY131" s="63"/>
      <c r="AZ131" s="63"/>
      <c r="BA131" s="63"/>
      <c r="BB131" s="63"/>
      <c r="BC131" s="63"/>
      <c r="BD131" s="63"/>
      <c r="BE131" s="63"/>
      <c r="BF131" s="63"/>
      <c r="BG131" s="63"/>
      <c r="BH131" s="63"/>
      <c r="BI131" s="63"/>
      <c r="BJ131" s="63"/>
    </row>
    <row r="132" spans="1:64" x14ac:dyDescent="0.15">
      <c r="A132" s="33" t="s">
        <v>360</v>
      </c>
      <c r="C132" s="63">
        <f>C88+C83+C56+C97+C123+C128</f>
        <v>0</v>
      </c>
      <c r="D132" s="63">
        <f t="shared" ref="D132:BJ132" si="74">D88+D83+D56+D97+D123+D128</f>
        <v>0</v>
      </c>
      <c r="E132" s="63">
        <f t="shared" si="74"/>
        <v>0</v>
      </c>
      <c r="F132" s="63">
        <f t="shared" si="74"/>
        <v>152190</v>
      </c>
      <c r="G132" s="63">
        <f t="shared" si="74"/>
        <v>168570</v>
      </c>
      <c r="H132" s="63">
        <f t="shared" si="74"/>
        <v>184950</v>
      </c>
      <c r="I132" s="63">
        <f t="shared" si="74"/>
        <v>152190</v>
      </c>
      <c r="J132" s="63">
        <f t="shared" si="74"/>
        <v>168570</v>
      </c>
      <c r="K132" s="63">
        <f t="shared" si="74"/>
        <v>133310</v>
      </c>
      <c r="L132" s="63">
        <f t="shared" si="74"/>
        <v>133310</v>
      </c>
      <c r="M132" s="63">
        <f t="shared" si="74"/>
        <v>133310</v>
      </c>
      <c r="N132" s="63">
        <f t="shared" si="74"/>
        <v>79620</v>
      </c>
      <c r="O132" s="63">
        <f t="shared" si="74"/>
        <v>348285</v>
      </c>
      <c r="P132" s="63">
        <f t="shared" si="74"/>
        <v>570310</v>
      </c>
      <c r="Q132" s="63">
        <f t="shared" si="74"/>
        <v>630765</v>
      </c>
      <c r="R132" s="63">
        <f t="shared" si="74"/>
        <v>630765</v>
      </c>
      <c r="S132" s="63">
        <f t="shared" si="74"/>
        <v>693895</v>
      </c>
      <c r="T132" s="63">
        <f t="shared" si="74"/>
        <v>759700</v>
      </c>
      <c r="U132" s="63">
        <f t="shared" si="74"/>
        <v>630765</v>
      </c>
      <c r="V132" s="63">
        <f t="shared" si="74"/>
        <v>693895</v>
      </c>
      <c r="W132" s="63">
        <f t="shared" si="74"/>
        <v>570310</v>
      </c>
      <c r="X132" s="63">
        <f t="shared" si="74"/>
        <v>570310</v>
      </c>
      <c r="Y132" s="63">
        <f t="shared" si="74"/>
        <v>570310</v>
      </c>
      <c r="Z132" s="63">
        <f t="shared" si="74"/>
        <v>348285</v>
      </c>
      <c r="AA132" s="63">
        <f t="shared" si="74"/>
        <v>923450</v>
      </c>
      <c r="AB132" s="63">
        <f t="shared" si="74"/>
        <v>1488320</v>
      </c>
      <c r="AC132" s="63">
        <f t="shared" si="74"/>
        <v>1676610</v>
      </c>
      <c r="AD132" s="63">
        <f t="shared" si="74"/>
        <v>1676610</v>
      </c>
      <c r="AE132" s="63">
        <f t="shared" si="74"/>
        <v>1818470</v>
      </c>
      <c r="AF132" s="63">
        <f t="shared" si="74"/>
        <v>2006760</v>
      </c>
      <c r="AG132" s="63">
        <f t="shared" si="74"/>
        <v>1676610</v>
      </c>
      <c r="AH132" s="63">
        <f t="shared" si="74"/>
        <v>1818470</v>
      </c>
      <c r="AI132" s="63">
        <f t="shared" si="74"/>
        <v>1488320</v>
      </c>
      <c r="AJ132" s="63">
        <f t="shared" si="74"/>
        <v>1488320</v>
      </c>
      <c r="AK132" s="63">
        <f t="shared" si="74"/>
        <v>1488320</v>
      </c>
      <c r="AL132" s="63">
        <f t="shared" si="74"/>
        <v>923450</v>
      </c>
      <c r="AM132" s="63" t="e">
        <f t="shared" si="74"/>
        <v>#REF!</v>
      </c>
      <c r="AN132" s="63" t="e">
        <f t="shared" si="74"/>
        <v>#REF!</v>
      </c>
      <c r="AO132" s="63" t="e">
        <f t="shared" si="74"/>
        <v>#REF!</v>
      </c>
      <c r="AP132" s="63" t="e">
        <f t="shared" si="74"/>
        <v>#REF!</v>
      </c>
      <c r="AQ132" s="63" t="e">
        <f t="shared" si="74"/>
        <v>#REF!</v>
      </c>
      <c r="AR132" s="63" t="e">
        <f t="shared" si="74"/>
        <v>#REF!</v>
      </c>
      <c r="AS132" s="63" t="e">
        <f t="shared" si="74"/>
        <v>#REF!</v>
      </c>
      <c r="AT132" s="63" t="e">
        <f t="shared" si="74"/>
        <v>#REF!</v>
      </c>
      <c r="AU132" s="63" t="e">
        <f t="shared" si="74"/>
        <v>#REF!</v>
      </c>
      <c r="AV132" s="63" t="e">
        <f t="shared" si="74"/>
        <v>#REF!</v>
      </c>
      <c r="AW132" s="63" t="e">
        <f t="shared" si="74"/>
        <v>#REF!</v>
      </c>
      <c r="AX132" s="63" t="e">
        <f t="shared" si="74"/>
        <v>#REF!</v>
      </c>
      <c r="AY132" s="63" t="e">
        <f t="shared" si="74"/>
        <v>#REF!</v>
      </c>
      <c r="AZ132" s="63" t="e">
        <f t="shared" si="74"/>
        <v>#REF!</v>
      </c>
      <c r="BA132" s="63" t="e">
        <f t="shared" si="74"/>
        <v>#REF!</v>
      </c>
      <c r="BB132" s="63" t="e">
        <f t="shared" si="74"/>
        <v>#REF!</v>
      </c>
      <c r="BC132" s="63" t="e">
        <f t="shared" si="74"/>
        <v>#REF!</v>
      </c>
      <c r="BD132" s="63" t="e">
        <f t="shared" si="74"/>
        <v>#REF!</v>
      </c>
      <c r="BE132" s="63" t="e">
        <f t="shared" si="74"/>
        <v>#REF!</v>
      </c>
      <c r="BF132" s="63" t="e">
        <f t="shared" si="74"/>
        <v>#REF!</v>
      </c>
      <c r="BG132" s="63" t="e">
        <f t="shared" si="74"/>
        <v>#REF!</v>
      </c>
      <c r="BH132" s="63" t="e">
        <f t="shared" si="74"/>
        <v>#REF!</v>
      </c>
      <c r="BI132" s="63" t="e">
        <f t="shared" si="74"/>
        <v>#REF!</v>
      </c>
      <c r="BJ132" s="63" t="e">
        <f t="shared" si="74"/>
        <v>#REF!</v>
      </c>
      <c r="BK132" s="118" t="e">
        <f>SUM(C132:BJ132)</f>
        <v>#REF!</v>
      </c>
      <c r="BL132" s="178" t="e">
        <f>BK87+BK86+BK82+BK81+BK56</f>
        <v>#REF!</v>
      </c>
    </row>
    <row r="133" spans="1:64" x14ac:dyDescent="0.15">
      <c r="A133" s="33" t="s">
        <v>646</v>
      </c>
      <c r="C133" s="63">
        <f>C68+C83+C88+C109+C123+C128</f>
        <v>0</v>
      </c>
      <c r="D133" s="63">
        <f t="shared" ref="D133:BJ133" si="75">D68+D83+D88+D109+D123+D128</f>
        <v>0</v>
      </c>
      <c r="E133" s="63">
        <f t="shared" si="75"/>
        <v>0</v>
      </c>
      <c r="F133" s="63">
        <f t="shared" si="75"/>
        <v>49190</v>
      </c>
      <c r="G133" s="63">
        <f t="shared" si="75"/>
        <v>53070</v>
      </c>
      <c r="H133" s="63">
        <f t="shared" si="75"/>
        <v>56950</v>
      </c>
      <c r="I133" s="63">
        <f t="shared" si="75"/>
        <v>49190</v>
      </c>
      <c r="J133" s="63">
        <f t="shared" si="75"/>
        <v>53070</v>
      </c>
      <c r="K133" s="63">
        <f t="shared" si="75"/>
        <v>42810</v>
      </c>
      <c r="L133" s="63">
        <f t="shared" si="75"/>
        <v>42810</v>
      </c>
      <c r="M133" s="63">
        <f t="shared" si="75"/>
        <v>42810</v>
      </c>
      <c r="N133" s="63">
        <f t="shared" si="75"/>
        <v>27620</v>
      </c>
      <c r="O133" s="63">
        <f t="shared" si="75"/>
        <v>128935</v>
      </c>
      <c r="P133" s="63">
        <f t="shared" si="75"/>
        <v>212930</v>
      </c>
      <c r="Q133" s="63">
        <f t="shared" si="75"/>
        <v>233260</v>
      </c>
      <c r="R133" s="63">
        <f t="shared" si="75"/>
        <v>233260</v>
      </c>
      <c r="S133" s="63">
        <f t="shared" si="75"/>
        <v>255195</v>
      </c>
      <c r="T133" s="63">
        <f t="shared" si="75"/>
        <v>279805</v>
      </c>
      <c r="U133" s="63">
        <f t="shared" si="75"/>
        <v>233260</v>
      </c>
      <c r="V133" s="63">
        <f t="shared" si="75"/>
        <v>255195</v>
      </c>
      <c r="W133" s="63">
        <f t="shared" si="75"/>
        <v>212930</v>
      </c>
      <c r="X133" s="63">
        <f t="shared" si="75"/>
        <v>212930</v>
      </c>
      <c r="Y133" s="63">
        <f t="shared" si="75"/>
        <v>212930</v>
      </c>
      <c r="Z133" s="63">
        <f t="shared" si="75"/>
        <v>128935</v>
      </c>
      <c r="AA133" s="63">
        <f t="shared" si="75"/>
        <v>748450</v>
      </c>
      <c r="AB133" s="63">
        <f t="shared" si="75"/>
        <v>1200820</v>
      </c>
      <c r="AC133" s="63">
        <f t="shared" si="75"/>
        <v>1351610</v>
      </c>
      <c r="AD133" s="63">
        <f t="shared" si="75"/>
        <v>1351610</v>
      </c>
      <c r="AE133" s="63">
        <f t="shared" si="75"/>
        <v>1455970</v>
      </c>
      <c r="AF133" s="63">
        <f t="shared" si="75"/>
        <v>1606760</v>
      </c>
      <c r="AG133" s="63">
        <f t="shared" si="75"/>
        <v>1351610</v>
      </c>
      <c r="AH133" s="63">
        <f t="shared" si="75"/>
        <v>1455970</v>
      </c>
      <c r="AI133" s="63">
        <f t="shared" si="75"/>
        <v>1200820</v>
      </c>
      <c r="AJ133" s="63">
        <f t="shared" si="75"/>
        <v>1200820</v>
      </c>
      <c r="AK133" s="63">
        <f t="shared" si="75"/>
        <v>1200820</v>
      </c>
      <c r="AL133" s="63">
        <f t="shared" si="75"/>
        <v>748450</v>
      </c>
      <c r="AM133" s="63" t="e">
        <f t="shared" si="75"/>
        <v>#VALUE!</v>
      </c>
      <c r="AN133" s="63" t="e">
        <f t="shared" si="75"/>
        <v>#VALUE!</v>
      </c>
      <c r="AO133" s="63" t="e">
        <f t="shared" si="75"/>
        <v>#VALUE!</v>
      </c>
      <c r="AP133" s="63" t="e">
        <f t="shared" si="75"/>
        <v>#VALUE!</v>
      </c>
      <c r="AQ133" s="63" t="e">
        <f t="shared" si="75"/>
        <v>#VALUE!</v>
      </c>
      <c r="AR133" s="63" t="e">
        <f t="shared" si="75"/>
        <v>#VALUE!</v>
      </c>
      <c r="AS133" s="63" t="e">
        <f t="shared" si="75"/>
        <v>#VALUE!</v>
      </c>
      <c r="AT133" s="63" t="e">
        <f t="shared" si="75"/>
        <v>#VALUE!</v>
      </c>
      <c r="AU133" s="63" t="e">
        <f t="shared" si="75"/>
        <v>#VALUE!</v>
      </c>
      <c r="AV133" s="63" t="e">
        <f t="shared" si="75"/>
        <v>#VALUE!</v>
      </c>
      <c r="AW133" s="63" t="e">
        <f t="shared" si="75"/>
        <v>#VALUE!</v>
      </c>
      <c r="AX133" s="63" t="e">
        <f t="shared" si="75"/>
        <v>#VALUE!</v>
      </c>
      <c r="AY133" s="63" t="e">
        <f t="shared" si="75"/>
        <v>#REF!</v>
      </c>
      <c r="AZ133" s="63" t="e">
        <f t="shared" si="75"/>
        <v>#REF!</v>
      </c>
      <c r="BA133" s="63" t="e">
        <f t="shared" si="75"/>
        <v>#REF!</v>
      </c>
      <c r="BB133" s="63" t="e">
        <f t="shared" si="75"/>
        <v>#REF!</v>
      </c>
      <c r="BC133" s="63" t="e">
        <f t="shared" si="75"/>
        <v>#REF!</v>
      </c>
      <c r="BD133" s="63" t="e">
        <f t="shared" si="75"/>
        <v>#REF!</v>
      </c>
      <c r="BE133" s="63" t="e">
        <f t="shared" si="75"/>
        <v>#REF!</v>
      </c>
      <c r="BF133" s="63" t="e">
        <f t="shared" si="75"/>
        <v>#REF!</v>
      </c>
      <c r="BG133" s="63" t="e">
        <f t="shared" si="75"/>
        <v>#REF!</v>
      </c>
      <c r="BH133" s="63" t="e">
        <f t="shared" si="75"/>
        <v>#REF!</v>
      </c>
      <c r="BI133" s="63" t="e">
        <f t="shared" si="75"/>
        <v>#REF!</v>
      </c>
      <c r="BJ133" s="63" t="e">
        <f t="shared" si="75"/>
        <v>#REF!</v>
      </c>
      <c r="BK133" s="118" t="e">
        <f>SUM(C133:BJ133)</f>
        <v>#VALUE!</v>
      </c>
    </row>
  </sheetData>
  <mergeCells count="5">
    <mergeCell ref="C9:N9"/>
    <mergeCell ref="O9:Z9"/>
    <mergeCell ref="AA9:AL9"/>
    <mergeCell ref="AM9:AX9"/>
    <mergeCell ref="AY9:BJ9"/>
  </mergeCells>
  <pageMargins left="0.7" right="0.7" top="0.75" bottom="0.75" header="0.3" footer="0.3"/>
  <ignoredErrors>
    <ignoredError sqref="C36:BJ36 E5:E7 G6:G7 I6:I7 K6:K7 C5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workbookViewId="0"/>
    <sheetView workbookViewId="1"/>
    <sheetView workbookViewId="2">
      <selection activeCell="I35" sqref="I35"/>
    </sheetView>
    <sheetView workbookViewId="3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2.6640625" bestFit="1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372" t="s">
        <v>356</v>
      </c>
      <c r="B4" s="372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357</v>
      </c>
      <c r="C7" s="9">
        <f>'REV-REVCALC_CWS'!C17</f>
        <v>0</v>
      </c>
      <c r="D7" s="9">
        <f>'REV-REVCALC_CWS'!D17</f>
        <v>0</v>
      </c>
      <c r="E7" s="9">
        <f>'REV-REVCALC_CWS'!E17</f>
        <v>0</v>
      </c>
      <c r="F7" s="9">
        <f>'REV-REVCALC_CWS'!F17</f>
        <v>81900</v>
      </c>
      <c r="G7" s="9">
        <f>'REV-REVCALC_CWS'!G17</f>
        <v>98280</v>
      </c>
      <c r="H7" s="9">
        <f>'REV-REVCALC_CWS'!H17</f>
        <v>114660</v>
      </c>
      <c r="I7" s="9">
        <f>'REV-REVCALC_CWS'!I17</f>
        <v>81900</v>
      </c>
      <c r="J7" s="9">
        <f>'REV-REVCALC_CWS'!J17</f>
        <v>98280</v>
      </c>
      <c r="K7" s="9">
        <f>'REV-REVCALC_CWS'!K17</f>
        <v>65520</v>
      </c>
      <c r="L7" s="9">
        <f>'REV-REVCALC_CWS'!L17</f>
        <v>65520</v>
      </c>
      <c r="M7" s="9">
        <f>'REV-REVCALC_CWS'!M17</f>
        <v>65520</v>
      </c>
      <c r="N7" s="9">
        <f>'REV-REVCALC_CWS'!N17</f>
        <v>32760</v>
      </c>
      <c r="O7" s="9">
        <f>'REV-REVCALC_CWS'!O17</f>
        <v>211860</v>
      </c>
      <c r="P7" s="9">
        <f>'REV-REVCALC_CWS'!P17</f>
        <v>327420</v>
      </c>
      <c r="Q7" s="9">
        <f>'REV-REVCALC_CWS'!Q17</f>
        <v>385200</v>
      </c>
      <c r="R7" s="9">
        <f>'REV-REVCALC_CWS'!R17</f>
        <v>385200</v>
      </c>
      <c r="S7" s="9">
        <f>'REV-REVCALC_CWS'!S17</f>
        <v>423720</v>
      </c>
      <c r="T7" s="9">
        <f>'REV-REVCALC_CWS'!T17</f>
        <v>462240</v>
      </c>
      <c r="U7" s="9">
        <f>'REV-REVCALC_CWS'!U17</f>
        <v>385200</v>
      </c>
      <c r="V7" s="9">
        <f>'REV-REVCALC_CWS'!V17</f>
        <v>423720</v>
      </c>
      <c r="W7" s="9">
        <f>'REV-REVCALC_CWS'!W17</f>
        <v>327420</v>
      </c>
      <c r="X7" s="9">
        <f>'REV-REVCALC_CWS'!X17</f>
        <v>327420</v>
      </c>
      <c r="Y7" s="9">
        <f>'REV-REVCALC_CWS'!Y17</f>
        <v>327420</v>
      </c>
      <c r="Z7" s="9">
        <f>'REV-REVCALC_CWS'!Z17</f>
        <v>211860</v>
      </c>
      <c r="AA7" s="9">
        <f>'REV-REVCALC_CWS'!AA17</f>
        <v>252000</v>
      </c>
      <c r="AB7" s="9">
        <f>'REV-REVCALC_CWS'!AB17</f>
        <v>414000</v>
      </c>
      <c r="AC7" s="9">
        <f>'REV-REVCALC_CWS'!AC17</f>
        <v>468000</v>
      </c>
      <c r="AD7" s="9">
        <f>'REV-REVCALC_CWS'!AD17</f>
        <v>468000</v>
      </c>
      <c r="AE7" s="9">
        <f>'REV-REVCALC_CWS'!AE17</f>
        <v>522000</v>
      </c>
      <c r="AF7" s="9">
        <f>'REV-REVCALC_CWS'!AF17</f>
        <v>576000</v>
      </c>
      <c r="AG7" s="9">
        <f>'REV-REVCALC_CWS'!AG17</f>
        <v>468000</v>
      </c>
      <c r="AH7" s="9">
        <f>'REV-REVCALC_CWS'!AH17</f>
        <v>522000</v>
      </c>
      <c r="AI7" s="9">
        <f>'REV-REVCALC_CWS'!AI17</f>
        <v>414000</v>
      </c>
      <c r="AJ7" s="9">
        <f>'REV-REVCALC_CWS'!AJ17</f>
        <v>414000</v>
      </c>
      <c r="AK7" s="9">
        <f>'REV-REVCALC_CWS'!AK17</f>
        <v>414000</v>
      </c>
      <c r="AL7" s="9">
        <f>'REV-REVCALC_CWS'!AL17</f>
        <v>252000</v>
      </c>
      <c r="AM7" s="9" t="e">
        <f>'REV-REVCALC_CWS'!AM17</f>
        <v>#VALUE!</v>
      </c>
      <c r="AN7" s="9" t="e">
        <f>'REV-REVCALC_CWS'!AN17</f>
        <v>#VALUE!</v>
      </c>
      <c r="AO7" s="9" t="e">
        <f>'REV-REVCALC_CWS'!AO17</f>
        <v>#VALUE!</v>
      </c>
      <c r="AP7" s="9" t="e">
        <f>'REV-REVCALC_CWS'!AP17</f>
        <v>#VALUE!</v>
      </c>
      <c r="AQ7" s="9" t="e">
        <f>'REV-REVCALC_CWS'!AQ17</f>
        <v>#VALUE!</v>
      </c>
      <c r="AR7" s="9" t="e">
        <f>'REV-REVCALC_CWS'!AR17</f>
        <v>#VALUE!</v>
      </c>
      <c r="AS7" s="9" t="e">
        <f>'REV-REVCALC_CWS'!AS17</f>
        <v>#VALUE!</v>
      </c>
      <c r="AT7" s="9" t="e">
        <f>'REV-REVCALC_CWS'!AT17</f>
        <v>#VALUE!</v>
      </c>
      <c r="AU7" s="9" t="e">
        <f>'REV-REVCALC_CWS'!AU17</f>
        <v>#VALUE!</v>
      </c>
      <c r="AV7" s="9" t="e">
        <f>'REV-REVCALC_CWS'!AV17</f>
        <v>#VALUE!</v>
      </c>
      <c r="AW7" s="9" t="e">
        <f>'REV-REVCALC_CWS'!AW17</f>
        <v>#VALUE!</v>
      </c>
      <c r="AX7" s="9" t="e">
        <f>'REV-REVCALC_CWS'!AX17</f>
        <v>#VALUE!</v>
      </c>
      <c r="AY7" s="9">
        <f>'REV-REVCALC_CWS'!AY17</f>
        <v>594000</v>
      </c>
      <c r="AZ7" s="9">
        <f>'REV-REVCALC_CWS'!AZ17</f>
        <v>954000</v>
      </c>
      <c r="BA7" s="9">
        <f>'REV-REVCALC_CWS'!BA17</f>
        <v>1062000</v>
      </c>
      <c r="BB7" s="9">
        <f>'REV-REVCALC_CWS'!BB17</f>
        <v>1062000</v>
      </c>
      <c r="BC7" s="9">
        <f>'REV-REVCALC_CWS'!BC17</f>
        <v>1188000</v>
      </c>
      <c r="BD7" s="9">
        <f>'REV-REVCALC_CWS'!BD17</f>
        <v>1296000</v>
      </c>
      <c r="BE7" s="9">
        <f>'REV-REVCALC_CWS'!BE17</f>
        <v>1062000</v>
      </c>
      <c r="BF7" s="9">
        <f>'REV-REVCALC_CWS'!BF17</f>
        <v>1188000</v>
      </c>
      <c r="BG7" s="9">
        <f>'REV-REVCALC_CWS'!BG17</f>
        <v>954000</v>
      </c>
      <c r="BH7" s="9">
        <f>'REV-REVCALC_CWS'!BH17</f>
        <v>954000</v>
      </c>
      <c r="BI7" s="9">
        <f>'REV-REVCALC_CWS'!BI17</f>
        <v>954000</v>
      </c>
      <c r="BJ7" s="9">
        <f>'REV-REVCALC_CWS'!BJ17</f>
        <v>594000</v>
      </c>
    </row>
    <row r="8" spans="1:63" x14ac:dyDescent="0.15">
      <c r="B8" s="33" t="s">
        <v>358</v>
      </c>
      <c r="C8" s="9">
        <f>'REV-REVCALC_CWS'!C40</f>
        <v>0</v>
      </c>
      <c r="D8" s="9">
        <f>'REV-REVCALC_CWS'!D40</f>
        <v>0</v>
      </c>
      <c r="E8" s="9">
        <f>'REV-REVCALC_CWS'!E40</f>
        <v>0</v>
      </c>
      <c r="F8" s="9">
        <f>'REV-REVCALC_CWS'!F40</f>
        <v>0</v>
      </c>
      <c r="G8" s="9">
        <f>'REV-REVCALC_CWS'!G40</f>
        <v>0</v>
      </c>
      <c r="H8" s="9">
        <f>'REV-REVCALC_CWS'!H40</f>
        <v>0</v>
      </c>
      <c r="I8" s="9">
        <f>'REV-REVCALC_CWS'!I40</f>
        <v>0</v>
      </c>
      <c r="J8" s="9">
        <f>'REV-REVCALC_CWS'!J40</f>
        <v>0</v>
      </c>
      <c r="K8" s="9">
        <f>'REV-REVCALC_CWS'!K40</f>
        <v>0</v>
      </c>
      <c r="L8" s="9">
        <f>'REV-REVCALC_CWS'!L40</f>
        <v>0</v>
      </c>
      <c r="M8" s="9">
        <f>'REV-REVCALC_CWS'!M40</f>
        <v>0</v>
      </c>
      <c r="N8" s="9">
        <f>'REV-REVCALC_CWS'!N40</f>
        <v>0</v>
      </c>
      <c r="O8" s="9">
        <f>'REV-REVCALC_CWS'!O40</f>
        <v>0</v>
      </c>
      <c r="P8" s="9">
        <f>'REV-REVCALC_CWS'!P40</f>
        <v>0</v>
      </c>
      <c r="Q8" s="9">
        <f>'REV-REVCALC_CWS'!Q40</f>
        <v>0</v>
      </c>
      <c r="R8" s="9">
        <f>'REV-REVCALC_CWS'!R40</f>
        <v>0</v>
      </c>
      <c r="S8" s="9">
        <f>'REV-REVCALC_CWS'!S40</f>
        <v>0</v>
      </c>
      <c r="T8" s="9">
        <f>'REV-REVCALC_CWS'!T40</f>
        <v>0</v>
      </c>
      <c r="U8" s="9">
        <f>'REV-REVCALC_CWS'!U40</f>
        <v>0</v>
      </c>
      <c r="V8" s="9">
        <f>'REV-REVCALC_CWS'!V40</f>
        <v>0</v>
      </c>
      <c r="W8" s="9">
        <f>'REV-REVCALC_CWS'!W40</f>
        <v>0</v>
      </c>
      <c r="X8" s="9">
        <f>'REV-REVCALC_CWS'!X40</f>
        <v>0</v>
      </c>
      <c r="Y8" s="9">
        <f>'REV-REVCALC_CWS'!Y40</f>
        <v>0</v>
      </c>
      <c r="Z8" s="9">
        <f>'REV-REVCALC_CWS'!Z40</f>
        <v>0</v>
      </c>
      <c r="AA8" s="9">
        <f>'REV-REVCALC_CWS'!AA40</f>
        <v>0</v>
      </c>
      <c r="AB8" s="9">
        <f>'REV-REVCALC_CWS'!AB40</f>
        <v>4.6500000000000004</v>
      </c>
      <c r="AC8" s="9">
        <f>'REV-REVCALC_CWS'!AC40</f>
        <v>5.27</v>
      </c>
      <c r="AD8" s="9">
        <f>'REV-REVCALC_CWS'!AD40</f>
        <v>5.27</v>
      </c>
      <c r="AE8" s="9">
        <f>'REV-REVCALC_CWS'!AE40</f>
        <v>6.2</v>
      </c>
      <c r="AF8" s="9">
        <f>'REV-REVCALC_CWS'!AF40</f>
        <v>6.82</v>
      </c>
      <c r="AG8" s="9">
        <f>'REV-REVCALC_CWS'!AG40</f>
        <v>5.27</v>
      </c>
      <c r="AH8" s="9">
        <f>'REV-REVCALC_CWS'!AH40</f>
        <v>6.2</v>
      </c>
      <c r="AI8" s="9">
        <f>'REV-REVCALC_CWS'!AI40</f>
        <v>4.6500000000000004</v>
      </c>
      <c r="AJ8" s="9">
        <f>'REV-REVCALC_CWS'!AJ40</f>
        <v>4.6500000000000004</v>
      </c>
      <c r="AK8" s="9">
        <f>'REV-REVCALC_CWS'!AK40</f>
        <v>4.6500000000000004</v>
      </c>
      <c r="AL8" s="9">
        <f>'REV-REVCALC_CWS'!AL40</f>
        <v>2.79</v>
      </c>
      <c r="AM8" s="9" t="e">
        <f>'REV-REVCALC_CWS'!AM40</f>
        <v>#REF!</v>
      </c>
      <c r="AN8" s="9" t="e">
        <f>'REV-REVCALC_CWS'!AN40</f>
        <v>#REF!</v>
      </c>
      <c r="AO8" s="9" t="e">
        <f>'REV-REVCALC_CWS'!AO40</f>
        <v>#REF!</v>
      </c>
      <c r="AP8" s="9" t="e">
        <f>'REV-REVCALC_CWS'!AP40</f>
        <v>#REF!</v>
      </c>
      <c r="AQ8" s="9" t="e">
        <f>'REV-REVCALC_CWS'!AQ40</f>
        <v>#REF!</v>
      </c>
      <c r="AR8" s="9" t="e">
        <f>'REV-REVCALC_CWS'!AR40</f>
        <v>#REF!</v>
      </c>
      <c r="AS8" s="9" t="e">
        <f>'REV-REVCALC_CWS'!AS40</f>
        <v>#REF!</v>
      </c>
      <c r="AT8" s="9" t="e">
        <f>'REV-REVCALC_CWS'!AT40</f>
        <v>#REF!</v>
      </c>
      <c r="AU8" s="9" t="e">
        <f>'REV-REVCALC_CWS'!AU40</f>
        <v>#REF!</v>
      </c>
      <c r="AV8" s="9" t="e">
        <f>'REV-REVCALC_CWS'!AV40</f>
        <v>#REF!</v>
      </c>
      <c r="AW8" s="9" t="e">
        <f>'REV-REVCALC_CWS'!AW40</f>
        <v>#REF!</v>
      </c>
      <c r="AX8" s="9" t="e">
        <f>'REV-REVCALC_CWS'!AX40</f>
        <v>#REF!</v>
      </c>
      <c r="AY8" s="9">
        <f>'REV-REVCALC_CWS'!AY40</f>
        <v>0</v>
      </c>
      <c r="AZ8" s="9">
        <f>'REV-REVCALC_CWS'!AZ40</f>
        <v>0</v>
      </c>
      <c r="BA8" s="9">
        <f>'REV-REVCALC_CWS'!BA40</f>
        <v>0</v>
      </c>
      <c r="BB8" s="9">
        <f>'REV-REVCALC_CWS'!BB40</f>
        <v>0</v>
      </c>
      <c r="BC8" s="9">
        <f>'REV-REVCALC_CWS'!BC40</f>
        <v>0</v>
      </c>
      <c r="BD8" s="9">
        <f>'REV-REVCALC_CWS'!BD40</f>
        <v>0</v>
      </c>
      <c r="BE8" s="9">
        <f>'REV-REVCALC_CWS'!BE40</f>
        <v>0</v>
      </c>
      <c r="BF8" s="9">
        <f>'REV-REVCALC_CWS'!BF40</f>
        <v>0</v>
      </c>
      <c r="BG8" s="9">
        <f>'REV-REVCALC_CWS'!BG40</f>
        <v>0</v>
      </c>
      <c r="BH8" s="9">
        <f>'REV-REVCALC_CWS'!BH40</f>
        <v>0</v>
      </c>
      <c r="BI8" s="9">
        <f>'REV-REVCALC_CWS'!BI40</f>
        <v>0</v>
      </c>
      <c r="BJ8" s="9">
        <f>'REV-REVCALC_CWS'!BJ40</f>
        <v>0</v>
      </c>
    </row>
    <row r="9" spans="1:63" x14ac:dyDescent="0.15">
      <c r="B9" s="33" t="s">
        <v>359</v>
      </c>
      <c r="C9" s="9">
        <f>'REV-REVCALC_CWS'!C41</f>
        <v>0</v>
      </c>
      <c r="D9" s="9">
        <f>'REV-REVCALC_CWS'!D41</f>
        <v>0</v>
      </c>
      <c r="E9" s="9">
        <f>'REV-REVCALC_CWS'!E41</f>
        <v>0</v>
      </c>
      <c r="F9" s="9">
        <f>'REV-REVCALC_CWS'!F41</f>
        <v>0</v>
      </c>
      <c r="G9" s="9">
        <f>'REV-REVCALC_CWS'!G41</f>
        <v>0</v>
      </c>
      <c r="H9" s="9">
        <f>'REV-REVCALC_CWS'!H41</f>
        <v>0</v>
      </c>
      <c r="I9" s="9">
        <f>'REV-REVCALC_CWS'!I41</f>
        <v>0</v>
      </c>
      <c r="J9" s="9">
        <f>'REV-REVCALC_CWS'!J41</f>
        <v>0</v>
      </c>
      <c r="K9" s="9">
        <f>'REV-REVCALC_CWS'!K41</f>
        <v>0</v>
      </c>
      <c r="L9" s="9">
        <f>'REV-REVCALC_CWS'!L41</f>
        <v>0</v>
      </c>
      <c r="M9" s="9">
        <f>'REV-REVCALC_CWS'!M41</f>
        <v>0</v>
      </c>
      <c r="N9" s="9">
        <f>'REV-REVCALC_CWS'!N41</f>
        <v>0</v>
      </c>
      <c r="O9" s="9">
        <f>'REV-REVCALC_CWS'!O41</f>
        <v>0</v>
      </c>
      <c r="P9" s="9">
        <f>'REV-REVCALC_CWS'!P41</f>
        <v>0</v>
      </c>
      <c r="Q9" s="9">
        <f>'REV-REVCALC_CWS'!Q41</f>
        <v>0</v>
      </c>
      <c r="R9" s="9">
        <f>'REV-REVCALC_CWS'!R41</f>
        <v>0</v>
      </c>
      <c r="S9" s="9">
        <f>'REV-REVCALC_CWS'!S41</f>
        <v>0</v>
      </c>
      <c r="T9" s="9">
        <f>'REV-REVCALC_CWS'!T41</f>
        <v>0</v>
      </c>
      <c r="U9" s="9">
        <f>'REV-REVCALC_CWS'!U41</f>
        <v>0</v>
      </c>
      <c r="V9" s="9">
        <f>'REV-REVCALC_CWS'!V41</f>
        <v>0</v>
      </c>
      <c r="W9" s="9">
        <f>'REV-REVCALC_CWS'!W41</f>
        <v>0</v>
      </c>
      <c r="X9" s="9">
        <f>'REV-REVCALC_CWS'!X41</f>
        <v>0</v>
      </c>
      <c r="Y9" s="9">
        <f>'REV-REVCALC_CWS'!Y41</f>
        <v>0</v>
      </c>
      <c r="Z9" s="9">
        <f>'REV-REVCALC_CWS'!Z41</f>
        <v>0</v>
      </c>
      <c r="AA9" s="9">
        <f>'REV-REVCALC_CWS'!AA41</f>
        <v>0</v>
      </c>
      <c r="AB9" s="9">
        <f>'REV-REVCALC_CWS'!AB41</f>
        <v>0</v>
      </c>
      <c r="AC9" s="9">
        <f>'REV-REVCALC_CWS'!AC41</f>
        <v>0</v>
      </c>
      <c r="AD9" s="9">
        <f>'REV-REVCALC_CWS'!AD41</f>
        <v>0</v>
      </c>
      <c r="AE9" s="9">
        <f>'REV-REVCALC_CWS'!AE41</f>
        <v>0</v>
      </c>
      <c r="AF9" s="9">
        <f>'REV-REVCALC_CWS'!AF41</f>
        <v>0</v>
      </c>
      <c r="AG9" s="9">
        <f>'REV-REVCALC_CWS'!AG41</f>
        <v>0</v>
      </c>
      <c r="AH9" s="9">
        <f>'REV-REVCALC_CWS'!AH41</f>
        <v>0</v>
      </c>
      <c r="AI9" s="9">
        <f>'REV-REVCALC_CWS'!AI41</f>
        <v>0</v>
      </c>
      <c r="AJ9" s="9">
        <f>'REV-REVCALC_CWS'!AJ41</f>
        <v>0</v>
      </c>
      <c r="AK9" s="9">
        <f>'REV-REVCALC_CWS'!AK41</f>
        <v>0</v>
      </c>
      <c r="AL9" s="9">
        <f>'REV-REVCALC_CWS'!AL41</f>
        <v>0</v>
      </c>
      <c r="AM9" s="9" t="e">
        <f>'REV-REVCALC_CWS'!AM41</f>
        <v>#REF!</v>
      </c>
      <c r="AN9" s="9" t="e">
        <f>'REV-REVCALC_CWS'!AN41</f>
        <v>#REF!</v>
      </c>
      <c r="AO9" s="9" t="e">
        <f>'REV-REVCALC_CWS'!AO41</f>
        <v>#REF!</v>
      </c>
      <c r="AP9" s="9" t="e">
        <f>'REV-REVCALC_CWS'!AP41</f>
        <v>#REF!</v>
      </c>
      <c r="AQ9" s="9" t="e">
        <f>'REV-REVCALC_CWS'!AQ41</f>
        <v>#REF!</v>
      </c>
      <c r="AR9" s="9" t="e">
        <f>'REV-REVCALC_CWS'!AR41</f>
        <v>#REF!</v>
      </c>
      <c r="AS9" s="9" t="e">
        <f>'REV-REVCALC_CWS'!AS41</f>
        <v>#REF!</v>
      </c>
      <c r="AT9" s="9" t="e">
        <f>'REV-REVCALC_CWS'!AT41</f>
        <v>#REF!</v>
      </c>
      <c r="AU9" s="9" t="e">
        <f>'REV-REVCALC_CWS'!AU41</f>
        <v>#REF!</v>
      </c>
      <c r="AV9" s="9" t="e">
        <f>'REV-REVCALC_CWS'!AV41</f>
        <v>#REF!</v>
      </c>
      <c r="AW9" s="9" t="e">
        <f>'REV-REVCALC_CWS'!AW41</f>
        <v>#REF!</v>
      </c>
      <c r="AX9" s="9" t="e">
        <f>'REV-REVCALC_CWS'!AX41</f>
        <v>#REF!</v>
      </c>
      <c r="AY9" s="9" t="e">
        <f>'REV-REVCALC_CWS'!AY41</f>
        <v>#REF!</v>
      </c>
      <c r="AZ9" s="9" t="e">
        <f>'REV-REVCALC_CWS'!AZ41</f>
        <v>#REF!</v>
      </c>
      <c r="BA9" s="9" t="e">
        <f>'REV-REVCALC_CWS'!BA41</f>
        <v>#REF!</v>
      </c>
      <c r="BB9" s="9" t="e">
        <f>'REV-REVCALC_CWS'!BB41</f>
        <v>#REF!</v>
      </c>
      <c r="BC9" s="9" t="e">
        <f>'REV-REVCALC_CWS'!BC41</f>
        <v>#REF!</v>
      </c>
      <c r="BD9" s="9" t="e">
        <f>'REV-REVCALC_CWS'!BD41</f>
        <v>#REF!</v>
      </c>
      <c r="BE9" s="9" t="e">
        <f>'REV-REVCALC_CWS'!BE41</f>
        <v>#REF!</v>
      </c>
      <c r="BF9" s="9" t="e">
        <f>'REV-REVCALC_CWS'!BF41</f>
        <v>#REF!</v>
      </c>
      <c r="BG9" s="9" t="e">
        <f>'REV-REVCALC_CWS'!BG41</f>
        <v>#REF!</v>
      </c>
      <c r="BH9" s="9" t="e">
        <f>'REV-REVCALC_CWS'!BH41</f>
        <v>#REF!</v>
      </c>
      <c r="BI9" s="9" t="e">
        <f>'REV-REVCALC_CWS'!BI41</f>
        <v>#REF!</v>
      </c>
      <c r="BJ9" s="9" t="e">
        <f>'REV-REVCALC_CWS'!BJ41</f>
        <v>#REF!</v>
      </c>
    </row>
    <row r="10" spans="1:63" x14ac:dyDescent="0.15">
      <c r="B10" s="33" t="s">
        <v>1070</v>
      </c>
      <c r="C10" s="9">
        <f>'REV-REVCALC_CWS'!C44</f>
        <v>0</v>
      </c>
      <c r="D10" s="9">
        <f>'REV-REVCALC_CWS'!D44</f>
        <v>0</v>
      </c>
      <c r="E10" s="9">
        <f>'REV-REVCALC_CWS'!E44</f>
        <v>0</v>
      </c>
      <c r="F10" s="9">
        <f>'REV-REVCALC_CWS'!F44</f>
        <v>5000</v>
      </c>
      <c r="G10" s="9">
        <f>'REV-REVCALC_CWS'!G44</f>
        <v>5000</v>
      </c>
      <c r="H10" s="9">
        <f>'REV-REVCALC_CWS'!H44</f>
        <v>5000</v>
      </c>
      <c r="I10" s="9">
        <f>'REV-REVCALC_CWS'!I44</f>
        <v>5000</v>
      </c>
      <c r="J10" s="9">
        <f>'REV-REVCALC_CWS'!J44</f>
        <v>5000</v>
      </c>
      <c r="K10" s="9">
        <f>'REV-REVCALC_CWS'!K44</f>
        <v>2500</v>
      </c>
      <c r="L10" s="9">
        <f>'REV-REVCALC_CWS'!L44</f>
        <v>2500</v>
      </c>
      <c r="M10" s="9">
        <f>'REV-REVCALC_CWS'!M44</f>
        <v>2500</v>
      </c>
      <c r="N10" s="9">
        <f>'REV-REVCALC_CWS'!N44</f>
        <v>2500</v>
      </c>
      <c r="O10" s="9">
        <f>'REV-REVCALC_CWS'!O44</f>
        <v>8025</v>
      </c>
      <c r="P10" s="9">
        <f>'REV-REVCALC_CWS'!P44</f>
        <v>13375</v>
      </c>
      <c r="Q10" s="9">
        <f>'REV-REVCALC_CWS'!Q44</f>
        <v>16050</v>
      </c>
      <c r="R10" s="9">
        <f>'REV-REVCALC_CWS'!R44</f>
        <v>16050</v>
      </c>
      <c r="S10" s="9">
        <f>'REV-REVCALC_CWS'!S44</f>
        <v>16050</v>
      </c>
      <c r="T10" s="9">
        <f>'REV-REVCALC_CWS'!T44</f>
        <v>18725</v>
      </c>
      <c r="U10" s="9">
        <f>'REV-REVCALC_CWS'!U44</f>
        <v>16050</v>
      </c>
      <c r="V10" s="9">
        <f>'REV-REVCALC_CWS'!V44</f>
        <v>16050</v>
      </c>
      <c r="W10" s="9">
        <f>'REV-REVCALC_CWS'!W44</f>
        <v>13375</v>
      </c>
      <c r="X10" s="9">
        <f>'REV-REVCALC_CWS'!X44</f>
        <v>13375</v>
      </c>
      <c r="Y10" s="9">
        <f>'REV-REVCALC_CWS'!Y44</f>
        <v>13375</v>
      </c>
      <c r="Z10" s="9">
        <f>'REV-REVCALC_CWS'!Z44</f>
        <v>8025</v>
      </c>
      <c r="AA10" s="9">
        <f>'REV-REVCALC_CWS'!AA44</f>
        <v>12500</v>
      </c>
      <c r="AB10" s="9">
        <f>'REV-REVCALC_CWS'!AB44</f>
        <v>20000</v>
      </c>
      <c r="AC10" s="9">
        <f>'REV-REVCALC_CWS'!AC44</f>
        <v>22500</v>
      </c>
      <c r="AD10" s="9">
        <f>'REV-REVCALC_CWS'!AD44</f>
        <v>22500</v>
      </c>
      <c r="AE10" s="9">
        <f>'REV-REVCALC_CWS'!AE44</f>
        <v>22500</v>
      </c>
      <c r="AF10" s="9">
        <f>'REV-REVCALC_CWS'!AF44</f>
        <v>25000</v>
      </c>
      <c r="AG10" s="9">
        <f>'REV-REVCALC_CWS'!AG44</f>
        <v>22500</v>
      </c>
      <c r="AH10" s="9">
        <f>'REV-REVCALC_CWS'!AH44</f>
        <v>22500</v>
      </c>
      <c r="AI10" s="9">
        <f>'REV-REVCALC_CWS'!AI44</f>
        <v>20000</v>
      </c>
      <c r="AJ10" s="9">
        <f>'REV-REVCALC_CWS'!AJ44</f>
        <v>20000</v>
      </c>
      <c r="AK10" s="9">
        <f>'REV-REVCALC_CWS'!AK44</f>
        <v>20000</v>
      </c>
      <c r="AL10" s="9">
        <f>'REV-REVCALC_CWS'!AL44</f>
        <v>12500</v>
      </c>
      <c r="AM10" s="9" t="e">
        <f>'REV-REVCALC_CWS'!AM44</f>
        <v>#REF!</v>
      </c>
      <c r="AN10" s="9" t="e">
        <f>'REV-REVCALC_CWS'!AN44</f>
        <v>#REF!</v>
      </c>
      <c r="AO10" s="9" t="e">
        <f>'REV-REVCALC_CWS'!AO44</f>
        <v>#REF!</v>
      </c>
      <c r="AP10" s="9" t="e">
        <f>'REV-REVCALC_CWS'!AP44</f>
        <v>#REF!</v>
      </c>
      <c r="AQ10" s="9" t="e">
        <f>'REV-REVCALC_CWS'!AQ44</f>
        <v>#REF!</v>
      </c>
      <c r="AR10" s="9" t="e">
        <f>'REV-REVCALC_CWS'!AR44</f>
        <v>#REF!</v>
      </c>
      <c r="AS10" s="9" t="e">
        <f>'REV-REVCALC_CWS'!AS44</f>
        <v>#REF!</v>
      </c>
      <c r="AT10" s="9" t="e">
        <f>'REV-REVCALC_CWS'!AT44</f>
        <v>#REF!</v>
      </c>
      <c r="AU10" s="9" t="e">
        <f>'REV-REVCALC_CWS'!AU44</f>
        <v>#REF!</v>
      </c>
      <c r="AV10" s="9" t="e">
        <f>'REV-REVCALC_CWS'!AV44</f>
        <v>#REF!</v>
      </c>
      <c r="AW10" s="9" t="e">
        <f>'REV-REVCALC_CWS'!AW44</f>
        <v>#REF!</v>
      </c>
      <c r="AX10" s="9" t="e">
        <f>'REV-REVCALC_CWS'!AX44</f>
        <v>#REF!</v>
      </c>
      <c r="AY10" s="9">
        <f>'REV-REVCALC_CWS'!AY44</f>
        <v>0</v>
      </c>
      <c r="AZ10" s="9">
        <f>'REV-REVCALC_CWS'!AZ44</f>
        <v>0</v>
      </c>
      <c r="BA10" s="9">
        <f>'REV-REVCALC_CWS'!BA44</f>
        <v>0</v>
      </c>
      <c r="BB10" s="9">
        <f>'REV-REVCALC_CWS'!BB44</f>
        <v>0</v>
      </c>
      <c r="BC10" s="9">
        <f>'REV-REVCALC_CWS'!BC44</f>
        <v>0</v>
      </c>
      <c r="BD10" s="9">
        <f>'REV-REVCALC_CWS'!BD44</f>
        <v>0</v>
      </c>
      <c r="BE10" s="9">
        <f>'REV-REVCALC_CWS'!BE44</f>
        <v>0</v>
      </c>
      <c r="BF10" s="9">
        <f>'REV-REVCALC_CWS'!BF44</f>
        <v>0</v>
      </c>
      <c r="BG10" s="9">
        <f>'REV-REVCALC_CWS'!BG44</f>
        <v>0</v>
      </c>
      <c r="BH10" s="9">
        <f>'REV-REVCALC_CWS'!BH44</f>
        <v>0</v>
      </c>
      <c r="BI10" s="9">
        <f>'REV-REVCALC_CWS'!BI44</f>
        <v>0</v>
      </c>
      <c r="BJ10" s="9">
        <f>'REV-REVCALC_CWS'!BJ44</f>
        <v>0</v>
      </c>
    </row>
    <row r="11" spans="1:63" x14ac:dyDescent="0.15">
      <c r="B11" s="33" t="s">
        <v>361</v>
      </c>
      <c r="C11" s="9">
        <f>'REV-REVCALC_CWS'!C45</f>
        <v>0</v>
      </c>
      <c r="D11" s="9">
        <f>'REV-REVCALC_CWS'!D45</f>
        <v>0</v>
      </c>
      <c r="E11" s="9">
        <f>'REV-REVCALC_CWS'!E45</f>
        <v>0</v>
      </c>
      <c r="F11" s="9">
        <f>'REV-REVCALC_CWS'!F45</f>
        <v>0</v>
      </c>
      <c r="G11" s="9">
        <f>'REV-REVCALC_CWS'!G45</f>
        <v>0</v>
      </c>
      <c r="H11" s="9">
        <f>'REV-REVCALC_CWS'!H45</f>
        <v>0</v>
      </c>
      <c r="I11" s="9">
        <f>'REV-REVCALC_CWS'!I45</f>
        <v>0</v>
      </c>
      <c r="J11" s="9">
        <f>'REV-REVCALC_CWS'!J45</f>
        <v>0</v>
      </c>
      <c r="K11" s="9">
        <f>'REV-REVCALC_CWS'!K45</f>
        <v>0</v>
      </c>
      <c r="L11" s="9">
        <f>'REV-REVCALC_CWS'!L45</f>
        <v>0</v>
      </c>
      <c r="M11" s="9">
        <f>'REV-REVCALC_CWS'!M45</f>
        <v>0</v>
      </c>
      <c r="N11" s="9">
        <f>'REV-REVCALC_CWS'!N45</f>
        <v>0</v>
      </c>
      <c r="O11" s="9">
        <f>'REV-REVCALC_CWS'!O45</f>
        <v>0</v>
      </c>
      <c r="P11" s="9">
        <f>'REV-REVCALC_CWS'!P45</f>
        <v>0</v>
      </c>
      <c r="Q11" s="9">
        <f>'REV-REVCALC_CWS'!Q45</f>
        <v>0</v>
      </c>
      <c r="R11" s="9">
        <f>'REV-REVCALC_CWS'!R45</f>
        <v>0</v>
      </c>
      <c r="S11" s="9">
        <f>'REV-REVCALC_CWS'!S45</f>
        <v>0</v>
      </c>
      <c r="T11" s="9">
        <f>'REV-REVCALC_CWS'!T45</f>
        <v>0</v>
      </c>
      <c r="U11" s="9">
        <f>'REV-REVCALC_CWS'!U45</f>
        <v>0</v>
      </c>
      <c r="V11" s="9">
        <f>'REV-REVCALC_CWS'!V45</f>
        <v>0</v>
      </c>
      <c r="W11" s="9">
        <f>'REV-REVCALC_CWS'!W45</f>
        <v>0</v>
      </c>
      <c r="X11" s="9">
        <f>'REV-REVCALC_CWS'!X45</f>
        <v>0</v>
      </c>
      <c r="Y11" s="9">
        <f>'REV-REVCALC_CWS'!Y45</f>
        <v>0</v>
      </c>
      <c r="Z11" s="9">
        <f>'REV-REVCALC_CWS'!Z45</f>
        <v>0</v>
      </c>
      <c r="AA11" s="9">
        <f>'REV-REVCALC_CWS'!AA45</f>
        <v>0</v>
      </c>
      <c r="AB11" s="9">
        <f>'REV-REVCALC_CWS'!AB45</f>
        <v>0</v>
      </c>
      <c r="AC11" s="9">
        <f>'REV-REVCALC_CWS'!AC45</f>
        <v>0</v>
      </c>
      <c r="AD11" s="9">
        <f>'REV-REVCALC_CWS'!AD45</f>
        <v>0</v>
      </c>
      <c r="AE11" s="9">
        <f>'REV-REVCALC_CWS'!AE45</f>
        <v>0</v>
      </c>
      <c r="AF11" s="9">
        <f>'REV-REVCALC_CWS'!AF45</f>
        <v>0</v>
      </c>
      <c r="AG11" s="9">
        <f>'REV-REVCALC_CWS'!AG45</f>
        <v>0</v>
      </c>
      <c r="AH11" s="9">
        <f>'REV-REVCALC_CWS'!AH45</f>
        <v>0</v>
      </c>
      <c r="AI11" s="9">
        <f>'REV-REVCALC_CWS'!AI45</f>
        <v>0</v>
      </c>
      <c r="AJ11" s="9">
        <f>'REV-REVCALC_CWS'!AJ45</f>
        <v>0</v>
      </c>
      <c r="AK11" s="9">
        <f>'REV-REVCALC_CWS'!AK45</f>
        <v>0</v>
      </c>
      <c r="AL11" s="9">
        <f>'REV-REVCALC_CWS'!AL45</f>
        <v>0</v>
      </c>
      <c r="AM11" s="9" t="e">
        <f>'REV-REVCALC_CWS'!AM45</f>
        <v>#REF!</v>
      </c>
      <c r="AN11" s="9" t="e">
        <f>'REV-REVCALC_CWS'!AN45</f>
        <v>#REF!</v>
      </c>
      <c r="AO11" s="9" t="e">
        <f>'REV-REVCALC_CWS'!AO45</f>
        <v>#REF!</v>
      </c>
      <c r="AP11" s="9" t="e">
        <f>'REV-REVCALC_CWS'!AP45</f>
        <v>#REF!</v>
      </c>
      <c r="AQ11" s="9" t="e">
        <f>'REV-REVCALC_CWS'!AQ45</f>
        <v>#REF!</v>
      </c>
      <c r="AR11" s="9" t="e">
        <f>'REV-REVCALC_CWS'!AR45</f>
        <v>#REF!</v>
      </c>
      <c r="AS11" s="9" t="e">
        <f>'REV-REVCALC_CWS'!AS45</f>
        <v>#REF!</v>
      </c>
      <c r="AT11" s="9" t="e">
        <f>'REV-REVCALC_CWS'!AT45</f>
        <v>#REF!</v>
      </c>
      <c r="AU11" s="9" t="e">
        <f>'REV-REVCALC_CWS'!AU45</f>
        <v>#REF!</v>
      </c>
      <c r="AV11" s="9" t="e">
        <f>'REV-REVCALC_CWS'!AV45</f>
        <v>#REF!</v>
      </c>
      <c r="AW11" s="9" t="e">
        <f>'REV-REVCALC_CWS'!AW45</f>
        <v>#REF!</v>
      </c>
      <c r="AX11" s="9" t="e">
        <f>'REV-REVCALC_CWS'!AX45</f>
        <v>#REF!</v>
      </c>
      <c r="AY11" s="9" t="e">
        <f>'REV-REVCALC_CWS'!AY45</f>
        <v>#REF!</v>
      </c>
      <c r="AZ11" s="9" t="e">
        <f>'REV-REVCALC_CWS'!AZ45</f>
        <v>#REF!</v>
      </c>
      <c r="BA11" s="9" t="e">
        <f>'REV-REVCALC_CWS'!BA45</f>
        <v>#REF!</v>
      </c>
      <c r="BB11" s="9" t="e">
        <f>'REV-REVCALC_CWS'!BB45</f>
        <v>#REF!</v>
      </c>
      <c r="BC11" s="9" t="e">
        <f>'REV-REVCALC_CWS'!BC45</f>
        <v>#REF!</v>
      </c>
      <c r="BD11" s="9" t="e">
        <f>'REV-REVCALC_CWS'!BD45</f>
        <v>#REF!</v>
      </c>
      <c r="BE11" s="9" t="e">
        <f>'REV-REVCALC_CWS'!BE45</f>
        <v>#REF!</v>
      </c>
      <c r="BF11" s="9" t="e">
        <f>'REV-REVCALC_CWS'!BF45</f>
        <v>#REF!</v>
      </c>
      <c r="BG11" s="9" t="e">
        <f>'REV-REVCALC_CWS'!BG45</f>
        <v>#REF!</v>
      </c>
      <c r="BH11" s="9" t="e">
        <f>'REV-REVCALC_CWS'!BH45</f>
        <v>#REF!</v>
      </c>
      <c r="BI11" s="9" t="e">
        <f>'REV-REVCALC_CWS'!BI45</f>
        <v>#REF!</v>
      </c>
      <c r="BJ11" s="9" t="e">
        <f>'REV-REVCALC_CWS'!BJ45</f>
        <v>#REF!</v>
      </c>
    </row>
    <row r="12" spans="1:63" x14ac:dyDescent="0.15">
      <c r="B12" s="33" t="s">
        <v>360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86900</v>
      </c>
      <c r="G12" s="9">
        <f t="shared" si="0"/>
        <v>103280</v>
      </c>
      <c r="H12" s="9">
        <f t="shared" si="0"/>
        <v>119660</v>
      </c>
      <c r="I12" s="9">
        <f t="shared" si="0"/>
        <v>86900</v>
      </c>
      <c r="J12" s="9">
        <f t="shared" si="0"/>
        <v>103280</v>
      </c>
      <c r="K12" s="9">
        <f t="shared" si="0"/>
        <v>68020</v>
      </c>
      <c r="L12" s="9">
        <f t="shared" si="0"/>
        <v>68020</v>
      </c>
      <c r="M12" s="9">
        <f t="shared" si="0"/>
        <v>68020</v>
      </c>
      <c r="N12" s="9">
        <f t="shared" si="0"/>
        <v>35260</v>
      </c>
      <c r="O12" s="9">
        <f t="shared" si="0"/>
        <v>219885</v>
      </c>
      <c r="P12" s="9">
        <f t="shared" si="0"/>
        <v>340795</v>
      </c>
      <c r="Q12" s="9">
        <f t="shared" si="0"/>
        <v>401250</v>
      </c>
      <c r="R12" s="9">
        <f t="shared" si="0"/>
        <v>401250</v>
      </c>
      <c r="S12" s="9">
        <f t="shared" si="0"/>
        <v>439770</v>
      </c>
      <c r="T12" s="9">
        <f t="shared" si="0"/>
        <v>480965</v>
      </c>
      <c r="U12" s="9">
        <f t="shared" si="0"/>
        <v>401250</v>
      </c>
      <c r="V12" s="9">
        <f t="shared" si="0"/>
        <v>439770</v>
      </c>
      <c r="W12" s="9">
        <f t="shared" si="0"/>
        <v>340795</v>
      </c>
      <c r="X12" s="9">
        <f t="shared" si="0"/>
        <v>340795</v>
      </c>
      <c r="Y12" s="9">
        <f t="shared" si="0"/>
        <v>340795</v>
      </c>
      <c r="Z12" s="9">
        <f t="shared" si="0"/>
        <v>219885</v>
      </c>
      <c r="AA12" s="9">
        <f t="shared" si="0"/>
        <v>264500</v>
      </c>
      <c r="AB12" s="9">
        <f t="shared" si="0"/>
        <v>434004.65</v>
      </c>
      <c r="AC12" s="9">
        <f t="shared" si="0"/>
        <v>490505.27</v>
      </c>
      <c r="AD12" s="9">
        <f t="shared" si="0"/>
        <v>490505.27</v>
      </c>
      <c r="AE12" s="9">
        <f t="shared" si="0"/>
        <v>544506.19999999995</v>
      </c>
      <c r="AF12" s="9">
        <f t="shared" si="0"/>
        <v>601006.81999999995</v>
      </c>
      <c r="AG12" s="9">
        <f t="shared" si="0"/>
        <v>490505.27</v>
      </c>
      <c r="AH12" s="9">
        <f t="shared" si="0"/>
        <v>544506.19999999995</v>
      </c>
      <c r="AI12" s="9">
        <f t="shared" si="0"/>
        <v>434004.65</v>
      </c>
      <c r="AJ12" s="9">
        <f t="shared" si="0"/>
        <v>434004.65</v>
      </c>
      <c r="AK12" s="9">
        <f t="shared" si="0"/>
        <v>434004.65</v>
      </c>
      <c r="AL12" s="9">
        <f t="shared" si="0"/>
        <v>264502.79000000004</v>
      </c>
      <c r="AM12" s="9" t="e">
        <f t="shared" si="0"/>
        <v>#VALUE!</v>
      </c>
      <c r="AN12" s="9" t="e">
        <f t="shared" si="0"/>
        <v>#VALUE!</v>
      </c>
      <c r="AO12" s="9" t="e">
        <f t="shared" si="0"/>
        <v>#VALUE!</v>
      </c>
      <c r="AP12" s="9" t="e">
        <f t="shared" si="0"/>
        <v>#VALUE!</v>
      </c>
      <c r="AQ12" s="9" t="e">
        <f t="shared" si="0"/>
        <v>#VALUE!</v>
      </c>
      <c r="AR12" s="9" t="e">
        <f t="shared" si="0"/>
        <v>#VALUE!</v>
      </c>
      <c r="AS12" s="9" t="e">
        <f t="shared" si="0"/>
        <v>#VALUE!</v>
      </c>
      <c r="AT12" s="9" t="e">
        <f t="shared" si="0"/>
        <v>#VALUE!</v>
      </c>
      <c r="AU12" s="9" t="e">
        <f t="shared" si="0"/>
        <v>#VALUE!</v>
      </c>
      <c r="AV12" s="9" t="e">
        <f t="shared" si="0"/>
        <v>#VALUE!</v>
      </c>
      <c r="AW12" s="9" t="e">
        <f t="shared" si="0"/>
        <v>#VALUE!</v>
      </c>
      <c r="AX12" s="9" t="e">
        <f t="shared" si="0"/>
        <v>#VALUE!</v>
      </c>
      <c r="AY12" s="9" t="e">
        <f t="shared" si="0"/>
        <v>#REF!</v>
      </c>
      <c r="AZ12" s="9" t="e">
        <f t="shared" si="0"/>
        <v>#REF!</v>
      </c>
      <c r="BA12" s="9" t="e">
        <f t="shared" si="0"/>
        <v>#REF!</v>
      </c>
      <c r="BB12" s="9" t="e">
        <f t="shared" si="0"/>
        <v>#REF!</v>
      </c>
      <c r="BC12" s="9" t="e">
        <f t="shared" si="0"/>
        <v>#REF!</v>
      </c>
      <c r="BD12" s="9" t="e">
        <f t="shared" si="0"/>
        <v>#REF!</v>
      </c>
      <c r="BE12" s="9" t="e">
        <f t="shared" si="0"/>
        <v>#REF!</v>
      </c>
      <c r="BF12" s="9" t="e">
        <f t="shared" si="0"/>
        <v>#REF!</v>
      </c>
      <c r="BG12" s="9" t="e">
        <f t="shared" si="0"/>
        <v>#REF!</v>
      </c>
      <c r="BH12" s="9" t="e">
        <f t="shared" si="0"/>
        <v>#REF!</v>
      </c>
      <c r="BI12" s="9" t="e">
        <f t="shared" si="0"/>
        <v>#REF!</v>
      </c>
      <c r="BJ12" s="9" t="e">
        <f t="shared" si="0"/>
        <v>#REF!</v>
      </c>
      <c r="BK12" s="66" t="e">
        <f>SUM(C12:BJ12)</f>
        <v>#VALUE!</v>
      </c>
    </row>
    <row r="13" spans="1:63" s="37" customFormat="1" x14ac:dyDescent="0.15">
      <c r="B13" s="37" t="s">
        <v>309</v>
      </c>
      <c r="N13" s="38">
        <f>SUM(C7:N11)</f>
        <v>739340</v>
      </c>
      <c r="Z13" s="38">
        <f>SUM(O7:Z11)</f>
        <v>4367205</v>
      </c>
      <c r="AL13" s="38">
        <f>SUM(AA7:AL11)</f>
        <v>5426556.4200000009</v>
      </c>
      <c r="AX13" s="38" t="e">
        <f>SUM(AM7:AX11)</f>
        <v>#VALUE!</v>
      </c>
      <c r="BJ13" s="38" t="e">
        <f>SUM(AY7:BJ11)</f>
        <v>#REF!</v>
      </c>
      <c r="BK13" s="65" t="e">
        <f>SUM(C13:BJ13)</f>
        <v>#VALUE!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627</v>
      </c>
    </row>
    <row r="17" spans="2:62" x14ac:dyDescent="0.15">
      <c r="C17" s="372" t="s">
        <v>35</v>
      </c>
      <c r="D17" s="372"/>
      <c r="E17" s="372"/>
      <c r="F17" s="372"/>
      <c r="G17" s="372"/>
      <c r="H17" s="372"/>
      <c r="I17" s="372"/>
      <c r="J17" s="372"/>
      <c r="K17" s="372"/>
      <c r="L17" s="372"/>
      <c r="M17" s="372"/>
      <c r="N17" s="372"/>
      <c r="O17" s="372" t="s">
        <v>36</v>
      </c>
      <c r="P17" s="372"/>
      <c r="Q17" s="372"/>
      <c r="R17" s="372"/>
      <c r="S17" s="372"/>
      <c r="T17" s="372"/>
      <c r="U17" s="372"/>
      <c r="V17" s="372"/>
      <c r="W17" s="372"/>
      <c r="X17" s="372"/>
      <c r="Y17" s="372"/>
      <c r="Z17" s="372"/>
      <c r="AA17" s="372" t="s">
        <v>37</v>
      </c>
      <c r="AB17" s="372"/>
      <c r="AC17" s="372"/>
      <c r="AD17" s="372"/>
      <c r="AE17" s="372"/>
      <c r="AF17" s="372"/>
      <c r="AG17" s="372"/>
      <c r="AH17" s="372"/>
      <c r="AI17" s="372"/>
      <c r="AJ17" s="372"/>
      <c r="AK17" s="372"/>
      <c r="AL17" s="372"/>
      <c r="AM17" s="372" t="s">
        <v>38</v>
      </c>
      <c r="AN17" s="372"/>
      <c r="AO17" s="372"/>
      <c r="AP17" s="372"/>
      <c r="AQ17" s="372"/>
      <c r="AR17" s="372"/>
      <c r="AS17" s="372"/>
      <c r="AT17" s="372"/>
      <c r="AU17" s="372"/>
      <c r="AV17" s="372"/>
      <c r="AW17" s="372"/>
      <c r="AX17" s="372"/>
      <c r="AY17" s="372" t="s">
        <v>39</v>
      </c>
      <c r="AZ17" s="372"/>
      <c r="BA17" s="372"/>
      <c r="BB17" s="372"/>
      <c r="BC17" s="372"/>
      <c r="BD17" s="372"/>
      <c r="BE17" s="372"/>
      <c r="BF17" s="372"/>
      <c r="BG17" s="372"/>
      <c r="BH17" s="372"/>
      <c r="BI17" s="372"/>
      <c r="BJ17" s="372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360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24400</v>
      </c>
      <c r="G20" s="9">
        <f>'FIN-P&amp;L_CWS'!I129</f>
        <v>28280</v>
      </c>
      <c r="H20" s="9">
        <f>'FIN-P&amp;L_CWS'!J129</f>
        <v>32160</v>
      </c>
      <c r="I20" s="9">
        <f>'FIN-P&amp;L_CWS'!K129</f>
        <v>24400</v>
      </c>
      <c r="J20" s="9">
        <f>'FIN-P&amp;L_CWS'!L129</f>
        <v>28280</v>
      </c>
      <c r="K20" s="9">
        <f>'FIN-P&amp;L_CWS'!M129</f>
        <v>18020</v>
      </c>
      <c r="L20" s="9">
        <f>'FIN-P&amp;L_CWS'!N129</f>
        <v>18020</v>
      </c>
      <c r="M20" s="9">
        <f>'FIN-P&amp;L_CWS'!O129</f>
        <v>18020</v>
      </c>
      <c r="N20" s="9">
        <f>'FIN-P&amp;L_CWS'!P129</f>
        <v>10260</v>
      </c>
      <c r="O20" s="9">
        <f>'FIN-P&amp;L_CWS'!Q129</f>
        <v>72760</v>
      </c>
      <c r="P20" s="9">
        <f>'FIN-P&amp;L_CWS'!R129</f>
        <v>113420</v>
      </c>
      <c r="Q20" s="9">
        <f>'FIN-P&amp;L_CWS'!S129</f>
        <v>133750</v>
      </c>
      <c r="R20" s="9">
        <f>'FIN-P&amp;L_CWS'!T129</f>
        <v>133750</v>
      </c>
      <c r="S20" s="9">
        <f>'FIN-P&amp;L_CWS'!U129</f>
        <v>145520</v>
      </c>
      <c r="T20" s="9">
        <f>'FIN-P&amp;L_CWS'!V129</f>
        <v>159965</v>
      </c>
      <c r="U20" s="9">
        <f>'FIN-P&amp;L_CWS'!W129</f>
        <v>133750</v>
      </c>
      <c r="V20" s="9">
        <f>'FIN-P&amp;L_CWS'!X129</f>
        <v>145520</v>
      </c>
      <c r="W20" s="9">
        <f>'FIN-P&amp;L_CWS'!Y129</f>
        <v>113420</v>
      </c>
      <c r="X20" s="9">
        <f>'FIN-P&amp;L_CWS'!Z129</f>
        <v>113420</v>
      </c>
      <c r="Y20" s="9">
        <f>'FIN-P&amp;L_CWS'!AA129</f>
        <v>113420</v>
      </c>
      <c r="Z20" s="9">
        <f>'FIN-P&amp;L_CWS'!AB129</f>
        <v>72760</v>
      </c>
      <c r="AA20" s="9">
        <f>'FIN-P&amp;L_CWS'!AC129</f>
        <v>89500</v>
      </c>
      <c r="AB20" s="9">
        <f>'FIN-P&amp;L_CWS'!AD129</f>
        <v>146504.65</v>
      </c>
      <c r="AC20" s="9">
        <f>'FIN-P&amp;L_CWS'!AE129</f>
        <v>165505.26999999999</v>
      </c>
      <c r="AD20" s="9">
        <f>'FIN-P&amp;L_CWS'!AF129</f>
        <v>165505.26999999999</v>
      </c>
      <c r="AE20" s="9">
        <f>'FIN-P&amp;L_CWS'!AG129</f>
        <v>182006.2</v>
      </c>
      <c r="AF20" s="9">
        <f>'FIN-P&amp;L_CWS'!AH129</f>
        <v>201006.82</v>
      </c>
      <c r="AG20" s="9">
        <f>'FIN-P&amp;L_CWS'!AI129</f>
        <v>165505.26999999999</v>
      </c>
      <c r="AH20" s="9">
        <f>'FIN-P&amp;L_CWS'!AJ129</f>
        <v>182006.2</v>
      </c>
      <c r="AI20" s="9">
        <f>'FIN-P&amp;L_CWS'!AK129</f>
        <v>146504.65</v>
      </c>
      <c r="AJ20" s="9">
        <f>'FIN-P&amp;L_CWS'!AL129</f>
        <v>146504.65</v>
      </c>
      <c r="AK20" s="9">
        <f>'FIN-P&amp;L_CWS'!AM129</f>
        <v>146504.65</v>
      </c>
      <c r="AL20" s="9">
        <f>'FIN-P&amp;L_CWS'!AN129</f>
        <v>89502.790000000008</v>
      </c>
      <c r="AM20" s="9" t="e">
        <f>'FIN-P&amp;L_CWS'!AO129</f>
        <v>#REF!</v>
      </c>
      <c r="AN20" s="9" t="e">
        <f>'FIN-P&amp;L_CWS'!AP129</f>
        <v>#REF!</v>
      </c>
      <c r="AO20" s="9" t="e">
        <f>'FIN-P&amp;L_CWS'!AQ129</f>
        <v>#REF!</v>
      </c>
      <c r="AP20" s="9" t="e">
        <f>'FIN-P&amp;L_CWS'!AR129</f>
        <v>#REF!</v>
      </c>
      <c r="AQ20" s="9" t="e">
        <f>'FIN-P&amp;L_CWS'!AS129</f>
        <v>#REF!</v>
      </c>
      <c r="AR20" s="9" t="e">
        <f>'FIN-P&amp;L_CWS'!AT129</f>
        <v>#REF!</v>
      </c>
      <c r="AS20" s="9" t="e">
        <f>'FIN-P&amp;L_CWS'!AU129</f>
        <v>#REF!</v>
      </c>
      <c r="AT20" s="9" t="e">
        <f>'FIN-P&amp;L_CWS'!AV129</f>
        <v>#REF!</v>
      </c>
      <c r="AU20" s="9" t="e">
        <f>'FIN-P&amp;L_CWS'!AW129</f>
        <v>#REF!</v>
      </c>
      <c r="AV20" s="9" t="e">
        <f>'FIN-P&amp;L_CWS'!AX129</f>
        <v>#REF!</v>
      </c>
      <c r="AW20" s="9" t="e">
        <f>'FIN-P&amp;L_CWS'!AY129</f>
        <v>#REF!</v>
      </c>
      <c r="AX20" s="9" t="e">
        <f>'FIN-P&amp;L_CWS'!AZ129</f>
        <v>#REF!</v>
      </c>
      <c r="AY20" s="9" t="e">
        <f>'FIN-P&amp;L_CWS'!BA129</f>
        <v>#REF!</v>
      </c>
      <c r="AZ20" s="9" t="e">
        <f>'FIN-P&amp;L_CWS'!BB129</f>
        <v>#REF!</v>
      </c>
      <c r="BA20" s="9" t="e">
        <f>'FIN-P&amp;L_CWS'!BC129</f>
        <v>#REF!</v>
      </c>
      <c r="BB20" s="9" t="e">
        <f>'FIN-P&amp;L_CWS'!BD129</f>
        <v>#REF!</v>
      </c>
      <c r="BC20" s="9" t="e">
        <f>'FIN-P&amp;L_CWS'!BE129</f>
        <v>#REF!</v>
      </c>
      <c r="BD20" s="9" t="e">
        <f>'FIN-P&amp;L_CWS'!BF129</f>
        <v>#REF!</v>
      </c>
      <c r="BE20" s="9" t="e">
        <f>'FIN-P&amp;L_CWS'!BG129</f>
        <v>#REF!</v>
      </c>
      <c r="BF20" s="9" t="e">
        <f>'FIN-P&amp;L_CWS'!BH129</f>
        <v>#REF!</v>
      </c>
      <c r="BG20" s="9" t="e">
        <f>'FIN-P&amp;L_CWS'!BI129</f>
        <v>#REF!</v>
      </c>
      <c r="BH20" s="9" t="e">
        <f>'FIN-P&amp;L_CWS'!BJ129</f>
        <v>#REF!</v>
      </c>
      <c r="BI20" s="9" t="e">
        <f>'FIN-P&amp;L_CWS'!BK129</f>
        <v>#REF!</v>
      </c>
      <c r="BJ20" s="9" t="e">
        <f>'FIN-P&amp;L_CWS'!BL129</f>
        <v>#REF!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9362191.3666666653</v>
      </c>
      <c r="G21" s="9">
        <f>'FIN-P&amp;L_CWS'!I205</f>
        <v>9397947.7666666657</v>
      </c>
      <c r="H21" s="9">
        <f>'FIN-P&amp;L_CWS'!J205</f>
        <v>9399174.166666666</v>
      </c>
      <c r="I21" s="9">
        <f>'FIN-P&amp;L_CWS'!K205</f>
        <v>9431731.3666666653</v>
      </c>
      <c r="J21" s="9">
        <f>'FIN-P&amp;L_CWS'!L205</f>
        <v>9399507.7666666657</v>
      </c>
      <c r="K21" s="9">
        <f>'FIN-P&amp;L_CWS'!M205</f>
        <v>9393589.9666666668</v>
      </c>
      <c r="L21" s="9">
        <f>'FIN-P&amp;L_CWS'!N205</f>
        <v>9381454.9666666668</v>
      </c>
      <c r="M21" s="9">
        <f>'FIN-P&amp;L_CWS'!O205</f>
        <v>9367479.9666666668</v>
      </c>
      <c r="N21" s="9">
        <f>'FIN-P&amp;L_CWS'!P205</f>
        <v>9367109.2666666657</v>
      </c>
      <c r="O21" s="9">
        <f>'FIN-P&amp;L_CWS'!Q205</f>
        <v>10827695.341666667</v>
      </c>
      <c r="P21" s="9">
        <f>'FIN-P&amp;L_CWS'!R205</f>
        <v>10815910.191666666</v>
      </c>
      <c r="Q21" s="9">
        <f>'FIN-P&amp;L_CWS'!S205</f>
        <v>10815970.091666667</v>
      </c>
      <c r="R21" s="9">
        <f>'FIN-P&amp;L_CWS'!T205</f>
        <v>10835535.091666667</v>
      </c>
      <c r="S21" s="9">
        <f>'FIN-P&amp;L_CWS'!U205</f>
        <v>10820228.141666666</v>
      </c>
      <c r="T21" s="9">
        <f>'FIN-P&amp;L_CWS'!V205</f>
        <v>10825676.441666666</v>
      </c>
      <c r="U21" s="9">
        <f>'FIN-P&amp;L_CWS'!W205</f>
        <v>9826141.7583333347</v>
      </c>
      <c r="V21" s="9">
        <f>'FIN-P&amp;L_CWS'!X205</f>
        <v>9827154.8083333336</v>
      </c>
      <c r="W21" s="9">
        <f>'FIN-P&amp;L_CWS'!Y205</f>
        <v>9823016.8583333343</v>
      </c>
      <c r="X21" s="9">
        <f>'FIN-P&amp;L_CWS'!Z205</f>
        <v>9841531.8583333343</v>
      </c>
      <c r="Y21" s="9">
        <f>'FIN-P&amp;L_CWS'!AA205</f>
        <v>9823016.8583333343</v>
      </c>
      <c r="Z21" s="9">
        <f>'FIN-P&amp;L_CWS'!AB205</f>
        <v>9823707.0083333347</v>
      </c>
      <c r="AA21" s="9">
        <f>'FIN-P&amp;L_CWS'!AC205</f>
        <v>8289317.8822916662</v>
      </c>
      <c r="AB21" s="9">
        <f>'FIN-P&amp;L_CWS'!AD205</f>
        <v>8293674.6884583328</v>
      </c>
      <c r="AC21" s="9">
        <f>'FIN-P&amp;L_CWS'!AE205</f>
        <v>8289054.7070583338</v>
      </c>
      <c r="AD21" s="9">
        <f>'FIN-P&amp;L_CWS'!AF205</f>
        <v>8311159.7070583338</v>
      </c>
      <c r="AE21" s="9">
        <f>'FIN-P&amp;L_CWS'!AG205</f>
        <v>8290119.734958332</v>
      </c>
      <c r="AF21" s="9">
        <f>'FIN-P&amp;L_CWS'!AH205</f>
        <v>8297919.753558333</v>
      </c>
      <c r="AG21" s="9">
        <f>'FIN-P&amp;L_CWS'!AI205</f>
        <v>8290409.7070583338</v>
      </c>
      <c r="AH21" s="9">
        <f>'FIN-P&amp;L_CWS'!AJ205</f>
        <v>8293919.734958332</v>
      </c>
      <c r="AI21" s="9">
        <f>'FIN-P&amp;L_CWS'!AK205</f>
        <v>8287554.6884583328</v>
      </c>
      <c r="AJ21" s="9">
        <f>'FIN-P&amp;L_CWS'!AL205</f>
        <v>8308159.6884583328</v>
      </c>
      <c r="AK21" s="9">
        <f>'FIN-P&amp;L_CWS'!AM205</f>
        <v>8287554.6884583328</v>
      </c>
      <c r="AL21" s="9">
        <f>'FIN-P&amp;L_CWS'!AN205</f>
        <v>8286304.6326583326</v>
      </c>
      <c r="AM21" s="9" t="e">
        <f>'FIN-P&amp;L_CWS'!AO205</f>
        <v>#VALUE!</v>
      </c>
      <c r="AN21" s="9" t="e">
        <f>'FIN-P&amp;L_CWS'!AP205</f>
        <v>#VALUE!</v>
      </c>
      <c r="AO21" s="9" t="e">
        <f>'FIN-P&amp;L_CWS'!AQ205</f>
        <v>#VALUE!</v>
      </c>
      <c r="AP21" s="9" t="e">
        <f>'FIN-P&amp;L_CWS'!AR205</f>
        <v>#VALUE!</v>
      </c>
      <c r="AQ21" s="9" t="e">
        <f>'FIN-P&amp;L_CWS'!AS205</f>
        <v>#VALUE!</v>
      </c>
      <c r="AR21" s="9" t="e">
        <f>'FIN-P&amp;L_CWS'!AT205</f>
        <v>#VALUE!</v>
      </c>
      <c r="AS21" s="9" t="e">
        <f>'FIN-P&amp;L_CWS'!AU205</f>
        <v>#VALUE!</v>
      </c>
      <c r="AT21" s="9" t="e">
        <f>'FIN-P&amp;L_CWS'!AV205</f>
        <v>#VALUE!</v>
      </c>
      <c r="AU21" s="9" t="e">
        <f>'FIN-P&amp;L_CWS'!AW205</f>
        <v>#VALUE!</v>
      </c>
      <c r="AV21" s="9" t="e">
        <f>'FIN-P&amp;L_CWS'!AX205</f>
        <v>#VALUE!</v>
      </c>
      <c r="AW21" s="9" t="e">
        <f>'FIN-P&amp;L_CWS'!AY205</f>
        <v>#VALUE!</v>
      </c>
      <c r="AX21" s="9" t="e">
        <f>'FIN-P&amp;L_CWS'!AZ205</f>
        <v>#VALUE!</v>
      </c>
      <c r="AY21" s="9" t="e">
        <f>'FIN-P&amp;L_CWS'!BA205</f>
        <v>#REF!</v>
      </c>
      <c r="AZ21" s="9" t="e">
        <f>'FIN-P&amp;L_CWS'!BB205</f>
        <v>#REF!</v>
      </c>
      <c r="BA21" s="9" t="e">
        <f>'FIN-P&amp;L_CWS'!BC205</f>
        <v>#REF!</v>
      </c>
      <c r="BB21" s="9" t="e">
        <f>'FIN-P&amp;L_CWS'!BD205</f>
        <v>#REF!</v>
      </c>
      <c r="BC21" s="9" t="e">
        <f>'FIN-P&amp;L_CWS'!BE205</f>
        <v>#REF!</v>
      </c>
      <c r="BD21" s="9" t="e">
        <f>'FIN-P&amp;L_CWS'!BF205</f>
        <v>#REF!</v>
      </c>
      <c r="BE21" s="9" t="e">
        <f>'FIN-P&amp;L_CWS'!BG205</f>
        <v>#REF!</v>
      </c>
      <c r="BF21" s="9" t="e">
        <f>'FIN-P&amp;L_CWS'!BH205</f>
        <v>#REF!</v>
      </c>
      <c r="BG21" s="9" t="e">
        <f>'FIN-P&amp;L_CWS'!BI205</f>
        <v>#REF!</v>
      </c>
      <c r="BH21" s="9" t="e">
        <f>'FIN-P&amp;L_CWS'!BJ205</f>
        <v>#REF!</v>
      </c>
      <c r="BI21" s="9" t="e">
        <f>'FIN-P&amp;L_CWS'!BK205</f>
        <v>#REF!</v>
      </c>
      <c r="BJ21" s="9" t="e">
        <f>'FIN-P&amp;L_CWS'!BL205</f>
        <v>#REF!</v>
      </c>
    </row>
    <row r="22" spans="2:62" x14ac:dyDescent="0.15">
      <c r="B22" s="33" t="s">
        <v>535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-9337791.3666666653</v>
      </c>
      <c r="G22" s="9">
        <f>'FIN-P&amp;L_CWS'!I207</f>
        <v>-9369667.7666666657</v>
      </c>
      <c r="H22" s="9">
        <f>'FIN-P&amp;L_CWS'!J207</f>
        <v>-9367014.166666666</v>
      </c>
      <c r="I22" s="9">
        <f>'FIN-P&amp;L_CWS'!K207</f>
        <v>-9407331.3666666653</v>
      </c>
      <c r="J22" s="9">
        <f>'FIN-P&amp;L_CWS'!L207</f>
        <v>-9371227.7666666657</v>
      </c>
      <c r="K22" s="9">
        <f>'FIN-P&amp;L_CWS'!M207</f>
        <v>-9375569.9666666668</v>
      </c>
      <c r="L22" s="9">
        <f>'FIN-P&amp;L_CWS'!N207</f>
        <v>-9363434.9666666668</v>
      </c>
      <c r="M22" s="9">
        <f>'FIN-P&amp;L_CWS'!O207</f>
        <v>-9349459.9666666668</v>
      </c>
      <c r="N22" s="9">
        <f>'FIN-P&amp;L_CWS'!P207</f>
        <v>-9356849.2666666657</v>
      </c>
      <c r="O22" s="9">
        <f>'FIN-P&amp;L_CWS'!Q207</f>
        <v>-10754935.341666667</v>
      </c>
      <c r="P22" s="9">
        <f>'FIN-P&amp;L_CWS'!R207</f>
        <v>-10702490.191666666</v>
      </c>
      <c r="Q22" s="9">
        <f>'FIN-P&amp;L_CWS'!S207</f>
        <v>-10682220.091666667</v>
      </c>
      <c r="R22" s="9">
        <f>'FIN-P&amp;L_CWS'!T207</f>
        <v>-10701785.091666667</v>
      </c>
      <c r="S22" s="9">
        <f>'FIN-P&amp;L_CWS'!U207</f>
        <v>-10674708.141666666</v>
      </c>
      <c r="T22" s="9">
        <f>'FIN-P&amp;L_CWS'!V207</f>
        <v>-10665711.441666666</v>
      </c>
      <c r="U22" s="9">
        <f>'FIN-P&amp;L_CWS'!W207</f>
        <v>-9692391.7583333347</v>
      </c>
      <c r="V22" s="9">
        <f>'FIN-P&amp;L_CWS'!X207</f>
        <v>-9681634.8083333336</v>
      </c>
      <c r="W22" s="9">
        <f>'FIN-P&amp;L_CWS'!Y207</f>
        <v>-9709596.8583333343</v>
      </c>
      <c r="X22" s="9">
        <f>'FIN-P&amp;L_CWS'!Z207</f>
        <v>-9728111.8583333343</v>
      </c>
      <c r="Y22" s="9">
        <f>'FIN-P&amp;L_CWS'!AA207</f>
        <v>-9709596.8583333343</v>
      </c>
      <c r="Z22" s="9">
        <f>'FIN-P&amp;L_CWS'!AB207</f>
        <v>-9750947.0083333347</v>
      </c>
      <c r="AA22" s="9">
        <f>'FIN-P&amp;L_CWS'!AC207</f>
        <v>-8199817.8822916662</v>
      </c>
      <c r="AB22" s="9">
        <f>'FIN-P&amp;L_CWS'!AD207</f>
        <v>-8147170.0384583324</v>
      </c>
      <c r="AC22" s="9">
        <f>'FIN-P&amp;L_CWS'!AE207</f>
        <v>-8123549.4370583342</v>
      </c>
      <c r="AD22" s="9">
        <f>'FIN-P&amp;L_CWS'!AF207</f>
        <v>-8145654.4370583342</v>
      </c>
      <c r="AE22" s="9">
        <f>'FIN-P&amp;L_CWS'!AG207</f>
        <v>-8108113.5349583318</v>
      </c>
      <c r="AF22" s="9">
        <f>'FIN-P&amp;L_CWS'!AH207</f>
        <v>-8096912.9335583327</v>
      </c>
      <c r="AG22" s="9">
        <f>'FIN-P&amp;L_CWS'!AI207</f>
        <v>-8124904.4370583342</v>
      </c>
      <c r="AH22" s="9">
        <f>'FIN-P&amp;L_CWS'!AJ207</f>
        <v>-8111913.5349583318</v>
      </c>
      <c r="AI22" s="9">
        <f>'FIN-P&amp;L_CWS'!AK207</f>
        <v>-8141050.0384583324</v>
      </c>
      <c r="AJ22" s="9">
        <f>'FIN-P&amp;L_CWS'!AL207</f>
        <v>-8161655.0384583324</v>
      </c>
      <c r="AK22" s="9">
        <f>'FIN-P&amp;L_CWS'!AM207</f>
        <v>-8141050.0384583324</v>
      </c>
      <c r="AL22" s="9">
        <f>'FIN-P&amp;L_CWS'!AN207</f>
        <v>-8196801.8426583325</v>
      </c>
      <c r="AM22" s="9" t="e">
        <f>'FIN-P&amp;L_CWS'!AO207</f>
        <v>#REF!</v>
      </c>
      <c r="AN22" s="9" t="e">
        <f>'FIN-P&amp;L_CWS'!AP207</f>
        <v>#REF!</v>
      </c>
      <c r="AO22" s="9" t="e">
        <f>'FIN-P&amp;L_CWS'!AQ207</f>
        <v>#REF!</v>
      </c>
      <c r="AP22" s="9" t="e">
        <f>'FIN-P&amp;L_CWS'!AR207</f>
        <v>#REF!</v>
      </c>
      <c r="AQ22" s="9" t="e">
        <f>'FIN-P&amp;L_CWS'!AS207</f>
        <v>#REF!</v>
      </c>
      <c r="AR22" s="9" t="e">
        <f>'FIN-P&amp;L_CWS'!AT207</f>
        <v>#REF!</v>
      </c>
      <c r="AS22" s="9" t="e">
        <f>'FIN-P&amp;L_CWS'!AU207</f>
        <v>#REF!</v>
      </c>
      <c r="AT22" s="9" t="e">
        <f>'FIN-P&amp;L_CWS'!AV207</f>
        <v>#REF!</v>
      </c>
      <c r="AU22" s="9" t="e">
        <f>'FIN-P&amp;L_CWS'!AW207</f>
        <v>#REF!</v>
      </c>
      <c r="AV22" s="9" t="e">
        <f>'FIN-P&amp;L_CWS'!AX207</f>
        <v>#REF!</v>
      </c>
      <c r="AW22" s="9" t="e">
        <f>'FIN-P&amp;L_CWS'!AY207</f>
        <v>#REF!</v>
      </c>
      <c r="AX22" s="9" t="e">
        <f>'FIN-P&amp;L_CWS'!AZ207</f>
        <v>#REF!</v>
      </c>
      <c r="AY22" s="9" t="e">
        <f>'FIN-P&amp;L_CWS'!BA207</f>
        <v>#REF!</v>
      </c>
      <c r="AZ22" s="9" t="e">
        <f>'FIN-P&amp;L_CWS'!BB207</f>
        <v>#REF!</v>
      </c>
      <c r="BA22" s="9" t="e">
        <f>'FIN-P&amp;L_CWS'!BC207</f>
        <v>#REF!</v>
      </c>
      <c r="BB22" s="9" t="e">
        <f>'FIN-P&amp;L_CWS'!BD207</f>
        <v>#REF!</v>
      </c>
      <c r="BC22" s="9" t="e">
        <f>'FIN-P&amp;L_CWS'!BE207</f>
        <v>#REF!</v>
      </c>
      <c r="BD22" s="9" t="e">
        <f>'FIN-P&amp;L_CWS'!BF207</f>
        <v>#REF!</v>
      </c>
      <c r="BE22" s="9" t="e">
        <f>'FIN-P&amp;L_CWS'!BG207</f>
        <v>#REF!</v>
      </c>
      <c r="BF22" s="9" t="e">
        <f>'FIN-P&amp;L_CWS'!BH207</f>
        <v>#REF!</v>
      </c>
      <c r="BG22" s="9" t="e">
        <f>'FIN-P&amp;L_CWS'!BI207</f>
        <v>#REF!</v>
      </c>
      <c r="BH22" s="9" t="e">
        <f>'FIN-P&amp;L_CWS'!BJ207</f>
        <v>#REF!</v>
      </c>
      <c r="BI22" s="9" t="e">
        <f>'FIN-P&amp;L_CWS'!BK207</f>
        <v>#REF!</v>
      </c>
      <c r="BJ22" s="9" t="e">
        <f>'FIN-P&amp;L_CWS'!BL207</f>
        <v>#REF!</v>
      </c>
    </row>
    <row r="23" spans="2:62" x14ac:dyDescent="0.15">
      <c r="B23" s="33" t="s">
        <v>536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-37481645.366666667</v>
      </c>
      <c r="G23" s="9">
        <f>'FIN-P&amp;L_CWS'!I208</f>
        <v>-46851313.133333333</v>
      </c>
      <c r="H23" s="9">
        <f>'FIN-P&amp;L_CWS'!J208</f>
        <v>-56218327.299999997</v>
      </c>
      <c r="I23" s="9">
        <f>'FIN-P&amp;L_CWS'!K208</f>
        <v>-65625658.666666664</v>
      </c>
      <c r="J23" s="9">
        <f>'FIN-P&amp;L_CWS'!L208</f>
        <v>-74996886.433333337</v>
      </c>
      <c r="K23" s="9">
        <f>'FIN-P&amp;L_CWS'!M208</f>
        <v>-84372456.400000006</v>
      </c>
      <c r="L23" s="9">
        <f>'FIN-P&amp;L_CWS'!N208</f>
        <v>-93735891.366666675</v>
      </c>
      <c r="M23" s="9">
        <f>'FIN-P&amp;L_CWS'!O208</f>
        <v>-103085351.33333334</v>
      </c>
      <c r="N23" s="9">
        <f>'FIN-P&amp;L_CWS'!P208</f>
        <v>-112442200.60000001</v>
      </c>
      <c r="O23" s="9">
        <f>'FIN-P&amp;L_CWS'!Q208</f>
        <v>-123197135.94166668</v>
      </c>
      <c r="P23" s="9">
        <f>'FIN-P&amp;L_CWS'!R208</f>
        <v>-133899626.13333334</v>
      </c>
      <c r="Q23" s="9">
        <f>'FIN-P&amp;L_CWS'!S208</f>
        <v>-144581846.22499999</v>
      </c>
      <c r="R23" s="9">
        <f>'FIN-P&amp;L_CWS'!T208</f>
        <v>-155283631.31666666</v>
      </c>
      <c r="S23" s="9">
        <f>'FIN-P&amp;L_CWS'!U208</f>
        <v>-165958339.45833331</v>
      </c>
      <c r="T23" s="9">
        <f>'FIN-P&amp;L_CWS'!V208</f>
        <v>-176624050.89999998</v>
      </c>
      <c r="U23" s="9">
        <f>'FIN-P&amp;L_CWS'!W208</f>
        <v>-186316442.6583333</v>
      </c>
      <c r="V23" s="9">
        <f>'FIN-P&amp;L_CWS'!X208</f>
        <v>-195998077.46666664</v>
      </c>
      <c r="W23" s="9">
        <f>'FIN-P&amp;L_CWS'!Y208</f>
        <v>-205707674.32499999</v>
      </c>
      <c r="X23" s="9">
        <f>'FIN-P&amp;L_CWS'!Z208</f>
        <v>-215435786.18333334</v>
      </c>
      <c r="Y23" s="9">
        <f>'FIN-P&amp;L_CWS'!AA208</f>
        <v>-225145383.04166669</v>
      </c>
      <c r="Z23" s="9">
        <f>'FIN-P&amp;L_CWS'!AB208</f>
        <v>-234896330.05000001</v>
      </c>
      <c r="AA23" s="9">
        <f>'FIN-P&amp;L_CWS'!AC208</f>
        <v>-243096147.93229169</v>
      </c>
      <c r="AB23" s="9">
        <f>'FIN-P&amp;L_CWS'!AD208</f>
        <v>-251243317.97075003</v>
      </c>
      <c r="AC23" s="9">
        <f>'FIN-P&amp;L_CWS'!AE208</f>
        <v>-259366867.40780836</v>
      </c>
      <c r="AD23" s="9">
        <f>'FIN-P&amp;L_CWS'!AF208</f>
        <v>-267512521.84486669</v>
      </c>
      <c r="AE23" s="9">
        <f>'FIN-P&amp;L_CWS'!AG208</f>
        <v>-275620635.379825</v>
      </c>
      <c r="AF23" s="9">
        <f>'FIN-P&amp;L_CWS'!AH208</f>
        <v>-283717548.31338334</v>
      </c>
      <c r="AG23" s="9">
        <f>'FIN-P&amp;L_CWS'!AI208</f>
        <v>-291842452.75044167</v>
      </c>
      <c r="AH23" s="9">
        <f>'FIN-P&amp;L_CWS'!AJ208</f>
        <v>-299954366.28539997</v>
      </c>
      <c r="AI23" s="9">
        <f>'FIN-P&amp;L_CWS'!AK208</f>
        <v>-308095416.32385832</v>
      </c>
      <c r="AJ23" s="9">
        <f>'FIN-P&amp;L_CWS'!AL208</f>
        <v>-316257071.36231667</v>
      </c>
      <c r="AK23" s="9">
        <f>'FIN-P&amp;L_CWS'!AM208</f>
        <v>-324398121.40077502</v>
      </c>
      <c r="AL23" s="9">
        <f>'FIN-P&amp;L_CWS'!AN208</f>
        <v>-332594923.24343336</v>
      </c>
      <c r="AM23" s="9" t="e">
        <f>'FIN-P&amp;L_CWS'!AO208</f>
        <v>#REF!</v>
      </c>
      <c r="AN23" s="9" t="e">
        <f>'FIN-P&amp;L_CWS'!AP208</f>
        <v>#REF!</v>
      </c>
      <c r="AO23" s="9" t="e">
        <f>'FIN-P&amp;L_CWS'!AQ208</f>
        <v>#REF!</v>
      </c>
      <c r="AP23" s="9" t="e">
        <f>'FIN-P&amp;L_CWS'!AR208</f>
        <v>#REF!</v>
      </c>
      <c r="AQ23" s="9" t="e">
        <f>'FIN-P&amp;L_CWS'!AS208</f>
        <v>#REF!</v>
      </c>
      <c r="AR23" s="9" t="e">
        <f>'FIN-P&amp;L_CWS'!AT208</f>
        <v>#REF!</v>
      </c>
      <c r="AS23" s="9" t="e">
        <f>'FIN-P&amp;L_CWS'!AU208</f>
        <v>#REF!</v>
      </c>
      <c r="AT23" s="9" t="e">
        <f>'FIN-P&amp;L_CWS'!AV208</f>
        <v>#REF!</v>
      </c>
      <c r="AU23" s="9" t="e">
        <f>'FIN-P&amp;L_CWS'!AW208</f>
        <v>#REF!</v>
      </c>
      <c r="AV23" s="9" t="e">
        <f>'FIN-P&amp;L_CWS'!AX208</f>
        <v>#REF!</v>
      </c>
      <c r="AW23" s="9" t="e">
        <f>'FIN-P&amp;L_CWS'!AY208</f>
        <v>#REF!</v>
      </c>
      <c r="AX23" s="9" t="e">
        <f>'FIN-P&amp;L_CWS'!AZ208</f>
        <v>#REF!</v>
      </c>
      <c r="AY23" s="9" t="e">
        <f>'FIN-P&amp;L_CWS'!BA208</f>
        <v>#REF!</v>
      </c>
      <c r="AZ23" s="9" t="e">
        <f>'FIN-P&amp;L_CWS'!BB208</f>
        <v>#REF!</v>
      </c>
      <c r="BA23" s="9" t="e">
        <f>'FIN-P&amp;L_CWS'!BC208</f>
        <v>#REF!</v>
      </c>
      <c r="BB23" s="9" t="e">
        <f>'FIN-P&amp;L_CWS'!BD208</f>
        <v>#REF!</v>
      </c>
      <c r="BC23" s="9" t="e">
        <f>'FIN-P&amp;L_CWS'!BE208</f>
        <v>#REF!</v>
      </c>
      <c r="BD23" s="9" t="e">
        <f>'FIN-P&amp;L_CWS'!BF208</f>
        <v>#REF!</v>
      </c>
      <c r="BE23" s="9" t="e">
        <f>'FIN-P&amp;L_CWS'!BG208</f>
        <v>#REF!</v>
      </c>
      <c r="BF23" s="9" t="e">
        <f>'FIN-P&amp;L_CWS'!BH208</f>
        <v>#REF!</v>
      </c>
      <c r="BG23" s="9" t="e">
        <f>'FIN-P&amp;L_CWS'!BI208</f>
        <v>#REF!</v>
      </c>
      <c r="BH23" s="9" t="e">
        <f>'FIN-P&amp;L_CWS'!BJ208</f>
        <v>#REF!</v>
      </c>
      <c r="BI23" s="9" t="e">
        <f>'FIN-P&amp;L_CWS'!BK208</f>
        <v>#REF!</v>
      </c>
      <c r="BJ23" s="9" t="e">
        <f>'FIN-P&amp;L_CWS'!BL208</f>
        <v>#REF!</v>
      </c>
    </row>
    <row r="25" spans="2:62" x14ac:dyDescent="0.15">
      <c r="B25" s="14" t="s">
        <v>658</v>
      </c>
    </row>
    <row r="26" spans="2:62" x14ac:dyDescent="0.15">
      <c r="C26" s="372" t="s">
        <v>35</v>
      </c>
      <c r="D26" s="372"/>
      <c r="E26" s="372"/>
      <c r="F26" s="372"/>
      <c r="G26" s="372"/>
      <c r="H26" s="372"/>
      <c r="I26" s="372"/>
      <c r="J26" s="372"/>
      <c r="K26" s="372"/>
      <c r="L26" s="372"/>
      <c r="M26" s="372"/>
      <c r="N26" s="372"/>
      <c r="O26" s="372" t="s">
        <v>36</v>
      </c>
      <c r="P26" s="372"/>
      <c r="Q26" s="372"/>
      <c r="R26" s="372"/>
      <c r="S26" s="372"/>
      <c r="T26" s="372"/>
      <c r="U26" s="372"/>
      <c r="V26" s="372"/>
      <c r="W26" s="372"/>
      <c r="X26" s="372"/>
      <c r="Y26" s="372"/>
      <c r="Z26" s="372"/>
      <c r="AA26" s="372" t="s">
        <v>37</v>
      </c>
      <c r="AB26" s="372"/>
      <c r="AC26" s="372"/>
      <c r="AD26" s="372"/>
      <c r="AE26" s="372"/>
      <c r="AF26" s="372"/>
      <c r="AG26" s="372"/>
      <c r="AH26" s="372"/>
      <c r="AI26" s="372"/>
      <c r="AJ26" s="372"/>
      <c r="AK26" s="372"/>
      <c r="AL26" s="372"/>
      <c r="AM26" s="372" t="s">
        <v>38</v>
      </c>
      <c r="AN26" s="372"/>
      <c r="AO26" s="372"/>
      <c r="AP26" s="372"/>
      <c r="AQ26" s="372"/>
      <c r="AR26" s="372"/>
      <c r="AS26" s="372"/>
      <c r="AT26" s="372"/>
      <c r="AU26" s="372"/>
      <c r="AV26" s="372"/>
      <c r="AW26" s="372"/>
      <c r="AX26" s="372"/>
      <c r="AY26" s="372" t="s">
        <v>39</v>
      </c>
      <c r="AZ26" s="372"/>
      <c r="BA26" s="372"/>
      <c r="BB26" s="372"/>
      <c r="BC26" s="372"/>
      <c r="BD26" s="372"/>
      <c r="BE26" s="372"/>
      <c r="BF26" s="372"/>
      <c r="BG26" s="372"/>
      <c r="BH26" s="372"/>
      <c r="BI26" s="372"/>
      <c r="BJ26" s="372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646</v>
      </c>
      <c r="C28" s="9">
        <f>COGS_DB!C13</f>
        <v>0</v>
      </c>
      <c r="D28" s="9">
        <f>COGS_DB!D13</f>
        <v>0</v>
      </c>
      <c r="E28" s="9">
        <f>COGS_DB!E13</f>
        <v>0</v>
      </c>
      <c r="F28" s="9">
        <f>COGS_DB!F13</f>
        <v>49190</v>
      </c>
      <c r="G28" s="9">
        <f>COGS_DB!G13</f>
        <v>53070</v>
      </c>
      <c r="H28" s="9">
        <f>COGS_DB!H13</f>
        <v>56950</v>
      </c>
      <c r="I28" s="9">
        <f>COGS_DB!I13</f>
        <v>49190</v>
      </c>
      <c r="J28" s="9">
        <f>COGS_DB!J13</f>
        <v>53070</v>
      </c>
      <c r="K28" s="9">
        <f>COGS_DB!K13</f>
        <v>42810</v>
      </c>
      <c r="L28" s="9">
        <f>COGS_DB!L13</f>
        <v>42810</v>
      </c>
      <c r="M28" s="9">
        <f>COGS_DB!M13</f>
        <v>42810</v>
      </c>
      <c r="N28" s="9">
        <f>COGS_DB!N13</f>
        <v>27620</v>
      </c>
      <c r="O28" s="9">
        <f>COGS_DB!O13</f>
        <v>128935</v>
      </c>
      <c r="P28" s="9">
        <f>COGS_DB!P13</f>
        <v>212930</v>
      </c>
      <c r="Q28" s="9">
        <f>COGS_DB!Q13</f>
        <v>233260</v>
      </c>
      <c r="R28" s="9">
        <f>COGS_DB!R13</f>
        <v>233260</v>
      </c>
      <c r="S28" s="9">
        <f>COGS_DB!S13</f>
        <v>255195</v>
      </c>
      <c r="T28" s="9">
        <f>COGS_DB!T13</f>
        <v>279805</v>
      </c>
      <c r="U28" s="9">
        <f>COGS_DB!U13</f>
        <v>233260</v>
      </c>
      <c r="V28" s="9">
        <f>COGS_DB!V13</f>
        <v>255195</v>
      </c>
      <c r="W28" s="9">
        <f>COGS_DB!W13</f>
        <v>212930</v>
      </c>
      <c r="X28" s="9">
        <f>COGS_DB!X13</f>
        <v>212930</v>
      </c>
      <c r="Y28" s="9">
        <f>COGS_DB!Y13</f>
        <v>212930</v>
      </c>
      <c r="Z28" s="9">
        <f>COGS_DB!Z13</f>
        <v>128935</v>
      </c>
      <c r="AA28" s="9">
        <f>COGS_DB!AA13</f>
        <v>748450</v>
      </c>
      <c r="AB28" s="9">
        <f>COGS_DB!AB13</f>
        <v>1200820</v>
      </c>
      <c r="AC28" s="9">
        <f>COGS_DB!AC13</f>
        <v>1351610</v>
      </c>
      <c r="AD28" s="9">
        <f>COGS_DB!AD13</f>
        <v>1351610</v>
      </c>
      <c r="AE28" s="9">
        <f>COGS_DB!AE13</f>
        <v>1455970</v>
      </c>
      <c r="AF28" s="9">
        <f>COGS_DB!AF13</f>
        <v>1606760</v>
      </c>
      <c r="AG28" s="9">
        <f>COGS_DB!AG13</f>
        <v>1351610</v>
      </c>
      <c r="AH28" s="9">
        <f>COGS_DB!AH13</f>
        <v>1455970</v>
      </c>
      <c r="AI28" s="9">
        <f>COGS_DB!AI13</f>
        <v>1200820</v>
      </c>
      <c r="AJ28" s="9">
        <f>COGS_DB!AJ13</f>
        <v>1200820</v>
      </c>
      <c r="AK28" s="9">
        <f>COGS_DB!AK13</f>
        <v>1200820</v>
      </c>
      <c r="AL28" s="9">
        <f>COGS_DB!AL13</f>
        <v>748450</v>
      </c>
      <c r="AM28" s="9" t="e">
        <f>COGS_DB!AM13</f>
        <v>#VALUE!</v>
      </c>
      <c r="AN28" s="9" t="e">
        <f>COGS_DB!AN13</f>
        <v>#VALUE!</v>
      </c>
      <c r="AO28" s="9" t="e">
        <f>COGS_DB!AO13</f>
        <v>#VALUE!</v>
      </c>
      <c r="AP28" s="9" t="e">
        <f>COGS_DB!AP13</f>
        <v>#VALUE!</v>
      </c>
      <c r="AQ28" s="9" t="e">
        <f>COGS_DB!AQ13</f>
        <v>#VALUE!</v>
      </c>
      <c r="AR28" s="9" t="e">
        <f>COGS_DB!AR13</f>
        <v>#VALUE!</v>
      </c>
      <c r="AS28" s="9" t="e">
        <f>COGS_DB!AS13</f>
        <v>#VALUE!</v>
      </c>
      <c r="AT28" s="9" t="e">
        <f>COGS_DB!AT13</f>
        <v>#VALUE!</v>
      </c>
      <c r="AU28" s="9" t="e">
        <f>COGS_DB!AU13</f>
        <v>#VALUE!</v>
      </c>
      <c r="AV28" s="9" t="e">
        <f>COGS_DB!AV13</f>
        <v>#VALUE!</v>
      </c>
      <c r="AW28" s="9" t="e">
        <f>COGS_DB!AW13</f>
        <v>#VALUE!</v>
      </c>
      <c r="AX28" s="9" t="e">
        <f>COGS_DB!AX13</f>
        <v>#VALUE!</v>
      </c>
      <c r="AY28" s="9" t="e">
        <f>COGS_DB!AY13</f>
        <v>#REF!</v>
      </c>
      <c r="AZ28" s="9" t="e">
        <f>COGS_DB!AZ13</f>
        <v>#REF!</v>
      </c>
      <c r="BA28" s="9" t="e">
        <f>COGS_DB!BA13</f>
        <v>#REF!</v>
      </c>
      <c r="BB28" s="9" t="e">
        <f>COGS_DB!BB13</f>
        <v>#REF!</v>
      </c>
      <c r="BC28" s="9" t="e">
        <f>COGS_DB!BC13</f>
        <v>#REF!</v>
      </c>
      <c r="BD28" s="9" t="e">
        <f>COGS_DB!BD13</f>
        <v>#REF!</v>
      </c>
      <c r="BE28" s="9" t="e">
        <f>COGS_DB!BE13</f>
        <v>#REF!</v>
      </c>
      <c r="BF28" s="9" t="e">
        <f>COGS_DB!BF13</f>
        <v>#REF!</v>
      </c>
      <c r="BG28" s="9" t="e">
        <f>COGS_DB!BG13</f>
        <v>#REF!</v>
      </c>
      <c r="BH28" s="9" t="e">
        <f>COGS_DB!BH13</f>
        <v>#REF!</v>
      </c>
      <c r="BI28" s="9" t="e">
        <f>COGS_DB!BI13</f>
        <v>#REF!</v>
      </c>
      <c r="BJ28" s="9" t="e">
        <f>COGS_DB!BJ13</f>
        <v>#REF!</v>
      </c>
    </row>
    <row r="29" spans="2:62" x14ac:dyDescent="0.15">
      <c r="B29" s="14" t="s">
        <v>652</v>
      </c>
      <c r="C29" s="9">
        <f>COGS_DB!C15</f>
        <v>0</v>
      </c>
      <c r="D29" s="9">
        <f>COGS_DB!D15</f>
        <v>0</v>
      </c>
      <c r="E29" s="9">
        <f>COGS_DB!E15</f>
        <v>0</v>
      </c>
      <c r="F29" s="9">
        <f>COGS_DB!F15</f>
        <v>24400</v>
      </c>
      <c r="G29" s="9">
        <f>COGS_DB!G15</f>
        <v>28280</v>
      </c>
      <c r="H29" s="9">
        <f>COGS_DB!H15</f>
        <v>32160</v>
      </c>
      <c r="I29" s="9">
        <f>COGS_DB!I15</f>
        <v>24400</v>
      </c>
      <c r="J29" s="9">
        <f>COGS_DB!J15</f>
        <v>28280</v>
      </c>
      <c r="K29" s="9">
        <f>COGS_DB!K15</f>
        <v>18020</v>
      </c>
      <c r="L29" s="9">
        <f>COGS_DB!L15</f>
        <v>18020</v>
      </c>
      <c r="M29" s="9">
        <f>COGS_DB!M15</f>
        <v>18020</v>
      </c>
      <c r="N29" s="9">
        <f>COGS_DB!N15</f>
        <v>10260</v>
      </c>
      <c r="O29" s="9">
        <f>COGS_DB!O15</f>
        <v>72760</v>
      </c>
      <c r="P29" s="9">
        <f>COGS_DB!P15</f>
        <v>113420</v>
      </c>
      <c r="Q29" s="9">
        <f>COGS_DB!Q15</f>
        <v>133750</v>
      </c>
      <c r="R29" s="9">
        <f>COGS_DB!R15</f>
        <v>133750</v>
      </c>
      <c r="S29" s="9">
        <f>COGS_DB!S15</f>
        <v>145520</v>
      </c>
      <c r="T29" s="9">
        <f>COGS_DB!T15</f>
        <v>159965</v>
      </c>
      <c r="U29" s="9">
        <f>COGS_DB!U15</f>
        <v>133750</v>
      </c>
      <c r="V29" s="9">
        <f>COGS_DB!V15</f>
        <v>145520</v>
      </c>
      <c r="W29" s="9">
        <f>COGS_DB!W15</f>
        <v>113420</v>
      </c>
      <c r="X29" s="9">
        <f>COGS_DB!X15</f>
        <v>113420</v>
      </c>
      <c r="Y29" s="9">
        <f>COGS_DB!Y15</f>
        <v>113420</v>
      </c>
      <c r="Z29" s="9">
        <f>COGS_DB!Z15</f>
        <v>72760</v>
      </c>
      <c r="AA29" s="9">
        <f>COGS_DB!AA15</f>
        <v>89500</v>
      </c>
      <c r="AB29" s="9">
        <f>COGS_DB!AB15</f>
        <v>146500</v>
      </c>
      <c r="AC29" s="9">
        <f>COGS_DB!AC15</f>
        <v>165500</v>
      </c>
      <c r="AD29" s="9">
        <f>COGS_DB!AD15</f>
        <v>165500</v>
      </c>
      <c r="AE29" s="9">
        <f>COGS_DB!AE15</f>
        <v>182000</v>
      </c>
      <c r="AF29" s="9">
        <f>COGS_DB!AF15</f>
        <v>201000</v>
      </c>
      <c r="AG29" s="9">
        <f>COGS_DB!AG15</f>
        <v>165500</v>
      </c>
      <c r="AH29" s="9">
        <f>COGS_DB!AH15</f>
        <v>182000</v>
      </c>
      <c r="AI29" s="9">
        <f>COGS_DB!AI15</f>
        <v>146500</v>
      </c>
      <c r="AJ29" s="9">
        <f>COGS_DB!AJ15</f>
        <v>146500</v>
      </c>
      <c r="AK29" s="9">
        <f>COGS_DB!AK15</f>
        <v>146500</v>
      </c>
      <c r="AL29" s="9">
        <f>COGS_DB!AL15</f>
        <v>89500</v>
      </c>
      <c r="AM29" s="9" t="e">
        <f>COGS_DB!AM15</f>
        <v>#VALUE!</v>
      </c>
      <c r="AN29" s="9" t="e">
        <f>COGS_DB!AN15</f>
        <v>#VALUE!</v>
      </c>
      <c r="AO29" s="9" t="e">
        <f>COGS_DB!AO15</f>
        <v>#VALUE!</v>
      </c>
      <c r="AP29" s="9" t="e">
        <f>COGS_DB!AP15</f>
        <v>#VALUE!</v>
      </c>
      <c r="AQ29" s="9" t="e">
        <f>COGS_DB!AQ15</f>
        <v>#VALUE!</v>
      </c>
      <c r="AR29" s="9" t="e">
        <f>COGS_DB!AR15</f>
        <v>#VALUE!</v>
      </c>
      <c r="AS29" s="9" t="e">
        <f>COGS_DB!AS15</f>
        <v>#VALUE!</v>
      </c>
      <c r="AT29" s="9" t="e">
        <f>COGS_DB!AT15</f>
        <v>#VALUE!</v>
      </c>
      <c r="AU29" s="9" t="e">
        <f>COGS_DB!AU15</f>
        <v>#VALUE!</v>
      </c>
      <c r="AV29" s="9" t="e">
        <f>COGS_DB!AV15</f>
        <v>#VALUE!</v>
      </c>
      <c r="AW29" s="9" t="e">
        <f>COGS_DB!AW15</f>
        <v>#VALUE!</v>
      </c>
      <c r="AX29" s="9" t="e">
        <f>COGS_DB!AX15</f>
        <v>#VALUE!</v>
      </c>
      <c r="AY29" s="9" t="e">
        <f>COGS_DB!AY15</f>
        <v>#REF!</v>
      </c>
      <c r="AZ29" s="9" t="e">
        <f>COGS_DB!AZ15</f>
        <v>#REF!</v>
      </c>
      <c r="BA29" s="9" t="e">
        <f>COGS_DB!BA15</f>
        <v>#REF!</v>
      </c>
      <c r="BB29" s="9" t="e">
        <f>COGS_DB!BB15</f>
        <v>#REF!</v>
      </c>
      <c r="BC29" s="9" t="e">
        <f>COGS_DB!BC15</f>
        <v>#REF!</v>
      </c>
      <c r="BD29" s="9" t="e">
        <f>COGS_DB!BD15</f>
        <v>#REF!</v>
      </c>
      <c r="BE29" s="9" t="e">
        <f>COGS_DB!BE15</f>
        <v>#REF!</v>
      </c>
      <c r="BF29" s="9" t="e">
        <f>COGS_DB!BF15</f>
        <v>#REF!</v>
      </c>
      <c r="BG29" s="9" t="e">
        <f>COGS_DB!BG15</f>
        <v>#REF!</v>
      </c>
      <c r="BH29" s="9" t="e">
        <f>COGS_DB!BH15</f>
        <v>#REF!</v>
      </c>
      <c r="BI29" s="9" t="e">
        <f>COGS_DB!BI15</f>
        <v>#REF!</v>
      </c>
      <c r="BJ29" s="9" t="e">
        <f>COGS_DB!BJ15</f>
        <v>#REF!</v>
      </c>
    </row>
    <row r="30" spans="2:62" x14ac:dyDescent="0.15">
      <c r="B30" s="14" t="s">
        <v>653</v>
      </c>
      <c r="C30" s="9">
        <f>COGS_DB!C16</f>
        <v>0</v>
      </c>
      <c r="D30" s="9">
        <f>COGS_DB!D16</f>
        <v>0</v>
      </c>
      <c r="E30" s="9">
        <f>COGS_DB!E16</f>
        <v>0</v>
      </c>
      <c r="F30" s="9">
        <f>COGS_DB!F16</f>
        <v>24790</v>
      </c>
      <c r="G30" s="9">
        <f>COGS_DB!G16</f>
        <v>24790</v>
      </c>
      <c r="H30" s="9">
        <f>COGS_DB!H16</f>
        <v>24790</v>
      </c>
      <c r="I30" s="9">
        <f>COGS_DB!I16</f>
        <v>24790</v>
      </c>
      <c r="J30" s="9">
        <f>COGS_DB!J16</f>
        <v>24790</v>
      </c>
      <c r="K30" s="9">
        <f>COGS_DB!K16</f>
        <v>24790</v>
      </c>
      <c r="L30" s="9">
        <f>COGS_DB!L16</f>
        <v>24790</v>
      </c>
      <c r="M30" s="9">
        <f>COGS_DB!M16</f>
        <v>24790</v>
      </c>
      <c r="N30" s="9">
        <f>COGS_DB!N16</f>
        <v>17360</v>
      </c>
      <c r="O30" s="9">
        <f>COGS_DB!O16</f>
        <v>56175</v>
      </c>
      <c r="P30" s="9">
        <f>COGS_DB!P16</f>
        <v>99510</v>
      </c>
      <c r="Q30" s="9">
        <f>COGS_DB!Q16</f>
        <v>99510</v>
      </c>
      <c r="R30" s="9">
        <f>COGS_DB!R16</f>
        <v>99510</v>
      </c>
      <c r="S30" s="9">
        <f>COGS_DB!S16</f>
        <v>109675</v>
      </c>
      <c r="T30" s="9">
        <f>COGS_DB!T16</f>
        <v>119840</v>
      </c>
      <c r="U30" s="9">
        <f>COGS_DB!U16</f>
        <v>99510</v>
      </c>
      <c r="V30" s="9">
        <f>COGS_DB!V16</f>
        <v>109675</v>
      </c>
      <c r="W30" s="9">
        <f>COGS_DB!W16</f>
        <v>99510</v>
      </c>
      <c r="X30" s="9">
        <f>COGS_DB!X16</f>
        <v>99510</v>
      </c>
      <c r="Y30" s="9">
        <f>COGS_DB!Y16</f>
        <v>99510</v>
      </c>
      <c r="Z30" s="9">
        <f>COGS_DB!Z16</f>
        <v>56175</v>
      </c>
      <c r="AA30" s="9">
        <f>COGS_DB!AA16</f>
        <v>658950</v>
      </c>
      <c r="AB30" s="9">
        <f>COGS_DB!AB16</f>
        <v>1054320</v>
      </c>
      <c r="AC30" s="9">
        <f>COGS_DB!AC16</f>
        <v>1186110</v>
      </c>
      <c r="AD30" s="9">
        <f>COGS_DB!AD16</f>
        <v>1186110</v>
      </c>
      <c r="AE30" s="9">
        <f>COGS_DB!AE16</f>
        <v>1273970</v>
      </c>
      <c r="AF30" s="9">
        <f>COGS_DB!AF16</f>
        <v>1405760</v>
      </c>
      <c r="AG30" s="9">
        <f>COGS_DB!AG16</f>
        <v>1186110</v>
      </c>
      <c r="AH30" s="9">
        <f>COGS_DB!AH16</f>
        <v>1273970</v>
      </c>
      <c r="AI30" s="9">
        <f>COGS_DB!AI16</f>
        <v>1054320</v>
      </c>
      <c r="AJ30" s="9">
        <f>COGS_DB!AJ16</f>
        <v>1054320</v>
      </c>
      <c r="AK30" s="9">
        <f>COGS_DB!AK16</f>
        <v>1054320</v>
      </c>
      <c r="AL30" s="9">
        <f>COGS_DB!AL16</f>
        <v>658950</v>
      </c>
      <c r="AM30" s="9">
        <f>COGS_DB!AM16</f>
        <v>0</v>
      </c>
      <c r="AN30" s="9">
        <f>COGS_DB!AN16</f>
        <v>0</v>
      </c>
      <c r="AO30" s="9">
        <f>COGS_DB!AO16</f>
        <v>0</v>
      </c>
      <c r="AP30" s="9">
        <f>COGS_DB!AP16</f>
        <v>0</v>
      </c>
      <c r="AQ30" s="9">
        <f>COGS_DB!AQ16</f>
        <v>0</v>
      </c>
      <c r="AR30" s="9">
        <f>COGS_DB!AR16</f>
        <v>0</v>
      </c>
      <c r="AS30" s="9">
        <f>COGS_DB!AS16</f>
        <v>0</v>
      </c>
      <c r="AT30" s="9">
        <f>COGS_DB!AT16</f>
        <v>0</v>
      </c>
      <c r="AU30" s="9">
        <f>COGS_DB!AU16</f>
        <v>0</v>
      </c>
      <c r="AV30" s="9">
        <f>COGS_DB!AV16</f>
        <v>0</v>
      </c>
      <c r="AW30" s="9">
        <f>COGS_DB!AW16</f>
        <v>0</v>
      </c>
      <c r="AX30" s="9">
        <f>COGS_DB!AX16</f>
        <v>0</v>
      </c>
      <c r="AY30" s="9" t="e">
        <f>COGS_DB!AY16</f>
        <v>#VALUE!</v>
      </c>
      <c r="AZ30" s="9" t="e">
        <f>COGS_DB!AZ16</f>
        <v>#VALUE!</v>
      </c>
      <c r="BA30" s="9" t="e">
        <f>COGS_DB!BA16</f>
        <v>#VALUE!</v>
      </c>
      <c r="BB30" s="9" t="e">
        <f>COGS_DB!BB16</f>
        <v>#VALUE!</v>
      </c>
      <c r="BC30" s="9" t="e">
        <f>COGS_DB!BC16</f>
        <v>#VALUE!</v>
      </c>
      <c r="BD30" s="9" t="e">
        <f>COGS_DB!BD16</f>
        <v>#VALUE!</v>
      </c>
      <c r="BE30" s="9" t="e">
        <f>COGS_DB!BE16</f>
        <v>#VALUE!</v>
      </c>
      <c r="BF30" s="9" t="e">
        <f>COGS_DB!BF16</f>
        <v>#VALUE!</v>
      </c>
      <c r="BG30" s="9" t="e">
        <f>COGS_DB!BG16</f>
        <v>#VALUE!</v>
      </c>
      <c r="BH30" s="9" t="e">
        <f>COGS_DB!BH16</f>
        <v>#VALUE!</v>
      </c>
      <c r="BI30" s="9" t="e">
        <f>COGS_DB!BI16</f>
        <v>#VALUE!</v>
      </c>
      <c r="BJ30" s="9" t="e">
        <f>COGS_DB!BJ16</f>
        <v>#VALUE!</v>
      </c>
    </row>
    <row r="31" spans="2:62" x14ac:dyDescent="0.15">
      <c r="B31" s="14" t="s">
        <v>651</v>
      </c>
      <c r="C31" s="98">
        <f>COGS_DB!C14</f>
        <v>0</v>
      </c>
      <c r="D31" s="98">
        <f>COGS_DB!D14</f>
        <v>0</v>
      </c>
      <c r="E31" s="98">
        <f>COGS_DB!E14</f>
        <v>0</v>
      </c>
      <c r="F31" s="98">
        <f>COGS_DB!F14</f>
        <v>0.32321440304882054</v>
      </c>
      <c r="G31" s="98">
        <f>COGS_DB!G14</f>
        <v>0.31482470190425343</v>
      </c>
      <c r="H31" s="98">
        <f>COGS_DB!H14</f>
        <v>0.30792105974587725</v>
      </c>
      <c r="I31" s="98">
        <f>COGS_DB!I14</f>
        <v>0.32321440304882054</v>
      </c>
      <c r="J31" s="98">
        <f>COGS_DB!J14</f>
        <v>0.31482470190425343</v>
      </c>
      <c r="K31" s="98">
        <f>COGS_DB!K14</f>
        <v>0.32113119795964296</v>
      </c>
      <c r="L31" s="98">
        <f>COGS_DB!L14</f>
        <v>0.32113119795964296</v>
      </c>
      <c r="M31" s="98">
        <f>COGS_DB!M14</f>
        <v>0.32113119795964296</v>
      </c>
      <c r="N31" s="98">
        <f>COGS_DB!N14</f>
        <v>0.34689776438080883</v>
      </c>
      <c r="O31" s="98">
        <f>COGS_DB!O14</f>
        <v>0.37019969278033793</v>
      </c>
      <c r="P31" s="98">
        <f>COGS_DB!P14</f>
        <v>0.37335834896810505</v>
      </c>
      <c r="Q31" s="98">
        <f>COGS_DB!Q14</f>
        <v>0.36980491942324001</v>
      </c>
      <c r="R31" s="98">
        <f>COGS_DB!R14</f>
        <v>0.36980491942324001</v>
      </c>
      <c r="S31" s="98">
        <f>COGS_DB!S14</f>
        <v>0.36777178103315344</v>
      </c>
      <c r="T31" s="98">
        <f>COGS_DB!T14</f>
        <v>0.36830985915492959</v>
      </c>
      <c r="U31" s="98">
        <f>COGS_DB!U14</f>
        <v>0.36980491942324001</v>
      </c>
      <c r="V31" s="98">
        <f>COGS_DB!V14</f>
        <v>0.36777178103315344</v>
      </c>
      <c r="W31" s="98">
        <f>COGS_DB!W14</f>
        <v>0.37335834896810505</v>
      </c>
      <c r="X31" s="98">
        <f>COGS_DB!X14</f>
        <v>0.37335834896810505</v>
      </c>
      <c r="Y31" s="98">
        <f>COGS_DB!Y14</f>
        <v>0.37335834896810505</v>
      </c>
      <c r="Z31" s="98">
        <f>COGS_DB!Z14</f>
        <v>0.37019969278033793</v>
      </c>
      <c r="AA31" s="98">
        <f>COGS_DB!AA14</f>
        <v>0.81049325897449775</v>
      </c>
      <c r="AB31" s="98">
        <f>COGS_DB!AB14</f>
        <v>0.80682917652117825</v>
      </c>
      <c r="AC31" s="98">
        <f>COGS_DB!AC14</f>
        <v>0.80615647049701478</v>
      </c>
      <c r="AD31" s="98">
        <f>COGS_DB!AD14</f>
        <v>0.80615647049701478</v>
      </c>
      <c r="AE31" s="98">
        <f>COGS_DB!AE14</f>
        <v>0.80065659592954519</v>
      </c>
      <c r="AF31" s="98">
        <f>COGS_DB!AF14</f>
        <v>0.80067372281687899</v>
      </c>
      <c r="AG31" s="98">
        <f>COGS_DB!AG14</f>
        <v>0.80615647049701478</v>
      </c>
      <c r="AH31" s="98">
        <f>COGS_DB!AH14</f>
        <v>0.80065659592954519</v>
      </c>
      <c r="AI31" s="98">
        <f>COGS_DB!AI14</f>
        <v>0.80682917652117825</v>
      </c>
      <c r="AJ31" s="98">
        <f>COGS_DB!AJ14</f>
        <v>0.80682917652117825</v>
      </c>
      <c r="AK31" s="98">
        <f>COGS_DB!AK14</f>
        <v>0.80682917652117825</v>
      </c>
      <c r="AL31" s="98">
        <f>COGS_DB!AL14</f>
        <v>0.81049325897449775</v>
      </c>
      <c r="AM31" s="98" t="e">
        <f>COGS_DB!AM14</f>
        <v>#REF!</v>
      </c>
      <c r="AN31" s="98" t="e">
        <f>COGS_DB!AN14</f>
        <v>#REF!</v>
      </c>
      <c r="AO31" s="98" t="e">
        <f>COGS_DB!AO14</f>
        <v>#REF!</v>
      </c>
      <c r="AP31" s="98" t="e">
        <f>COGS_DB!AP14</f>
        <v>#REF!</v>
      </c>
      <c r="AQ31" s="98" t="e">
        <f>COGS_DB!AQ14</f>
        <v>#REF!</v>
      </c>
      <c r="AR31" s="98" t="e">
        <f>COGS_DB!AR14</f>
        <v>#REF!</v>
      </c>
      <c r="AS31" s="98" t="e">
        <f>COGS_DB!AS14</f>
        <v>#REF!</v>
      </c>
      <c r="AT31" s="98" t="e">
        <f>COGS_DB!AT14</f>
        <v>#REF!</v>
      </c>
      <c r="AU31" s="98" t="e">
        <f>COGS_DB!AU14</f>
        <v>#REF!</v>
      </c>
      <c r="AV31" s="98" t="e">
        <f>COGS_DB!AV14</f>
        <v>#REF!</v>
      </c>
      <c r="AW31" s="98" t="e">
        <f>COGS_DB!AW14</f>
        <v>#REF!</v>
      </c>
      <c r="AX31" s="98" t="e">
        <f>COGS_DB!AX14</f>
        <v>#REF!</v>
      </c>
      <c r="AY31" s="98" t="e">
        <f>COGS_DB!AY14</f>
        <v>#REF!</v>
      </c>
      <c r="AZ31" s="98" t="e">
        <f>COGS_DB!AZ14</f>
        <v>#REF!</v>
      </c>
      <c r="BA31" s="98" t="e">
        <f>COGS_DB!BA14</f>
        <v>#REF!</v>
      </c>
      <c r="BB31" s="98" t="e">
        <f>COGS_DB!BB14</f>
        <v>#REF!</v>
      </c>
      <c r="BC31" s="98" t="e">
        <f>COGS_DB!BC14</f>
        <v>#REF!</v>
      </c>
      <c r="BD31" s="98" t="e">
        <f>COGS_DB!BD14</f>
        <v>#REF!</v>
      </c>
      <c r="BE31" s="98" t="e">
        <f>COGS_DB!BE14</f>
        <v>#REF!</v>
      </c>
      <c r="BF31" s="98" t="e">
        <f>COGS_DB!BF14</f>
        <v>#REF!</v>
      </c>
      <c r="BG31" s="98" t="e">
        <f>COGS_DB!BG14</f>
        <v>#REF!</v>
      </c>
      <c r="BH31" s="98" t="e">
        <f>COGS_DB!BH14</f>
        <v>#REF!</v>
      </c>
      <c r="BI31" s="98" t="e">
        <f>COGS_DB!BI14</f>
        <v>#REF!</v>
      </c>
      <c r="BJ31" s="98" t="e">
        <f>COGS_DB!BJ14</f>
        <v>#REF!</v>
      </c>
    </row>
    <row r="32" spans="2:62" x14ac:dyDescent="0.15">
      <c r="B32" s="14" t="s">
        <v>360</v>
      </c>
      <c r="C32" s="9">
        <f>COGS_DB!C12</f>
        <v>0</v>
      </c>
      <c r="D32" s="9">
        <f>COGS_DB!D12</f>
        <v>0</v>
      </c>
      <c r="E32" s="9">
        <f>COGS_DB!E12</f>
        <v>0</v>
      </c>
      <c r="F32" s="9">
        <f>COGS_DB!F12</f>
        <v>152190</v>
      </c>
      <c r="G32" s="9">
        <f>COGS_DB!G12</f>
        <v>168570</v>
      </c>
      <c r="H32" s="9">
        <f>COGS_DB!H12</f>
        <v>184950</v>
      </c>
      <c r="I32" s="9">
        <f>COGS_DB!I12</f>
        <v>152190</v>
      </c>
      <c r="J32" s="9">
        <f>COGS_DB!J12</f>
        <v>168570</v>
      </c>
      <c r="K32" s="9">
        <f>COGS_DB!K12</f>
        <v>133310</v>
      </c>
      <c r="L32" s="9">
        <f>COGS_DB!L12</f>
        <v>133310</v>
      </c>
      <c r="M32" s="9">
        <f>COGS_DB!M12</f>
        <v>133310</v>
      </c>
      <c r="N32" s="9">
        <f>COGS_DB!N12</f>
        <v>79620</v>
      </c>
      <c r="O32" s="9">
        <f>COGS_DB!O12</f>
        <v>348285</v>
      </c>
      <c r="P32" s="9">
        <f>COGS_DB!P12</f>
        <v>570310</v>
      </c>
      <c r="Q32" s="9">
        <f>COGS_DB!Q12</f>
        <v>630765</v>
      </c>
      <c r="R32" s="9">
        <f>COGS_DB!R12</f>
        <v>630765</v>
      </c>
      <c r="S32" s="9">
        <f>COGS_DB!S12</f>
        <v>693895</v>
      </c>
      <c r="T32" s="9">
        <f>COGS_DB!T12</f>
        <v>759700</v>
      </c>
      <c r="U32" s="9">
        <f>COGS_DB!U12</f>
        <v>630765</v>
      </c>
      <c r="V32" s="9">
        <f>COGS_DB!V12</f>
        <v>693895</v>
      </c>
      <c r="W32" s="9">
        <f>COGS_DB!W12</f>
        <v>570310</v>
      </c>
      <c r="X32" s="9">
        <f>COGS_DB!X12</f>
        <v>570310</v>
      </c>
      <c r="Y32" s="9">
        <f>COGS_DB!Y12</f>
        <v>570310</v>
      </c>
      <c r="Z32" s="9">
        <f>COGS_DB!Z12</f>
        <v>348285</v>
      </c>
      <c r="AA32" s="9">
        <f>COGS_DB!AA12</f>
        <v>923450</v>
      </c>
      <c r="AB32" s="9">
        <f>COGS_DB!AB12</f>
        <v>1488320</v>
      </c>
      <c r="AC32" s="9">
        <f>COGS_DB!AC12</f>
        <v>1676610</v>
      </c>
      <c r="AD32" s="9">
        <f>COGS_DB!AD12</f>
        <v>1676610</v>
      </c>
      <c r="AE32" s="9">
        <f>COGS_DB!AE12</f>
        <v>1818470</v>
      </c>
      <c r="AF32" s="9">
        <f>COGS_DB!AF12</f>
        <v>2006760</v>
      </c>
      <c r="AG32" s="9">
        <f>COGS_DB!AG12</f>
        <v>1676610</v>
      </c>
      <c r="AH32" s="9">
        <f>COGS_DB!AH12</f>
        <v>1818470</v>
      </c>
      <c r="AI32" s="9">
        <f>COGS_DB!AI12</f>
        <v>1488320</v>
      </c>
      <c r="AJ32" s="9">
        <f>COGS_DB!AJ12</f>
        <v>1488320</v>
      </c>
      <c r="AK32" s="9">
        <f>COGS_DB!AK12</f>
        <v>1488320</v>
      </c>
      <c r="AL32" s="9">
        <f>COGS_DB!AL12</f>
        <v>923450</v>
      </c>
      <c r="AM32" s="9" t="e">
        <f>COGS_DB!AM12</f>
        <v>#REF!</v>
      </c>
      <c r="AN32" s="9" t="e">
        <f>COGS_DB!AN12</f>
        <v>#REF!</v>
      </c>
      <c r="AO32" s="9" t="e">
        <f>COGS_DB!AO12</f>
        <v>#REF!</v>
      </c>
      <c r="AP32" s="9" t="e">
        <f>COGS_DB!AP12</f>
        <v>#REF!</v>
      </c>
      <c r="AQ32" s="9" t="e">
        <f>COGS_DB!AQ12</f>
        <v>#REF!</v>
      </c>
      <c r="AR32" s="9" t="e">
        <f>COGS_DB!AR12</f>
        <v>#REF!</v>
      </c>
      <c r="AS32" s="9" t="e">
        <f>COGS_DB!AS12</f>
        <v>#REF!</v>
      </c>
      <c r="AT32" s="9" t="e">
        <f>COGS_DB!AT12</f>
        <v>#REF!</v>
      </c>
      <c r="AU32" s="9" t="e">
        <f>COGS_DB!AU12</f>
        <v>#REF!</v>
      </c>
      <c r="AV32" s="9" t="e">
        <f>COGS_DB!AV12</f>
        <v>#REF!</v>
      </c>
      <c r="AW32" s="9" t="e">
        <f>COGS_DB!AW12</f>
        <v>#REF!</v>
      </c>
      <c r="AX32" s="9" t="e">
        <f>COGS_DB!AX12</f>
        <v>#REF!</v>
      </c>
      <c r="AY32" s="9" t="e">
        <f>COGS_DB!AY12</f>
        <v>#REF!</v>
      </c>
      <c r="AZ32" s="9" t="e">
        <f>COGS_DB!AZ12</f>
        <v>#REF!</v>
      </c>
      <c r="BA32" s="9" t="e">
        <f>COGS_DB!BA12</f>
        <v>#REF!</v>
      </c>
      <c r="BB32" s="9" t="e">
        <f>COGS_DB!BB12</f>
        <v>#REF!</v>
      </c>
      <c r="BC32" s="9" t="e">
        <f>COGS_DB!BC12</f>
        <v>#REF!</v>
      </c>
      <c r="BD32" s="9" t="e">
        <f>COGS_DB!BD12</f>
        <v>#REF!</v>
      </c>
      <c r="BE32" s="9" t="e">
        <f>COGS_DB!BE12</f>
        <v>#REF!</v>
      </c>
      <c r="BF32" s="9" t="e">
        <f>COGS_DB!BF12</f>
        <v>#REF!</v>
      </c>
      <c r="BG32" s="9" t="e">
        <f>COGS_DB!BG12</f>
        <v>#REF!</v>
      </c>
      <c r="BH32" s="9" t="e">
        <f>COGS_DB!BH12</f>
        <v>#REF!</v>
      </c>
      <c r="BI32" s="9" t="e">
        <f>COGS_DB!BI12</f>
        <v>#REF!</v>
      </c>
      <c r="BJ32" s="9" t="e">
        <f>COGS_DB!BJ12</f>
        <v>#REF!</v>
      </c>
    </row>
    <row r="34" spans="2:66" x14ac:dyDescent="0.15">
      <c r="B34" s="14" t="s">
        <v>659</v>
      </c>
      <c r="C34" s="372"/>
      <c r="D34" s="372"/>
      <c r="E34" s="372"/>
      <c r="F34" s="372"/>
      <c r="G34" s="372"/>
      <c r="H34" s="372"/>
      <c r="I34" s="372"/>
      <c r="J34" s="372"/>
      <c r="K34" s="372"/>
      <c r="L34" s="372"/>
      <c r="M34" s="372"/>
      <c r="N34" s="372"/>
      <c r="O34" s="372" t="s">
        <v>36</v>
      </c>
      <c r="P34" s="372"/>
      <c r="Q34" s="372"/>
      <c r="R34" s="372"/>
      <c r="S34" s="372"/>
      <c r="T34" s="372"/>
      <c r="U34" s="372"/>
      <c r="V34" s="372"/>
      <c r="W34" s="372"/>
      <c r="X34" s="372"/>
      <c r="Y34" s="372"/>
      <c r="Z34" s="372"/>
      <c r="AA34" s="372" t="s">
        <v>37</v>
      </c>
      <c r="AB34" s="372"/>
      <c r="AC34" s="372"/>
      <c r="AD34" s="372"/>
      <c r="AE34" s="372"/>
      <c r="AF34" s="372"/>
      <c r="AG34" s="372"/>
      <c r="AH34" s="372"/>
      <c r="AI34" s="372"/>
      <c r="AJ34" s="372"/>
      <c r="AK34" s="372"/>
      <c r="AL34" s="372"/>
      <c r="AM34" s="372" t="s">
        <v>38</v>
      </c>
      <c r="AN34" s="372"/>
      <c r="AO34" s="372"/>
      <c r="AP34" s="372"/>
      <c r="AQ34" s="372"/>
      <c r="AR34" s="372"/>
      <c r="AS34" s="372"/>
      <c r="AT34" s="372"/>
      <c r="AU34" s="372"/>
      <c r="AV34" s="372"/>
      <c r="AW34" s="372"/>
      <c r="AX34" s="372"/>
      <c r="AY34" s="372" t="s">
        <v>39</v>
      </c>
      <c r="AZ34" s="372"/>
      <c r="BA34" s="372"/>
      <c r="BB34" s="372"/>
      <c r="BC34" s="372"/>
      <c r="BD34" s="372"/>
      <c r="BE34" s="372"/>
      <c r="BF34" s="372"/>
      <c r="BG34" s="372"/>
      <c r="BH34" s="372"/>
      <c r="BI34" s="372"/>
      <c r="BJ34" s="372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360</v>
      </c>
      <c r="C36" s="9">
        <f>COGS_DB!C3</f>
        <v>1306020</v>
      </c>
      <c r="D36" s="9">
        <f>COGS_DB!E3</f>
        <v>7017595</v>
      </c>
      <c r="E36" s="9">
        <f>COGS_DB!G3</f>
        <v>18473710</v>
      </c>
      <c r="F36" s="9" t="e">
        <f>COGS_DB!I3</f>
        <v>#REF!</v>
      </c>
      <c r="G36" s="9" t="e">
        <f>COGS_DB!K3</f>
        <v>#REF!</v>
      </c>
      <c r="H36" s="9"/>
      <c r="I36" s="9"/>
      <c r="J36" s="9"/>
      <c r="K36" s="9"/>
      <c r="L36" s="9"/>
      <c r="M36" s="9"/>
      <c r="N36" s="9"/>
      <c r="O36" s="9">
        <f>COGS_DB!O20</f>
        <v>211860</v>
      </c>
      <c r="P36" s="9">
        <f>COGS_DB!P20</f>
        <v>327420</v>
      </c>
      <c r="Q36" s="9">
        <f>COGS_DB!Q20</f>
        <v>385200</v>
      </c>
      <c r="R36" s="9">
        <f>COGS_DB!R20</f>
        <v>385200</v>
      </c>
      <c r="S36" s="9">
        <f>COGS_DB!S20</f>
        <v>423720</v>
      </c>
      <c r="T36" s="9">
        <f>COGS_DB!T20</f>
        <v>462240</v>
      </c>
      <c r="U36" s="9">
        <f>COGS_DB!U20</f>
        <v>385200</v>
      </c>
      <c r="V36" s="9">
        <f>COGS_DB!V20</f>
        <v>423720</v>
      </c>
      <c r="W36" s="9">
        <f>COGS_DB!W20</f>
        <v>327420</v>
      </c>
      <c r="X36" s="9">
        <f>COGS_DB!X20</f>
        <v>327420</v>
      </c>
      <c r="Y36" s="9">
        <f>COGS_DB!Y20</f>
        <v>327420</v>
      </c>
      <c r="Z36" s="9">
        <f>COGS_DB!Z20</f>
        <v>211860</v>
      </c>
      <c r="AA36" s="9">
        <f>COGS_DB!AA20</f>
        <v>252000</v>
      </c>
      <c r="AB36" s="9">
        <f>COGS_DB!AB20</f>
        <v>414000</v>
      </c>
      <c r="AC36" s="9">
        <f>COGS_DB!AC20</f>
        <v>468000</v>
      </c>
      <c r="AD36" s="9">
        <f>COGS_DB!AD20</f>
        <v>468000</v>
      </c>
      <c r="AE36" s="9">
        <f>COGS_DB!AE20</f>
        <v>522000</v>
      </c>
      <c r="AF36" s="9">
        <f>COGS_DB!AF20</f>
        <v>576000</v>
      </c>
      <c r="AG36" s="9">
        <f>COGS_DB!AG20</f>
        <v>468000</v>
      </c>
      <c r="AH36" s="9">
        <f>COGS_DB!AH20</f>
        <v>522000</v>
      </c>
      <c r="AI36" s="9">
        <f>COGS_DB!AI20</f>
        <v>414000</v>
      </c>
      <c r="AJ36" s="9">
        <f>COGS_DB!AJ20</f>
        <v>414000</v>
      </c>
      <c r="AK36" s="9">
        <f>COGS_DB!AK20</f>
        <v>414000</v>
      </c>
      <c r="AL36" s="9">
        <f>COGS_DB!AL20</f>
        <v>252000</v>
      </c>
      <c r="AM36" s="9" t="e">
        <f>COGS_DB!AM20</f>
        <v>#VALUE!</v>
      </c>
      <c r="AN36" s="9" t="e">
        <f>COGS_DB!AN20</f>
        <v>#VALUE!</v>
      </c>
      <c r="AO36" s="9" t="e">
        <f>COGS_DB!AO20</f>
        <v>#VALUE!</v>
      </c>
      <c r="AP36" s="9" t="e">
        <f>COGS_DB!AP20</f>
        <v>#VALUE!</v>
      </c>
      <c r="AQ36" s="9" t="e">
        <f>COGS_DB!AQ20</f>
        <v>#VALUE!</v>
      </c>
      <c r="AR36" s="9" t="e">
        <f>COGS_DB!AR20</f>
        <v>#VALUE!</v>
      </c>
      <c r="AS36" s="9" t="e">
        <f>COGS_DB!AS20</f>
        <v>#VALUE!</v>
      </c>
      <c r="AT36" s="9" t="e">
        <f>COGS_DB!AT20</f>
        <v>#VALUE!</v>
      </c>
      <c r="AU36" s="9" t="e">
        <f>COGS_DB!AU20</f>
        <v>#VALUE!</v>
      </c>
      <c r="AV36" s="9" t="e">
        <f>COGS_DB!AV20</f>
        <v>#VALUE!</v>
      </c>
      <c r="AW36" s="9" t="e">
        <f>COGS_DB!AW20</f>
        <v>#VALUE!</v>
      </c>
      <c r="AX36" s="9" t="e">
        <f>COGS_DB!AX20</f>
        <v>#VALUE!</v>
      </c>
      <c r="AY36" s="9">
        <f>COGS_DB!AY20</f>
        <v>0</v>
      </c>
      <c r="AZ36" s="9">
        <f>COGS_DB!AZ20</f>
        <v>0</v>
      </c>
      <c r="BA36" s="9">
        <f>COGS_DB!BA20</f>
        <v>0</v>
      </c>
      <c r="BB36" s="9">
        <f>COGS_DB!BB20</f>
        <v>0</v>
      </c>
      <c r="BC36" s="9">
        <f>COGS_DB!BC20</f>
        <v>0</v>
      </c>
      <c r="BD36" s="9">
        <f>COGS_DB!BD20</f>
        <v>0</v>
      </c>
      <c r="BE36" s="9">
        <f>COGS_DB!BE20</f>
        <v>0</v>
      </c>
      <c r="BF36" s="9">
        <f>COGS_DB!BF20</f>
        <v>0</v>
      </c>
      <c r="BG36" s="9">
        <f>COGS_DB!BG20</f>
        <v>0</v>
      </c>
      <c r="BH36" s="9">
        <f>COGS_DB!BH20</f>
        <v>0</v>
      </c>
      <c r="BI36" s="9">
        <f>COGS_DB!BI20</f>
        <v>0</v>
      </c>
      <c r="BJ36" s="9">
        <f>COGS_DB!BJ20</f>
        <v>0</v>
      </c>
    </row>
    <row r="37" spans="2:66" x14ac:dyDescent="0.15">
      <c r="B37" s="14" t="s">
        <v>646</v>
      </c>
      <c r="C37" s="9">
        <f>COGS_DB!C4</f>
        <v>417520</v>
      </c>
      <c r="D37" s="9">
        <f>COGS_DB!E4</f>
        <v>2599565</v>
      </c>
      <c r="E37" s="9">
        <f>COGS_DB!G4</f>
        <v>14873710</v>
      </c>
      <c r="F37" s="9" t="e">
        <f>COGS_DB!I4</f>
        <v>#VALUE!</v>
      </c>
      <c r="G37" s="9" t="e">
        <f>COGS_DB!K4</f>
        <v>#REF!</v>
      </c>
      <c r="H37" s="9"/>
      <c r="I37" s="9"/>
      <c r="J37" s="9"/>
      <c r="K37" s="9"/>
      <c r="L37" s="9"/>
      <c r="M37" s="9"/>
      <c r="N37" s="9"/>
      <c r="O37" s="9">
        <f>COGS_DB!O21</f>
        <v>64735</v>
      </c>
      <c r="P37" s="9">
        <f>COGS_DB!P21</f>
        <v>100045</v>
      </c>
      <c r="Q37" s="9">
        <f>COGS_DB!Q21</f>
        <v>117700</v>
      </c>
      <c r="R37" s="9">
        <f>COGS_DB!R21</f>
        <v>117700</v>
      </c>
      <c r="S37" s="9">
        <f>COGS_DB!S21</f>
        <v>129470</v>
      </c>
      <c r="T37" s="9">
        <f>COGS_DB!T21</f>
        <v>141240</v>
      </c>
      <c r="U37" s="9">
        <f>COGS_DB!U21</f>
        <v>117700</v>
      </c>
      <c r="V37" s="9">
        <f>COGS_DB!V21</f>
        <v>129470</v>
      </c>
      <c r="W37" s="9">
        <f>COGS_DB!W21</f>
        <v>100045</v>
      </c>
      <c r="X37" s="9">
        <f>COGS_DB!X21</f>
        <v>100045</v>
      </c>
      <c r="Y37" s="9">
        <f>COGS_DB!Y21</f>
        <v>100045</v>
      </c>
      <c r="Z37" s="9">
        <f>COGS_DB!Z21</f>
        <v>64735</v>
      </c>
      <c r="AA37" s="9">
        <f>COGS_DB!AA21</f>
        <v>77000</v>
      </c>
      <c r="AB37" s="9">
        <f>COGS_DB!AB21</f>
        <v>126500</v>
      </c>
      <c r="AC37" s="9">
        <f>COGS_DB!AC21</f>
        <v>143000</v>
      </c>
      <c r="AD37" s="9">
        <f>COGS_DB!AD21</f>
        <v>143000</v>
      </c>
      <c r="AE37" s="9">
        <f>COGS_DB!AE21</f>
        <v>159500</v>
      </c>
      <c r="AF37" s="9">
        <f>COGS_DB!AF21</f>
        <v>176000</v>
      </c>
      <c r="AG37" s="9">
        <f>COGS_DB!AG21</f>
        <v>143000</v>
      </c>
      <c r="AH37" s="9">
        <f>COGS_DB!AH21</f>
        <v>159500</v>
      </c>
      <c r="AI37" s="9">
        <f>COGS_DB!AI21</f>
        <v>126500</v>
      </c>
      <c r="AJ37" s="9">
        <f>COGS_DB!AJ21</f>
        <v>126500</v>
      </c>
      <c r="AK37" s="9">
        <f>COGS_DB!AK21</f>
        <v>126500</v>
      </c>
      <c r="AL37" s="9">
        <f>COGS_DB!AL21</f>
        <v>77000</v>
      </c>
      <c r="AM37" s="9" t="e">
        <f>COGS_DB!AM21</f>
        <v>#VALUE!</v>
      </c>
      <c r="AN37" s="9" t="e">
        <f>COGS_DB!AN21</f>
        <v>#VALUE!</v>
      </c>
      <c r="AO37" s="9" t="e">
        <f>COGS_DB!AO21</f>
        <v>#VALUE!</v>
      </c>
      <c r="AP37" s="9" t="e">
        <f>COGS_DB!AP21</f>
        <v>#VALUE!</v>
      </c>
      <c r="AQ37" s="9" t="e">
        <f>COGS_DB!AQ21</f>
        <v>#VALUE!</v>
      </c>
      <c r="AR37" s="9" t="e">
        <f>COGS_DB!AR21</f>
        <v>#VALUE!</v>
      </c>
      <c r="AS37" s="9" t="e">
        <f>COGS_DB!AS21</f>
        <v>#VALUE!</v>
      </c>
      <c r="AT37" s="9" t="e">
        <f>COGS_DB!AT21</f>
        <v>#VALUE!</v>
      </c>
      <c r="AU37" s="9" t="e">
        <f>COGS_DB!AU21</f>
        <v>#VALUE!</v>
      </c>
      <c r="AV37" s="9" t="e">
        <f>COGS_DB!AV21</f>
        <v>#VALUE!</v>
      </c>
      <c r="AW37" s="9" t="e">
        <f>COGS_DB!AW21</f>
        <v>#VALUE!</v>
      </c>
      <c r="AX37" s="9" t="e">
        <f>COGS_DB!AX21</f>
        <v>#VALUE!</v>
      </c>
      <c r="AY37" s="9">
        <f>COGS_DB!AY21</f>
        <v>0</v>
      </c>
      <c r="AZ37" s="9">
        <f>COGS_DB!AZ21</f>
        <v>0</v>
      </c>
      <c r="BA37" s="9">
        <f>COGS_DB!BA21</f>
        <v>0</v>
      </c>
      <c r="BB37" s="9">
        <f>COGS_DB!BB21</f>
        <v>0</v>
      </c>
      <c r="BC37" s="9">
        <f>COGS_DB!BC21</f>
        <v>0</v>
      </c>
      <c r="BD37" s="9">
        <f>COGS_DB!BD21</f>
        <v>0</v>
      </c>
      <c r="BE37" s="9">
        <f>COGS_DB!BE21</f>
        <v>0</v>
      </c>
      <c r="BF37" s="9">
        <f>COGS_DB!BF21</f>
        <v>0</v>
      </c>
      <c r="BG37" s="9">
        <f>COGS_DB!BG21</f>
        <v>0</v>
      </c>
      <c r="BH37" s="9">
        <f>COGS_DB!BH21</f>
        <v>0</v>
      </c>
      <c r="BI37" s="9">
        <f>COGS_DB!BI21</f>
        <v>0</v>
      </c>
      <c r="BJ37" s="9">
        <f>COGS_DB!BJ21</f>
        <v>0</v>
      </c>
    </row>
    <row r="38" spans="2:66" x14ac:dyDescent="0.15">
      <c r="B38" s="14" t="s">
        <v>652</v>
      </c>
      <c r="C38" s="9">
        <f>COGS_DB!C6</f>
        <v>201840</v>
      </c>
      <c r="D38" s="9">
        <f>COGS_DB!E6</f>
        <v>1451455</v>
      </c>
      <c r="E38" s="9">
        <f>COGS_DB!G6</f>
        <v>1826500</v>
      </c>
      <c r="F38" s="9" t="e">
        <f>COGS_DB!I6</f>
        <v>#VALUE!</v>
      </c>
      <c r="G38" s="9" t="e">
        <f>COGS_DB!K6</f>
        <v>#REF!</v>
      </c>
      <c r="H38" s="9"/>
      <c r="I38" s="9"/>
      <c r="J38" s="9"/>
      <c r="K38" s="9"/>
      <c r="L38" s="9"/>
      <c r="M38" s="9"/>
      <c r="N38" s="9"/>
      <c r="O38" s="9">
        <f>COGS_DB!O24</f>
        <v>0.33090024330900242</v>
      </c>
      <c r="P38" s="9">
        <f>COGS_DB!P24</f>
        <v>0.3328100470957614</v>
      </c>
      <c r="Q38" s="9">
        <f>COGS_DB!Q24</f>
        <v>0.33333333333333331</v>
      </c>
      <c r="R38" s="9">
        <f>COGS_DB!R24</f>
        <v>0.33333333333333331</v>
      </c>
      <c r="S38" s="9">
        <f>COGS_DB!S24</f>
        <v>0.33090024330900242</v>
      </c>
      <c r="T38" s="9">
        <f>COGS_DB!T24</f>
        <v>0.33259176863181311</v>
      </c>
      <c r="U38" s="9">
        <f>COGS_DB!U24</f>
        <v>0.33333333333333331</v>
      </c>
      <c r="V38" s="9">
        <f>COGS_DB!V24</f>
        <v>0.33090024330900242</v>
      </c>
      <c r="W38" s="9">
        <f>COGS_DB!W24</f>
        <v>0.3328100470957614</v>
      </c>
      <c r="X38" s="9">
        <f>COGS_DB!X24</f>
        <v>0.3328100470957614</v>
      </c>
      <c r="Y38" s="9">
        <f>COGS_DB!Y24</f>
        <v>0.3328100470957614</v>
      </c>
      <c r="Z38" s="9">
        <f>COGS_DB!Z24</f>
        <v>0.33090024330900242</v>
      </c>
      <c r="AA38" s="9">
        <f>COGS_DB!AA24</f>
        <v>0.33837429111531192</v>
      </c>
      <c r="AB38" s="9">
        <f>COGS_DB!AB24</f>
        <v>0.33755760368663595</v>
      </c>
      <c r="AC38" s="9">
        <f>COGS_DB!AC24</f>
        <v>0.33741080530071355</v>
      </c>
      <c r="AD38" s="9">
        <f>COGS_DB!AD24</f>
        <v>0.33741080530071355</v>
      </c>
      <c r="AE38" s="9">
        <f>COGS_DB!AE24</f>
        <v>0.33425160697887968</v>
      </c>
      <c r="AF38" s="9">
        <f>COGS_DB!AF24</f>
        <v>0.33444259567387685</v>
      </c>
      <c r="AG38" s="9">
        <f>COGS_DB!AG24</f>
        <v>0.33741080530071355</v>
      </c>
      <c r="AH38" s="9">
        <f>COGS_DB!AH24</f>
        <v>0.33425160697887968</v>
      </c>
      <c r="AI38" s="9">
        <f>COGS_DB!AI24</f>
        <v>0.33755760368663595</v>
      </c>
      <c r="AJ38" s="9">
        <f>COGS_DB!AJ24</f>
        <v>0.33755760368663595</v>
      </c>
      <c r="AK38" s="9">
        <f>COGS_DB!AK24</f>
        <v>0.33755760368663595</v>
      </c>
      <c r="AL38" s="9">
        <f>COGS_DB!AL24</f>
        <v>0.33837429111531192</v>
      </c>
      <c r="AM38" s="9" t="e">
        <f>COGS_DB!AM24</f>
        <v>#REF!</v>
      </c>
      <c r="AN38" s="9" t="e">
        <f>COGS_DB!AN24</f>
        <v>#REF!</v>
      </c>
      <c r="AO38" s="9" t="e">
        <f>COGS_DB!AO24</f>
        <v>#REF!</v>
      </c>
      <c r="AP38" s="9" t="e">
        <f>COGS_DB!AP24</f>
        <v>#REF!</v>
      </c>
      <c r="AQ38" s="9" t="e">
        <f>COGS_DB!AQ24</f>
        <v>#REF!</v>
      </c>
      <c r="AR38" s="9" t="e">
        <f>COGS_DB!AR24</f>
        <v>#REF!</v>
      </c>
      <c r="AS38" s="9" t="e">
        <f>COGS_DB!AS24</f>
        <v>#REF!</v>
      </c>
      <c r="AT38" s="9" t="e">
        <f>COGS_DB!AT24</f>
        <v>#REF!</v>
      </c>
      <c r="AU38" s="9" t="e">
        <f>COGS_DB!AU24</f>
        <v>#REF!</v>
      </c>
      <c r="AV38" s="9" t="e">
        <f>COGS_DB!AV24</f>
        <v>#REF!</v>
      </c>
      <c r="AW38" s="9" t="e">
        <f>COGS_DB!AW24</f>
        <v>#REF!</v>
      </c>
      <c r="AX38" s="9" t="e">
        <f>COGS_DB!AX24</f>
        <v>#REF!</v>
      </c>
      <c r="AY38" s="9" t="e">
        <f>COGS_DB!AY24</f>
        <v>#REF!</v>
      </c>
      <c r="AZ38" s="9" t="e">
        <f>COGS_DB!AZ24</f>
        <v>#REF!</v>
      </c>
      <c r="BA38" s="9" t="e">
        <f>COGS_DB!BA24</f>
        <v>#REF!</v>
      </c>
      <c r="BB38" s="9" t="e">
        <f>COGS_DB!BB24</f>
        <v>#REF!</v>
      </c>
      <c r="BC38" s="9" t="e">
        <f>COGS_DB!BC24</f>
        <v>#REF!</v>
      </c>
      <c r="BD38" s="9" t="e">
        <f>COGS_DB!BD24</f>
        <v>#REF!</v>
      </c>
      <c r="BE38" s="9" t="e">
        <f>COGS_DB!BE24</f>
        <v>#REF!</v>
      </c>
      <c r="BF38" s="9" t="e">
        <f>COGS_DB!BF24</f>
        <v>#REF!</v>
      </c>
      <c r="BG38" s="9" t="e">
        <f>COGS_DB!BG24</f>
        <v>#REF!</v>
      </c>
      <c r="BH38" s="9" t="e">
        <f>COGS_DB!BH24</f>
        <v>#REF!</v>
      </c>
      <c r="BI38" s="9" t="e">
        <f>COGS_DB!BI24</f>
        <v>#REF!</v>
      </c>
      <c r="BJ38" s="9" t="e">
        <f>COGS_DB!BJ24</f>
        <v>#REF!</v>
      </c>
    </row>
    <row r="39" spans="2:66" x14ac:dyDescent="0.15">
      <c r="B39" s="14" t="s">
        <v>653</v>
      </c>
      <c r="C39" s="9">
        <f>COGS_DB!C7</f>
        <v>215680</v>
      </c>
      <c r="D39" s="9">
        <f>COGS_DB!E7</f>
        <v>1148110</v>
      </c>
      <c r="E39" s="9">
        <f>COGS_DB!G7</f>
        <v>13047210</v>
      </c>
      <c r="F39" s="9">
        <f>COGS_DB!I7</f>
        <v>0</v>
      </c>
      <c r="G39" s="9" t="e">
        <f>COGS_DB!K7</f>
        <v>#VALUE!</v>
      </c>
      <c r="H39" s="98"/>
      <c r="I39" s="98"/>
      <c r="J39" s="98"/>
      <c r="K39" s="98"/>
      <c r="L39" s="98"/>
      <c r="M39" s="98"/>
      <c r="N39" s="98"/>
      <c r="O39" s="98">
        <f>COGS_DB!O22</f>
        <v>8025</v>
      </c>
      <c r="P39" s="98">
        <f>COGS_DB!P22</f>
        <v>13375</v>
      </c>
      <c r="Q39" s="98">
        <f>COGS_DB!Q22</f>
        <v>16050</v>
      </c>
      <c r="R39" s="98">
        <f>COGS_DB!R22</f>
        <v>16050</v>
      </c>
      <c r="S39" s="98">
        <f>COGS_DB!S22</f>
        <v>16050</v>
      </c>
      <c r="T39" s="98">
        <f>COGS_DB!T22</f>
        <v>18725</v>
      </c>
      <c r="U39" s="98">
        <f>COGS_DB!U22</f>
        <v>16050</v>
      </c>
      <c r="V39" s="98">
        <f>COGS_DB!V22</f>
        <v>16050</v>
      </c>
      <c r="W39" s="98">
        <f>COGS_DB!W22</f>
        <v>13375</v>
      </c>
      <c r="X39" s="98">
        <f>COGS_DB!X22</f>
        <v>13375</v>
      </c>
      <c r="Y39" s="98">
        <f>COGS_DB!Y22</f>
        <v>13375</v>
      </c>
      <c r="Z39" s="98">
        <f>COGS_DB!Z22</f>
        <v>8025</v>
      </c>
      <c r="AA39" s="98">
        <f>COGS_DB!AA22</f>
        <v>12500</v>
      </c>
      <c r="AB39" s="98">
        <f>COGS_DB!AB22</f>
        <v>20000</v>
      </c>
      <c r="AC39" s="98">
        <f>COGS_DB!AC22</f>
        <v>22500</v>
      </c>
      <c r="AD39" s="98">
        <f>COGS_DB!AD22</f>
        <v>22500</v>
      </c>
      <c r="AE39" s="98">
        <f>COGS_DB!AE22</f>
        <v>22500</v>
      </c>
      <c r="AF39" s="98">
        <f>COGS_DB!AF22</f>
        <v>25000</v>
      </c>
      <c r="AG39" s="98">
        <f>COGS_DB!AG22</f>
        <v>22500</v>
      </c>
      <c r="AH39" s="98">
        <f>COGS_DB!AH22</f>
        <v>22500</v>
      </c>
      <c r="AI39" s="98">
        <f>COGS_DB!AI22</f>
        <v>20000</v>
      </c>
      <c r="AJ39" s="98">
        <f>COGS_DB!AJ22</f>
        <v>20000</v>
      </c>
      <c r="AK39" s="98">
        <f>COGS_DB!AK22</f>
        <v>20000</v>
      </c>
      <c r="AL39" s="98">
        <f>COGS_DB!AL22</f>
        <v>12500</v>
      </c>
      <c r="AM39" s="98" t="e">
        <f>COGS_DB!AM22</f>
        <v>#REF!</v>
      </c>
      <c r="AN39" s="98" t="e">
        <f>COGS_DB!AN22</f>
        <v>#REF!</v>
      </c>
      <c r="AO39" s="98" t="e">
        <f>COGS_DB!AO22</f>
        <v>#REF!</v>
      </c>
      <c r="AP39" s="98" t="e">
        <f>COGS_DB!AP22</f>
        <v>#REF!</v>
      </c>
      <c r="AQ39" s="98" t="e">
        <f>COGS_DB!AQ22</f>
        <v>#REF!</v>
      </c>
      <c r="AR39" s="98" t="e">
        <f>COGS_DB!AR22</f>
        <v>#REF!</v>
      </c>
      <c r="AS39" s="98" t="e">
        <f>COGS_DB!AS22</f>
        <v>#REF!</v>
      </c>
      <c r="AT39" s="98" t="e">
        <f>COGS_DB!AT22</f>
        <v>#REF!</v>
      </c>
      <c r="AU39" s="98" t="e">
        <f>COGS_DB!AU22</f>
        <v>#REF!</v>
      </c>
      <c r="AV39" s="98" t="e">
        <f>COGS_DB!AV22</f>
        <v>#REF!</v>
      </c>
      <c r="AW39" s="98" t="e">
        <f>COGS_DB!AW22</f>
        <v>#REF!</v>
      </c>
      <c r="AX39" s="98" t="e">
        <f>COGS_DB!AX22</f>
        <v>#REF!</v>
      </c>
      <c r="AY39" s="98" t="e">
        <f>COGS_DB!AY22</f>
        <v>#REF!</v>
      </c>
      <c r="AZ39" s="98" t="e">
        <f>COGS_DB!AZ22</f>
        <v>#REF!</v>
      </c>
      <c r="BA39" s="98" t="e">
        <f>COGS_DB!BA22</f>
        <v>#REF!</v>
      </c>
      <c r="BB39" s="98" t="e">
        <f>COGS_DB!BB22</f>
        <v>#REF!</v>
      </c>
      <c r="BC39" s="98" t="e">
        <f>COGS_DB!BC22</f>
        <v>#REF!</v>
      </c>
      <c r="BD39" s="98" t="e">
        <f>COGS_DB!BD22</f>
        <v>#REF!</v>
      </c>
      <c r="BE39" s="98" t="e">
        <f>COGS_DB!BE22</f>
        <v>#REF!</v>
      </c>
      <c r="BF39" s="98" t="e">
        <f>COGS_DB!BF22</f>
        <v>#REF!</v>
      </c>
      <c r="BG39" s="98" t="e">
        <f>COGS_DB!BG22</f>
        <v>#REF!</v>
      </c>
      <c r="BH39" s="98" t="e">
        <f>COGS_DB!BH22</f>
        <v>#REF!</v>
      </c>
      <c r="BI39" s="98" t="e">
        <f>COGS_DB!BI22</f>
        <v>#REF!</v>
      </c>
      <c r="BJ39" s="98" t="e">
        <f>COGS_DB!BJ22</f>
        <v>#REF!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656</v>
      </c>
      <c r="C42" s="116">
        <f>COGS_DB!C5</f>
        <v>0.31968882559225742</v>
      </c>
      <c r="D42" s="116">
        <f>COGS_DB!E5</f>
        <v>0.37043531295265686</v>
      </c>
      <c r="E42" s="116">
        <f>COGS_DB!G5</f>
        <v>0.80512847717107172</v>
      </c>
      <c r="F42" s="116" t="e">
        <f>COGS_DB!I5</f>
        <v>#VALUE!</v>
      </c>
      <c r="G42" s="116" t="e">
        <f>COGS_DB!K5</f>
        <v>#REF!</v>
      </c>
      <c r="H42" s="9"/>
      <c r="I42" s="9"/>
      <c r="J42" s="9"/>
      <c r="K42" s="9"/>
      <c r="L42" s="9"/>
      <c r="M42" s="9"/>
      <c r="N42" s="9"/>
      <c r="O42" s="9">
        <f>COGS_DB!O23</f>
        <v>72760</v>
      </c>
      <c r="P42" s="9">
        <f>COGS_DB!P23</f>
        <v>113420</v>
      </c>
      <c r="Q42" s="9">
        <f>COGS_DB!Q23</f>
        <v>133750</v>
      </c>
      <c r="R42" s="9">
        <f>COGS_DB!R23</f>
        <v>133750</v>
      </c>
      <c r="S42" s="9">
        <f>COGS_DB!S23</f>
        <v>145520</v>
      </c>
      <c r="T42" s="9">
        <f>COGS_DB!T23</f>
        <v>159965</v>
      </c>
      <c r="U42" s="9">
        <f>COGS_DB!U23</f>
        <v>133750</v>
      </c>
      <c r="V42" s="9">
        <f>COGS_DB!V23</f>
        <v>145520</v>
      </c>
      <c r="W42" s="9">
        <f>COGS_DB!W23</f>
        <v>113420</v>
      </c>
      <c r="X42" s="9">
        <f>COGS_DB!X23</f>
        <v>113420</v>
      </c>
      <c r="Y42" s="9">
        <f>COGS_DB!Y23</f>
        <v>113420</v>
      </c>
      <c r="Z42" s="9">
        <f>COGS_DB!Z23</f>
        <v>72760</v>
      </c>
      <c r="AA42" s="9">
        <f>COGS_DB!AA23</f>
        <v>89500</v>
      </c>
      <c r="AB42" s="9">
        <f>COGS_DB!AB23</f>
        <v>146500</v>
      </c>
      <c r="AC42" s="9">
        <f>COGS_DB!AC23</f>
        <v>165500</v>
      </c>
      <c r="AD42" s="9">
        <f>COGS_DB!AD23</f>
        <v>165500</v>
      </c>
      <c r="AE42" s="9">
        <f>COGS_DB!AE23</f>
        <v>182000</v>
      </c>
      <c r="AF42" s="9">
        <f>COGS_DB!AF23</f>
        <v>201000</v>
      </c>
      <c r="AG42" s="9">
        <f>COGS_DB!AG23</f>
        <v>165500</v>
      </c>
      <c r="AH42" s="9">
        <f>COGS_DB!AH23</f>
        <v>182000</v>
      </c>
      <c r="AI42" s="9">
        <f>COGS_DB!AI23</f>
        <v>146500</v>
      </c>
      <c r="AJ42" s="9">
        <f>COGS_DB!AJ23</f>
        <v>146500</v>
      </c>
      <c r="AK42" s="9">
        <f>COGS_DB!AK23</f>
        <v>146500</v>
      </c>
      <c r="AL42" s="9">
        <f>COGS_DB!AL23</f>
        <v>89500</v>
      </c>
      <c r="AM42" s="9" t="e">
        <f>COGS_DB!AM23</f>
        <v>#VALUE!</v>
      </c>
      <c r="AN42" s="9" t="e">
        <f>COGS_DB!AN23</f>
        <v>#VALUE!</v>
      </c>
      <c r="AO42" s="9" t="e">
        <f>COGS_DB!AO23</f>
        <v>#VALUE!</v>
      </c>
      <c r="AP42" s="9" t="e">
        <f>COGS_DB!AP23</f>
        <v>#VALUE!</v>
      </c>
      <c r="AQ42" s="9" t="e">
        <f>COGS_DB!AQ23</f>
        <v>#VALUE!</v>
      </c>
      <c r="AR42" s="9" t="e">
        <f>COGS_DB!AR23</f>
        <v>#VALUE!</v>
      </c>
      <c r="AS42" s="9" t="e">
        <f>COGS_DB!AS23</f>
        <v>#VALUE!</v>
      </c>
      <c r="AT42" s="9" t="e">
        <f>COGS_DB!AT23</f>
        <v>#VALUE!</v>
      </c>
      <c r="AU42" s="9" t="e">
        <f>COGS_DB!AU23</f>
        <v>#VALUE!</v>
      </c>
      <c r="AV42" s="9" t="e">
        <f>COGS_DB!AV23</f>
        <v>#VALUE!</v>
      </c>
      <c r="AW42" s="9" t="e">
        <f>COGS_DB!AW23</f>
        <v>#VALUE!</v>
      </c>
      <c r="AX42" s="9" t="e">
        <f>COGS_DB!AX23</f>
        <v>#VALUE!</v>
      </c>
      <c r="AY42" s="9" t="e">
        <f>COGS_DB!AY23</f>
        <v>#REF!</v>
      </c>
      <c r="AZ42" s="9" t="e">
        <f>COGS_DB!AZ23</f>
        <v>#REF!</v>
      </c>
      <c r="BA42" s="9" t="e">
        <f>COGS_DB!BA23</f>
        <v>#REF!</v>
      </c>
      <c r="BB42" s="9" t="e">
        <f>COGS_DB!BB23</f>
        <v>#REF!</v>
      </c>
      <c r="BC42" s="9" t="e">
        <f>COGS_DB!BC23</f>
        <v>#REF!</v>
      </c>
      <c r="BD42" s="9" t="e">
        <f>COGS_DB!BD23</f>
        <v>#REF!</v>
      </c>
      <c r="BE42" s="9" t="e">
        <f>COGS_DB!BE23</f>
        <v>#REF!</v>
      </c>
      <c r="BF42" s="9" t="e">
        <f>COGS_DB!BF23</f>
        <v>#REF!</v>
      </c>
      <c r="BG42" s="9" t="e">
        <f>COGS_DB!BG23</f>
        <v>#REF!</v>
      </c>
      <c r="BH42" s="9" t="e">
        <f>COGS_DB!BH23</f>
        <v>#REF!</v>
      </c>
      <c r="BI42" s="9" t="e">
        <f>COGS_DB!BI23</f>
        <v>#REF!</v>
      </c>
      <c r="BJ42" s="9" t="e">
        <f>COGS_DB!BJ23</f>
        <v>#REF!</v>
      </c>
    </row>
    <row r="43" spans="2:66" x14ac:dyDescent="0.15">
      <c r="B43" s="14" t="s">
        <v>657</v>
      </c>
      <c r="C43" s="116">
        <f>COGS_DB!D6</f>
        <v>0.15454587219185004</v>
      </c>
      <c r="D43" s="116">
        <f>COGS_DB!F6</f>
        <v>0.20683083022032478</v>
      </c>
      <c r="E43" s="116">
        <f>COGS_DB!H6</f>
        <v>9.8870232346399287E-2</v>
      </c>
      <c r="F43" s="116" t="e">
        <f>COGS_DB!J6</f>
        <v>#VALUE!</v>
      </c>
      <c r="G43" s="116" t="e">
        <f>COGS_DB!L6</f>
        <v>#REF!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660</v>
      </c>
      <c r="C44" s="98">
        <f>COGS_DB!D7</f>
        <v>0.16514295340040736</v>
      </c>
      <c r="D44" s="116">
        <f>COGS_DB!F7</f>
        <v>0.16360448273233208</v>
      </c>
      <c r="E44" s="98">
        <f>COGS_DB!H7</f>
        <v>0.70625824482467248</v>
      </c>
      <c r="F44" s="98" t="e">
        <f>COGS_DB!J7</f>
        <v>#REF!</v>
      </c>
      <c r="G44" s="98" t="e">
        <f>COGS_DB!L7</f>
        <v>#VALUE!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665</v>
      </c>
    </row>
    <row r="47" spans="2:66" x14ac:dyDescent="0.15">
      <c r="C47" s="75"/>
      <c r="D47" s="372" t="s">
        <v>35</v>
      </c>
      <c r="E47" s="372"/>
      <c r="F47" s="372"/>
      <c r="G47" s="372"/>
      <c r="H47" s="372"/>
      <c r="I47" s="372"/>
      <c r="J47" s="372"/>
      <c r="K47" s="372"/>
      <c r="L47" s="372"/>
      <c r="M47" s="372"/>
      <c r="N47" s="372"/>
      <c r="O47" s="372"/>
      <c r="P47" s="372" t="s">
        <v>36</v>
      </c>
      <c r="Q47" s="372"/>
      <c r="R47" s="372"/>
      <c r="S47" s="372"/>
      <c r="T47" s="372"/>
      <c r="U47" s="372"/>
      <c r="V47" s="372"/>
      <c r="W47" s="372"/>
      <c r="X47" s="372"/>
      <c r="Y47" s="372"/>
      <c r="Z47" s="372"/>
      <c r="AA47" s="372"/>
      <c r="AB47" s="372" t="s">
        <v>37</v>
      </c>
      <c r="AC47" s="372"/>
      <c r="AD47" s="372"/>
      <c r="AE47" s="372"/>
      <c r="AF47" s="372"/>
      <c r="AG47" s="372"/>
      <c r="AH47" s="372"/>
      <c r="AI47" s="372"/>
      <c r="AJ47" s="372"/>
      <c r="AK47" s="372"/>
      <c r="AL47" s="372"/>
      <c r="AM47" s="372"/>
      <c r="AN47" s="372" t="s">
        <v>38</v>
      </c>
      <c r="AO47" s="372"/>
      <c r="AP47" s="372"/>
      <c r="AQ47" s="372"/>
      <c r="AR47" s="372"/>
      <c r="AS47" s="372"/>
      <c r="AT47" s="372"/>
      <c r="AU47" s="372"/>
      <c r="AV47" s="372"/>
      <c r="AW47" s="372"/>
      <c r="AX47" s="372"/>
      <c r="AY47" s="372"/>
      <c r="AZ47" s="372" t="s">
        <v>39</v>
      </c>
      <c r="BA47" s="372"/>
      <c r="BB47" s="372"/>
      <c r="BC47" s="372"/>
      <c r="BD47" s="372"/>
      <c r="BE47" s="372"/>
      <c r="BF47" s="372"/>
      <c r="BG47" s="372"/>
      <c r="BH47" s="372"/>
      <c r="BI47" s="372"/>
      <c r="BJ47" s="372"/>
      <c r="BK47" s="372"/>
      <c r="BM47" s="10" t="s">
        <v>641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348</v>
      </c>
      <c r="C49" s="9">
        <f>'COGS-INVENTORY_CWS'!C31</f>
        <v>0</v>
      </c>
      <c r="D49" s="9">
        <f>'COGS-INVENTORY_CWS'!D31</f>
        <v>0</v>
      </c>
      <c r="E49" s="9">
        <f>'COGS-INVENTORY_CWS'!E31</f>
        <v>60000</v>
      </c>
      <c r="F49" s="9">
        <f>'COGS-INVENTORY_CWS'!F31</f>
        <v>132000</v>
      </c>
      <c r="G49" s="9">
        <f>'COGS-INVENTORY_CWS'!G31</f>
        <v>216000</v>
      </c>
      <c r="H49" s="9">
        <f>'COGS-INVENTORY_CWS'!H31</f>
        <v>216000</v>
      </c>
      <c r="I49" s="9">
        <f>'COGS-INVENTORY_CWS'!I31</f>
        <v>216000</v>
      </c>
      <c r="J49" s="9">
        <f>'COGS-INVENTORY_CWS'!J31</f>
        <v>180000</v>
      </c>
      <c r="K49" s="9">
        <f>'COGS-INVENTORY_CWS'!K31</f>
        <v>168000</v>
      </c>
      <c r="L49" s="9">
        <f>'COGS-INVENTORY_CWS'!L31</f>
        <v>144000</v>
      </c>
      <c r="M49" s="9">
        <f>'COGS-INVENTORY_CWS'!M31</f>
        <v>120000</v>
      </c>
      <c r="N49" s="9">
        <f>'COGS-INVENTORY_CWS'!N31</f>
        <v>204000</v>
      </c>
      <c r="O49" s="9">
        <f>'COGS-INVENTORY_CWS'!O31</f>
        <v>360000</v>
      </c>
      <c r="P49" s="9">
        <f>'COGS-INVENTORY_CWS'!P31</f>
        <v>576000</v>
      </c>
      <c r="Q49" s="9">
        <f>'COGS-INVENTORY_CWS'!Q31</f>
        <v>691560</v>
      </c>
      <c r="R49" s="9">
        <f>'COGS-INVENTORY_CWS'!R31</f>
        <v>755760</v>
      </c>
      <c r="S49" s="9">
        <f>'COGS-INVENTORY_CWS'!S31</f>
        <v>807120</v>
      </c>
      <c r="T49" s="9">
        <f>'COGS-INVENTORY_CWS'!T31</f>
        <v>807120</v>
      </c>
      <c r="U49" s="9">
        <f>'COGS-INVENTORY_CWS'!U31</f>
        <v>807120</v>
      </c>
      <c r="V49" s="9">
        <f>'COGS-INVENTORY_CWS'!V31</f>
        <v>717240</v>
      </c>
      <c r="W49" s="9">
        <f>'COGS-INVENTORY_CWS'!W31</f>
        <v>678720</v>
      </c>
      <c r="X49" s="9">
        <f>'COGS-INVENTORY_CWS'!X31</f>
        <v>614520</v>
      </c>
      <c r="Y49" s="9">
        <f>'COGS-INVENTORY_CWS'!Y31</f>
        <v>537480</v>
      </c>
      <c r="Z49" s="9">
        <f>'COGS-INVENTORY_CWS'!Z31</f>
        <v>498960</v>
      </c>
      <c r="AA49" s="9">
        <f>'COGS-INVENTORY_CWS'!AA31</f>
        <v>576000</v>
      </c>
      <c r="AB49" s="9">
        <f>'COGS-INVENTORY_CWS'!AB31</f>
        <v>768600</v>
      </c>
      <c r="AC49" s="9">
        <f>'COGS-INVENTORY_CWS'!AC31</f>
        <v>944508</v>
      </c>
      <c r="AD49" s="9">
        <f>'COGS-INVENTORY_CWS'!AD31</f>
        <v>1032462</v>
      </c>
      <c r="AE49" s="9">
        <f>'COGS-INVENTORY_CWS'!AE31</f>
        <v>1120416</v>
      </c>
      <c r="AF49" s="9">
        <f>'COGS-INVENTORY_CWS'!AF31</f>
        <v>1120416</v>
      </c>
      <c r="AG49" s="9">
        <f>'COGS-INVENTORY_CWS'!AG31</f>
        <v>1120416</v>
      </c>
      <c r="AH49" s="9">
        <f>'COGS-INVENTORY_CWS'!AH31</f>
        <v>988485</v>
      </c>
      <c r="AI49" s="9">
        <f>'COGS-INVENTORY_CWS'!AI31</f>
        <v>944508</v>
      </c>
      <c r="AJ49" s="9">
        <f>'COGS-INVENTORY_CWS'!AJ31</f>
        <v>856554</v>
      </c>
      <c r="AK49" s="9">
        <f>'COGS-INVENTORY_CWS'!AK31</f>
        <v>724623</v>
      </c>
      <c r="AL49" s="9">
        <f>'COGS-INVENTORY_CWS'!AL31</f>
        <v>841895</v>
      </c>
      <c r="AM49" s="9">
        <f>'COGS-INVENTORY_CWS'!AM31</f>
        <v>1237688</v>
      </c>
      <c r="AN49" s="9">
        <f>'COGS-INVENTORY_CWS'!AN31</f>
        <v>1853366</v>
      </c>
      <c r="AO49" s="9">
        <f>'COGS-INVENTORY_CWS'!AO31</f>
        <v>1858716</v>
      </c>
      <c r="AP49" s="9">
        <f>'COGS-INVENTORY_CWS'!AP31</f>
        <v>1861284</v>
      </c>
      <c r="AQ49" s="9">
        <f>'COGS-INVENTORY_CWS'!AQ31</f>
        <v>1863852</v>
      </c>
      <c r="AR49" s="9">
        <f>'COGS-INVENTORY_CWS'!AR31</f>
        <v>1863852</v>
      </c>
      <c r="AS49" s="9">
        <f>'COGS-INVENTORY_CWS'!AS31</f>
        <v>1863852</v>
      </c>
      <c r="AT49" s="9">
        <f>'COGS-INVENTORY_CWS'!AT31</f>
        <v>1860000</v>
      </c>
      <c r="AU49" s="9">
        <f>'COGS-INVENTORY_CWS'!AU31</f>
        <v>1858716</v>
      </c>
      <c r="AV49" s="9">
        <f>'COGS-INVENTORY_CWS'!AV31</f>
        <v>1856148</v>
      </c>
      <c r="AW49" s="9">
        <f>'COGS-INVENTORY_CWS'!AW31</f>
        <v>1852082</v>
      </c>
      <c r="AX49" s="9">
        <f>'COGS-INVENTORY_CWS'!AX31</f>
        <v>1848444</v>
      </c>
      <c r="AY49" s="9">
        <f>'COGS-INVENTORY_CWS'!AY31</f>
        <v>1849086</v>
      </c>
      <c r="AZ49" s="9">
        <f>'COGS-INVENTORY_CWS'!AZ31</f>
        <v>1855078</v>
      </c>
      <c r="BA49" s="9">
        <f>'COGS-INVENTORY_CWS'!BA31</f>
        <v>2167078</v>
      </c>
      <c r="BB49" s="9">
        <f>'COGS-INVENTORY_CWS'!BB31</f>
        <v>2323078</v>
      </c>
      <c r="BC49" s="9">
        <f>'COGS-INVENTORY_CWS'!BC31</f>
        <v>2479078</v>
      </c>
      <c r="BD49" s="9">
        <f>'COGS-INVENTORY_CWS'!BD31</f>
        <v>2479078</v>
      </c>
      <c r="BE49" s="9">
        <f>'COGS-INVENTORY_CWS'!BE31</f>
        <v>2479078</v>
      </c>
      <c r="BF49" s="9">
        <f>'COGS-INVENTORY_CWS'!BF31</f>
        <v>2251078</v>
      </c>
      <c r="BG49" s="9">
        <f>'COGS-INVENTORY_CWS'!BG31</f>
        <v>2179078</v>
      </c>
      <c r="BH49" s="9">
        <f>'COGS-INVENTORY_CWS'!BH31</f>
        <v>2023078</v>
      </c>
      <c r="BI49" s="9">
        <f>'COGS-INVENTORY_CWS'!BI31</f>
        <v>1783078</v>
      </c>
      <c r="BJ49" s="9">
        <f>'COGS-INVENTORY_CWS'!BJ31</f>
        <v>7147078</v>
      </c>
      <c r="BK49" s="9">
        <f>'COGS-INVENTORY_CWS'!BK31</f>
        <v>12511078</v>
      </c>
    </row>
    <row r="50" spans="2:66" x14ac:dyDescent="0.15">
      <c r="B50" s="14" t="s">
        <v>1081</v>
      </c>
      <c r="C50" s="9">
        <f>'COGS-INVENTORY_CWS'!C35</f>
        <v>0</v>
      </c>
      <c r="D50" s="9">
        <f>'COGS-INVENTORY_CWS'!D35</f>
        <v>60000</v>
      </c>
      <c r="E50" s="9">
        <f>'COGS-INVENTORY_CWS'!E35</f>
        <v>72000</v>
      </c>
      <c r="F50" s="9">
        <f>'COGS-INVENTORY_CWS'!F35</f>
        <v>84000</v>
      </c>
      <c r="G50" s="9">
        <f>'COGS-INVENTORY_CWS'!G35</f>
        <v>60000</v>
      </c>
      <c r="H50" s="9">
        <f>'COGS-INVENTORY_CWS'!H35</f>
        <v>72000</v>
      </c>
      <c r="I50" s="9">
        <f>'COGS-INVENTORY_CWS'!I35</f>
        <v>48000</v>
      </c>
      <c r="J50" s="9">
        <f>'COGS-INVENTORY_CWS'!J35</f>
        <v>48000</v>
      </c>
      <c r="K50" s="9">
        <f>'COGS-INVENTORY_CWS'!K35</f>
        <v>48000</v>
      </c>
      <c r="L50" s="9">
        <f>'COGS-INVENTORY_CWS'!L35</f>
        <v>24000</v>
      </c>
      <c r="M50" s="9">
        <f>'COGS-INVENTORY_CWS'!M35</f>
        <v>132000</v>
      </c>
      <c r="N50" s="9">
        <f>'COGS-INVENTORY_CWS'!N35</f>
        <v>204000</v>
      </c>
      <c r="O50" s="9">
        <f>'COGS-INVENTORY_CWS'!O35</f>
        <v>240000</v>
      </c>
      <c r="P50" s="9">
        <f>'COGS-INVENTORY_CWS'!P35</f>
        <v>256800</v>
      </c>
      <c r="Q50" s="9">
        <f>'COGS-INVENTORY_CWS'!Q35</f>
        <v>282480</v>
      </c>
      <c r="R50" s="9">
        <f>'COGS-INVENTORY_CWS'!R35</f>
        <v>308160</v>
      </c>
      <c r="S50" s="9">
        <f>'COGS-INVENTORY_CWS'!S35</f>
        <v>256800</v>
      </c>
      <c r="T50" s="9">
        <f>'COGS-INVENTORY_CWS'!T35</f>
        <v>282480</v>
      </c>
      <c r="U50" s="9">
        <f>'COGS-INVENTORY_CWS'!U35</f>
        <v>218280</v>
      </c>
      <c r="V50" s="9">
        <f>'COGS-INVENTORY_CWS'!V35</f>
        <v>218280</v>
      </c>
      <c r="W50" s="9">
        <f>'COGS-INVENTORY_CWS'!W35</f>
        <v>218280</v>
      </c>
      <c r="X50" s="9">
        <f>'COGS-INVENTORY_CWS'!X35</f>
        <v>141240</v>
      </c>
      <c r="Y50" s="9">
        <f>'COGS-INVENTORY_CWS'!Y35</f>
        <v>179760</v>
      </c>
      <c r="Z50" s="9">
        <f>'COGS-INVENTORY_CWS'!Z35</f>
        <v>295320</v>
      </c>
      <c r="AA50" s="9">
        <f>'COGS-INVENTORY_CWS'!AA35</f>
        <v>333840</v>
      </c>
      <c r="AB50" s="9">
        <f>'COGS-INVENTORY_CWS'!AB35</f>
        <v>381134</v>
      </c>
      <c r="AC50" s="9">
        <f>'COGS-INVENTORY_CWS'!AC35</f>
        <v>425111</v>
      </c>
      <c r="AD50" s="9">
        <f>'COGS-INVENTORY_CWS'!AD35</f>
        <v>469088</v>
      </c>
      <c r="AE50" s="9">
        <f>'COGS-INVENTORY_CWS'!AE35</f>
        <v>381134</v>
      </c>
      <c r="AF50" s="9">
        <f>'COGS-INVENTORY_CWS'!AF35</f>
        <v>425111</v>
      </c>
      <c r="AG50" s="9">
        <f>'COGS-INVENTORY_CWS'!AG35</f>
        <v>337157</v>
      </c>
      <c r="AH50" s="9">
        <f>'COGS-INVENTORY_CWS'!AH35</f>
        <v>337157</v>
      </c>
      <c r="AI50" s="9">
        <f>'COGS-INVENTORY_CWS'!AI35</f>
        <v>337157</v>
      </c>
      <c r="AJ50" s="9">
        <f>'COGS-INVENTORY_CWS'!AJ35</f>
        <v>205226</v>
      </c>
      <c r="AK50" s="9">
        <f>'COGS-INVENTORY_CWS'!AK35</f>
        <v>454429</v>
      </c>
      <c r="AL50" s="9">
        <f>'COGS-INVENTORY_CWS'!AL35</f>
        <v>732950</v>
      </c>
      <c r="AM50" s="9">
        <f>'COGS-INVENTORY_CWS'!AM35</f>
        <v>820904</v>
      </c>
      <c r="AN50" s="9">
        <f>'COGS-INVENTORY_CWS'!AN35</f>
        <v>11984</v>
      </c>
      <c r="AO50" s="9">
        <f>'COGS-INVENTORY_CWS'!AO35</f>
        <v>13268</v>
      </c>
      <c r="AP50" s="9">
        <f>'COGS-INVENTORY_CWS'!AP35</f>
        <v>14552</v>
      </c>
      <c r="AQ50" s="9">
        <f>'COGS-INVENTORY_CWS'!AQ35</f>
        <v>11984</v>
      </c>
      <c r="AR50" s="9">
        <f>'COGS-INVENTORY_CWS'!AR35</f>
        <v>13268</v>
      </c>
      <c r="AS50" s="9">
        <f>'COGS-INVENTORY_CWS'!AS35</f>
        <v>10700</v>
      </c>
      <c r="AT50" s="9">
        <f>'COGS-INVENTORY_CWS'!AT35</f>
        <v>10700</v>
      </c>
      <c r="AU50" s="9">
        <f>'COGS-INVENTORY_CWS'!AU35</f>
        <v>10700</v>
      </c>
      <c r="AV50" s="9">
        <f>'COGS-INVENTORY_CWS'!AV35</f>
        <v>6634</v>
      </c>
      <c r="AW50" s="9">
        <f>'COGS-INVENTORY_CWS'!AW35</f>
        <v>7062</v>
      </c>
      <c r="AX50" s="9">
        <f>'COGS-INVENTORY_CWS'!AX35</f>
        <v>11342</v>
      </c>
      <c r="AY50" s="9">
        <f>'COGS-INVENTORY_CWS'!AY35</f>
        <v>12626</v>
      </c>
      <c r="AZ50" s="9">
        <f>'COGS-INVENTORY_CWS'!AZ35</f>
        <v>708000</v>
      </c>
      <c r="BA50" s="9">
        <f>'COGS-INVENTORY_CWS'!BA35</f>
        <v>792000</v>
      </c>
      <c r="BB50" s="9">
        <f>'COGS-INVENTORY_CWS'!BB35</f>
        <v>864000</v>
      </c>
      <c r="BC50" s="9">
        <f>'COGS-INVENTORY_CWS'!BC35</f>
        <v>708000</v>
      </c>
      <c r="BD50" s="9">
        <f>'COGS-INVENTORY_CWS'!BD35</f>
        <v>792000</v>
      </c>
      <c r="BE50" s="9">
        <f>'COGS-INVENTORY_CWS'!BE35</f>
        <v>636000</v>
      </c>
      <c r="BF50" s="9">
        <f>'COGS-INVENTORY_CWS'!BF35</f>
        <v>636000</v>
      </c>
      <c r="BG50" s="9">
        <f>'COGS-INVENTORY_CWS'!BG35</f>
        <v>636000</v>
      </c>
      <c r="BH50" s="9">
        <f>'COGS-INVENTORY_CWS'!BH35</f>
        <v>396000</v>
      </c>
      <c r="BI50" s="9">
        <f>'COGS-INVENTORY_CWS'!BI35</f>
        <v>6000000</v>
      </c>
      <c r="BJ50" s="9">
        <f>'COGS-INVENTORY_CWS'!BJ35</f>
        <v>6000000</v>
      </c>
      <c r="BK50" s="9">
        <f>'COGS-INVENTORY_CWS'!BK35</f>
        <v>7800000</v>
      </c>
    </row>
    <row r="51" spans="2:66" x14ac:dyDescent="0.15">
      <c r="B51" s="14" t="s">
        <v>347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60000</v>
      </c>
      <c r="H51" s="9">
        <f>'COGS-INVENTORY_CWS'!H39</f>
        <v>72000</v>
      </c>
      <c r="I51" s="9">
        <f>'COGS-INVENTORY_CWS'!I39</f>
        <v>84000</v>
      </c>
      <c r="J51" s="9">
        <f>'COGS-INVENTORY_CWS'!J39</f>
        <v>60000</v>
      </c>
      <c r="K51" s="9">
        <f>'COGS-INVENTORY_CWS'!K39</f>
        <v>72000</v>
      </c>
      <c r="L51" s="9">
        <f>'COGS-INVENTORY_CWS'!L39</f>
        <v>48000</v>
      </c>
      <c r="M51" s="9">
        <f>'COGS-INVENTORY_CWS'!M39</f>
        <v>48000</v>
      </c>
      <c r="N51" s="9">
        <f>'COGS-INVENTORY_CWS'!N39</f>
        <v>48000</v>
      </c>
      <c r="O51" s="9">
        <f>'COGS-INVENTORY_CWS'!O39</f>
        <v>24000</v>
      </c>
      <c r="P51" s="9">
        <f>'COGS-INVENTORY_CWS'!P39</f>
        <v>141240</v>
      </c>
      <c r="Q51" s="9">
        <f>'COGS-INVENTORY_CWS'!Q39</f>
        <v>218280</v>
      </c>
      <c r="R51" s="9">
        <f>'COGS-INVENTORY_CWS'!R39</f>
        <v>256800</v>
      </c>
      <c r="S51" s="9">
        <f>'COGS-INVENTORY_CWS'!S39</f>
        <v>256800</v>
      </c>
      <c r="T51" s="9">
        <f>'COGS-INVENTORY_CWS'!T39</f>
        <v>282480</v>
      </c>
      <c r="U51" s="9">
        <f>'COGS-INVENTORY_CWS'!U39</f>
        <v>308160</v>
      </c>
      <c r="V51" s="9">
        <f>'COGS-INVENTORY_CWS'!V39</f>
        <v>256800</v>
      </c>
      <c r="W51" s="9">
        <f>'COGS-INVENTORY_CWS'!W39</f>
        <v>282480</v>
      </c>
      <c r="X51" s="9">
        <f>'COGS-INVENTORY_CWS'!X39</f>
        <v>218280</v>
      </c>
      <c r="Y51" s="9">
        <f>'COGS-INVENTORY_CWS'!Y39</f>
        <v>218280</v>
      </c>
      <c r="Z51" s="9">
        <f>'COGS-INVENTORY_CWS'!Z39</f>
        <v>218280</v>
      </c>
      <c r="AA51" s="9">
        <f>'COGS-INVENTORY_CWS'!AA39</f>
        <v>141240</v>
      </c>
      <c r="AB51" s="9">
        <f>'COGS-INVENTORY_CWS'!AB39</f>
        <v>205226</v>
      </c>
      <c r="AC51" s="9">
        <f>'COGS-INVENTORY_CWS'!AC39</f>
        <v>337157</v>
      </c>
      <c r="AD51" s="9">
        <f>'COGS-INVENTORY_CWS'!AD39</f>
        <v>381134</v>
      </c>
      <c r="AE51" s="9">
        <f>'COGS-INVENTORY_CWS'!AE39</f>
        <v>381134</v>
      </c>
      <c r="AF51" s="9">
        <f>'COGS-INVENTORY_CWS'!AF39</f>
        <v>425111</v>
      </c>
      <c r="AG51" s="9">
        <f>'COGS-INVENTORY_CWS'!AG39</f>
        <v>469088</v>
      </c>
      <c r="AH51" s="9">
        <f>'COGS-INVENTORY_CWS'!AH39</f>
        <v>381134</v>
      </c>
      <c r="AI51" s="9">
        <f>'COGS-INVENTORY_CWS'!AI39</f>
        <v>425111</v>
      </c>
      <c r="AJ51" s="9">
        <f>'COGS-INVENTORY_CWS'!AJ39</f>
        <v>337157</v>
      </c>
      <c r="AK51" s="9">
        <f>'COGS-INVENTORY_CWS'!AK39</f>
        <v>337157</v>
      </c>
      <c r="AL51" s="9">
        <f>'COGS-INVENTORY_CWS'!AL39</f>
        <v>337157</v>
      </c>
      <c r="AM51" s="9">
        <f>'COGS-INVENTORY_CWS'!AM39</f>
        <v>205226</v>
      </c>
      <c r="AN51" s="9">
        <f>'COGS-INVENTORY_CWS'!AN39</f>
        <v>6634</v>
      </c>
      <c r="AO51" s="9">
        <f>'COGS-INVENTORY_CWS'!AO39</f>
        <v>10700</v>
      </c>
      <c r="AP51" s="9">
        <f>'COGS-INVENTORY_CWS'!AP39</f>
        <v>11984</v>
      </c>
      <c r="AQ51" s="9">
        <f>'COGS-INVENTORY_CWS'!AQ39</f>
        <v>11984</v>
      </c>
      <c r="AR51" s="9">
        <f>'COGS-INVENTORY_CWS'!AR39</f>
        <v>13268</v>
      </c>
      <c r="AS51" s="9">
        <f>'COGS-INVENTORY_CWS'!AS39</f>
        <v>14552</v>
      </c>
      <c r="AT51" s="9">
        <f>'COGS-INVENTORY_CWS'!AT39</f>
        <v>11984</v>
      </c>
      <c r="AU51" s="9">
        <f>'COGS-INVENTORY_CWS'!AU39</f>
        <v>13268</v>
      </c>
      <c r="AV51" s="9">
        <f>'COGS-INVENTORY_CWS'!AV39</f>
        <v>10700</v>
      </c>
      <c r="AW51" s="9">
        <f>'COGS-INVENTORY_CWS'!AW39</f>
        <v>10700</v>
      </c>
      <c r="AX51" s="9">
        <f>'COGS-INVENTORY_CWS'!AX39</f>
        <v>10700</v>
      </c>
      <c r="AY51" s="9">
        <f>'COGS-INVENTORY_CWS'!AY39</f>
        <v>6634</v>
      </c>
      <c r="AZ51" s="9">
        <f>'COGS-INVENTORY_CWS'!AZ39</f>
        <v>396000</v>
      </c>
      <c r="BA51" s="9">
        <f>'COGS-INVENTORY_CWS'!BA39</f>
        <v>636000</v>
      </c>
      <c r="BB51" s="9">
        <f>'COGS-INVENTORY_CWS'!BB39</f>
        <v>708000</v>
      </c>
      <c r="BC51" s="9">
        <f>'COGS-INVENTORY_CWS'!BC39</f>
        <v>708000</v>
      </c>
      <c r="BD51" s="9">
        <f>'COGS-INVENTORY_CWS'!BD39</f>
        <v>792000</v>
      </c>
      <c r="BE51" s="9">
        <f>'COGS-INVENTORY_CWS'!BE39</f>
        <v>864000</v>
      </c>
      <c r="BF51" s="9">
        <f>'COGS-INVENTORY_CWS'!BF39</f>
        <v>708000</v>
      </c>
      <c r="BG51" s="9">
        <f>'COGS-INVENTORY_CWS'!BG39</f>
        <v>792000</v>
      </c>
      <c r="BH51" s="9">
        <f>'COGS-INVENTORY_CWS'!BH39</f>
        <v>636000</v>
      </c>
      <c r="BI51" s="9">
        <f>'COGS-INVENTORY_CWS'!BI39</f>
        <v>636000</v>
      </c>
      <c r="BJ51" s="9">
        <f>'COGS-INVENTORY_CWS'!BJ39</f>
        <v>636000</v>
      </c>
      <c r="BK51" s="9">
        <f>'COGS-INVENTORY_CWS'!BK39</f>
        <v>396000</v>
      </c>
    </row>
    <row r="52" spans="2:66" x14ac:dyDescent="0.15">
      <c r="B52" s="14" t="s">
        <v>350</v>
      </c>
      <c r="C52" s="9">
        <f>'COGS-INVENTORY_CWS'!C48</f>
        <v>0</v>
      </c>
      <c r="D52" s="9">
        <f>'COGS-INVENTORY_CWS'!D48</f>
        <v>60000</v>
      </c>
      <c r="E52" s="9">
        <f>'COGS-INVENTORY_CWS'!E48</f>
        <v>132000</v>
      </c>
      <c r="F52" s="9">
        <f>'COGS-INVENTORY_CWS'!F48</f>
        <v>216000</v>
      </c>
      <c r="G52" s="9">
        <f>'COGS-INVENTORY_CWS'!G48</f>
        <v>216000</v>
      </c>
      <c r="H52" s="9">
        <f>'COGS-INVENTORY_CWS'!H48</f>
        <v>216000</v>
      </c>
      <c r="I52" s="9">
        <f>'COGS-INVENTORY_CWS'!I48</f>
        <v>180000</v>
      </c>
      <c r="J52" s="9">
        <f>'COGS-INVENTORY_CWS'!J48</f>
        <v>168000</v>
      </c>
      <c r="K52" s="9">
        <f>'COGS-INVENTORY_CWS'!K48</f>
        <v>144000</v>
      </c>
      <c r="L52" s="9">
        <f>'COGS-INVENTORY_CWS'!L48</f>
        <v>120000</v>
      </c>
      <c r="M52" s="9">
        <f>'COGS-INVENTORY_CWS'!M48</f>
        <v>204000</v>
      </c>
      <c r="N52" s="9">
        <f>'COGS-INVENTORY_CWS'!N48</f>
        <v>360000</v>
      </c>
      <c r="O52" s="9">
        <f>'COGS-INVENTORY_CWS'!O48</f>
        <v>576000</v>
      </c>
      <c r="P52" s="9">
        <f>'COGS-INVENTORY_CWS'!P48</f>
        <v>691560</v>
      </c>
      <c r="Q52" s="9">
        <f>'COGS-INVENTORY_CWS'!Q48</f>
        <v>755760</v>
      </c>
      <c r="R52" s="9">
        <f>'COGS-INVENTORY_CWS'!R48</f>
        <v>807120</v>
      </c>
      <c r="S52" s="9">
        <f>'COGS-INVENTORY_CWS'!S48</f>
        <v>807120</v>
      </c>
      <c r="T52" s="9">
        <f>'COGS-INVENTORY_CWS'!T48</f>
        <v>807120</v>
      </c>
      <c r="U52" s="9">
        <f>'COGS-INVENTORY_CWS'!U48</f>
        <v>717240</v>
      </c>
      <c r="V52" s="9">
        <f>'COGS-INVENTORY_CWS'!V48</f>
        <v>678720</v>
      </c>
      <c r="W52" s="9">
        <f>'COGS-INVENTORY_CWS'!W48</f>
        <v>614520</v>
      </c>
      <c r="X52" s="9">
        <f>'COGS-INVENTORY_CWS'!X48</f>
        <v>537480</v>
      </c>
      <c r="Y52" s="9">
        <f>'COGS-INVENTORY_CWS'!Y48</f>
        <v>498960</v>
      </c>
      <c r="Z52" s="9">
        <f>'COGS-INVENTORY_CWS'!Z48</f>
        <v>576000</v>
      </c>
      <c r="AA52" s="9">
        <f>'COGS-INVENTORY_CWS'!AA48</f>
        <v>768600</v>
      </c>
      <c r="AB52" s="9">
        <f>'COGS-INVENTORY_CWS'!AB48</f>
        <v>944508</v>
      </c>
      <c r="AC52" s="9">
        <f>'COGS-INVENTORY_CWS'!AC48</f>
        <v>1032462</v>
      </c>
      <c r="AD52" s="9">
        <f>'COGS-INVENTORY_CWS'!AD48</f>
        <v>1120416</v>
      </c>
      <c r="AE52" s="9">
        <f>'COGS-INVENTORY_CWS'!AE48</f>
        <v>1120416</v>
      </c>
      <c r="AF52" s="9">
        <f>'COGS-INVENTORY_CWS'!AF48</f>
        <v>1120416</v>
      </c>
      <c r="AG52" s="9">
        <f>'COGS-INVENTORY_CWS'!AG48</f>
        <v>988485</v>
      </c>
      <c r="AH52" s="9">
        <f>'COGS-INVENTORY_CWS'!AH48</f>
        <v>944508</v>
      </c>
      <c r="AI52" s="9">
        <f>'COGS-INVENTORY_CWS'!AI48</f>
        <v>856554</v>
      </c>
      <c r="AJ52" s="9">
        <f>'COGS-INVENTORY_CWS'!AJ48</f>
        <v>724623</v>
      </c>
      <c r="AK52" s="9">
        <f>'COGS-INVENTORY_CWS'!AK48</f>
        <v>841895</v>
      </c>
      <c r="AL52" s="9">
        <f>'COGS-INVENTORY_CWS'!AL48</f>
        <v>1237688</v>
      </c>
      <c r="AM52" s="9">
        <f>'COGS-INVENTORY_CWS'!AM48</f>
        <v>1853366</v>
      </c>
      <c r="AN52" s="9">
        <f>'COGS-INVENTORY_CWS'!AN48</f>
        <v>1858716</v>
      </c>
      <c r="AO52" s="9">
        <f>'COGS-INVENTORY_CWS'!AO48</f>
        <v>1861284</v>
      </c>
      <c r="AP52" s="9">
        <f>'COGS-INVENTORY_CWS'!AP48</f>
        <v>1863852</v>
      </c>
      <c r="AQ52" s="9">
        <f>'COGS-INVENTORY_CWS'!AQ48</f>
        <v>1863852</v>
      </c>
      <c r="AR52" s="9">
        <f>'COGS-INVENTORY_CWS'!AR48</f>
        <v>1863852</v>
      </c>
      <c r="AS52" s="9">
        <f>'COGS-INVENTORY_CWS'!AS48</f>
        <v>1860000</v>
      </c>
      <c r="AT52" s="9">
        <f>'COGS-INVENTORY_CWS'!AT48</f>
        <v>1858716</v>
      </c>
      <c r="AU52" s="9">
        <f>'COGS-INVENTORY_CWS'!AU48</f>
        <v>1856148</v>
      </c>
      <c r="AV52" s="9">
        <f>'COGS-INVENTORY_CWS'!AV48</f>
        <v>1852082</v>
      </c>
      <c r="AW52" s="9">
        <f>'COGS-INVENTORY_CWS'!AW48</f>
        <v>1848444</v>
      </c>
      <c r="AX52" s="9">
        <f>'COGS-INVENTORY_CWS'!AX48</f>
        <v>1849086</v>
      </c>
      <c r="AY52" s="9">
        <f>'COGS-INVENTORY_CWS'!AY48</f>
        <v>1855078</v>
      </c>
      <c r="AZ52" s="9">
        <f>'COGS-INVENTORY_CWS'!AZ48</f>
        <v>2167078</v>
      </c>
      <c r="BA52" s="9">
        <f>'COGS-INVENTORY_CWS'!BA48</f>
        <v>2323078</v>
      </c>
      <c r="BB52" s="9">
        <f>'COGS-INVENTORY_CWS'!BB48</f>
        <v>2479078</v>
      </c>
      <c r="BC52" s="9">
        <f>'COGS-INVENTORY_CWS'!BC48</f>
        <v>2479078</v>
      </c>
      <c r="BD52" s="9">
        <f>'COGS-INVENTORY_CWS'!BD48</f>
        <v>2479078</v>
      </c>
      <c r="BE52" s="9">
        <f>'COGS-INVENTORY_CWS'!BE48</f>
        <v>2251078</v>
      </c>
      <c r="BF52" s="9">
        <f>'COGS-INVENTORY_CWS'!BF48</f>
        <v>2179078</v>
      </c>
      <c r="BG52" s="9">
        <f>'COGS-INVENTORY_CWS'!BG48</f>
        <v>2023078</v>
      </c>
      <c r="BH52" s="9">
        <f>'COGS-INVENTORY_CWS'!BH48</f>
        <v>1783078</v>
      </c>
      <c r="BI52" s="9">
        <f>'COGS-INVENTORY_CWS'!BI48</f>
        <v>7147078</v>
      </c>
      <c r="BJ52" s="9">
        <f>'COGS-INVENTORY_CWS'!BJ48</f>
        <v>12511078</v>
      </c>
      <c r="BK52" s="9">
        <f>'COGS-INVENTORY_CWS'!BK48</f>
        <v>19915078</v>
      </c>
    </row>
    <row r="53" spans="2:66" x14ac:dyDescent="0.15">
      <c r="B53" s="14" t="s">
        <v>371</v>
      </c>
      <c r="C53" s="9">
        <f>'COGS-INVENTORY_CWS'!C69</f>
        <v>0</v>
      </c>
      <c r="D53" s="9">
        <f>'COGS-INVENTORY_CWS'!D69</f>
        <v>60000</v>
      </c>
      <c r="E53" s="9">
        <f>'COGS-INVENTORY_CWS'!E69</f>
        <v>132000</v>
      </c>
      <c r="F53" s="9">
        <f>'COGS-INVENTORY_CWS'!F69</f>
        <v>156000</v>
      </c>
      <c r="G53" s="9">
        <f>'COGS-INVENTORY_CWS'!G69</f>
        <v>144000</v>
      </c>
      <c r="H53" s="9">
        <f>'COGS-INVENTORY_CWS'!H69</f>
        <v>132000</v>
      </c>
      <c r="I53" s="9">
        <f>'COGS-INVENTORY_CWS'!I69</f>
        <v>120000</v>
      </c>
      <c r="J53" s="9">
        <f>'COGS-INVENTORY_CWS'!J69</f>
        <v>96000</v>
      </c>
      <c r="K53" s="9">
        <f>'COGS-INVENTORY_CWS'!K69</f>
        <v>96000</v>
      </c>
      <c r="L53" s="9">
        <f>'COGS-INVENTORY_CWS'!L69</f>
        <v>72000</v>
      </c>
      <c r="M53" s="9">
        <f>'COGS-INVENTORY_CWS'!M69</f>
        <v>156000</v>
      </c>
      <c r="N53" s="9">
        <f>'COGS-INVENTORY_CWS'!N69</f>
        <v>336000</v>
      </c>
      <c r="O53" s="9">
        <f>'COGS-INVENTORY_CWS'!O69</f>
        <v>444000</v>
      </c>
      <c r="P53" s="9">
        <f>'COGS-INVENTORY_CWS'!P69</f>
        <v>496800</v>
      </c>
      <c r="Q53" s="9">
        <f>'COGS-INVENTORY_CWS'!Q69</f>
        <v>539280</v>
      </c>
      <c r="R53" s="9">
        <f>'COGS-INVENTORY_CWS'!R69</f>
        <v>590640</v>
      </c>
      <c r="S53" s="9">
        <f>'COGS-INVENTORY_CWS'!S69</f>
        <v>564960</v>
      </c>
      <c r="T53" s="9">
        <f>'COGS-INVENTORY_CWS'!T69</f>
        <v>539280</v>
      </c>
      <c r="U53" s="9">
        <f>'COGS-INVENTORY_CWS'!U69</f>
        <v>500760</v>
      </c>
      <c r="V53" s="9">
        <f>'COGS-INVENTORY_CWS'!V69</f>
        <v>436560</v>
      </c>
      <c r="W53" s="9">
        <f>'COGS-INVENTORY_CWS'!W69</f>
        <v>436560</v>
      </c>
      <c r="X53" s="9">
        <f>'COGS-INVENTORY_CWS'!X69</f>
        <v>359520</v>
      </c>
      <c r="Y53" s="9">
        <f>'COGS-INVENTORY_CWS'!Y69</f>
        <v>321000</v>
      </c>
      <c r="Z53" s="9">
        <f>'COGS-INVENTORY_CWS'!Z69</f>
        <v>475080</v>
      </c>
      <c r="AA53" s="9">
        <f>'COGS-INVENTORY_CWS'!AA69</f>
        <v>629160</v>
      </c>
      <c r="AB53" s="9">
        <f>'COGS-INVENTORY_CWS'!AB69</f>
        <v>714974</v>
      </c>
      <c r="AC53" s="9">
        <f>'COGS-INVENTORY_CWS'!AC69</f>
        <v>806245</v>
      </c>
      <c r="AD53" s="9">
        <f>'COGS-INVENTORY_CWS'!AD69</f>
        <v>894199</v>
      </c>
      <c r="AE53" s="9">
        <f>'COGS-INVENTORY_CWS'!AE69</f>
        <v>850222</v>
      </c>
      <c r="AF53" s="9">
        <f>'COGS-INVENTORY_CWS'!AF69</f>
        <v>806245</v>
      </c>
      <c r="AG53" s="9">
        <f>'COGS-INVENTORY_CWS'!AG69</f>
        <v>762268</v>
      </c>
      <c r="AH53" s="9">
        <f>'COGS-INVENTORY_CWS'!AH69</f>
        <v>674314</v>
      </c>
      <c r="AI53" s="9">
        <f>'COGS-INVENTORY_CWS'!AI69</f>
        <v>674314</v>
      </c>
      <c r="AJ53" s="9">
        <f>'COGS-INVENTORY_CWS'!AJ69</f>
        <v>542383</v>
      </c>
      <c r="AK53" s="9">
        <f>'COGS-INVENTORY_CWS'!AK69</f>
        <v>659655</v>
      </c>
      <c r="AL53" s="9">
        <f>'COGS-INVENTORY_CWS'!AL69</f>
        <v>1187379</v>
      </c>
      <c r="AM53" s="9">
        <f>'COGS-INVENTORY_CWS'!AM69</f>
        <v>1553854</v>
      </c>
      <c r="AN53" s="9">
        <f>'COGS-INVENTORY_CWS'!AN69</f>
        <v>832888</v>
      </c>
      <c r="AO53" s="9">
        <f>'COGS-INVENTORY_CWS'!AO69</f>
        <v>25252</v>
      </c>
      <c r="AP53" s="9">
        <f>'COGS-INVENTORY_CWS'!AP69</f>
        <v>27820</v>
      </c>
      <c r="AQ53" s="9">
        <f>'COGS-INVENTORY_CWS'!AQ69</f>
        <v>26536</v>
      </c>
      <c r="AR53" s="9">
        <f>'COGS-INVENTORY_CWS'!AR69</f>
        <v>25252</v>
      </c>
      <c r="AS53" s="9">
        <f>'COGS-INVENTORY_CWS'!AS69</f>
        <v>23968</v>
      </c>
      <c r="AT53" s="9">
        <f>'COGS-INVENTORY_CWS'!AT69</f>
        <v>21400</v>
      </c>
      <c r="AU53" s="9">
        <f>'COGS-INVENTORY_CWS'!AU69</f>
        <v>21400</v>
      </c>
      <c r="AV53" s="9">
        <f>'COGS-INVENTORY_CWS'!AV69</f>
        <v>17334</v>
      </c>
      <c r="AW53" s="9">
        <f>'COGS-INVENTORY_CWS'!AW69</f>
        <v>13696</v>
      </c>
      <c r="AX53" s="9">
        <f>'COGS-INVENTORY_CWS'!AX69</f>
        <v>18404</v>
      </c>
      <c r="AY53" s="9">
        <f>'COGS-INVENTORY_CWS'!AY69</f>
        <v>23968</v>
      </c>
      <c r="AZ53" s="9">
        <f>'COGS-INVENTORY_CWS'!AZ69</f>
        <v>720626</v>
      </c>
      <c r="BA53" s="9">
        <f>'COGS-INVENTORY_CWS'!BA69</f>
        <v>1500000</v>
      </c>
      <c r="BB53" s="9">
        <f>'COGS-INVENTORY_CWS'!BB69</f>
        <v>1656000</v>
      </c>
      <c r="BC53" s="9">
        <f>'COGS-INVENTORY_CWS'!BC69</f>
        <v>1572000</v>
      </c>
      <c r="BD53" s="9">
        <f>'COGS-INVENTORY_CWS'!BD69</f>
        <v>1500000</v>
      </c>
      <c r="BE53" s="9">
        <f>'COGS-INVENTORY_CWS'!BE69</f>
        <v>1428000</v>
      </c>
      <c r="BF53" s="9">
        <f>'COGS-INVENTORY_CWS'!BF69</f>
        <v>1272000</v>
      </c>
      <c r="BG53" s="9">
        <f>'COGS-INVENTORY_CWS'!BG69</f>
        <v>1272000</v>
      </c>
      <c r="BH53" s="9">
        <f>'COGS-INVENTORY_CWS'!BH69</f>
        <v>1032000</v>
      </c>
      <c r="BI53" s="9">
        <f>'COGS-INVENTORY_CWS'!BI69</f>
        <v>6396000</v>
      </c>
      <c r="BJ53" s="9">
        <f>'COGS-INVENTORY_CWS'!BJ69</f>
        <v>12000000</v>
      </c>
      <c r="BK53" s="9">
        <f>'COGS-INVENTORY_CWS'!BK69</f>
        <v>13800000</v>
      </c>
    </row>
    <row r="55" spans="2:66" x14ac:dyDescent="0.15">
      <c r="C55" s="75"/>
      <c r="D55" s="372" t="s">
        <v>35</v>
      </c>
      <c r="E55" s="372"/>
      <c r="F55" s="372"/>
      <c r="G55" s="372"/>
      <c r="H55" s="372"/>
      <c r="I55" s="372"/>
      <c r="J55" s="372"/>
      <c r="K55" s="372"/>
      <c r="L55" s="372"/>
      <c r="M55" s="372"/>
      <c r="N55" s="372"/>
      <c r="O55" s="372"/>
      <c r="P55" s="372" t="s">
        <v>36</v>
      </c>
      <c r="Q55" s="372"/>
      <c r="R55" s="372"/>
      <c r="S55" s="372"/>
      <c r="T55" s="372"/>
      <c r="U55" s="372"/>
      <c r="V55" s="372"/>
      <c r="W55" s="372"/>
      <c r="X55" s="372"/>
      <c r="Y55" s="372"/>
      <c r="Z55" s="372"/>
      <c r="AA55" s="372"/>
      <c r="AB55" s="372" t="s">
        <v>37</v>
      </c>
      <c r="AC55" s="372"/>
      <c r="AD55" s="372"/>
      <c r="AE55" s="372"/>
      <c r="AF55" s="372"/>
      <c r="AG55" s="372"/>
      <c r="AH55" s="372"/>
      <c r="AI55" s="372"/>
      <c r="AJ55" s="372"/>
      <c r="AK55" s="372"/>
      <c r="AL55" s="372"/>
      <c r="AM55" s="372"/>
      <c r="AN55" s="372" t="s">
        <v>38</v>
      </c>
      <c r="AO55" s="372"/>
      <c r="AP55" s="372"/>
      <c r="AQ55" s="372"/>
      <c r="AR55" s="372"/>
      <c r="AS55" s="372"/>
      <c r="AT55" s="372"/>
      <c r="AU55" s="372"/>
      <c r="AV55" s="372"/>
      <c r="AW55" s="372"/>
      <c r="AX55" s="372"/>
      <c r="AY55" s="372"/>
      <c r="AZ55" s="372" t="s">
        <v>39</v>
      </c>
      <c r="BA55" s="372"/>
      <c r="BB55" s="372"/>
      <c r="BC55" s="372"/>
      <c r="BD55" s="372"/>
      <c r="BE55" s="372"/>
      <c r="BF55" s="372"/>
      <c r="BG55" s="372"/>
      <c r="BH55" s="372"/>
      <c r="BI55" s="372"/>
      <c r="BJ55" s="372"/>
      <c r="BK55" s="372"/>
      <c r="BM55" s="10" t="s">
        <v>641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350</v>
      </c>
      <c r="C58" s="9">
        <f>'COGS-INVENTORY_CWS'!C48</f>
        <v>0</v>
      </c>
      <c r="D58" s="9">
        <f>'COGS-INVENTORY_CWS'!D48</f>
        <v>60000</v>
      </c>
      <c r="E58" s="9">
        <f>'COGS-INVENTORY_CWS'!E48</f>
        <v>132000</v>
      </c>
      <c r="F58" s="9">
        <f>'COGS-INVENTORY_CWS'!F48</f>
        <v>216000</v>
      </c>
      <c r="G58" s="9">
        <f>'COGS-INVENTORY_CWS'!G48</f>
        <v>216000</v>
      </c>
      <c r="H58" s="9">
        <f>'COGS-INVENTORY_CWS'!H48</f>
        <v>216000</v>
      </c>
      <c r="I58" s="9">
        <f>'COGS-INVENTORY_CWS'!I48</f>
        <v>180000</v>
      </c>
      <c r="J58" s="9">
        <f>'COGS-INVENTORY_CWS'!J48</f>
        <v>168000</v>
      </c>
      <c r="K58" s="9">
        <f>'COGS-INVENTORY_CWS'!K48</f>
        <v>144000</v>
      </c>
      <c r="L58" s="9">
        <f>'COGS-INVENTORY_CWS'!L48</f>
        <v>120000</v>
      </c>
      <c r="M58" s="9">
        <f>'COGS-INVENTORY_CWS'!M48</f>
        <v>204000</v>
      </c>
      <c r="N58" s="9">
        <f>'COGS-INVENTORY_CWS'!N48</f>
        <v>360000</v>
      </c>
      <c r="O58" s="9">
        <f>'COGS-INVENTORY_CWS'!O48</f>
        <v>576000</v>
      </c>
      <c r="P58" s="9">
        <f>'COGS-INVENTORY_CWS'!P48</f>
        <v>691560</v>
      </c>
      <c r="Q58" s="9">
        <f>'COGS-INVENTORY_CWS'!Q48</f>
        <v>755760</v>
      </c>
      <c r="R58" s="9">
        <f>'COGS-INVENTORY_CWS'!R48</f>
        <v>807120</v>
      </c>
      <c r="S58" s="9">
        <f>'COGS-INVENTORY_CWS'!S48</f>
        <v>807120</v>
      </c>
      <c r="T58" s="9">
        <f>'COGS-INVENTORY_CWS'!T48</f>
        <v>807120</v>
      </c>
      <c r="U58" s="9">
        <f>'COGS-INVENTORY_CWS'!U48</f>
        <v>717240</v>
      </c>
      <c r="V58" s="9">
        <f>'COGS-INVENTORY_CWS'!V48</f>
        <v>678720</v>
      </c>
      <c r="W58" s="9">
        <f>'COGS-INVENTORY_CWS'!W48</f>
        <v>614520</v>
      </c>
      <c r="X58" s="9">
        <f>'COGS-INVENTORY_CWS'!X48</f>
        <v>537480</v>
      </c>
      <c r="Y58" s="9">
        <f>'COGS-INVENTORY_CWS'!Y48</f>
        <v>498960</v>
      </c>
      <c r="Z58" s="9">
        <f>'COGS-INVENTORY_CWS'!Z48</f>
        <v>576000</v>
      </c>
      <c r="AA58" s="9">
        <f>'COGS-INVENTORY_CWS'!AA48</f>
        <v>768600</v>
      </c>
      <c r="AB58" s="9">
        <f>'COGS-INVENTORY_CWS'!AB48</f>
        <v>944508</v>
      </c>
      <c r="AC58" s="9">
        <f>'COGS-INVENTORY_CWS'!AC48</f>
        <v>1032462</v>
      </c>
      <c r="AD58" s="9">
        <f>'COGS-INVENTORY_CWS'!AD48</f>
        <v>1120416</v>
      </c>
      <c r="AE58" s="9">
        <f>'COGS-INVENTORY_CWS'!AE48</f>
        <v>1120416</v>
      </c>
      <c r="AF58" s="9">
        <f>'COGS-INVENTORY_CWS'!AF48</f>
        <v>1120416</v>
      </c>
      <c r="AG58" s="9">
        <f>'COGS-INVENTORY_CWS'!AG48</f>
        <v>988485</v>
      </c>
      <c r="AH58" s="9">
        <f>'COGS-INVENTORY_CWS'!AH48</f>
        <v>944508</v>
      </c>
      <c r="AI58" s="9">
        <f>'COGS-INVENTORY_CWS'!AI48</f>
        <v>856554</v>
      </c>
      <c r="AJ58" s="9">
        <f>'COGS-INVENTORY_CWS'!AJ48</f>
        <v>724623</v>
      </c>
      <c r="AK58" s="9">
        <f>'COGS-INVENTORY_CWS'!AK48</f>
        <v>841895</v>
      </c>
      <c r="AL58" s="9">
        <f>'COGS-INVENTORY_CWS'!AL48</f>
        <v>1237688</v>
      </c>
      <c r="AM58" s="9">
        <f>'COGS-INVENTORY_CWS'!AM48</f>
        <v>1853366</v>
      </c>
      <c r="AN58" s="9">
        <f>'COGS-INVENTORY_CWS'!AN48</f>
        <v>1858716</v>
      </c>
      <c r="AO58" s="9">
        <f>'COGS-INVENTORY_CWS'!AO48</f>
        <v>1861284</v>
      </c>
      <c r="AP58" s="9">
        <f>'COGS-INVENTORY_CWS'!AP48</f>
        <v>1863852</v>
      </c>
      <c r="AQ58" s="9">
        <f>'COGS-INVENTORY_CWS'!AQ48</f>
        <v>1863852</v>
      </c>
      <c r="AR58" s="9">
        <f>'COGS-INVENTORY_CWS'!AR48</f>
        <v>1863852</v>
      </c>
      <c r="AS58" s="9">
        <f>'COGS-INVENTORY_CWS'!AS48</f>
        <v>1860000</v>
      </c>
      <c r="AT58" s="9">
        <f>'COGS-INVENTORY_CWS'!AT48</f>
        <v>1858716</v>
      </c>
      <c r="AU58" s="9">
        <f>'COGS-INVENTORY_CWS'!AU48</f>
        <v>1856148</v>
      </c>
      <c r="AV58" s="9">
        <f>'COGS-INVENTORY_CWS'!AV48</f>
        <v>1852082</v>
      </c>
      <c r="AW58" s="9">
        <f>'COGS-INVENTORY_CWS'!AW48</f>
        <v>1848444</v>
      </c>
      <c r="AX58" s="9">
        <f>'COGS-INVENTORY_CWS'!AX48</f>
        <v>1849086</v>
      </c>
      <c r="AY58" s="9">
        <f>'COGS-INVENTORY_CWS'!AY48</f>
        <v>1855078</v>
      </c>
      <c r="AZ58" s="9">
        <f>'COGS-INVENTORY_CWS'!AZ48</f>
        <v>2167078</v>
      </c>
      <c r="BA58" s="9">
        <f>'COGS-INVENTORY_CWS'!BA48</f>
        <v>2323078</v>
      </c>
      <c r="BB58" s="9">
        <f>'COGS-INVENTORY_CWS'!BB48</f>
        <v>2479078</v>
      </c>
      <c r="BC58" s="9">
        <f>'COGS-INVENTORY_CWS'!BC48</f>
        <v>2479078</v>
      </c>
      <c r="BD58" s="9">
        <f>'COGS-INVENTORY_CWS'!BD48</f>
        <v>2479078</v>
      </c>
      <c r="BE58" s="9">
        <f>'COGS-INVENTORY_CWS'!BE48</f>
        <v>2251078</v>
      </c>
      <c r="BF58" s="9">
        <f>'COGS-INVENTORY_CWS'!BF48</f>
        <v>2179078</v>
      </c>
      <c r="BG58" s="9">
        <f>'COGS-INVENTORY_CWS'!BG48</f>
        <v>2023078</v>
      </c>
      <c r="BH58" s="9">
        <f>'COGS-INVENTORY_CWS'!BH48</f>
        <v>1783078</v>
      </c>
      <c r="BI58" s="9">
        <f>'COGS-INVENTORY_CWS'!BI48</f>
        <v>7147078</v>
      </c>
      <c r="BJ58" s="9">
        <f>'COGS-INVENTORY_CWS'!BJ48</f>
        <v>12511078</v>
      </c>
      <c r="BK58" s="9">
        <f>'COGS-INVENTORY_CWS'!BK48</f>
        <v>19915078</v>
      </c>
    </row>
    <row r="59" spans="2:66" x14ac:dyDescent="0.15">
      <c r="B59" s="14" t="s">
        <v>371</v>
      </c>
      <c r="C59" s="9">
        <f>'COGS-INVENTORY_CWS'!C69</f>
        <v>0</v>
      </c>
      <c r="D59" s="9">
        <f>'COGS-INVENTORY_CWS'!D69</f>
        <v>60000</v>
      </c>
      <c r="E59" s="9">
        <f>'COGS-INVENTORY_CWS'!E69</f>
        <v>132000</v>
      </c>
      <c r="F59" s="9">
        <f>'COGS-INVENTORY_CWS'!F69</f>
        <v>156000</v>
      </c>
      <c r="G59" s="9">
        <f>'COGS-INVENTORY_CWS'!G69</f>
        <v>144000</v>
      </c>
      <c r="H59" s="9">
        <f>'COGS-INVENTORY_CWS'!H69</f>
        <v>132000</v>
      </c>
      <c r="I59" s="9">
        <f>'COGS-INVENTORY_CWS'!I69</f>
        <v>120000</v>
      </c>
      <c r="J59" s="9">
        <f>'COGS-INVENTORY_CWS'!J69</f>
        <v>96000</v>
      </c>
      <c r="K59" s="9">
        <f>'COGS-INVENTORY_CWS'!K69</f>
        <v>96000</v>
      </c>
      <c r="L59" s="9">
        <f>'COGS-INVENTORY_CWS'!L69</f>
        <v>72000</v>
      </c>
      <c r="M59" s="9">
        <f>'COGS-INVENTORY_CWS'!M69</f>
        <v>156000</v>
      </c>
      <c r="N59" s="9">
        <f>'COGS-INVENTORY_CWS'!N69</f>
        <v>336000</v>
      </c>
      <c r="O59" s="9">
        <f>'COGS-INVENTORY_CWS'!O69</f>
        <v>444000</v>
      </c>
      <c r="P59" s="9">
        <f>'COGS-INVENTORY_CWS'!P69</f>
        <v>496800</v>
      </c>
      <c r="Q59" s="9">
        <f>'COGS-INVENTORY_CWS'!Q69</f>
        <v>539280</v>
      </c>
      <c r="R59" s="9">
        <f>'COGS-INVENTORY_CWS'!R69</f>
        <v>590640</v>
      </c>
      <c r="S59" s="9">
        <f>'COGS-INVENTORY_CWS'!S69</f>
        <v>564960</v>
      </c>
      <c r="T59" s="9">
        <f>'COGS-INVENTORY_CWS'!T69</f>
        <v>539280</v>
      </c>
      <c r="U59" s="9">
        <f>'COGS-INVENTORY_CWS'!U69</f>
        <v>500760</v>
      </c>
      <c r="V59" s="9">
        <f>'COGS-INVENTORY_CWS'!V69</f>
        <v>436560</v>
      </c>
      <c r="W59" s="9">
        <f>'COGS-INVENTORY_CWS'!W69</f>
        <v>436560</v>
      </c>
      <c r="X59" s="9">
        <f>'COGS-INVENTORY_CWS'!X69</f>
        <v>359520</v>
      </c>
      <c r="Y59" s="9">
        <f>'COGS-INVENTORY_CWS'!Y69</f>
        <v>321000</v>
      </c>
      <c r="Z59" s="9">
        <f>'COGS-INVENTORY_CWS'!Z69</f>
        <v>475080</v>
      </c>
      <c r="AA59" s="9">
        <f>'COGS-INVENTORY_CWS'!AA69</f>
        <v>629160</v>
      </c>
      <c r="AB59" s="9">
        <f>'COGS-INVENTORY_CWS'!AB69</f>
        <v>714974</v>
      </c>
      <c r="AC59" s="9">
        <f>'COGS-INVENTORY_CWS'!AC69</f>
        <v>806245</v>
      </c>
      <c r="AD59" s="9">
        <f>'COGS-INVENTORY_CWS'!AD69</f>
        <v>894199</v>
      </c>
      <c r="AE59" s="9">
        <f>'COGS-INVENTORY_CWS'!AE69</f>
        <v>850222</v>
      </c>
      <c r="AF59" s="9">
        <f>'COGS-INVENTORY_CWS'!AF69</f>
        <v>806245</v>
      </c>
      <c r="AG59" s="9">
        <f>'COGS-INVENTORY_CWS'!AG69</f>
        <v>762268</v>
      </c>
      <c r="AH59" s="9">
        <f>'COGS-INVENTORY_CWS'!AH69</f>
        <v>674314</v>
      </c>
      <c r="AI59" s="9">
        <f>'COGS-INVENTORY_CWS'!AI69</f>
        <v>674314</v>
      </c>
      <c r="AJ59" s="9">
        <f>'COGS-INVENTORY_CWS'!AJ69</f>
        <v>542383</v>
      </c>
      <c r="AK59" s="9">
        <f>'COGS-INVENTORY_CWS'!AK69</f>
        <v>659655</v>
      </c>
      <c r="AL59" s="9">
        <f>'COGS-INVENTORY_CWS'!AL69</f>
        <v>1187379</v>
      </c>
      <c r="AM59" s="9">
        <f>'COGS-INVENTORY_CWS'!AM69</f>
        <v>1553854</v>
      </c>
      <c r="AN59" s="9">
        <f>'COGS-INVENTORY_CWS'!AN69</f>
        <v>832888</v>
      </c>
      <c r="AO59" s="9">
        <f>'COGS-INVENTORY_CWS'!AO69</f>
        <v>25252</v>
      </c>
      <c r="AP59" s="9">
        <f>'COGS-INVENTORY_CWS'!AP69</f>
        <v>27820</v>
      </c>
      <c r="AQ59" s="9">
        <f>'COGS-INVENTORY_CWS'!AQ69</f>
        <v>26536</v>
      </c>
      <c r="AR59" s="9">
        <f>'COGS-INVENTORY_CWS'!AR69</f>
        <v>25252</v>
      </c>
      <c r="AS59" s="9">
        <f>'COGS-INVENTORY_CWS'!AS69</f>
        <v>23968</v>
      </c>
      <c r="AT59" s="9">
        <f>'COGS-INVENTORY_CWS'!AT69</f>
        <v>21400</v>
      </c>
      <c r="AU59" s="9">
        <f>'COGS-INVENTORY_CWS'!AU69</f>
        <v>21400</v>
      </c>
      <c r="AV59" s="9">
        <f>'COGS-INVENTORY_CWS'!AV69</f>
        <v>17334</v>
      </c>
      <c r="AW59" s="9">
        <f>'COGS-INVENTORY_CWS'!AW69</f>
        <v>13696</v>
      </c>
      <c r="AX59" s="9">
        <f>'COGS-INVENTORY_CWS'!AX69</f>
        <v>18404</v>
      </c>
      <c r="AY59" s="9">
        <f>'COGS-INVENTORY_CWS'!AY69</f>
        <v>23968</v>
      </c>
      <c r="AZ59" s="9">
        <f>'COGS-INVENTORY_CWS'!AZ69</f>
        <v>720626</v>
      </c>
      <c r="BA59" s="9">
        <f>'COGS-INVENTORY_CWS'!BA69</f>
        <v>1500000</v>
      </c>
      <c r="BB59" s="9">
        <f>'COGS-INVENTORY_CWS'!BB69</f>
        <v>1656000</v>
      </c>
      <c r="BC59" s="9">
        <f>'COGS-INVENTORY_CWS'!BC69</f>
        <v>1572000</v>
      </c>
      <c r="BD59" s="9">
        <f>'COGS-INVENTORY_CWS'!BD69</f>
        <v>1500000</v>
      </c>
      <c r="BE59" s="9">
        <f>'COGS-INVENTORY_CWS'!BE69</f>
        <v>1428000</v>
      </c>
      <c r="BF59" s="9">
        <f>'COGS-INVENTORY_CWS'!BF69</f>
        <v>1272000</v>
      </c>
      <c r="BG59" s="9">
        <f>'COGS-INVENTORY_CWS'!BG69</f>
        <v>1272000</v>
      </c>
      <c r="BH59" s="9">
        <f>'COGS-INVENTORY_CWS'!BH69</f>
        <v>1032000</v>
      </c>
      <c r="BI59" s="9">
        <f>'COGS-INVENTORY_CWS'!BI69</f>
        <v>6396000</v>
      </c>
      <c r="BJ59" s="9">
        <f>'COGS-INVENTORY_CWS'!BJ69</f>
        <v>12000000</v>
      </c>
      <c r="BK59" s="9">
        <f>'COGS-INVENTORY_CWS'!BK69</f>
        <v>13800000</v>
      </c>
    </row>
    <row r="62" spans="2:66" x14ac:dyDescent="0.15">
      <c r="B62" s="10" t="s">
        <v>661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623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624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1072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A1:BL93"/>
  <sheetViews>
    <sheetView tabSelected="1" topLeftCell="X1" workbookViewId="0">
      <selection activeCell="AA6" sqref="AA6"/>
    </sheetView>
    <sheetView workbookViewId="1"/>
    <sheetView workbookViewId="2">
      <selection activeCell="F89" sqref="F89"/>
    </sheetView>
    <sheetView workbookViewId="3"/>
  </sheetViews>
  <sheetFormatPr baseColWidth="10" defaultColWidth="8.83203125" defaultRowHeight="13" outlineLevelRow="1" x14ac:dyDescent="0.15"/>
  <cols>
    <col min="1" max="1" width="28.1640625" bestFit="1" customWidth="1"/>
    <col min="2" max="2" width="6" hidden="1" customWidth="1"/>
    <col min="3" max="5" width="5.6640625" bestFit="1" customWidth="1"/>
    <col min="6" max="13" width="12.1640625" bestFit="1" customWidth="1"/>
    <col min="14" max="14" width="11.1640625" bestFit="1" customWidth="1"/>
    <col min="15" max="15" width="15.1640625" bestFit="1" customWidth="1"/>
    <col min="16" max="26" width="12.1640625" bestFit="1" customWidth="1"/>
    <col min="27" max="38" width="13.6640625" bestFit="1" customWidth="1"/>
    <col min="39" max="62" width="16.5" customWidth="1"/>
    <col min="63" max="63" width="16.5" style="118" customWidth="1"/>
    <col min="64" max="64" width="15" bestFit="1" customWidth="1"/>
  </cols>
  <sheetData>
    <row r="1" spans="1:63" ht="12.75" x14ac:dyDescent="0.15">
      <c r="A1" s="368" t="s">
        <v>606</v>
      </c>
      <c r="B1" s="107" t="s">
        <v>602</v>
      </c>
    </row>
    <row r="2" spans="1:63" ht="12.75" x14ac:dyDescent="0.15">
      <c r="B2" s="75"/>
      <c r="C2" s="372" t="s">
        <v>35</v>
      </c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/>
      <c r="O2" s="372" t="s">
        <v>36</v>
      </c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/>
      <c r="AA2" s="372" t="s">
        <v>37</v>
      </c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/>
      <c r="AM2" s="372" t="s">
        <v>38</v>
      </c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/>
      <c r="AY2" s="372" t="s">
        <v>39</v>
      </c>
      <c r="AZ2" s="372"/>
      <c r="BA2" s="372"/>
      <c r="BB2" s="372"/>
      <c r="BC2" s="372"/>
      <c r="BD2" s="372"/>
      <c r="BE2" s="372"/>
      <c r="BF2" s="372"/>
      <c r="BG2" s="372"/>
      <c r="BH2" s="372"/>
      <c r="BI2" s="372"/>
      <c r="BJ2" s="372"/>
    </row>
    <row r="3" spans="1:63" ht="12.75" x14ac:dyDescent="0.15">
      <c r="B3" s="74" t="s">
        <v>147</v>
      </c>
      <c r="C3" s="27" t="s">
        <v>40</v>
      </c>
      <c r="D3" s="27" t="s">
        <v>41</v>
      </c>
      <c r="E3" s="27" t="s">
        <v>42</v>
      </c>
      <c r="F3" s="10" t="s">
        <v>43</v>
      </c>
      <c r="G3" s="10" t="s">
        <v>44</v>
      </c>
      <c r="H3" s="10" t="s">
        <v>45</v>
      </c>
      <c r="I3" s="10" t="s">
        <v>46</v>
      </c>
      <c r="J3" s="10" t="s">
        <v>47</v>
      </c>
      <c r="K3" s="10" t="s">
        <v>48</v>
      </c>
      <c r="L3" s="10" t="s">
        <v>49</v>
      </c>
      <c r="M3" s="10" t="s">
        <v>50</v>
      </c>
      <c r="N3" s="10" t="s">
        <v>51</v>
      </c>
      <c r="O3" s="10" t="s">
        <v>40</v>
      </c>
      <c r="P3" s="10" t="s">
        <v>41</v>
      </c>
      <c r="Q3" s="10" t="s">
        <v>42</v>
      </c>
      <c r="R3" s="10" t="s">
        <v>43</v>
      </c>
      <c r="S3" s="10" t="s">
        <v>44</v>
      </c>
      <c r="T3" s="10" t="s">
        <v>45</v>
      </c>
      <c r="U3" s="10" t="s">
        <v>46</v>
      </c>
      <c r="V3" s="10" t="s">
        <v>47</v>
      </c>
      <c r="W3" s="10" t="s">
        <v>48</v>
      </c>
      <c r="X3" s="10" t="s">
        <v>49</v>
      </c>
      <c r="Y3" s="10" t="s">
        <v>50</v>
      </c>
      <c r="Z3" s="10" t="s">
        <v>51</v>
      </c>
      <c r="AA3" s="10" t="s">
        <v>40</v>
      </c>
      <c r="AB3" s="10" t="s">
        <v>41</v>
      </c>
      <c r="AC3" s="10" t="s">
        <v>42</v>
      </c>
      <c r="AD3" s="10" t="s">
        <v>43</v>
      </c>
      <c r="AE3" s="10" t="s">
        <v>44</v>
      </c>
      <c r="AF3" s="10" t="s">
        <v>45</v>
      </c>
      <c r="AG3" s="10" t="s">
        <v>46</v>
      </c>
      <c r="AH3" s="10" t="s">
        <v>47</v>
      </c>
      <c r="AI3" s="10" t="s">
        <v>48</v>
      </c>
      <c r="AJ3" s="10" t="s">
        <v>49</v>
      </c>
      <c r="AK3" s="10" t="s">
        <v>50</v>
      </c>
      <c r="AL3" s="10" t="s">
        <v>51</v>
      </c>
      <c r="AM3" s="10" t="s">
        <v>40</v>
      </c>
      <c r="AN3" s="10" t="s">
        <v>41</v>
      </c>
      <c r="AO3" s="10" t="s">
        <v>42</v>
      </c>
      <c r="AP3" s="10" t="s">
        <v>43</v>
      </c>
      <c r="AQ3" s="10" t="s">
        <v>44</v>
      </c>
      <c r="AR3" s="10" t="s">
        <v>45</v>
      </c>
      <c r="AS3" s="10" t="s">
        <v>46</v>
      </c>
      <c r="AT3" s="10" t="s">
        <v>47</v>
      </c>
      <c r="AU3" s="10" t="s">
        <v>48</v>
      </c>
      <c r="AV3" s="10" t="s">
        <v>49</v>
      </c>
      <c r="AW3" s="10" t="s">
        <v>50</v>
      </c>
      <c r="AX3" s="10" t="s">
        <v>51</v>
      </c>
      <c r="AY3" s="10" t="s">
        <v>40</v>
      </c>
      <c r="AZ3" s="10" t="s">
        <v>41</v>
      </c>
      <c r="BA3" s="10" t="s">
        <v>42</v>
      </c>
      <c r="BB3" s="10" t="s">
        <v>43</v>
      </c>
      <c r="BC3" s="10" t="s">
        <v>44</v>
      </c>
      <c r="BD3" s="10" t="s">
        <v>45</v>
      </c>
      <c r="BE3" s="10" t="s">
        <v>46</v>
      </c>
      <c r="BF3" s="10" t="s">
        <v>47</v>
      </c>
      <c r="BG3" s="10" t="s">
        <v>48</v>
      </c>
      <c r="BH3" s="10" t="s">
        <v>49</v>
      </c>
      <c r="BI3" s="10" t="s">
        <v>50</v>
      </c>
      <c r="BJ3" s="10" t="s">
        <v>51</v>
      </c>
    </row>
    <row r="4" spans="1:63" ht="12.75" x14ac:dyDescent="0.15">
      <c r="A4" s="16" t="s">
        <v>1228</v>
      </c>
      <c r="B4" s="74"/>
      <c r="C4" s="27"/>
      <c r="D4" s="27"/>
      <c r="E4" s="27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</row>
    <row r="5" spans="1:63" ht="12.75" x14ac:dyDescent="0.15">
      <c r="A5" s="16"/>
      <c r="B5" s="74"/>
      <c r="C5" s="27"/>
      <c r="D5" s="27"/>
      <c r="E5" s="27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</row>
    <row r="6" spans="1:63" ht="12.75" x14ac:dyDescent="0.15">
      <c r="A6" s="47" t="s">
        <v>1227</v>
      </c>
      <c r="B6" s="74"/>
      <c r="C6" s="169">
        <f>'REV-SALES-FCAST_CWS'!C38</f>
        <v>0</v>
      </c>
      <c r="D6" s="169">
        <f>'REV-SALES-FCAST_CWS'!D38</f>
        <v>0</v>
      </c>
      <c r="E6" s="169">
        <f>'REV-SALES-FCAST_CWS'!E38</f>
        <v>0</v>
      </c>
      <c r="F6" s="169">
        <f>'REV-SALES-FCAST_CWS'!F38</f>
        <v>8</v>
      </c>
      <c r="G6" s="169">
        <f>'REV-SALES-FCAST_CWS'!G38</f>
        <v>9</v>
      </c>
      <c r="H6" s="169">
        <f>'REV-SALES-FCAST_CWS'!H38</f>
        <v>10</v>
      </c>
      <c r="I6" s="169">
        <f>'REV-SALES-FCAST_CWS'!I38</f>
        <v>8</v>
      </c>
      <c r="J6" s="169">
        <f>'REV-SALES-FCAST_CWS'!J38</f>
        <v>9</v>
      </c>
      <c r="K6" s="169">
        <f>'REV-SALES-FCAST_CWS'!K38</f>
        <v>7</v>
      </c>
      <c r="L6" s="169">
        <f>'REV-SALES-FCAST_CWS'!L38</f>
        <v>7</v>
      </c>
      <c r="M6" s="169">
        <f>'REV-SALES-FCAST_CWS'!M38</f>
        <v>7</v>
      </c>
      <c r="N6" s="169">
        <f>'REV-SALES-FCAST_CWS'!N38</f>
        <v>4</v>
      </c>
      <c r="O6" s="169">
        <f>'REV-SALES-FCAST_CWS'!C42</f>
        <v>16</v>
      </c>
      <c r="P6" s="169">
        <f>'REV-SALES-FCAST_CWS'!D42</f>
        <v>26</v>
      </c>
      <c r="Q6" s="169">
        <f>'REV-SALES-FCAST_CWS'!E42</f>
        <v>29</v>
      </c>
      <c r="R6" s="169">
        <f>'REV-SALES-FCAST_CWS'!F42</f>
        <v>29</v>
      </c>
      <c r="S6" s="169">
        <f>'REV-SALES-FCAST_CWS'!G42</f>
        <v>32</v>
      </c>
      <c r="T6" s="169">
        <f>'REV-SALES-FCAST_CWS'!H42</f>
        <v>35</v>
      </c>
      <c r="U6" s="169">
        <f>'REV-SALES-FCAST_CWS'!I42</f>
        <v>29</v>
      </c>
      <c r="V6" s="169">
        <f>'REV-SALES-FCAST_CWS'!J42</f>
        <v>32</v>
      </c>
      <c r="W6" s="169">
        <f>'REV-SALES-FCAST_CWS'!K42</f>
        <v>26</v>
      </c>
      <c r="X6" s="169">
        <f>'REV-SALES-FCAST_CWS'!L42</f>
        <v>26</v>
      </c>
      <c r="Y6" s="169">
        <f>'REV-SALES-FCAST_CWS'!M42</f>
        <v>26</v>
      </c>
      <c r="Z6" s="169">
        <f>'REV-SALES-FCAST_CWS'!N42</f>
        <v>16</v>
      </c>
      <c r="AA6" s="169">
        <f>'REV-SALES-FCAST_CWS'!C46</f>
        <v>29</v>
      </c>
      <c r="AB6" s="169">
        <f>'REV-SALES-FCAST_CWS'!D46</f>
        <v>47</v>
      </c>
      <c r="AC6" s="169">
        <f>'REV-SALES-FCAST_CWS'!E46</f>
        <v>53</v>
      </c>
      <c r="AD6" s="169">
        <f>'REV-SALES-FCAST_CWS'!F46</f>
        <v>53</v>
      </c>
      <c r="AE6" s="169">
        <f>'REV-SALES-FCAST_CWS'!G46</f>
        <v>58</v>
      </c>
      <c r="AF6" s="169">
        <f>'REV-SALES-FCAST_CWS'!H46</f>
        <v>64</v>
      </c>
      <c r="AG6" s="169">
        <f>'REV-SALES-FCAST_CWS'!I46</f>
        <v>53</v>
      </c>
      <c r="AH6" s="169">
        <f>'REV-SALES-FCAST_CWS'!J46</f>
        <v>58</v>
      </c>
      <c r="AI6" s="169">
        <f>'REV-SALES-FCAST_CWS'!K46</f>
        <v>47</v>
      </c>
      <c r="AJ6" s="169">
        <f>'REV-SALES-FCAST_CWS'!L46</f>
        <v>47</v>
      </c>
      <c r="AK6" s="169">
        <f>'REV-SALES-FCAST_CWS'!M46</f>
        <v>47</v>
      </c>
      <c r="AL6" s="169">
        <f>'REV-SALES-FCAST_CWS'!N46</f>
        <v>29</v>
      </c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</row>
    <row r="7" spans="1:63" ht="12.75" x14ac:dyDescent="0.15">
      <c r="A7" s="17" t="str">
        <f>'COGS-PRICE-MARGIN_CWS'!A32</f>
        <v>% Aceptación SS Fusión</v>
      </c>
      <c r="B7" s="74"/>
      <c r="C7" s="367">
        <f>'COGS-PRICE-MARGIN_CWS'!$B32</f>
        <v>0.3</v>
      </c>
      <c r="D7" s="367">
        <f>'COGS-PRICE-MARGIN_CWS'!$B32</f>
        <v>0.3</v>
      </c>
      <c r="E7" s="367">
        <f>'COGS-PRICE-MARGIN_CWS'!$B32</f>
        <v>0.3</v>
      </c>
      <c r="F7" s="367">
        <f>'COGS-PRICE-MARGIN_CWS'!$B32</f>
        <v>0.3</v>
      </c>
      <c r="G7" s="367">
        <f>'COGS-PRICE-MARGIN_CWS'!$B32</f>
        <v>0.3</v>
      </c>
      <c r="H7" s="367">
        <f>'COGS-PRICE-MARGIN_CWS'!$B32</f>
        <v>0.3</v>
      </c>
      <c r="I7" s="367">
        <f>'COGS-PRICE-MARGIN_CWS'!$B32</f>
        <v>0.3</v>
      </c>
      <c r="J7" s="367">
        <f>'COGS-PRICE-MARGIN_CWS'!$B32</f>
        <v>0.3</v>
      </c>
      <c r="K7" s="367">
        <f>'COGS-PRICE-MARGIN_CWS'!$B32</f>
        <v>0.3</v>
      </c>
      <c r="L7" s="367">
        <f>'COGS-PRICE-MARGIN_CWS'!$B32</f>
        <v>0.3</v>
      </c>
      <c r="M7" s="367">
        <f>'COGS-PRICE-MARGIN_CWS'!$B32</f>
        <v>0.3</v>
      </c>
      <c r="N7" s="367">
        <f>'COGS-PRICE-MARGIN_CWS'!$B32</f>
        <v>0.3</v>
      </c>
      <c r="O7" s="96">
        <f>'COGS-PRICE-MARGIN_CWS'!$B82</f>
        <v>0.31</v>
      </c>
      <c r="P7" s="96">
        <f>'COGS-PRICE-MARGIN_CWS'!$B82</f>
        <v>0.31</v>
      </c>
      <c r="Q7" s="96">
        <f>'COGS-PRICE-MARGIN_CWS'!$B82</f>
        <v>0.31</v>
      </c>
      <c r="R7" s="96">
        <f>'COGS-PRICE-MARGIN_CWS'!$B82</f>
        <v>0.31</v>
      </c>
      <c r="S7" s="96">
        <f>'COGS-PRICE-MARGIN_CWS'!$B82</f>
        <v>0.31</v>
      </c>
      <c r="T7" s="96">
        <f>'COGS-PRICE-MARGIN_CWS'!$B82</f>
        <v>0.31</v>
      </c>
      <c r="U7" s="96">
        <f>'COGS-PRICE-MARGIN_CWS'!$B82</f>
        <v>0.31</v>
      </c>
      <c r="V7" s="96">
        <f>'COGS-PRICE-MARGIN_CWS'!$B82</f>
        <v>0.31</v>
      </c>
      <c r="W7" s="96">
        <f>'COGS-PRICE-MARGIN_CWS'!$B82</f>
        <v>0.31</v>
      </c>
      <c r="X7" s="96">
        <f>'COGS-PRICE-MARGIN_CWS'!$B82</f>
        <v>0.31</v>
      </c>
      <c r="Y7" s="96">
        <f>'COGS-PRICE-MARGIN_CWS'!$B82</f>
        <v>0.31</v>
      </c>
      <c r="Z7" s="96">
        <f>'COGS-PRICE-MARGIN_CWS'!$B82</f>
        <v>0.31</v>
      </c>
      <c r="AA7" s="96">
        <f>'COGS-PRICE-MARGIN_CWS'!$B132</f>
        <v>0.5</v>
      </c>
      <c r="AB7" s="96">
        <f>'COGS-PRICE-MARGIN_CWS'!$B132</f>
        <v>0.5</v>
      </c>
      <c r="AC7" s="96">
        <f>'COGS-PRICE-MARGIN_CWS'!$B132</f>
        <v>0.5</v>
      </c>
      <c r="AD7" s="96">
        <f>'COGS-PRICE-MARGIN_CWS'!$B132</f>
        <v>0.5</v>
      </c>
      <c r="AE7" s="96">
        <f>'COGS-PRICE-MARGIN_CWS'!$B132</f>
        <v>0.5</v>
      </c>
      <c r="AF7" s="96">
        <f>'COGS-PRICE-MARGIN_CWS'!$B132</f>
        <v>0.5</v>
      </c>
      <c r="AG7" s="96">
        <f>'COGS-PRICE-MARGIN_CWS'!$B132</f>
        <v>0.5</v>
      </c>
      <c r="AH7" s="96">
        <f>'COGS-PRICE-MARGIN_CWS'!$B132</f>
        <v>0.5</v>
      </c>
      <c r="AI7" s="96">
        <f>'COGS-PRICE-MARGIN_CWS'!$B132</f>
        <v>0.5</v>
      </c>
      <c r="AJ7" s="96">
        <f>'COGS-PRICE-MARGIN_CWS'!$B132</f>
        <v>0.5</v>
      </c>
      <c r="AK7" s="96">
        <f>'COGS-PRICE-MARGIN_CWS'!$B132</f>
        <v>0.5</v>
      </c>
      <c r="AL7" s="96">
        <f>'COGS-PRICE-MARGIN_CWS'!$B132</f>
        <v>0.5</v>
      </c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</row>
    <row r="8" spans="1:63" ht="12.75" x14ac:dyDescent="0.15">
      <c r="A8" s="17" t="str">
        <f>'COGS-PRICE-MARGIN_CWS'!$A3 &amp; " Units"</f>
        <v>Producto Diario Units</v>
      </c>
      <c r="B8" s="74"/>
      <c r="C8" s="169">
        <f>C$6-C$9</f>
        <v>0</v>
      </c>
      <c r="D8" s="169">
        <f t="shared" ref="D8:N8" si="0">D6-D9</f>
        <v>0</v>
      </c>
      <c r="E8" s="169">
        <f t="shared" si="0"/>
        <v>0</v>
      </c>
      <c r="F8" s="169">
        <f t="shared" si="0"/>
        <v>5</v>
      </c>
      <c r="G8" s="169">
        <f t="shared" si="0"/>
        <v>6</v>
      </c>
      <c r="H8" s="169">
        <f t="shared" si="0"/>
        <v>7</v>
      </c>
      <c r="I8" s="169">
        <f t="shared" si="0"/>
        <v>5</v>
      </c>
      <c r="J8" s="169">
        <f t="shared" si="0"/>
        <v>6</v>
      </c>
      <c r="K8" s="169">
        <f t="shared" si="0"/>
        <v>4</v>
      </c>
      <c r="L8" s="169">
        <f t="shared" si="0"/>
        <v>4</v>
      </c>
      <c r="M8" s="169">
        <f t="shared" si="0"/>
        <v>4</v>
      </c>
      <c r="N8" s="169">
        <f t="shared" si="0"/>
        <v>2</v>
      </c>
      <c r="O8" s="169">
        <f>O$6-O$9</f>
        <v>11</v>
      </c>
      <c r="P8" s="169">
        <f t="shared" ref="P8:AL8" si="1">P$6-P$9</f>
        <v>17</v>
      </c>
      <c r="Q8" s="169">
        <f t="shared" si="1"/>
        <v>20</v>
      </c>
      <c r="R8" s="169">
        <f t="shared" si="1"/>
        <v>20</v>
      </c>
      <c r="S8" s="169">
        <f t="shared" si="1"/>
        <v>22</v>
      </c>
      <c r="T8" s="169">
        <f t="shared" si="1"/>
        <v>24</v>
      </c>
      <c r="U8" s="169">
        <f t="shared" si="1"/>
        <v>20</v>
      </c>
      <c r="V8" s="169">
        <f t="shared" si="1"/>
        <v>22</v>
      </c>
      <c r="W8" s="169">
        <f t="shared" si="1"/>
        <v>17</v>
      </c>
      <c r="X8" s="169">
        <f t="shared" si="1"/>
        <v>17</v>
      </c>
      <c r="Y8" s="169">
        <f t="shared" si="1"/>
        <v>17</v>
      </c>
      <c r="Z8" s="169">
        <f t="shared" si="1"/>
        <v>11</v>
      </c>
      <c r="AA8" s="169">
        <f t="shared" si="1"/>
        <v>14</v>
      </c>
      <c r="AB8" s="169">
        <f t="shared" si="1"/>
        <v>23</v>
      </c>
      <c r="AC8" s="169">
        <f t="shared" si="1"/>
        <v>26</v>
      </c>
      <c r="AD8" s="169">
        <f t="shared" si="1"/>
        <v>26</v>
      </c>
      <c r="AE8" s="169">
        <f t="shared" si="1"/>
        <v>29</v>
      </c>
      <c r="AF8" s="169">
        <f t="shared" si="1"/>
        <v>32</v>
      </c>
      <c r="AG8" s="169">
        <f t="shared" si="1"/>
        <v>26</v>
      </c>
      <c r="AH8" s="169">
        <f t="shared" si="1"/>
        <v>29</v>
      </c>
      <c r="AI8" s="169">
        <f t="shared" si="1"/>
        <v>23</v>
      </c>
      <c r="AJ8" s="169">
        <f t="shared" si="1"/>
        <v>23</v>
      </c>
      <c r="AK8" s="169">
        <f t="shared" si="1"/>
        <v>23</v>
      </c>
      <c r="AL8" s="169">
        <f t="shared" si="1"/>
        <v>14</v>
      </c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</row>
    <row r="9" spans="1:63" ht="12.75" x14ac:dyDescent="0.15">
      <c r="A9" s="17" t="str">
        <f>'COGS-PRICE-MARGIN_CWS'!$A27 &amp; " Units"</f>
        <v>Producto Fusión Units</v>
      </c>
      <c r="B9" s="74"/>
      <c r="C9" s="169">
        <f>ROUNDUP(C6*C$7,0)</f>
        <v>0</v>
      </c>
      <c r="D9" s="169">
        <f t="shared" ref="D9:N9" si="2">ROUNDUP(D6*D7,0)</f>
        <v>0</v>
      </c>
      <c r="E9" s="169">
        <f t="shared" si="2"/>
        <v>0</v>
      </c>
      <c r="F9" s="169">
        <f t="shared" si="2"/>
        <v>3</v>
      </c>
      <c r="G9" s="169">
        <f t="shared" si="2"/>
        <v>3</v>
      </c>
      <c r="H9" s="169">
        <f t="shared" si="2"/>
        <v>3</v>
      </c>
      <c r="I9" s="169">
        <f t="shared" si="2"/>
        <v>3</v>
      </c>
      <c r="J9" s="169">
        <f t="shared" si="2"/>
        <v>3</v>
      </c>
      <c r="K9" s="169">
        <f t="shared" si="2"/>
        <v>3</v>
      </c>
      <c r="L9" s="169">
        <f t="shared" si="2"/>
        <v>3</v>
      </c>
      <c r="M9" s="169">
        <f t="shared" si="2"/>
        <v>3</v>
      </c>
      <c r="N9" s="169">
        <f t="shared" si="2"/>
        <v>2</v>
      </c>
      <c r="O9" s="169">
        <f>ROUNDUP(O6*O$7,0)</f>
        <v>5</v>
      </c>
      <c r="P9" s="169">
        <f t="shared" ref="P9:Z9" si="3">ROUNDUP(P6*P$7,0)</f>
        <v>9</v>
      </c>
      <c r="Q9" s="169">
        <f t="shared" si="3"/>
        <v>9</v>
      </c>
      <c r="R9" s="169">
        <f t="shared" si="3"/>
        <v>9</v>
      </c>
      <c r="S9" s="169">
        <f t="shared" si="3"/>
        <v>10</v>
      </c>
      <c r="T9" s="169">
        <f t="shared" si="3"/>
        <v>11</v>
      </c>
      <c r="U9" s="169">
        <f t="shared" si="3"/>
        <v>9</v>
      </c>
      <c r="V9" s="169">
        <f t="shared" si="3"/>
        <v>10</v>
      </c>
      <c r="W9" s="169">
        <f t="shared" si="3"/>
        <v>9</v>
      </c>
      <c r="X9" s="169">
        <f t="shared" si="3"/>
        <v>9</v>
      </c>
      <c r="Y9" s="169">
        <f t="shared" si="3"/>
        <v>9</v>
      </c>
      <c r="Z9" s="169">
        <f t="shared" si="3"/>
        <v>5</v>
      </c>
      <c r="AA9" s="169">
        <f t="shared" ref="AA9:AL9" si="4">ROUNDUP(AA6*AA$7,0)</f>
        <v>15</v>
      </c>
      <c r="AB9" s="169">
        <f t="shared" si="4"/>
        <v>24</v>
      </c>
      <c r="AC9" s="169">
        <f t="shared" si="4"/>
        <v>27</v>
      </c>
      <c r="AD9" s="169">
        <f t="shared" si="4"/>
        <v>27</v>
      </c>
      <c r="AE9" s="169">
        <f t="shared" si="4"/>
        <v>29</v>
      </c>
      <c r="AF9" s="169">
        <f t="shared" si="4"/>
        <v>32</v>
      </c>
      <c r="AG9" s="169">
        <f t="shared" si="4"/>
        <v>27</v>
      </c>
      <c r="AH9" s="169">
        <f t="shared" si="4"/>
        <v>29</v>
      </c>
      <c r="AI9" s="169">
        <f t="shared" si="4"/>
        <v>24</v>
      </c>
      <c r="AJ9" s="169">
        <f t="shared" si="4"/>
        <v>24</v>
      </c>
      <c r="AK9" s="169">
        <f t="shared" si="4"/>
        <v>24</v>
      </c>
      <c r="AL9" s="169">
        <f t="shared" si="4"/>
        <v>15</v>
      </c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</row>
    <row r="10" spans="1:63" ht="12.75" x14ac:dyDescent="0.15">
      <c r="B10" s="74"/>
      <c r="C10" s="27"/>
      <c r="D10" s="27"/>
      <c r="E10" s="27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</row>
    <row r="11" spans="1:63" ht="12.75" x14ac:dyDescent="0.15">
      <c r="A11" s="14" t="str">
        <f>'COGS-PRICE-MARGIN_CWS'!A3</f>
        <v>Producto Diario</v>
      </c>
      <c r="B11" s="10"/>
      <c r="C11" s="10"/>
      <c r="D11" s="10"/>
      <c r="E11" s="10"/>
      <c r="F11" s="10"/>
      <c r="G11" s="10"/>
    </row>
    <row r="12" spans="1:63" ht="12.75" outlineLevel="1" x14ac:dyDescent="0.15">
      <c r="A12" s="33"/>
      <c r="B12" s="10"/>
      <c r="C12" s="10"/>
      <c r="D12" s="10"/>
      <c r="E12" s="10"/>
      <c r="F12" s="10"/>
      <c r="G12" s="10"/>
    </row>
    <row r="13" spans="1:63" s="169" customFormat="1" ht="12.75" outlineLevel="1" x14ac:dyDescent="0.15">
      <c r="A13" s="315" t="s">
        <v>215</v>
      </c>
      <c r="C13" s="169">
        <f>C$8</f>
        <v>0</v>
      </c>
      <c r="D13" s="169">
        <f t="shared" ref="D13:AL13" si="5">D$8</f>
        <v>0</v>
      </c>
      <c r="E13" s="169">
        <f t="shared" si="5"/>
        <v>0</v>
      </c>
      <c r="F13" s="169">
        <f t="shared" si="5"/>
        <v>5</v>
      </c>
      <c r="G13" s="169">
        <f t="shared" si="5"/>
        <v>6</v>
      </c>
      <c r="H13" s="169">
        <f t="shared" si="5"/>
        <v>7</v>
      </c>
      <c r="I13" s="169">
        <f t="shared" si="5"/>
        <v>5</v>
      </c>
      <c r="J13" s="169">
        <f t="shared" si="5"/>
        <v>6</v>
      </c>
      <c r="K13" s="169">
        <f t="shared" si="5"/>
        <v>4</v>
      </c>
      <c r="L13" s="169">
        <f t="shared" si="5"/>
        <v>4</v>
      </c>
      <c r="M13" s="169">
        <f t="shared" si="5"/>
        <v>4</v>
      </c>
      <c r="N13" s="169">
        <f t="shared" si="5"/>
        <v>2</v>
      </c>
      <c r="O13" s="169">
        <f t="shared" si="5"/>
        <v>11</v>
      </c>
      <c r="P13" s="169">
        <f t="shared" si="5"/>
        <v>17</v>
      </c>
      <c r="Q13" s="169">
        <f t="shared" si="5"/>
        <v>20</v>
      </c>
      <c r="R13" s="169">
        <f t="shared" si="5"/>
        <v>20</v>
      </c>
      <c r="S13" s="169">
        <f t="shared" si="5"/>
        <v>22</v>
      </c>
      <c r="T13" s="169">
        <f t="shared" si="5"/>
        <v>24</v>
      </c>
      <c r="U13" s="169">
        <f t="shared" si="5"/>
        <v>20</v>
      </c>
      <c r="V13" s="169">
        <f t="shared" si="5"/>
        <v>22</v>
      </c>
      <c r="W13" s="169">
        <f t="shared" si="5"/>
        <v>17</v>
      </c>
      <c r="X13" s="169">
        <f t="shared" si="5"/>
        <v>17</v>
      </c>
      <c r="Y13" s="169">
        <f t="shared" si="5"/>
        <v>17</v>
      </c>
      <c r="Z13" s="169">
        <f t="shared" si="5"/>
        <v>11</v>
      </c>
      <c r="AA13" s="169">
        <f t="shared" si="5"/>
        <v>14</v>
      </c>
      <c r="AB13" s="169">
        <f t="shared" si="5"/>
        <v>23</v>
      </c>
      <c r="AC13" s="169">
        <f t="shared" si="5"/>
        <v>26</v>
      </c>
      <c r="AD13" s="169">
        <f t="shared" si="5"/>
        <v>26</v>
      </c>
      <c r="AE13" s="169">
        <f t="shared" si="5"/>
        <v>29</v>
      </c>
      <c r="AF13" s="169">
        <f t="shared" si="5"/>
        <v>32</v>
      </c>
      <c r="AG13" s="169">
        <f t="shared" si="5"/>
        <v>26</v>
      </c>
      <c r="AH13" s="169">
        <f t="shared" si="5"/>
        <v>29</v>
      </c>
      <c r="AI13" s="169">
        <f t="shared" si="5"/>
        <v>23</v>
      </c>
      <c r="AJ13" s="169">
        <f t="shared" si="5"/>
        <v>23</v>
      </c>
      <c r="AK13" s="169">
        <f t="shared" si="5"/>
        <v>23</v>
      </c>
      <c r="AL13" s="169">
        <f t="shared" si="5"/>
        <v>14</v>
      </c>
      <c r="AM13" s="169">
        <f>'REV-SALES-FCAST_CWS'!C50</f>
        <v>31</v>
      </c>
      <c r="AN13" s="169">
        <f>'REV-SALES-FCAST_CWS'!D50</f>
        <v>50</v>
      </c>
      <c r="AO13" s="169">
        <f>'REV-SALES-FCAST_CWS'!E50</f>
        <v>56</v>
      </c>
      <c r="AP13" s="169">
        <f>'REV-SALES-FCAST_CWS'!F50</f>
        <v>56</v>
      </c>
      <c r="AQ13" s="169">
        <f>'REV-SALES-FCAST_CWS'!G50</f>
        <v>62</v>
      </c>
      <c r="AR13" s="169">
        <f>'REV-SALES-FCAST_CWS'!H50</f>
        <v>68</v>
      </c>
      <c r="AS13" s="169">
        <f>'REV-SALES-FCAST_CWS'!I50</f>
        <v>56</v>
      </c>
      <c r="AT13" s="169">
        <f>'REV-SALES-FCAST_CWS'!J50</f>
        <v>62</v>
      </c>
      <c r="AU13" s="169">
        <f>'REV-SALES-FCAST_CWS'!K50</f>
        <v>50</v>
      </c>
      <c r="AV13" s="169">
        <f>'REV-SALES-FCAST_CWS'!L50</f>
        <v>50</v>
      </c>
      <c r="AW13" s="169">
        <f>'REV-SALES-FCAST_CWS'!M50</f>
        <v>50</v>
      </c>
      <c r="AX13" s="169">
        <f>'REV-SALES-FCAST_CWS'!N50</f>
        <v>31</v>
      </c>
      <c r="AY13" s="169">
        <f>'REV-SALES-FCAST_CWS'!C54</f>
        <v>33</v>
      </c>
      <c r="AZ13" s="169">
        <f>'REV-SALES-FCAST_CWS'!D54</f>
        <v>53</v>
      </c>
      <c r="BA13" s="169">
        <f>'REV-SALES-FCAST_CWS'!E54</f>
        <v>59</v>
      </c>
      <c r="BB13" s="169">
        <f>'REV-SALES-FCAST_CWS'!F54</f>
        <v>59</v>
      </c>
      <c r="BC13" s="169">
        <f>'REV-SALES-FCAST_CWS'!G54</f>
        <v>66</v>
      </c>
      <c r="BD13" s="169">
        <f>'REV-SALES-FCAST_CWS'!H54</f>
        <v>72</v>
      </c>
      <c r="BE13" s="169">
        <f>'REV-SALES-FCAST_CWS'!I54</f>
        <v>59</v>
      </c>
      <c r="BF13" s="169">
        <f>'REV-SALES-FCAST_CWS'!J54</f>
        <v>66</v>
      </c>
      <c r="BG13" s="169">
        <f>'REV-SALES-FCAST_CWS'!K54</f>
        <v>53</v>
      </c>
      <c r="BH13" s="169">
        <f>'REV-SALES-FCAST_CWS'!L54</f>
        <v>53</v>
      </c>
      <c r="BI13" s="169">
        <f>'REV-SALES-FCAST_CWS'!M54</f>
        <v>53</v>
      </c>
      <c r="BJ13" s="169">
        <f>'REV-SALES-FCAST_CWS'!N54</f>
        <v>33</v>
      </c>
      <c r="BK13" s="316">
        <f>SUM(C13:BJ13)</f>
        <v>1830</v>
      </c>
    </row>
    <row r="14" spans="1:63" ht="12.75" outlineLevel="1" x14ac:dyDescent="0.15">
      <c r="A14" s="47" t="s">
        <v>322</v>
      </c>
      <c r="C14" s="12">
        <f>'COGS-PRICE-MARGIN_CWS'!$B4*B11</f>
        <v>0</v>
      </c>
      <c r="D14" s="12">
        <f>'COGS-PRICE-MARGIN_CWS'!$B4*D13</f>
        <v>0</v>
      </c>
      <c r="E14" s="12">
        <f>'COGS-PRICE-MARGIN_CWS'!$B4*E13</f>
        <v>0</v>
      </c>
      <c r="F14" s="97">
        <f>'COGS-PRICE-MARGIN_CWS'!$B4*F13</f>
        <v>90000</v>
      </c>
      <c r="G14" s="97">
        <f>'COGS-PRICE-MARGIN_CWS'!$B4*G13</f>
        <v>108000</v>
      </c>
      <c r="H14" s="97">
        <f>'COGS-PRICE-MARGIN_CWS'!$B4*H13</f>
        <v>126000</v>
      </c>
      <c r="I14" s="97">
        <f>'COGS-PRICE-MARGIN_CWS'!$B4*I13</f>
        <v>90000</v>
      </c>
      <c r="J14" s="97">
        <f>'COGS-PRICE-MARGIN_CWS'!$B4*J13</f>
        <v>108000</v>
      </c>
      <c r="K14" s="97">
        <f>'COGS-PRICE-MARGIN_CWS'!$B4*K13</f>
        <v>72000</v>
      </c>
      <c r="L14" s="97">
        <f>'COGS-PRICE-MARGIN_CWS'!$B4*L13</f>
        <v>72000</v>
      </c>
      <c r="M14" s="97">
        <f>'COGS-PRICE-MARGIN_CWS'!$B4*M13</f>
        <v>72000</v>
      </c>
      <c r="N14" s="97">
        <f>'COGS-PRICE-MARGIN_CWS'!$B4*N13</f>
        <v>36000</v>
      </c>
      <c r="O14" s="97">
        <f>'COGS-PRICE-MARGIN_CWS'!$B54*O13</f>
        <v>211860</v>
      </c>
      <c r="P14" s="97">
        <f>'COGS-PRICE-MARGIN_CWS'!$B54*P13</f>
        <v>327420</v>
      </c>
      <c r="Q14" s="97">
        <f>'COGS-PRICE-MARGIN_CWS'!$B54*Q13</f>
        <v>385200</v>
      </c>
      <c r="R14" s="97">
        <f>'COGS-PRICE-MARGIN_CWS'!$B54*R13</f>
        <v>385200</v>
      </c>
      <c r="S14" s="97">
        <f>'COGS-PRICE-MARGIN_CWS'!$B54*S13</f>
        <v>423720</v>
      </c>
      <c r="T14" s="97">
        <f>'COGS-PRICE-MARGIN_CWS'!$B54*T13</f>
        <v>462240</v>
      </c>
      <c r="U14" s="97">
        <f>'COGS-PRICE-MARGIN_CWS'!$B54*U13</f>
        <v>385200</v>
      </c>
      <c r="V14" s="97">
        <f>'COGS-PRICE-MARGIN_CWS'!$B54*V13</f>
        <v>423720</v>
      </c>
      <c r="W14" s="97">
        <f>'COGS-PRICE-MARGIN_CWS'!$B54*W13</f>
        <v>327420</v>
      </c>
      <c r="X14" s="97">
        <f>'COGS-PRICE-MARGIN_CWS'!$B54*X13</f>
        <v>327420</v>
      </c>
      <c r="Y14" s="97">
        <f>'COGS-PRICE-MARGIN_CWS'!$B54*Y13</f>
        <v>327420</v>
      </c>
      <c r="Z14" s="97">
        <f>'COGS-PRICE-MARGIN_CWS'!$B54*Z13</f>
        <v>211860</v>
      </c>
      <c r="AA14" s="97">
        <f>'COGS-PRICE-MARGIN_CWS'!$B104*AA13</f>
        <v>252000</v>
      </c>
      <c r="AB14" s="97">
        <f>'COGS-PRICE-MARGIN_CWS'!$B104*AB13</f>
        <v>414000</v>
      </c>
      <c r="AC14" s="97">
        <f>'COGS-PRICE-MARGIN_CWS'!$B104*AC13</f>
        <v>468000</v>
      </c>
      <c r="AD14" s="97">
        <f>'COGS-PRICE-MARGIN_CWS'!$B104*AD13</f>
        <v>468000</v>
      </c>
      <c r="AE14" s="97">
        <f>'COGS-PRICE-MARGIN_CWS'!$B104*AE13</f>
        <v>522000</v>
      </c>
      <c r="AF14" s="97">
        <f>'COGS-PRICE-MARGIN_CWS'!$B104*AF13</f>
        <v>576000</v>
      </c>
      <c r="AG14" s="97">
        <f>'COGS-PRICE-MARGIN_CWS'!$B104*AG13</f>
        <v>468000</v>
      </c>
      <c r="AH14" s="97">
        <f>'COGS-PRICE-MARGIN_CWS'!$B104*AH13</f>
        <v>522000</v>
      </c>
      <c r="AI14" s="97">
        <f>'COGS-PRICE-MARGIN_CWS'!$B104*AI13</f>
        <v>414000</v>
      </c>
      <c r="AJ14" s="97">
        <f>'COGS-PRICE-MARGIN_CWS'!$B104*AJ13</f>
        <v>414000</v>
      </c>
      <c r="AK14" s="97">
        <f>'COGS-PRICE-MARGIN_CWS'!$B104*AK13</f>
        <v>414000</v>
      </c>
      <c r="AL14" s="97">
        <f>'COGS-PRICE-MARGIN_CWS'!$B104*AL13</f>
        <v>252000</v>
      </c>
      <c r="AM14" s="97" t="e">
        <f>'COGS-PRICE-MARGIN_CWS'!$B96*AM13</f>
        <v>#VALUE!</v>
      </c>
      <c r="AN14" s="97" t="e">
        <f>'COGS-PRICE-MARGIN_CWS'!$B96*AN13</f>
        <v>#VALUE!</v>
      </c>
      <c r="AO14" s="97" t="e">
        <f>'COGS-PRICE-MARGIN_CWS'!$B96*AO13</f>
        <v>#VALUE!</v>
      </c>
      <c r="AP14" s="97" t="e">
        <f>'COGS-PRICE-MARGIN_CWS'!$B96*AP13</f>
        <v>#VALUE!</v>
      </c>
      <c r="AQ14" s="97" t="e">
        <f>'COGS-PRICE-MARGIN_CWS'!$B96*AQ13</f>
        <v>#VALUE!</v>
      </c>
      <c r="AR14" s="97" t="e">
        <f>'COGS-PRICE-MARGIN_CWS'!$B96*AR13</f>
        <v>#VALUE!</v>
      </c>
      <c r="AS14" s="97" t="e">
        <f>'COGS-PRICE-MARGIN_CWS'!$B96*AS13</f>
        <v>#VALUE!</v>
      </c>
      <c r="AT14" s="97" t="e">
        <f>'COGS-PRICE-MARGIN_CWS'!$B96*AT13</f>
        <v>#VALUE!</v>
      </c>
      <c r="AU14" s="97" t="e">
        <f>'COGS-PRICE-MARGIN_CWS'!$B96*AU13</f>
        <v>#VALUE!</v>
      </c>
      <c r="AV14" s="97" t="e">
        <f>'COGS-PRICE-MARGIN_CWS'!$B96*AV13</f>
        <v>#VALUE!</v>
      </c>
      <c r="AW14" s="97" t="e">
        <f>'COGS-PRICE-MARGIN_CWS'!$B96*AW13</f>
        <v>#VALUE!</v>
      </c>
      <c r="AX14" s="97" t="e">
        <f>'COGS-PRICE-MARGIN_CWS'!$B96*AX13</f>
        <v>#VALUE!</v>
      </c>
      <c r="AY14" s="97">
        <f>'COGS-PRICE-MARGIN_CWS'!$B104*AY13</f>
        <v>594000</v>
      </c>
      <c r="AZ14" s="97">
        <f>'COGS-PRICE-MARGIN_CWS'!$B104*AZ13</f>
        <v>954000</v>
      </c>
      <c r="BA14" s="97">
        <f>'COGS-PRICE-MARGIN_CWS'!$B104*BA13</f>
        <v>1062000</v>
      </c>
      <c r="BB14" s="97">
        <f>'COGS-PRICE-MARGIN_CWS'!$B104*BB13</f>
        <v>1062000</v>
      </c>
      <c r="BC14" s="97">
        <f>'COGS-PRICE-MARGIN_CWS'!$B104*BC13</f>
        <v>1188000</v>
      </c>
      <c r="BD14" s="97">
        <f>'COGS-PRICE-MARGIN_CWS'!$B104*BD13</f>
        <v>1296000</v>
      </c>
      <c r="BE14" s="97">
        <f>'COGS-PRICE-MARGIN_CWS'!$B104*BE13</f>
        <v>1062000</v>
      </c>
      <c r="BF14" s="97">
        <f>'COGS-PRICE-MARGIN_CWS'!$B104*BF13</f>
        <v>1188000</v>
      </c>
      <c r="BG14" s="97">
        <f>'COGS-PRICE-MARGIN_CWS'!$B104*BG13</f>
        <v>954000</v>
      </c>
      <c r="BH14" s="97">
        <f>'COGS-PRICE-MARGIN_CWS'!$B104*BH13</f>
        <v>954000</v>
      </c>
      <c r="BI14" s="97">
        <f>'COGS-PRICE-MARGIN_CWS'!$B104*BI13</f>
        <v>954000</v>
      </c>
      <c r="BJ14" s="97">
        <f>'COGS-PRICE-MARGIN_CWS'!$B104*BJ13</f>
        <v>594000</v>
      </c>
      <c r="BK14" s="118" t="e">
        <f>SUM(C14:BJ14)</f>
        <v>#VALUE!</v>
      </c>
    </row>
    <row r="15" spans="1:63" ht="12.75" outlineLevel="1" x14ac:dyDescent="0.15">
      <c r="A15" s="47" t="s">
        <v>343</v>
      </c>
      <c r="C15" s="98">
        <f>'COGS-PRICE-MARGIN_CWS'!$C4</f>
        <v>0.09</v>
      </c>
      <c r="D15" s="98">
        <f>'COGS-PRICE-MARGIN_CWS'!$C4</f>
        <v>0.09</v>
      </c>
      <c r="E15" s="98">
        <f>'COGS-PRICE-MARGIN_CWS'!$C4</f>
        <v>0.09</v>
      </c>
      <c r="F15" s="98">
        <f>'COGS-PRICE-MARGIN_CWS'!$C4</f>
        <v>0.09</v>
      </c>
      <c r="G15" s="98">
        <f>'COGS-PRICE-MARGIN_CWS'!$C4</f>
        <v>0.09</v>
      </c>
      <c r="H15" s="98">
        <f>'COGS-PRICE-MARGIN_CWS'!$C4</f>
        <v>0.09</v>
      </c>
      <c r="I15" s="98">
        <f>'COGS-PRICE-MARGIN_CWS'!$C4</f>
        <v>0.09</v>
      </c>
      <c r="J15" s="98">
        <f>'COGS-PRICE-MARGIN_CWS'!$C4</f>
        <v>0.09</v>
      </c>
      <c r="K15" s="98">
        <f>'COGS-PRICE-MARGIN_CWS'!$C4</f>
        <v>0.09</v>
      </c>
      <c r="L15" s="98">
        <f>'COGS-PRICE-MARGIN_CWS'!$C4</f>
        <v>0.09</v>
      </c>
      <c r="M15" s="98">
        <f>'COGS-PRICE-MARGIN_CWS'!$C4</f>
        <v>0.09</v>
      </c>
      <c r="N15" s="98">
        <f>'COGS-PRICE-MARGIN_CWS'!$C4</f>
        <v>0.09</v>
      </c>
      <c r="O15" s="98">
        <f>'COGS-PRICE-MARGIN_CWS'!$C54</f>
        <v>0</v>
      </c>
      <c r="P15" s="98">
        <f>'COGS-PRICE-MARGIN_CWS'!$C54</f>
        <v>0</v>
      </c>
      <c r="Q15" s="98">
        <f>'COGS-PRICE-MARGIN_CWS'!$C54</f>
        <v>0</v>
      </c>
      <c r="R15" s="98">
        <f>'COGS-PRICE-MARGIN_CWS'!$C54</f>
        <v>0</v>
      </c>
      <c r="S15" s="98">
        <f>'COGS-PRICE-MARGIN_CWS'!$C54</f>
        <v>0</v>
      </c>
      <c r="T15" s="98">
        <f>'COGS-PRICE-MARGIN_CWS'!$C54</f>
        <v>0</v>
      </c>
      <c r="U15" s="98">
        <f>'COGS-PRICE-MARGIN_CWS'!$C54</f>
        <v>0</v>
      </c>
      <c r="V15" s="98">
        <f>'COGS-PRICE-MARGIN_CWS'!$C54</f>
        <v>0</v>
      </c>
      <c r="W15" s="98">
        <f>'COGS-PRICE-MARGIN_CWS'!$C54</f>
        <v>0</v>
      </c>
      <c r="X15" s="98">
        <f>'COGS-PRICE-MARGIN_CWS'!$C54</f>
        <v>0</v>
      </c>
      <c r="Y15" s="98">
        <f>'COGS-PRICE-MARGIN_CWS'!$C54</f>
        <v>0</v>
      </c>
      <c r="Z15" s="98">
        <f>'COGS-PRICE-MARGIN_CWS'!$C54</f>
        <v>0</v>
      </c>
      <c r="AA15" s="98">
        <f>'COGS-PRICE-MARGIN_CWS'!$C104</f>
        <v>0</v>
      </c>
      <c r="AB15" s="98">
        <f>'COGS-PRICE-MARGIN_CWS'!$C104</f>
        <v>0</v>
      </c>
      <c r="AC15" s="98">
        <f>'COGS-PRICE-MARGIN_CWS'!$C104</f>
        <v>0</v>
      </c>
      <c r="AD15" s="98">
        <f>'COGS-PRICE-MARGIN_CWS'!$C104</f>
        <v>0</v>
      </c>
      <c r="AE15" s="98">
        <f>'COGS-PRICE-MARGIN_CWS'!$C104</f>
        <v>0</v>
      </c>
      <c r="AF15" s="98">
        <f>'COGS-PRICE-MARGIN_CWS'!$C104</f>
        <v>0</v>
      </c>
      <c r="AG15" s="98">
        <f>'COGS-PRICE-MARGIN_CWS'!$C104</f>
        <v>0</v>
      </c>
      <c r="AH15" s="98">
        <f>'COGS-PRICE-MARGIN_CWS'!$C104</f>
        <v>0</v>
      </c>
      <c r="AI15" s="98">
        <f>'COGS-PRICE-MARGIN_CWS'!$C104</f>
        <v>0</v>
      </c>
      <c r="AJ15" s="98">
        <f>'COGS-PRICE-MARGIN_CWS'!$C104</f>
        <v>0</v>
      </c>
      <c r="AK15" s="98">
        <f>'COGS-PRICE-MARGIN_CWS'!$C104</f>
        <v>0</v>
      </c>
      <c r="AL15" s="98">
        <f>'COGS-PRICE-MARGIN_CWS'!$C104</f>
        <v>0</v>
      </c>
      <c r="AM15" s="98">
        <f>'COGS-PRICE-MARGIN_CWS'!$C96</f>
        <v>0</v>
      </c>
      <c r="AN15" s="98">
        <f>'COGS-PRICE-MARGIN_CWS'!$C96</f>
        <v>0</v>
      </c>
      <c r="AO15" s="98">
        <f>'COGS-PRICE-MARGIN_CWS'!$C96</f>
        <v>0</v>
      </c>
      <c r="AP15" s="98">
        <f>'COGS-PRICE-MARGIN_CWS'!$C96</f>
        <v>0</v>
      </c>
      <c r="AQ15" s="98">
        <f>'COGS-PRICE-MARGIN_CWS'!$C96</f>
        <v>0</v>
      </c>
      <c r="AR15" s="98">
        <f>'COGS-PRICE-MARGIN_CWS'!$C96</f>
        <v>0</v>
      </c>
      <c r="AS15" s="98">
        <f>'COGS-PRICE-MARGIN_CWS'!$C96</f>
        <v>0</v>
      </c>
      <c r="AT15" s="98">
        <f>'COGS-PRICE-MARGIN_CWS'!$C96</f>
        <v>0</v>
      </c>
      <c r="AU15" s="98">
        <f>'COGS-PRICE-MARGIN_CWS'!$C96</f>
        <v>0</v>
      </c>
      <c r="AV15" s="98">
        <f>'COGS-PRICE-MARGIN_CWS'!$C96</f>
        <v>0</v>
      </c>
      <c r="AW15" s="98">
        <f>'COGS-PRICE-MARGIN_CWS'!$C96</f>
        <v>0</v>
      </c>
      <c r="AX15" s="98">
        <f>'COGS-PRICE-MARGIN_CWS'!$C96</f>
        <v>0</v>
      </c>
      <c r="AY15" s="98">
        <f>'COGS-PRICE-MARGIN_CWS'!$C104</f>
        <v>0</v>
      </c>
      <c r="AZ15" s="98">
        <f>'COGS-PRICE-MARGIN_CWS'!$C104</f>
        <v>0</v>
      </c>
      <c r="BA15" s="98">
        <f>'COGS-PRICE-MARGIN_CWS'!$C104</f>
        <v>0</v>
      </c>
      <c r="BB15" s="98">
        <f>'COGS-PRICE-MARGIN_CWS'!$C104</f>
        <v>0</v>
      </c>
      <c r="BC15" s="98">
        <f>'COGS-PRICE-MARGIN_CWS'!$C104</f>
        <v>0</v>
      </c>
      <c r="BD15" s="98">
        <f>'COGS-PRICE-MARGIN_CWS'!$C104</f>
        <v>0</v>
      </c>
      <c r="BE15" s="98">
        <f>'COGS-PRICE-MARGIN_CWS'!$C104</f>
        <v>0</v>
      </c>
      <c r="BF15" s="98">
        <f>'COGS-PRICE-MARGIN_CWS'!$C104</f>
        <v>0</v>
      </c>
      <c r="BG15" s="98">
        <f>'COGS-PRICE-MARGIN_CWS'!$C104</f>
        <v>0</v>
      </c>
      <c r="BH15" s="98">
        <f>'COGS-PRICE-MARGIN_CWS'!$C104</f>
        <v>0</v>
      </c>
      <c r="BI15" s="98">
        <f>'COGS-PRICE-MARGIN_CWS'!$C104</f>
        <v>0</v>
      </c>
      <c r="BJ15" s="98">
        <f>'COGS-PRICE-MARGIN_CWS'!$C104</f>
        <v>0</v>
      </c>
      <c r="BK15" s="35">
        <f>COLUMNS(C15:BJ15)</f>
        <v>60</v>
      </c>
    </row>
    <row r="16" spans="1:63" ht="12.75" outlineLevel="1" x14ac:dyDescent="0.15">
      <c r="A16" s="47"/>
      <c r="C16" s="98"/>
      <c r="D16" s="98"/>
      <c r="E16" s="98"/>
      <c r="F16" s="98"/>
      <c r="G16" s="98"/>
      <c r="H16" s="98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98"/>
      <c r="AB16" s="98"/>
      <c r="AC16" s="98"/>
      <c r="AD16" s="98"/>
      <c r="AE16" s="98"/>
      <c r="AF16" s="98"/>
      <c r="AG16" s="98"/>
      <c r="AH16" s="98"/>
      <c r="AI16" s="98"/>
      <c r="AJ16" s="98"/>
      <c r="AK16" s="98"/>
      <c r="AL16" s="98"/>
      <c r="AM16" s="98"/>
      <c r="AN16" s="98"/>
      <c r="AO16" s="98"/>
      <c r="AP16" s="98"/>
      <c r="AQ16" s="98"/>
      <c r="AR16" s="98"/>
      <c r="AS16" s="98"/>
      <c r="AT16" s="98"/>
      <c r="AU16" s="98"/>
      <c r="AV16" s="98"/>
      <c r="AW16" s="98"/>
      <c r="AX16" s="98"/>
      <c r="AY16" s="98"/>
      <c r="AZ16" s="98"/>
      <c r="BA16" s="98"/>
      <c r="BB16" s="98"/>
      <c r="BC16" s="98"/>
      <c r="BD16" s="98"/>
      <c r="BE16" s="98"/>
      <c r="BF16" s="98"/>
      <c r="BG16" s="98"/>
      <c r="BH16" s="98"/>
      <c r="BI16" s="98"/>
      <c r="BJ16" s="98"/>
    </row>
    <row r="17" spans="1:63" s="14" customFormat="1" ht="12.75" outlineLevel="1" x14ac:dyDescent="0.15">
      <c r="A17" s="16" t="s">
        <v>344</v>
      </c>
      <c r="C17" s="187">
        <f t="shared" ref="C17:AH17" si="6">C14*(1-C15)</f>
        <v>0</v>
      </c>
      <c r="D17" s="187">
        <f t="shared" si="6"/>
        <v>0</v>
      </c>
      <c r="E17" s="187">
        <f t="shared" si="6"/>
        <v>0</v>
      </c>
      <c r="F17" s="99">
        <f t="shared" si="6"/>
        <v>81900</v>
      </c>
      <c r="G17" s="99">
        <f t="shared" si="6"/>
        <v>98280</v>
      </c>
      <c r="H17" s="99">
        <f t="shared" si="6"/>
        <v>114660</v>
      </c>
      <c r="I17" s="99">
        <f t="shared" si="6"/>
        <v>81900</v>
      </c>
      <c r="J17" s="99">
        <f t="shared" si="6"/>
        <v>98280</v>
      </c>
      <c r="K17" s="99">
        <f t="shared" si="6"/>
        <v>65520</v>
      </c>
      <c r="L17" s="99">
        <f t="shared" si="6"/>
        <v>65520</v>
      </c>
      <c r="M17" s="99">
        <f t="shared" si="6"/>
        <v>65520</v>
      </c>
      <c r="N17" s="99">
        <f t="shared" si="6"/>
        <v>32760</v>
      </c>
      <c r="O17" s="99">
        <f t="shared" si="6"/>
        <v>211860</v>
      </c>
      <c r="P17" s="99">
        <f t="shared" si="6"/>
        <v>327420</v>
      </c>
      <c r="Q17" s="99">
        <f t="shared" si="6"/>
        <v>385200</v>
      </c>
      <c r="R17" s="99">
        <f t="shared" si="6"/>
        <v>385200</v>
      </c>
      <c r="S17" s="99">
        <f t="shared" si="6"/>
        <v>423720</v>
      </c>
      <c r="T17" s="99">
        <f t="shared" si="6"/>
        <v>462240</v>
      </c>
      <c r="U17" s="99">
        <f t="shared" si="6"/>
        <v>385200</v>
      </c>
      <c r="V17" s="99">
        <f t="shared" si="6"/>
        <v>423720</v>
      </c>
      <c r="W17" s="99">
        <f t="shared" si="6"/>
        <v>327420</v>
      </c>
      <c r="X17" s="99">
        <f t="shared" si="6"/>
        <v>327420</v>
      </c>
      <c r="Y17" s="99">
        <f t="shared" si="6"/>
        <v>327420</v>
      </c>
      <c r="Z17" s="99">
        <f t="shared" si="6"/>
        <v>211860</v>
      </c>
      <c r="AA17" s="99">
        <f t="shared" si="6"/>
        <v>252000</v>
      </c>
      <c r="AB17" s="99">
        <f t="shared" si="6"/>
        <v>414000</v>
      </c>
      <c r="AC17" s="99">
        <f t="shared" si="6"/>
        <v>468000</v>
      </c>
      <c r="AD17" s="99">
        <f t="shared" si="6"/>
        <v>468000</v>
      </c>
      <c r="AE17" s="99">
        <f t="shared" si="6"/>
        <v>522000</v>
      </c>
      <c r="AF17" s="99">
        <f t="shared" si="6"/>
        <v>576000</v>
      </c>
      <c r="AG17" s="99">
        <f t="shared" si="6"/>
        <v>468000</v>
      </c>
      <c r="AH17" s="99">
        <f t="shared" si="6"/>
        <v>522000</v>
      </c>
      <c r="AI17" s="99">
        <f t="shared" ref="AI17:BJ17" si="7">AI14*(1-AI15)</f>
        <v>414000</v>
      </c>
      <c r="AJ17" s="99">
        <f t="shared" si="7"/>
        <v>414000</v>
      </c>
      <c r="AK17" s="99">
        <f t="shared" si="7"/>
        <v>414000</v>
      </c>
      <c r="AL17" s="99">
        <f t="shared" si="7"/>
        <v>252000</v>
      </c>
      <c r="AM17" s="99" t="e">
        <f t="shared" si="7"/>
        <v>#VALUE!</v>
      </c>
      <c r="AN17" s="99" t="e">
        <f t="shared" si="7"/>
        <v>#VALUE!</v>
      </c>
      <c r="AO17" s="99" t="e">
        <f t="shared" si="7"/>
        <v>#VALUE!</v>
      </c>
      <c r="AP17" s="99" t="e">
        <f t="shared" si="7"/>
        <v>#VALUE!</v>
      </c>
      <c r="AQ17" s="99" t="e">
        <f t="shared" si="7"/>
        <v>#VALUE!</v>
      </c>
      <c r="AR17" s="99" t="e">
        <f t="shared" si="7"/>
        <v>#VALUE!</v>
      </c>
      <c r="AS17" s="99" t="e">
        <f t="shared" si="7"/>
        <v>#VALUE!</v>
      </c>
      <c r="AT17" s="99" t="e">
        <f t="shared" si="7"/>
        <v>#VALUE!</v>
      </c>
      <c r="AU17" s="99" t="e">
        <f t="shared" si="7"/>
        <v>#VALUE!</v>
      </c>
      <c r="AV17" s="99" t="e">
        <f t="shared" si="7"/>
        <v>#VALUE!</v>
      </c>
      <c r="AW17" s="99" t="e">
        <f t="shared" si="7"/>
        <v>#VALUE!</v>
      </c>
      <c r="AX17" s="99" t="e">
        <f t="shared" si="7"/>
        <v>#VALUE!</v>
      </c>
      <c r="AY17" s="99">
        <f t="shared" si="7"/>
        <v>594000</v>
      </c>
      <c r="AZ17" s="99">
        <f t="shared" si="7"/>
        <v>954000</v>
      </c>
      <c r="BA17" s="99">
        <f t="shared" si="7"/>
        <v>1062000</v>
      </c>
      <c r="BB17" s="99">
        <f t="shared" si="7"/>
        <v>1062000</v>
      </c>
      <c r="BC17" s="99">
        <f t="shared" si="7"/>
        <v>1188000</v>
      </c>
      <c r="BD17" s="99">
        <f t="shared" si="7"/>
        <v>1296000</v>
      </c>
      <c r="BE17" s="99">
        <f t="shared" si="7"/>
        <v>1062000</v>
      </c>
      <c r="BF17" s="99">
        <f t="shared" si="7"/>
        <v>1188000</v>
      </c>
      <c r="BG17" s="99">
        <f t="shared" si="7"/>
        <v>954000</v>
      </c>
      <c r="BH17" s="99">
        <f t="shared" si="7"/>
        <v>954000</v>
      </c>
      <c r="BI17" s="99">
        <f t="shared" si="7"/>
        <v>954000</v>
      </c>
      <c r="BJ17" s="99">
        <f t="shared" si="7"/>
        <v>594000</v>
      </c>
      <c r="BK17" s="118" t="e">
        <f>SUM(C17:BJ17)</f>
        <v>#VALUE!</v>
      </c>
    </row>
    <row r="18" spans="1:63" ht="12.75" outlineLevel="1" x14ac:dyDescent="0.15">
      <c r="A18" s="33"/>
    </row>
    <row r="19" spans="1:63" ht="12.75" outlineLevel="1" x14ac:dyDescent="0.15">
      <c r="A19" s="16" t="s">
        <v>312</v>
      </c>
    </row>
    <row r="20" spans="1:63" ht="12.75" outlineLevel="1" x14ac:dyDescent="0.15">
      <c r="A20" s="16"/>
    </row>
    <row r="21" spans="1:63" ht="12.75" outlineLevel="1" x14ac:dyDescent="0.15">
      <c r="A21" s="47" t="str">
        <f>'COGS-PRICE-MARGIN_CWS'!A4</f>
        <v>Plato servicio</v>
      </c>
      <c r="C21" s="12">
        <f>'COGS-PRICE-MARGIN_CWS'!$E4*C13</f>
        <v>0</v>
      </c>
      <c r="D21" s="12">
        <f>'COGS-PRICE-MARGIN_CWS'!$E4*D13</f>
        <v>0</v>
      </c>
      <c r="E21" s="12">
        <f>'COGS-PRICE-MARGIN_CWS'!$E4*E13</f>
        <v>0</v>
      </c>
      <c r="F21" s="97">
        <f>'COGS-PRICE-MARGIN_CWS'!$E4*F13</f>
        <v>60000</v>
      </c>
      <c r="G21" s="97">
        <f>'COGS-PRICE-MARGIN_CWS'!$E4*G13</f>
        <v>72000</v>
      </c>
      <c r="H21" s="97">
        <f>'COGS-PRICE-MARGIN_CWS'!$E4*H13</f>
        <v>84000</v>
      </c>
      <c r="I21" s="97">
        <f>'COGS-PRICE-MARGIN_CWS'!$E4*I13</f>
        <v>60000</v>
      </c>
      <c r="J21" s="97">
        <f>'COGS-PRICE-MARGIN_CWS'!$E4*J13</f>
        <v>72000</v>
      </c>
      <c r="K21" s="97">
        <f>'COGS-PRICE-MARGIN_CWS'!$E4*K13</f>
        <v>48000</v>
      </c>
      <c r="L21" s="97">
        <f>'COGS-PRICE-MARGIN_CWS'!$E4*L13</f>
        <v>48000</v>
      </c>
      <c r="M21" s="97">
        <f>'COGS-PRICE-MARGIN_CWS'!$E4*M13</f>
        <v>48000</v>
      </c>
      <c r="N21" s="97">
        <f>'COGS-PRICE-MARGIN_CWS'!$E4*N13</f>
        <v>24000</v>
      </c>
      <c r="O21" s="97">
        <f>'COGS-PRICE-MARGIN_CWS'!$E54*O13</f>
        <v>141240</v>
      </c>
      <c r="P21" s="97">
        <f>'COGS-PRICE-MARGIN_CWS'!$E54*P13</f>
        <v>218280</v>
      </c>
      <c r="Q21" s="97">
        <f>'COGS-PRICE-MARGIN_CWS'!$E54*Q13</f>
        <v>256800</v>
      </c>
      <c r="R21" s="97">
        <f>'COGS-PRICE-MARGIN_CWS'!$E54*R13</f>
        <v>256800</v>
      </c>
      <c r="S21" s="97">
        <f>'COGS-PRICE-MARGIN_CWS'!$E54*S13</f>
        <v>282480</v>
      </c>
      <c r="T21" s="97">
        <f>'COGS-PRICE-MARGIN_CWS'!$E54*T13</f>
        <v>308160</v>
      </c>
      <c r="U21" s="97">
        <f>'COGS-PRICE-MARGIN_CWS'!$E54*U13</f>
        <v>256800</v>
      </c>
      <c r="V21" s="97">
        <f>'COGS-PRICE-MARGIN_CWS'!$E54*V13</f>
        <v>282480</v>
      </c>
      <c r="W21" s="97">
        <f>'COGS-PRICE-MARGIN_CWS'!$E54*W13</f>
        <v>218280</v>
      </c>
      <c r="X21" s="97">
        <f>'COGS-PRICE-MARGIN_CWS'!$E54*X13</f>
        <v>218280</v>
      </c>
      <c r="Y21" s="97">
        <f>'COGS-PRICE-MARGIN_CWS'!$E54*Y13</f>
        <v>218280</v>
      </c>
      <c r="Z21" s="97">
        <f>'COGS-PRICE-MARGIN_CWS'!$E54*Z$13</f>
        <v>141240</v>
      </c>
      <c r="AA21" s="97">
        <f>'COGS-PRICE-MARGIN_CWS'!$E104*AA$13</f>
        <v>168000</v>
      </c>
      <c r="AB21" s="97">
        <f>'COGS-PRICE-MARGIN_CWS'!$E104*AB$13</f>
        <v>276000</v>
      </c>
      <c r="AC21" s="97">
        <f>'COGS-PRICE-MARGIN_CWS'!$E104*AC$13</f>
        <v>312000</v>
      </c>
      <c r="AD21" s="97">
        <f>'COGS-PRICE-MARGIN_CWS'!$E104*AD$13</f>
        <v>312000</v>
      </c>
      <c r="AE21" s="97">
        <f>'COGS-PRICE-MARGIN_CWS'!$E104*AE$13</f>
        <v>348000</v>
      </c>
      <c r="AF21" s="97">
        <f>'COGS-PRICE-MARGIN_CWS'!$E104*AF$13</f>
        <v>384000</v>
      </c>
      <c r="AG21" s="97">
        <f>'COGS-PRICE-MARGIN_CWS'!$E104*AG$13</f>
        <v>312000</v>
      </c>
      <c r="AH21" s="97">
        <f>'COGS-PRICE-MARGIN_CWS'!$E104*AH$13</f>
        <v>348000</v>
      </c>
      <c r="AI21" s="97">
        <f>'COGS-PRICE-MARGIN_CWS'!$E104*AI$13</f>
        <v>276000</v>
      </c>
      <c r="AJ21" s="97">
        <f>'COGS-PRICE-MARGIN_CWS'!$E104*AJ$13</f>
        <v>276000</v>
      </c>
      <c r="AK21" s="97">
        <f>'COGS-PRICE-MARGIN_CWS'!$E104*AK$13</f>
        <v>276000</v>
      </c>
      <c r="AL21" s="97">
        <f>'COGS-PRICE-MARGIN_CWS'!$E104*AL$13</f>
        <v>168000</v>
      </c>
      <c r="AM21" s="97">
        <f>'COGS-PRICE-MARGIN_CWS'!$E96*AM13</f>
        <v>6634</v>
      </c>
      <c r="AN21" s="97">
        <f>'COGS-PRICE-MARGIN_CWS'!$E96*AN13</f>
        <v>10700</v>
      </c>
      <c r="AO21" s="97">
        <f>'COGS-PRICE-MARGIN_CWS'!$E96*AO13</f>
        <v>11984</v>
      </c>
      <c r="AP21" s="97">
        <f>'COGS-PRICE-MARGIN_CWS'!$E96*AP13</f>
        <v>11984</v>
      </c>
      <c r="AQ21" s="97">
        <f>'COGS-PRICE-MARGIN_CWS'!$E96*AQ13</f>
        <v>13268</v>
      </c>
      <c r="AR21" s="97">
        <f>'COGS-PRICE-MARGIN_CWS'!$E96*AR13</f>
        <v>14552</v>
      </c>
      <c r="AS21" s="97">
        <f>'COGS-PRICE-MARGIN_CWS'!$E96*AS13</f>
        <v>11984</v>
      </c>
      <c r="AT21" s="97">
        <f>'COGS-PRICE-MARGIN_CWS'!$E96*AT13</f>
        <v>13268</v>
      </c>
      <c r="AU21" s="97">
        <f>'COGS-PRICE-MARGIN_CWS'!$E96*AU13</f>
        <v>10700</v>
      </c>
      <c r="AV21" s="97">
        <f>'COGS-PRICE-MARGIN_CWS'!$E96*AV13</f>
        <v>10700</v>
      </c>
      <c r="AW21" s="97">
        <f>'COGS-PRICE-MARGIN_CWS'!$E96*AW13</f>
        <v>10700</v>
      </c>
      <c r="AX21" s="97">
        <f>'COGS-PRICE-MARGIN_CWS'!$E96*AX13</f>
        <v>6634</v>
      </c>
      <c r="AY21" s="97">
        <f>'COGS-PRICE-MARGIN_CWS'!$E104*AY13</f>
        <v>396000</v>
      </c>
      <c r="AZ21" s="97">
        <f>'COGS-PRICE-MARGIN_CWS'!$E104*AZ13</f>
        <v>636000</v>
      </c>
      <c r="BA21" s="97">
        <f>'COGS-PRICE-MARGIN_CWS'!$E104*BA13</f>
        <v>708000</v>
      </c>
      <c r="BB21" s="97">
        <f>'COGS-PRICE-MARGIN_CWS'!$E104*BB13</f>
        <v>708000</v>
      </c>
      <c r="BC21" s="97">
        <f>'COGS-PRICE-MARGIN_CWS'!$E104*BC13</f>
        <v>792000</v>
      </c>
      <c r="BD21" s="97">
        <f>'COGS-PRICE-MARGIN_CWS'!$E104*BD13</f>
        <v>864000</v>
      </c>
      <c r="BE21" s="97">
        <f>'COGS-PRICE-MARGIN_CWS'!$E104*BE13</f>
        <v>708000</v>
      </c>
      <c r="BF21" s="97">
        <f>'COGS-PRICE-MARGIN_CWS'!$E104*BF13</f>
        <v>792000</v>
      </c>
      <c r="BG21" s="97">
        <f>'COGS-PRICE-MARGIN_CWS'!$E104*BG13</f>
        <v>636000</v>
      </c>
      <c r="BH21" s="97">
        <f>'COGS-PRICE-MARGIN_CWS'!$E104*BH13</f>
        <v>636000</v>
      </c>
      <c r="BI21" s="97">
        <f>'COGS-PRICE-MARGIN_CWS'!$E104*BI13</f>
        <v>636000</v>
      </c>
      <c r="BJ21" s="97">
        <f>'COGS-PRICE-MARGIN_CWS'!$E104*BJ13</f>
        <v>396000</v>
      </c>
      <c r="BK21" s="118">
        <f>SUM(C21:BJ21)</f>
        <v>14812228</v>
      </c>
    </row>
    <row r="22" spans="1:63" ht="12.75" outlineLevel="1" x14ac:dyDescent="0.15">
      <c r="A22" s="47" t="str">
        <f>'COGS-PRICE-MARGIN_CWS'!A5</f>
        <v>Individual</v>
      </c>
      <c r="C22" s="12">
        <f>'COGS-PRICE-MARGIN_CWS'!$E5*C13</f>
        <v>0</v>
      </c>
      <c r="D22" s="12">
        <f>'COGS-PRICE-MARGIN_CWS'!$E5*D13</f>
        <v>0</v>
      </c>
      <c r="E22" s="12">
        <f>'COGS-PRICE-MARGIN_CWS'!$E5*E13</f>
        <v>0</v>
      </c>
      <c r="F22" s="97">
        <f>'COGS-PRICE-MARGIN_CWS'!$E5*F13</f>
        <v>2500</v>
      </c>
      <c r="G22" s="97">
        <f>'COGS-PRICE-MARGIN_CWS'!$E5*G13</f>
        <v>3000</v>
      </c>
      <c r="H22" s="97">
        <f>'COGS-PRICE-MARGIN_CWS'!$E5*H13</f>
        <v>3500</v>
      </c>
      <c r="I22" s="97">
        <f>'COGS-PRICE-MARGIN_CWS'!$E5*I13</f>
        <v>2500</v>
      </c>
      <c r="J22" s="97">
        <f>'COGS-PRICE-MARGIN_CWS'!$E5*J13</f>
        <v>3000</v>
      </c>
      <c r="K22" s="97">
        <f>'COGS-PRICE-MARGIN_CWS'!$E5*K13</f>
        <v>2000</v>
      </c>
      <c r="L22" s="97">
        <f>'COGS-PRICE-MARGIN_CWS'!$E5*L13</f>
        <v>2000</v>
      </c>
      <c r="M22" s="97">
        <f>'COGS-PRICE-MARGIN_CWS'!$E5*M13</f>
        <v>2000</v>
      </c>
      <c r="N22" s="97">
        <f>'COGS-PRICE-MARGIN_CWS'!$E5*N13</f>
        <v>1000</v>
      </c>
      <c r="O22" s="97">
        <f>'COGS-PRICE-MARGIN_CWS'!$E55*O13</f>
        <v>5885</v>
      </c>
      <c r="P22" s="97">
        <f>'COGS-PRICE-MARGIN_CWS'!$E55*P13</f>
        <v>9095</v>
      </c>
      <c r="Q22" s="97">
        <f>'COGS-PRICE-MARGIN_CWS'!$E55*Q13</f>
        <v>10700</v>
      </c>
      <c r="R22" s="97">
        <f>'COGS-PRICE-MARGIN_CWS'!$E55*R13</f>
        <v>10700</v>
      </c>
      <c r="S22" s="97">
        <f>'COGS-PRICE-MARGIN_CWS'!$E55*S13</f>
        <v>11770</v>
      </c>
      <c r="T22" s="97">
        <f>'COGS-PRICE-MARGIN_CWS'!$E55*T13</f>
        <v>12840</v>
      </c>
      <c r="U22" s="97">
        <f>'COGS-PRICE-MARGIN_CWS'!$E55*U13</f>
        <v>10700</v>
      </c>
      <c r="V22" s="97">
        <f>'COGS-PRICE-MARGIN_CWS'!$E55*V13</f>
        <v>11770</v>
      </c>
      <c r="W22" s="97">
        <f>'COGS-PRICE-MARGIN_CWS'!$E55*W13</f>
        <v>9095</v>
      </c>
      <c r="X22" s="97">
        <f>'COGS-PRICE-MARGIN_CWS'!$E55*X13</f>
        <v>9095</v>
      </c>
      <c r="Y22" s="97">
        <f>'COGS-PRICE-MARGIN_CWS'!$E55*Y13</f>
        <v>9095</v>
      </c>
      <c r="Z22" s="97">
        <f>'COGS-PRICE-MARGIN_CWS'!$E55*Z13</f>
        <v>5885</v>
      </c>
      <c r="AA22" s="97">
        <f>'COGS-PRICE-MARGIN_CWS'!$E105*AA$13</f>
        <v>7000</v>
      </c>
      <c r="AB22" s="97">
        <f>'COGS-PRICE-MARGIN_CWS'!$E105*AB$13</f>
        <v>11500</v>
      </c>
      <c r="AC22" s="97">
        <f>'COGS-PRICE-MARGIN_CWS'!$E105*AC$13</f>
        <v>13000</v>
      </c>
      <c r="AD22" s="97">
        <f>'COGS-PRICE-MARGIN_CWS'!$E105*AD$13</f>
        <v>13000</v>
      </c>
      <c r="AE22" s="97">
        <f>'COGS-PRICE-MARGIN_CWS'!$E105*AE$13</f>
        <v>14500</v>
      </c>
      <c r="AF22" s="97">
        <f>'COGS-PRICE-MARGIN_CWS'!$E105*AF$13</f>
        <v>16000</v>
      </c>
      <c r="AG22" s="97">
        <f>'COGS-PRICE-MARGIN_CWS'!$E105*AG$13</f>
        <v>13000</v>
      </c>
      <c r="AH22" s="97">
        <f>'COGS-PRICE-MARGIN_CWS'!$E105*AH$13</f>
        <v>14500</v>
      </c>
      <c r="AI22" s="97">
        <f>'COGS-PRICE-MARGIN_CWS'!$E105*AI$13</f>
        <v>11500</v>
      </c>
      <c r="AJ22" s="97">
        <f>'COGS-PRICE-MARGIN_CWS'!$E105*AJ$13</f>
        <v>11500</v>
      </c>
      <c r="AK22" s="97">
        <f>'COGS-PRICE-MARGIN_CWS'!$E105*AK$13</f>
        <v>11500</v>
      </c>
      <c r="AL22" s="97">
        <f>'COGS-PRICE-MARGIN_CWS'!$E105*AL$13</f>
        <v>7000</v>
      </c>
      <c r="AM22" s="97">
        <f>'COGS-PRICE-MARGIN_CWS'!$E97*AM13</f>
        <v>0</v>
      </c>
      <c r="AN22" s="97">
        <f>'COGS-PRICE-MARGIN_CWS'!$E97*AN13</f>
        <v>0</v>
      </c>
      <c r="AO22" s="97">
        <f>'COGS-PRICE-MARGIN_CWS'!$E97*AO13</f>
        <v>0</v>
      </c>
      <c r="AP22" s="97">
        <f>'COGS-PRICE-MARGIN_CWS'!$E97*AP13</f>
        <v>0</v>
      </c>
      <c r="AQ22" s="97">
        <f>'COGS-PRICE-MARGIN_CWS'!$E97*AQ13</f>
        <v>0</v>
      </c>
      <c r="AR22" s="97">
        <f>'COGS-PRICE-MARGIN_CWS'!$E97*AR13</f>
        <v>0</v>
      </c>
      <c r="AS22" s="97">
        <f>'COGS-PRICE-MARGIN_CWS'!$E97*AS13</f>
        <v>0</v>
      </c>
      <c r="AT22" s="97">
        <f>'COGS-PRICE-MARGIN_CWS'!$E97*AT13</f>
        <v>0</v>
      </c>
      <c r="AU22" s="97">
        <f>'COGS-PRICE-MARGIN_CWS'!$E97*AU13</f>
        <v>0</v>
      </c>
      <c r="AV22" s="97">
        <f>'COGS-PRICE-MARGIN_CWS'!$E97*AV13</f>
        <v>0</v>
      </c>
      <c r="AW22" s="97">
        <f>'COGS-PRICE-MARGIN_CWS'!$E97*AW13</f>
        <v>0</v>
      </c>
      <c r="AX22" s="97">
        <f>'COGS-PRICE-MARGIN_CWS'!$E97*AX13</f>
        <v>0</v>
      </c>
      <c r="AY22" s="97">
        <f>'COGS-PRICE-MARGIN_CWS'!$E105*AY13</f>
        <v>16500</v>
      </c>
      <c r="AZ22" s="97">
        <f>'COGS-PRICE-MARGIN_CWS'!$E105*AZ13</f>
        <v>26500</v>
      </c>
      <c r="BA22" s="97">
        <f>'COGS-PRICE-MARGIN_CWS'!$E105*BA13</f>
        <v>29500</v>
      </c>
      <c r="BB22" s="97">
        <f>'COGS-PRICE-MARGIN_CWS'!$E105*BB13</f>
        <v>29500</v>
      </c>
      <c r="BC22" s="97">
        <f>'COGS-PRICE-MARGIN_CWS'!$E105*BC13</f>
        <v>33000</v>
      </c>
      <c r="BD22" s="97">
        <f>'COGS-PRICE-MARGIN_CWS'!$E105*BD13</f>
        <v>36000</v>
      </c>
      <c r="BE22" s="97">
        <f>'COGS-PRICE-MARGIN_CWS'!$E105*BE13</f>
        <v>29500</v>
      </c>
      <c r="BF22" s="97">
        <f>'COGS-PRICE-MARGIN_CWS'!$E105*BF13</f>
        <v>33000</v>
      </c>
      <c r="BG22" s="97">
        <f>'COGS-PRICE-MARGIN_CWS'!$E105*BG13</f>
        <v>26500</v>
      </c>
      <c r="BH22" s="97">
        <f>'COGS-PRICE-MARGIN_CWS'!$E105*BH13</f>
        <v>26500</v>
      </c>
      <c r="BI22" s="97">
        <f>'COGS-PRICE-MARGIN_CWS'!$E105*BI13</f>
        <v>26500</v>
      </c>
      <c r="BJ22" s="97">
        <f>'COGS-PRICE-MARGIN_CWS'!$E105*BJ13</f>
        <v>16500</v>
      </c>
      <c r="BK22" s="118">
        <f>SUM(C22:BJ22)</f>
        <v>611630</v>
      </c>
    </row>
    <row r="23" spans="1:63" ht="12.75" outlineLevel="1" x14ac:dyDescent="0.15">
      <c r="A23" s="17" t="s">
        <v>327</v>
      </c>
      <c r="C23" s="12">
        <f>'COGS-PRICE-MARGIN_CWS'!$E6*C13</f>
        <v>0</v>
      </c>
      <c r="D23" s="12">
        <f>'COGS-PRICE-MARGIN_CWS'!$E6*D13</f>
        <v>0</v>
      </c>
      <c r="E23" s="12">
        <f>'COGS-PRICE-MARGIN_CWS'!$E6*E13</f>
        <v>0</v>
      </c>
      <c r="F23" s="97">
        <f>'COGS-PRICE-MARGIN_CWS'!$E6*F13</f>
        <v>0</v>
      </c>
      <c r="G23" s="97">
        <f>'COGS-PRICE-MARGIN_CWS'!$E6*G13</f>
        <v>0</v>
      </c>
      <c r="H23" s="97">
        <f>'COGS-PRICE-MARGIN_CWS'!$E6*H13</f>
        <v>0</v>
      </c>
      <c r="I23" s="97">
        <f>'COGS-PRICE-MARGIN_CWS'!$E6*I13</f>
        <v>0</v>
      </c>
      <c r="J23" s="97">
        <f>'COGS-PRICE-MARGIN_CWS'!$E6*J13</f>
        <v>0</v>
      </c>
      <c r="K23" s="97">
        <f>'COGS-PRICE-MARGIN_CWS'!$E6*K13</f>
        <v>0</v>
      </c>
      <c r="L23" s="97">
        <f>'COGS-PRICE-MARGIN_CWS'!$E6*L13</f>
        <v>0</v>
      </c>
      <c r="M23" s="97">
        <f>'COGS-PRICE-MARGIN_CWS'!$E6*M13</f>
        <v>0</v>
      </c>
      <c r="N23" s="97">
        <f>'COGS-PRICE-MARGIN_CWS'!$E6*N13</f>
        <v>0</v>
      </c>
      <c r="O23" s="97">
        <f>'COGS-PRICE-MARGIN_CWS'!$E56*O13</f>
        <v>0</v>
      </c>
      <c r="P23" s="97">
        <f>'COGS-PRICE-MARGIN_CWS'!$E56*P13</f>
        <v>0</v>
      </c>
      <c r="Q23" s="97">
        <f>'COGS-PRICE-MARGIN_CWS'!$E56*Q13</f>
        <v>0</v>
      </c>
      <c r="R23" s="97">
        <f>'COGS-PRICE-MARGIN_CWS'!$E56*R13</f>
        <v>0</v>
      </c>
      <c r="S23" s="97">
        <f>'COGS-PRICE-MARGIN_CWS'!$E56*S13</f>
        <v>0</v>
      </c>
      <c r="T23" s="97">
        <f>'COGS-PRICE-MARGIN_CWS'!$E56*T13</f>
        <v>0</v>
      </c>
      <c r="U23" s="97">
        <f>'COGS-PRICE-MARGIN_CWS'!$E56*U13</f>
        <v>0</v>
      </c>
      <c r="V23" s="97">
        <f>'COGS-PRICE-MARGIN_CWS'!$E56*V13</f>
        <v>0</v>
      </c>
      <c r="W23" s="97">
        <f>'COGS-PRICE-MARGIN_CWS'!$E56*W13</f>
        <v>0</v>
      </c>
      <c r="X23" s="97">
        <f>'COGS-PRICE-MARGIN_CWS'!$E56*X13</f>
        <v>0</v>
      </c>
      <c r="Y23" s="97">
        <f>'COGS-PRICE-MARGIN_CWS'!$E56*Y13</f>
        <v>0</v>
      </c>
      <c r="Z23" s="97">
        <f>'COGS-PRICE-MARGIN_CWS'!$E56*Z13</f>
        <v>0</v>
      </c>
      <c r="AA23" s="97">
        <f>'COGS-PRICE-MARGIN_CWS'!$E106*AA$13</f>
        <v>0</v>
      </c>
      <c r="AB23" s="97">
        <f>'COGS-PRICE-MARGIN_CWS'!$E106*AB$13</f>
        <v>0</v>
      </c>
      <c r="AC23" s="97">
        <f>'COGS-PRICE-MARGIN_CWS'!$E106*AC$13</f>
        <v>0</v>
      </c>
      <c r="AD23" s="97">
        <f>'COGS-PRICE-MARGIN_CWS'!$E106*AD$13</f>
        <v>0</v>
      </c>
      <c r="AE23" s="97">
        <f>'COGS-PRICE-MARGIN_CWS'!$E106*AE$13</f>
        <v>0</v>
      </c>
      <c r="AF23" s="97">
        <f>'COGS-PRICE-MARGIN_CWS'!$E106*AF$13</f>
        <v>0</v>
      </c>
      <c r="AG23" s="97">
        <f>'COGS-PRICE-MARGIN_CWS'!$E106*AG$13</f>
        <v>0</v>
      </c>
      <c r="AH23" s="97">
        <f>'COGS-PRICE-MARGIN_CWS'!$E106*AH$13</f>
        <v>0</v>
      </c>
      <c r="AI23" s="97">
        <f>'COGS-PRICE-MARGIN_CWS'!$E106*AI$13</f>
        <v>0</v>
      </c>
      <c r="AJ23" s="97">
        <f>'COGS-PRICE-MARGIN_CWS'!$E106*AJ$13</f>
        <v>0</v>
      </c>
      <c r="AK23" s="97">
        <f>'COGS-PRICE-MARGIN_CWS'!$E106*AK$13</f>
        <v>0</v>
      </c>
      <c r="AL23" s="97">
        <f>'COGS-PRICE-MARGIN_CWS'!$E106*AL$13</f>
        <v>0</v>
      </c>
      <c r="AM23" s="97">
        <f>'COGS-PRICE-MARGIN_CWS'!$E98*AM13</f>
        <v>39804</v>
      </c>
      <c r="AN23" s="97">
        <f>'COGS-PRICE-MARGIN_CWS'!$E98*AN13</f>
        <v>64200</v>
      </c>
      <c r="AO23" s="97">
        <f>'COGS-PRICE-MARGIN_CWS'!$E98*AO13</f>
        <v>71904</v>
      </c>
      <c r="AP23" s="97">
        <f>'COGS-PRICE-MARGIN_CWS'!$E98*AP13</f>
        <v>71904</v>
      </c>
      <c r="AQ23" s="97">
        <f>'COGS-PRICE-MARGIN_CWS'!$E98*AQ13</f>
        <v>79608</v>
      </c>
      <c r="AR23" s="97">
        <f>'COGS-PRICE-MARGIN_CWS'!$E98*AR13</f>
        <v>87312</v>
      </c>
      <c r="AS23" s="97">
        <f>'COGS-PRICE-MARGIN_CWS'!$E98*AS13</f>
        <v>71904</v>
      </c>
      <c r="AT23" s="97">
        <f>'COGS-PRICE-MARGIN_CWS'!$E98*AT13</f>
        <v>79608</v>
      </c>
      <c r="AU23" s="97">
        <f>'COGS-PRICE-MARGIN_CWS'!$E98*AU13</f>
        <v>64200</v>
      </c>
      <c r="AV23" s="97">
        <f>'COGS-PRICE-MARGIN_CWS'!$E98*AV13</f>
        <v>64200</v>
      </c>
      <c r="AW23" s="97">
        <f>'COGS-PRICE-MARGIN_CWS'!$E98*AW13</f>
        <v>64200</v>
      </c>
      <c r="AX23" s="97">
        <f>'COGS-PRICE-MARGIN_CWS'!$E98*AX13</f>
        <v>39804</v>
      </c>
      <c r="AY23" s="97">
        <f>'COGS-PRICE-MARGIN_CWS'!$E106*AY13</f>
        <v>0</v>
      </c>
      <c r="AZ23" s="97">
        <f>'COGS-PRICE-MARGIN_CWS'!$E106*AZ13</f>
        <v>0</v>
      </c>
      <c r="BA23" s="97">
        <f>'COGS-PRICE-MARGIN_CWS'!$E106*BA13</f>
        <v>0</v>
      </c>
      <c r="BB23" s="97">
        <f>'COGS-PRICE-MARGIN_CWS'!$E106*BB13</f>
        <v>0</v>
      </c>
      <c r="BC23" s="97">
        <f>'COGS-PRICE-MARGIN_CWS'!$E106*BC13</f>
        <v>0</v>
      </c>
      <c r="BD23" s="97">
        <f>'COGS-PRICE-MARGIN_CWS'!$E106*BD13</f>
        <v>0</v>
      </c>
      <c r="BE23" s="97">
        <f>'COGS-PRICE-MARGIN_CWS'!$E106*BE13</f>
        <v>0</v>
      </c>
      <c r="BF23" s="97">
        <f>'COGS-PRICE-MARGIN_CWS'!$E106*BF13</f>
        <v>0</v>
      </c>
      <c r="BG23" s="97">
        <f>'COGS-PRICE-MARGIN_CWS'!$E106*BG13</f>
        <v>0</v>
      </c>
      <c r="BH23" s="97">
        <f>'COGS-PRICE-MARGIN_CWS'!$E106*BH13</f>
        <v>0</v>
      </c>
      <c r="BI23" s="97">
        <f>'COGS-PRICE-MARGIN_CWS'!$E106*BI13</f>
        <v>0</v>
      </c>
      <c r="BJ23" s="97">
        <f>'COGS-PRICE-MARGIN_CWS'!$E106*BJ13</f>
        <v>0</v>
      </c>
      <c r="BK23" s="118">
        <f>SUM(C23:BJ23)</f>
        <v>798648</v>
      </c>
    </row>
    <row r="24" spans="1:63" ht="12.75" outlineLevel="1" x14ac:dyDescent="0.15">
      <c r="A24" s="17" t="s">
        <v>325</v>
      </c>
      <c r="C24" s="12">
        <f>'COGS-PRICE-MARGIN_CWS'!$E7*C13</f>
        <v>0</v>
      </c>
      <c r="D24" s="12">
        <f>'COGS-PRICE-MARGIN_CWS'!$E7*D13</f>
        <v>0</v>
      </c>
      <c r="E24" s="12">
        <f>'COGS-PRICE-MARGIN_CWS'!$E7*E13</f>
        <v>0</v>
      </c>
      <c r="F24" s="97">
        <f>'COGS-PRICE-MARGIN_CWS'!$E7*F13</f>
        <v>0</v>
      </c>
      <c r="G24" s="97">
        <f>'COGS-PRICE-MARGIN_CWS'!$E7*G13</f>
        <v>0</v>
      </c>
      <c r="H24" s="97">
        <f>'COGS-PRICE-MARGIN_CWS'!$E7*H13</f>
        <v>0</v>
      </c>
      <c r="I24" s="97">
        <f>'COGS-PRICE-MARGIN_CWS'!$E7*I13</f>
        <v>0</v>
      </c>
      <c r="J24" s="97">
        <f>'COGS-PRICE-MARGIN_CWS'!$E7*J13</f>
        <v>0</v>
      </c>
      <c r="K24" s="97">
        <f>'COGS-PRICE-MARGIN_CWS'!$E7*K13</f>
        <v>0</v>
      </c>
      <c r="L24" s="97">
        <f>'COGS-PRICE-MARGIN_CWS'!$E7*L13</f>
        <v>0</v>
      </c>
      <c r="M24" s="97">
        <f>'COGS-PRICE-MARGIN_CWS'!$E7*M13</f>
        <v>0</v>
      </c>
      <c r="N24" s="97">
        <f>'COGS-PRICE-MARGIN_CWS'!$E7*N13</f>
        <v>0</v>
      </c>
      <c r="O24" s="97">
        <f>'COGS-PRICE-MARGIN_CWS'!$E57*O13</f>
        <v>0</v>
      </c>
      <c r="P24" s="97">
        <f>'COGS-PRICE-MARGIN_CWS'!$E57*P13</f>
        <v>0</v>
      </c>
      <c r="Q24" s="97">
        <f>'COGS-PRICE-MARGIN_CWS'!$E57*Q13</f>
        <v>0</v>
      </c>
      <c r="R24" s="97">
        <f>'COGS-PRICE-MARGIN_CWS'!$E57*R13</f>
        <v>0</v>
      </c>
      <c r="S24" s="97">
        <f>'COGS-PRICE-MARGIN_CWS'!$E57*S13</f>
        <v>0</v>
      </c>
      <c r="T24" s="97">
        <f>'COGS-PRICE-MARGIN_CWS'!$E57*T13</f>
        <v>0</v>
      </c>
      <c r="U24" s="97">
        <f>'COGS-PRICE-MARGIN_CWS'!$E57*U13</f>
        <v>0</v>
      </c>
      <c r="V24" s="97">
        <f>'COGS-PRICE-MARGIN_CWS'!$E57*V13</f>
        <v>0</v>
      </c>
      <c r="W24" s="97">
        <f>'COGS-PRICE-MARGIN_CWS'!$E57*W13</f>
        <v>0</v>
      </c>
      <c r="X24" s="97">
        <f>'COGS-PRICE-MARGIN_CWS'!$E57*X13</f>
        <v>0</v>
      </c>
      <c r="Y24" s="97">
        <f>'COGS-PRICE-MARGIN_CWS'!$E57*Y13</f>
        <v>0</v>
      </c>
      <c r="Z24" s="97">
        <f>'COGS-PRICE-MARGIN_CWS'!$E57*Z13</f>
        <v>0</v>
      </c>
      <c r="AA24" s="97">
        <f>'COGS-PRICE-MARGIN_CWS'!$E107*AA$13</f>
        <v>0</v>
      </c>
      <c r="AB24" s="97">
        <f>'COGS-PRICE-MARGIN_CWS'!$E107*AB$13</f>
        <v>0</v>
      </c>
      <c r="AC24" s="97">
        <f>'COGS-PRICE-MARGIN_CWS'!$E107*AC$13</f>
        <v>0</v>
      </c>
      <c r="AD24" s="97">
        <f>'COGS-PRICE-MARGIN_CWS'!$E107*AD$13</f>
        <v>0</v>
      </c>
      <c r="AE24" s="97">
        <f>'COGS-PRICE-MARGIN_CWS'!$E107*AE$13</f>
        <v>0</v>
      </c>
      <c r="AF24" s="97">
        <f>'COGS-PRICE-MARGIN_CWS'!$E107*AF$13</f>
        <v>0</v>
      </c>
      <c r="AG24" s="97">
        <f>'COGS-PRICE-MARGIN_CWS'!$E107*AG$13</f>
        <v>0</v>
      </c>
      <c r="AH24" s="97">
        <f>'COGS-PRICE-MARGIN_CWS'!$E107*AH$13</f>
        <v>0</v>
      </c>
      <c r="AI24" s="97">
        <f>'COGS-PRICE-MARGIN_CWS'!$E107*AI$13</f>
        <v>0</v>
      </c>
      <c r="AJ24" s="97">
        <f>'COGS-PRICE-MARGIN_CWS'!$E107*AJ$13</f>
        <v>0</v>
      </c>
      <c r="AK24" s="97">
        <f>'COGS-PRICE-MARGIN_CWS'!$E107*AK$13</f>
        <v>0</v>
      </c>
      <c r="AL24" s="97">
        <f>'COGS-PRICE-MARGIN_CWS'!$E107*AL$13</f>
        <v>0</v>
      </c>
      <c r="AM24" s="97">
        <f>'COGS-PRICE-MARGIN_CWS'!$E99*AM13</f>
        <v>0</v>
      </c>
      <c r="AN24" s="97">
        <f>'COGS-PRICE-MARGIN_CWS'!$E99*AN13</f>
        <v>0</v>
      </c>
      <c r="AO24" s="97">
        <f>'COGS-PRICE-MARGIN_CWS'!$E99*AO13</f>
        <v>0</v>
      </c>
      <c r="AP24" s="97">
        <f>'COGS-PRICE-MARGIN_CWS'!$E99*AP13</f>
        <v>0</v>
      </c>
      <c r="AQ24" s="97">
        <f>'COGS-PRICE-MARGIN_CWS'!$E99*AQ13</f>
        <v>0</v>
      </c>
      <c r="AR24" s="97">
        <f>'COGS-PRICE-MARGIN_CWS'!$E99*AR13</f>
        <v>0</v>
      </c>
      <c r="AS24" s="97">
        <f>'COGS-PRICE-MARGIN_CWS'!$E99*AS13</f>
        <v>0</v>
      </c>
      <c r="AT24" s="97">
        <f>'COGS-PRICE-MARGIN_CWS'!$E99*AT13</f>
        <v>0</v>
      </c>
      <c r="AU24" s="97">
        <f>'COGS-PRICE-MARGIN_CWS'!$E99*AU13</f>
        <v>0</v>
      </c>
      <c r="AV24" s="97">
        <f>'COGS-PRICE-MARGIN_CWS'!$E99*AV13</f>
        <v>0</v>
      </c>
      <c r="AW24" s="97">
        <f>'COGS-PRICE-MARGIN_CWS'!$E99*AW13</f>
        <v>0</v>
      </c>
      <c r="AX24" s="97">
        <f>'COGS-PRICE-MARGIN_CWS'!$E99*AX13</f>
        <v>0</v>
      </c>
      <c r="AY24" s="97">
        <f>'COGS-PRICE-MARGIN_CWS'!$E107*AY13</f>
        <v>0</v>
      </c>
      <c r="AZ24" s="97">
        <f>'COGS-PRICE-MARGIN_CWS'!$E107*AZ13</f>
        <v>0</v>
      </c>
      <c r="BA24" s="97">
        <f>'COGS-PRICE-MARGIN_CWS'!$E107*BA13</f>
        <v>0</v>
      </c>
      <c r="BB24" s="97">
        <f>'COGS-PRICE-MARGIN_CWS'!$E107*BB13</f>
        <v>0</v>
      </c>
      <c r="BC24" s="97">
        <f>'COGS-PRICE-MARGIN_CWS'!$E107*BC13</f>
        <v>0</v>
      </c>
      <c r="BD24" s="97">
        <f>'COGS-PRICE-MARGIN_CWS'!$E107*BD13</f>
        <v>0</v>
      </c>
      <c r="BE24" s="97">
        <f>'COGS-PRICE-MARGIN_CWS'!$E107*BE13</f>
        <v>0</v>
      </c>
      <c r="BF24" s="97">
        <f>'COGS-PRICE-MARGIN_CWS'!$E107*BF13</f>
        <v>0</v>
      </c>
      <c r="BG24" s="97">
        <f>'COGS-PRICE-MARGIN_CWS'!$E107*BG13</f>
        <v>0</v>
      </c>
      <c r="BH24" s="97">
        <f>'COGS-PRICE-MARGIN_CWS'!$E107*BH13</f>
        <v>0</v>
      </c>
      <c r="BI24" s="97">
        <f>'COGS-PRICE-MARGIN_CWS'!$E107*BI13</f>
        <v>0</v>
      </c>
      <c r="BJ24" s="97">
        <f>'COGS-PRICE-MARGIN_CWS'!$E107*BJ13</f>
        <v>0</v>
      </c>
      <c r="BK24" s="118">
        <f>SUM(C24:BJ24)</f>
        <v>0</v>
      </c>
    </row>
    <row r="25" spans="1:63" ht="12.75" outlineLevel="1" x14ac:dyDescent="0.15">
      <c r="A25" s="17"/>
      <c r="C25" s="97"/>
      <c r="D25" s="97"/>
      <c r="E25" s="97"/>
      <c r="F25" s="97"/>
      <c r="G25" s="97"/>
      <c r="H25" s="97"/>
      <c r="I25" s="97"/>
      <c r="J25" s="97"/>
      <c r="K25" s="97"/>
      <c r="L25" s="97"/>
      <c r="M25" s="97"/>
      <c r="N25" s="97"/>
      <c r="O25" s="97"/>
      <c r="P25" s="97"/>
      <c r="Q25" s="97"/>
      <c r="R25" s="97"/>
      <c r="S25" s="97"/>
      <c r="T25" s="97"/>
      <c r="U25" s="97"/>
      <c r="V25" s="97"/>
      <c r="W25" s="97"/>
      <c r="X25" s="97"/>
      <c r="Y25" s="97"/>
      <c r="Z25" s="97"/>
      <c r="AA25" s="97"/>
      <c r="AB25" s="97"/>
      <c r="AC25" s="97"/>
      <c r="AD25" s="97"/>
      <c r="AE25" s="97"/>
      <c r="AF25" s="97"/>
      <c r="AG25" s="97"/>
      <c r="AH25" s="97"/>
      <c r="AI25" s="97"/>
      <c r="AJ25" s="97"/>
      <c r="AK25" s="97"/>
      <c r="AL25" s="97"/>
      <c r="AM25" s="97"/>
      <c r="AN25" s="97"/>
      <c r="AO25" s="97"/>
      <c r="AP25" s="97"/>
      <c r="AQ25" s="97"/>
      <c r="AR25" s="97"/>
      <c r="AS25" s="97"/>
      <c r="AT25" s="97"/>
      <c r="AU25" s="97"/>
      <c r="AV25" s="97"/>
      <c r="AW25" s="97"/>
      <c r="AX25" s="97"/>
      <c r="AY25" s="97"/>
      <c r="AZ25" s="97"/>
      <c r="BA25" s="97"/>
      <c r="BB25" s="97"/>
      <c r="BC25" s="97"/>
      <c r="BD25" s="97"/>
      <c r="BE25" s="97"/>
      <c r="BF25" s="97"/>
      <c r="BG25" s="97"/>
      <c r="BH25" s="97"/>
      <c r="BI25" s="97"/>
      <c r="BJ25" s="97"/>
    </row>
    <row r="26" spans="1:63" s="14" customFormat="1" ht="12.75" outlineLevel="1" x14ac:dyDescent="0.15">
      <c r="A26" s="16" t="s">
        <v>342</v>
      </c>
      <c r="C26" s="187">
        <f>SUM(C21:C24)</f>
        <v>0</v>
      </c>
      <c r="D26" s="187">
        <f t="shared" ref="D26:N26" si="8">SUM(D21:D24)</f>
        <v>0</v>
      </c>
      <c r="E26" s="187">
        <f t="shared" si="8"/>
        <v>0</v>
      </c>
      <c r="F26" s="99">
        <f t="shared" si="8"/>
        <v>62500</v>
      </c>
      <c r="G26" s="99">
        <f t="shared" si="8"/>
        <v>75000</v>
      </c>
      <c r="H26" s="99">
        <f t="shared" si="8"/>
        <v>87500</v>
      </c>
      <c r="I26" s="99">
        <f t="shared" si="8"/>
        <v>62500</v>
      </c>
      <c r="J26" s="99">
        <f t="shared" si="8"/>
        <v>75000</v>
      </c>
      <c r="K26" s="99">
        <f t="shared" si="8"/>
        <v>50000</v>
      </c>
      <c r="L26" s="99">
        <f t="shared" si="8"/>
        <v>50000</v>
      </c>
      <c r="M26" s="99">
        <f t="shared" si="8"/>
        <v>50000</v>
      </c>
      <c r="N26" s="99">
        <f t="shared" si="8"/>
        <v>25000</v>
      </c>
      <c r="O26" s="99">
        <f>SUM(O21:O24)</f>
        <v>147125</v>
      </c>
      <c r="P26" s="99">
        <f t="shared" ref="P26:Z26" si="9">SUM(P21:P24)</f>
        <v>227375</v>
      </c>
      <c r="Q26" s="99">
        <f t="shared" si="9"/>
        <v>267500</v>
      </c>
      <c r="R26" s="99">
        <f t="shared" si="9"/>
        <v>267500</v>
      </c>
      <c r="S26" s="99">
        <f t="shared" si="9"/>
        <v>294250</v>
      </c>
      <c r="T26" s="99">
        <f t="shared" si="9"/>
        <v>321000</v>
      </c>
      <c r="U26" s="99">
        <f t="shared" si="9"/>
        <v>267500</v>
      </c>
      <c r="V26" s="99">
        <f t="shared" si="9"/>
        <v>294250</v>
      </c>
      <c r="W26" s="99">
        <f t="shared" si="9"/>
        <v>227375</v>
      </c>
      <c r="X26" s="99">
        <f t="shared" si="9"/>
        <v>227375</v>
      </c>
      <c r="Y26" s="99">
        <f t="shared" si="9"/>
        <v>227375</v>
      </c>
      <c r="Z26" s="99">
        <f t="shared" si="9"/>
        <v>147125</v>
      </c>
      <c r="AA26" s="99">
        <f>SUM(AA21:AA24)</f>
        <v>175000</v>
      </c>
      <c r="AB26" s="99">
        <f t="shared" ref="AB26:BJ26" si="10">SUM(AB21:AB24)</f>
        <v>287500</v>
      </c>
      <c r="AC26" s="99">
        <f t="shared" si="10"/>
        <v>325000</v>
      </c>
      <c r="AD26" s="99">
        <f t="shared" si="10"/>
        <v>325000</v>
      </c>
      <c r="AE26" s="99">
        <f t="shared" si="10"/>
        <v>362500</v>
      </c>
      <c r="AF26" s="99">
        <f t="shared" si="10"/>
        <v>400000</v>
      </c>
      <c r="AG26" s="99">
        <f t="shared" si="10"/>
        <v>325000</v>
      </c>
      <c r="AH26" s="99">
        <f t="shared" si="10"/>
        <v>362500</v>
      </c>
      <c r="AI26" s="99">
        <f t="shared" si="10"/>
        <v>287500</v>
      </c>
      <c r="AJ26" s="99">
        <f t="shared" si="10"/>
        <v>287500</v>
      </c>
      <c r="AK26" s="99">
        <f t="shared" si="10"/>
        <v>287500</v>
      </c>
      <c r="AL26" s="99">
        <f t="shared" si="10"/>
        <v>175000</v>
      </c>
      <c r="AM26" s="99">
        <f t="shared" si="10"/>
        <v>46438</v>
      </c>
      <c r="AN26" s="99">
        <f t="shared" si="10"/>
        <v>74900</v>
      </c>
      <c r="AO26" s="99">
        <f t="shared" si="10"/>
        <v>83888</v>
      </c>
      <c r="AP26" s="99">
        <f t="shared" si="10"/>
        <v>83888</v>
      </c>
      <c r="AQ26" s="99">
        <f t="shared" si="10"/>
        <v>92876</v>
      </c>
      <c r="AR26" s="99">
        <f t="shared" si="10"/>
        <v>101864</v>
      </c>
      <c r="AS26" s="99">
        <f t="shared" si="10"/>
        <v>83888</v>
      </c>
      <c r="AT26" s="99">
        <f t="shared" si="10"/>
        <v>92876</v>
      </c>
      <c r="AU26" s="99">
        <f t="shared" si="10"/>
        <v>74900</v>
      </c>
      <c r="AV26" s="99">
        <f t="shared" si="10"/>
        <v>74900</v>
      </c>
      <c r="AW26" s="99">
        <f t="shared" si="10"/>
        <v>74900</v>
      </c>
      <c r="AX26" s="99">
        <f t="shared" si="10"/>
        <v>46438</v>
      </c>
      <c r="AY26" s="99">
        <f t="shared" si="10"/>
        <v>412500</v>
      </c>
      <c r="AZ26" s="99">
        <f t="shared" si="10"/>
        <v>662500</v>
      </c>
      <c r="BA26" s="99">
        <f t="shared" si="10"/>
        <v>737500</v>
      </c>
      <c r="BB26" s="99">
        <f t="shared" si="10"/>
        <v>737500</v>
      </c>
      <c r="BC26" s="99">
        <f t="shared" si="10"/>
        <v>825000</v>
      </c>
      <c r="BD26" s="99">
        <f t="shared" si="10"/>
        <v>900000</v>
      </c>
      <c r="BE26" s="99">
        <f t="shared" si="10"/>
        <v>737500</v>
      </c>
      <c r="BF26" s="99">
        <f t="shared" si="10"/>
        <v>825000</v>
      </c>
      <c r="BG26" s="99">
        <f t="shared" si="10"/>
        <v>662500</v>
      </c>
      <c r="BH26" s="99">
        <f t="shared" si="10"/>
        <v>662500</v>
      </c>
      <c r="BI26" s="99">
        <f t="shared" si="10"/>
        <v>662500</v>
      </c>
      <c r="BJ26" s="99">
        <f t="shared" si="10"/>
        <v>412500</v>
      </c>
      <c r="BK26" s="118">
        <f>SUM(C26:BJ26)</f>
        <v>16222506</v>
      </c>
    </row>
    <row r="27" spans="1:63" s="14" customFormat="1" ht="12.75" outlineLevel="1" x14ac:dyDescent="0.15">
      <c r="A27" s="73"/>
      <c r="C27" s="99"/>
      <c r="D27" s="99"/>
      <c r="E27" s="99"/>
      <c r="F27" s="99"/>
      <c r="G27" s="99"/>
      <c r="H27" s="99"/>
      <c r="I27" s="99"/>
      <c r="J27" s="99"/>
      <c r="K27" s="99"/>
      <c r="L27" s="99"/>
      <c r="M27" s="99"/>
      <c r="N27" s="99"/>
      <c r="O27" s="99"/>
      <c r="P27" s="99"/>
      <c r="Q27" s="99"/>
      <c r="R27" s="99"/>
      <c r="S27" s="99"/>
      <c r="T27" s="99"/>
      <c r="U27" s="99"/>
      <c r="V27" s="99"/>
      <c r="W27" s="99"/>
      <c r="X27" s="99"/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99"/>
      <c r="AW27" s="99"/>
      <c r="AX27" s="99"/>
      <c r="AY27" s="99"/>
      <c r="AZ27" s="99"/>
      <c r="BA27" s="99"/>
      <c r="BB27" s="99"/>
      <c r="BC27" s="99"/>
      <c r="BD27" s="99"/>
      <c r="BE27" s="99"/>
      <c r="BF27" s="99"/>
      <c r="BG27" s="99"/>
      <c r="BH27" s="99"/>
      <c r="BI27" s="99"/>
      <c r="BJ27" s="99"/>
      <c r="BK27" s="119"/>
    </row>
    <row r="28" spans="1:63" s="14" customFormat="1" ht="12.75" outlineLevel="1" x14ac:dyDescent="0.15">
      <c r="A28" s="73" t="s">
        <v>339</v>
      </c>
      <c r="C28" s="187">
        <f t="shared" ref="C28:AH28" si="11">C17-C26</f>
        <v>0</v>
      </c>
      <c r="D28" s="187">
        <f t="shared" si="11"/>
        <v>0</v>
      </c>
      <c r="E28" s="187">
        <f t="shared" si="11"/>
        <v>0</v>
      </c>
      <c r="F28" s="99">
        <f t="shared" si="11"/>
        <v>19400</v>
      </c>
      <c r="G28" s="99">
        <f t="shared" si="11"/>
        <v>23280</v>
      </c>
      <c r="H28" s="99">
        <f t="shared" si="11"/>
        <v>27160</v>
      </c>
      <c r="I28" s="99">
        <f t="shared" si="11"/>
        <v>19400</v>
      </c>
      <c r="J28" s="99">
        <f t="shared" si="11"/>
        <v>23280</v>
      </c>
      <c r="K28" s="99">
        <f t="shared" si="11"/>
        <v>15520</v>
      </c>
      <c r="L28" s="99">
        <f t="shared" si="11"/>
        <v>15520</v>
      </c>
      <c r="M28" s="99">
        <f t="shared" si="11"/>
        <v>15520</v>
      </c>
      <c r="N28" s="99">
        <f t="shared" si="11"/>
        <v>7760</v>
      </c>
      <c r="O28" s="99">
        <f t="shared" si="11"/>
        <v>64735</v>
      </c>
      <c r="P28" s="99">
        <f t="shared" si="11"/>
        <v>100045</v>
      </c>
      <c r="Q28" s="99">
        <f t="shared" si="11"/>
        <v>117700</v>
      </c>
      <c r="R28" s="99">
        <f t="shared" si="11"/>
        <v>117700</v>
      </c>
      <c r="S28" s="99">
        <f t="shared" si="11"/>
        <v>129470</v>
      </c>
      <c r="T28" s="99">
        <f t="shared" si="11"/>
        <v>141240</v>
      </c>
      <c r="U28" s="99">
        <f t="shared" si="11"/>
        <v>117700</v>
      </c>
      <c r="V28" s="99">
        <f t="shared" si="11"/>
        <v>129470</v>
      </c>
      <c r="W28" s="99">
        <f t="shared" si="11"/>
        <v>100045</v>
      </c>
      <c r="X28" s="99">
        <f t="shared" si="11"/>
        <v>100045</v>
      </c>
      <c r="Y28" s="99">
        <f t="shared" si="11"/>
        <v>100045</v>
      </c>
      <c r="Z28" s="99">
        <f t="shared" si="11"/>
        <v>64735</v>
      </c>
      <c r="AA28" s="99">
        <f t="shared" si="11"/>
        <v>77000</v>
      </c>
      <c r="AB28" s="99">
        <f t="shared" si="11"/>
        <v>126500</v>
      </c>
      <c r="AC28" s="99">
        <f t="shared" si="11"/>
        <v>143000</v>
      </c>
      <c r="AD28" s="99">
        <f t="shared" si="11"/>
        <v>143000</v>
      </c>
      <c r="AE28" s="99">
        <f t="shared" si="11"/>
        <v>159500</v>
      </c>
      <c r="AF28" s="99">
        <f t="shared" si="11"/>
        <v>176000</v>
      </c>
      <c r="AG28" s="99">
        <f t="shared" si="11"/>
        <v>143000</v>
      </c>
      <c r="AH28" s="99">
        <f t="shared" si="11"/>
        <v>159500</v>
      </c>
      <c r="AI28" s="99">
        <f t="shared" ref="AI28:BJ28" si="12">AI17-AI26</f>
        <v>126500</v>
      </c>
      <c r="AJ28" s="99">
        <f t="shared" si="12"/>
        <v>126500</v>
      </c>
      <c r="AK28" s="99">
        <f t="shared" si="12"/>
        <v>126500</v>
      </c>
      <c r="AL28" s="99">
        <f t="shared" si="12"/>
        <v>77000</v>
      </c>
      <c r="AM28" s="99" t="e">
        <f t="shared" si="12"/>
        <v>#VALUE!</v>
      </c>
      <c r="AN28" s="99" t="e">
        <f t="shared" si="12"/>
        <v>#VALUE!</v>
      </c>
      <c r="AO28" s="99" t="e">
        <f t="shared" si="12"/>
        <v>#VALUE!</v>
      </c>
      <c r="AP28" s="99" t="e">
        <f t="shared" si="12"/>
        <v>#VALUE!</v>
      </c>
      <c r="AQ28" s="99" t="e">
        <f t="shared" si="12"/>
        <v>#VALUE!</v>
      </c>
      <c r="AR28" s="99" t="e">
        <f t="shared" si="12"/>
        <v>#VALUE!</v>
      </c>
      <c r="AS28" s="99" t="e">
        <f t="shared" si="12"/>
        <v>#VALUE!</v>
      </c>
      <c r="AT28" s="99" t="e">
        <f t="shared" si="12"/>
        <v>#VALUE!</v>
      </c>
      <c r="AU28" s="99" t="e">
        <f t="shared" si="12"/>
        <v>#VALUE!</v>
      </c>
      <c r="AV28" s="99" t="e">
        <f t="shared" si="12"/>
        <v>#VALUE!</v>
      </c>
      <c r="AW28" s="99" t="e">
        <f t="shared" si="12"/>
        <v>#VALUE!</v>
      </c>
      <c r="AX28" s="99" t="e">
        <f t="shared" si="12"/>
        <v>#VALUE!</v>
      </c>
      <c r="AY28" s="99">
        <f t="shared" si="12"/>
        <v>181500</v>
      </c>
      <c r="AZ28" s="99">
        <f t="shared" si="12"/>
        <v>291500</v>
      </c>
      <c r="BA28" s="99">
        <f t="shared" si="12"/>
        <v>324500</v>
      </c>
      <c r="BB28" s="99">
        <f t="shared" si="12"/>
        <v>324500</v>
      </c>
      <c r="BC28" s="99">
        <f t="shared" si="12"/>
        <v>363000</v>
      </c>
      <c r="BD28" s="99">
        <f t="shared" si="12"/>
        <v>396000</v>
      </c>
      <c r="BE28" s="99">
        <f t="shared" si="12"/>
        <v>324500</v>
      </c>
      <c r="BF28" s="99">
        <f t="shared" si="12"/>
        <v>363000</v>
      </c>
      <c r="BG28" s="99">
        <f t="shared" si="12"/>
        <v>291500</v>
      </c>
      <c r="BH28" s="99">
        <f t="shared" si="12"/>
        <v>291500</v>
      </c>
      <c r="BI28" s="99">
        <f t="shared" si="12"/>
        <v>291500</v>
      </c>
      <c r="BJ28" s="99">
        <f t="shared" si="12"/>
        <v>181500</v>
      </c>
      <c r="BK28" s="118" t="e">
        <f>SUM(C28:BJ28)</f>
        <v>#VALUE!</v>
      </c>
    </row>
    <row r="29" spans="1:63" s="14" customFormat="1" ht="12.75" outlineLevel="1" x14ac:dyDescent="0.15">
      <c r="A29" s="73" t="s">
        <v>326</v>
      </c>
      <c r="C29" s="100">
        <f>IF(C28&gt;0,(C28/C17),0)</f>
        <v>0</v>
      </c>
      <c r="D29" s="100">
        <f t="shared" ref="D29:BJ29" si="13">IF(D28&gt;0,(D28/D17),0)</f>
        <v>0</v>
      </c>
      <c r="E29" s="100">
        <f t="shared" si="13"/>
        <v>0</v>
      </c>
      <c r="F29" s="100">
        <f t="shared" si="13"/>
        <v>0.23687423687423687</v>
      </c>
      <c r="G29" s="100">
        <f t="shared" si="13"/>
        <v>0.23687423687423687</v>
      </c>
      <c r="H29" s="100">
        <f t="shared" si="13"/>
        <v>0.23687423687423687</v>
      </c>
      <c r="I29" s="100">
        <f t="shared" si="13"/>
        <v>0.23687423687423687</v>
      </c>
      <c r="J29" s="100">
        <f t="shared" si="13"/>
        <v>0.23687423687423687</v>
      </c>
      <c r="K29" s="100">
        <f t="shared" si="13"/>
        <v>0.23687423687423687</v>
      </c>
      <c r="L29" s="100">
        <f t="shared" si="13"/>
        <v>0.23687423687423687</v>
      </c>
      <c r="M29" s="100">
        <f t="shared" si="13"/>
        <v>0.23687423687423687</v>
      </c>
      <c r="N29" s="100">
        <f t="shared" si="13"/>
        <v>0.23687423687423687</v>
      </c>
      <c r="O29" s="100">
        <f t="shared" si="13"/>
        <v>0.30555555555555558</v>
      </c>
      <c r="P29" s="100">
        <f t="shared" si="13"/>
        <v>0.30555555555555558</v>
      </c>
      <c r="Q29" s="100">
        <f t="shared" si="13"/>
        <v>0.30555555555555558</v>
      </c>
      <c r="R29" s="100">
        <f t="shared" si="13"/>
        <v>0.30555555555555558</v>
      </c>
      <c r="S29" s="100">
        <f t="shared" si="13"/>
        <v>0.30555555555555558</v>
      </c>
      <c r="T29" s="100">
        <f t="shared" si="13"/>
        <v>0.30555555555555558</v>
      </c>
      <c r="U29" s="100">
        <f t="shared" si="13"/>
        <v>0.30555555555555558</v>
      </c>
      <c r="V29" s="100">
        <f t="shared" si="13"/>
        <v>0.30555555555555558</v>
      </c>
      <c r="W29" s="100">
        <f t="shared" si="13"/>
        <v>0.30555555555555558</v>
      </c>
      <c r="X29" s="100">
        <f t="shared" si="13"/>
        <v>0.30555555555555558</v>
      </c>
      <c r="Y29" s="100">
        <f t="shared" si="13"/>
        <v>0.30555555555555558</v>
      </c>
      <c r="Z29" s="100">
        <f t="shared" si="13"/>
        <v>0.30555555555555558</v>
      </c>
      <c r="AA29" s="100">
        <f t="shared" si="13"/>
        <v>0.30555555555555558</v>
      </c>
      <c r="AB29" s="100">
        <f t="shared" si="13"/>
        <v>0.30555555555555558</v>
      </c>
      <c r="AC29" s="100">
        <f t="shared" si="13"/>
        <v>0.30555555555555558</v>
      </c>
      <c r="AD29" s="100">
        <f t="shared" si="13"/>
        <v>0.30555555555555558</v>
      </c>
      <c r="AE29" s="100">
        <f t="shared" si="13"/>
        <v>0.30555555555555558</v>
      </c>
      <c r="AF29" s="100">
        <f t="shared" si="13"/>
        <v>0.30555555555555558</v>
      </c>
      <c r="AG29" s="100">
        <f t="shared" si="13"/>
        <v>0.30555555555555558</v>
      </c>
      <c r="AH29" s="100">
        <f t="shared" si="13"/>
        <v>0.30555555555555558</v>
      </c>
      <c r="AI29" s="100">
        <f t="shared" si="13"/>
        <v>0.30555555555555558</v>
      </c>
      <c r="AJ29" s="100">
        <f t="shared" si="13"/>
        <v>0.30555555555555558</v>
      </c>
      <c r="AK29" s="100">
        <f t="shared" si="13"/>
        <v>0.30555555555555558</v>
      </c>
      <c r="AL29" s="100">
        <f t="shared" si="13"/>
        <v>0.30555555555555558</v>
      </c>
      <c r="AM29" s="100" t="e">
        <f t="shared" si="13"/>
        <v>#VALUE!</v>
      </c>
      <c r="AN29" s="100" t="e">
        <f t="shared" si="13"/>
        <v>#VALUE!</v>
      </c>
      <c r="AO29" s="100" t="e">
        <f t="shared" si="13"/>
        <v>#VALUE!</v>
      </c>
      <c r="AP29" s="100" t="e">
        <f t="shared" si="13"/>
        <v>#VALUE!</v>
      </c>
      <c r="AQ29" s="100" t="e">
        <f t="shared" si="13"/>
        <v>#VALUE!</v>
      </c>
      <c r="AR29" s="100" t="e">
        <f t="shared" si="13"/>
        <v>#VALUE!</v>
      </c>
      <c r="AS29" s="100" t="e">
        <f t="shared" si="13"/>
        <v>#VALUE!</v>
      </c>
      <c r="AT29" s="100" t="e">
        <f t="shared" si="13"/>
        <v>#VALUE!</v>
      </c>
      <c r="AU29" s="100" t="e">
        <f t="shared" si="13"/>
        <v>#VALUE!</v>
      </c>
      <c r="AV29" s="100" t="e">
        <f t="shared" si="13"/>
        <v>#VALUE!</v>
      </c>
      <c r="AW29" s="100" t="e">
        <f t="shared" si="13"/>
        <v>#VALUE!</v>
      </c>
      <c r="AX29" s="100" t="e">
        <f t="shared" si="13"/>
        <v>#VALUE!</v>
      </c>
      <c r="AY29" s="100">
        <f t="shared" si="13"/>
        <v>0.30555555555555558</v>
      </c>
      <c r="AZ29" s="100">
        <f t="shared" si="13"/>
        <v>0.30555555555555558</v>
      </c>
      <c r="BA29" s="100">
        <f t="shared" si="13"/>
        <v>0.30555555555555558</v>
      </c>
      <c r="BB29" s="100">
        <f t="shared" si="13"/>
        <v>0.30555555555555558</v>
      </c>
      <c r="BC29" s="100">
        <f t="shared" si="13"/>
        <v>0.30555555555555558</v>
      </c>
      <c r="BD29" s="100">
        <f t="shared" si="13"/>
        <v>0.30555555555555558</v>
      </c>
      <c r="BE29" s="100">
        <f t="shared" si="13"/>
        <v>0.30555555555555558</v>
      </c>
      <c r="BF29" s="100">
        <f t="shared" si="13"/>
        <v>0.30555555555555558</v>
      </c>
      <c r="BG29" s="100">
        <f t="shared" si="13"/>
        <v>0.30555555555555558</v>
      </c>
      <c r="BH29" s="100">
        <f t="shared" si="13"/>
        <v>0.30555555555555558</v>
      </c>
      <c r="BI29" s="100">
        <f t="shared" si="13"/>
        <v>0.30555555555555558</v>
      </c>
      <c r="BJ29" s="100">
        <f t="shared" si="13"/>
        <v>0.30555555555555558</v>
      </c>
      <c r="BK29" s="119"/>
    </row>
    <row r="30" spans="1:63" ht="12.75" outlineLevel="1" x14ac:dyDescent="0.15"/>
    <row r="31" spans="1:63" ht="12.75" outlineLevel="1" x14ac:dyDescent="0.15">
      <c r="A31" s="16" t="s">
        <v>1224</v>
      </c>
    </row>
    <row r="32" spans="1:63" ht="12.75" outlineLevel="1" x14ac:dyDescent="0.15">
      <c r="A32" s="16"/>
    </row>
    <row r="33" spans="1:63" ht="12.75" outlineLevel="1" x14ac:dyDescent="0.15">
      <c r="A33" s="47" t="str">
        <f>'COGS-PRICE-MARGIN_CWS'!A22</f>
        <v>% Aceptación Domicilio</v>
      </c>
      <c r="C33" s="98">
        <f>'COGS-PRICE-MARGIN_CWS'!$B22</f>
        <v>0.25</v>
      </c>
      <c r="D33" s="98">
        <f>'COGS-PRICE-MARGIN_CWS'!$B22</f>
        <v>0.25</v>
      </c>
      <c r="E33" s="98">
        <f>'COGS-PRICE-MARGIN_CWS'!$B22</f>
        <v>0.25</v>
      </c>
      <c r="F33" s="98">
        <f>'COGS-PRICE-MARGIN_CWS'!$B22</f>
        <v>0.25</v>
      </c>
      <c r="G33" s="98">
        <f>'COGS-PRICE-MARGIN_CWS'!$B22</f>
        <v>0.25</v>
      </c>
      <c r="H33" s="98">
        <f>'COGS-PRICE-MARGIN_CWS'!$B22</f>
        <v>0.25</v>
      </c>
      <c r="I33" s="98">
        <f>'COGS-PRICE-MARGIN_CWS'!$B22</f>
        <v>0.25</v>
      </c>
      <c r="J33" s="98">
        <f>'COGS-PRICE-MARGIN_CWS'!$B22</f>
        <v>0.25</v>
      </c>
      <c r="K33" s="98">
        <f>'COGS-PRICE-MARGIN_CWS'!$B22</f>
        <v>0.25</v>
      </c>
      <c r="L33" s="98">
        <f>'COGS-PRICE-MARGIN_CWS'!$B22</f>
        <v>0.25</v>
      </c>
      <c r="M33" s="98">
        <f>'COGS-PRICE-MARGIN_CWS'!$B22</f>
        <v>0.25</v>
      </c>
      <c r="N33" s="98">
        <f>'COGS-PRICE-MARGIN_CWS'!$B22</f>
        <v>0.25</v>
      </c>
      <c r="O33" s="98">
        <f>'COGS-PRICE-MARGIN_CWS'!$B72</f>
        <v>0.27</v>
      </c>
      <c r="P33" s="98">
        <f>'COGS-PRICE-MARGIN_CWS'!$B72</f>
        <v>0.27</v>
      </c>
      <c r="Q33" s="98">
        <f>'COGS-PRICE-MARGIN_CWS'!$B72</f>
        <v>0.27</v>
      </c>
      <c r="R33" s="98">
        <f>'COGS-PRICE-MARGIN_CWS'!$B72</f>
        <v>0.27</v>
      </c>
      <c r="S33" s="98">
        <f>'COGS-PRICE-MARGIN_CWS'!$B72</f>
        <v>0.27</v>
      </c>
      <c r="T33" s="98">
        <f>'COGS-PRICE-MARGIN_CWS'!$B72</f>
        <v>0.27</v>
      </c>
      <c r="U33" s="98">
        <f>'COGS-PRICE-MARGIN_CWS'!$B72</f>
        <v>0.27</v>
      </c>
      <c r="V33" s="98">
        <f>'COGS-PRICE-MARGIN_CWS'!$B72</f>
        <v>0.27</v>
      </c>
      <c r="W33" s="98">
        <f>'COGS-PRICE-MARGIN_CWS'!$B72</f>
        <v>0.27</v>
      </c>
      <c r="X33" s="98">
        <f>'COGS-PRICE-MARGIN_CWS'!$B72</f>
        <v>0.27</v>
      </c>
      <c r="Y33" s="98">
        <f>'COGS-PRICE-MARGIN_CWS'!$B72</f>
        <v>0.27</v>
      </c>
      <c r="Z33" s="98">
        <f>'COGS-PRICE-MARGIN_CWS'!$B72</f>
        <v>0.27</v>
      </c>
      <c r="AA33" s="98">
        <f>'COGS-PRICE-MARGIN_CWS'!$B122</f>
        <v>0.31</v>
      </c>
      <c r="AB33" s="98">
        <f>'COGS-PRICE-MARGIN_CWS'!$B122</f>
        <v>0.31</v>
      </c>
      <c r="AC33" s="98">
        <f>'COGS-PRICE-MARGIN_CWS'!$B122</f>
        <v>0.31</v>
      </c>
      <c r="AD33" s="98">
        <f>'COGS-PRICE-MARGIN_CWS'!$B122</f>
        <v>0.31</v>
      </c>
      <c r="AE33" s="98">
        <f>'COGS-PRICE-MARGIN_CWS'!$B122</f>
        <v>0.31</v>
      </c>
      <c r="AF33" s="98">
        <f>'COGS-PRICE-MARGIN_CWS'!$B122</f>
        <v>0.31</v>
      </c>
      <c r="AG33" s="98">
        <f>'COGS-PRICE-MARGIN_CWS'!$B122</f>
        <v>0.31</v>
      </c>
      <c r="AH33" s="98">
        <f>'COGS-PRICE-MARGIN_CWS'!$B122</f>
        <v>0.31</v>
      </c>
      <c r="AI33" s="98">
        <f>'COGS-PRICE-MARGIN_CWS'!$B122</f>
        <v>0.31</v>
      </c>
      <c r="AJ33" s="98">
        <f>'COGS-PRICE-MARGIN_CWS'!$B122</f>
        <v>0.31</v>
      </c>
      <c r="AK33" s="98">
        <f>'COGS-PRICE-MARGIN_CWS'!$B122</f>
        <v>0.31</v>
      </c>
      <c r="AL33" s="98">
        <f>'COGS-PRICE-MARGIN_CWS'!$B122</f>
        <v>0.31</v>
      </c>
      <c r="AM33" s="98" t="e">
        <f>'COGS-PRICE-MARGIN_CWS'!#REF!</f>
        <v>#REF!</v>
      </c>
      <c r="AN33" s="98" t="e">
        <f>'COGS-PRICE-MARGIN_CWS'!#REF!</f>
        <v>#REF!</v>
      </c>
      <c r="AO33" s="98" t="e">
        <f>'COGS-PRICE-MARGIN_CWS'!#REF!</f>
        <v>#REF!</v>
      </c>
      <c r="AP33" s="98" t="e">
        <f>'COGS-PRICE-MARGIN_CWS'!#REF!</f>
        <v>#REF!</v>
      </c>
      <c r="AQ33" s="98" t="e">
        <f>'COGS-PRICE-MARGIN_CWS'!#REF!</f>
        <v>#REF!</v>
      </c>
      <c r="AR33" s="98" t="e">
        <f>'COGS-PRICE-MARGIN_CWS'!#REF!</f>
        <v>#REF!</v>
      </c>
      <c r="AS33" s="98" t="e">
        <f>'COGS-PRICE-MARGIN_CWS'!#REF!</f>
        <v>#REF!</v>
      </c>
      <c r="AT33" s="98" t="e">
        <f>'COGS-PRICE-MARGIN_CWS'!#REF!</f>
        <v>#REF!</v>
      </c>
      <c r="AU33" s="98" t="e">
        <f>'COGS-PRICE-MARGIN_CWS'!#REF!</f>
        <v>#REF!</v>
      </c>
      <c r="AV33" s="98" t="e">
        <f>'COGS-PRICE-MARGIN_CWS'!#REF!</f>
        <v>#REF!</v>
      </c>
      <c r="AW33" s="98" t="e">
        <f>'COGS-PRICE-MARGIN_CWS'!#REF!</f>
        <v>#REF!</v>
      </c>
      <c r="AX33" s="98" t="e">
        <f>'COGS-PRICE-MARGIN_CWS'!#REF!</f>
        <v>#REF!</v>
      </c>
      <c r="AY33" s="98">
        <f>'COGS-PRICE-MARGIN_CWS'!$B119</f>
        <v>2500</v>
      </c>
      <c r="AZ33" s="98">
        <f>'COGS-PRICE-MARGIN_CWS'!$B119</f>
        <v>2500</v>
      </c>
      <c r="BA33" s="98">
        <f>'COGS-PRICE-MARGIN_CWS'!$B119</f>
        <v>2500</v>
      </c>
      <c r="BB33" s="98">
        <f>'COGS-PRICE-MARGIN_CWS'!$B119</f>
        <v>2500</v>
      </c>
      <c r="BC33" s="98">
        <f>'COGS-PRICE-MARGIN_CWS'!$B119</f>
        <v>2500</v>
      </c>
      <c r="BD33" s="98">
        <f>'COGS-PRICE-MARGIN_CWS'!$B119</f>
        <v>2500</v>
      </c>
      <c r="BE33" s="98">
        <f>'COGS-PRICE-MARGIN_CWS'!$B119</f>
        <v>2500</v>
      </c>
      <c r="BF33" s="98">
        <f>'COGS-PRICE-MARGIN_CWS'!$B119</f>
        <v>2500</v>
      </c>
      <c r="BG33" s="98">
        <f>'COGS-PRICE-MARGIN_CWS'!$B119</f>
        <v>2500</v>
      </c>
      <c r="BH33" s="98">
        <f>'COGS-PRICE-MARGIN_CWS'!$B119</f>
        <v>2500</v>
      </c>
      <c r="BI33" s="98">
        <f>'COGS-PRICE-MARGIN_CWS'!$B119</f>
        <v>2500</v>
      </c>
      <c r="BJ33" s="98">
        <f>'COGS-PRICE-MARGIN_CWS'!$B119</f>
        <v>2500</v>
      </c>
    </row>
    <row r="34" spans="1:63" s="102" customFormat="1" ht="12.75" outlineLevel="1" x14ac:dyDescent="0.15">
      <c r="A34" s="298" t="str">
        <f xml:space="preserve"> 'COGS-PRICE-MARGIN_CWS'!A10 &amp; " Units"</f>
        <v>Local Services Units</v>
      </c>
      <c r="C34" s="169">
        <f t="shared" ref="C34:AH34" si="14">C13-C35</f>
        <v>0</v>
      </c>
      <c r="D34" s="169">
        <f t="shared" si="14"/>
        <v>0</v>
      </c>
      <c r="E34" s="169">
        <f t="shared" si="14"/>
        <v>0</v>
      </c>
      <c r="F34" s="169">
        <f t="shared" si="14"/>
        <v>3</v>
      </c>
      <c r="G34" s="169">
        <f t="shared" si="14"/>
        <v>4</v>
      </c>
      <c r="H34" s="169">
        <f t="shared" si="14"/>
        <v>5</v>
      </c>
      <c r="I34" s="169">
        <f t="shared" si="14"/>
        <v>3</v>
      </c>
      <c r="J34" s="169">
        <f t="shared" si="14"/>
        <v>4</v>
      </c>
      <c r="K34" s="169">
        <f t="shared" si="14"/>
        <v>3</v>
      </c>
      <c r="L34" s="169">
        <f t="shared" si="14"/>
        <v>3</v>
      </c>
      <c r="M34" s="169">
        <f t="shared" si="14"/>
        <v>3</v>
      </c>
      <c r="N34" s="169">
        <f t="shared" si="14"/>
        <v>1</v>
      </c>
      <c r="O34" s="169">
        <f t="shared" si="14"/>
        <v>8</v>
      </c>
      <c r="P34" s="169">
        <f t="shared" si="14"/>
        <v>12</v>
      </c>
      <c r="Q34" s="169">
        <f t="shared" si="14"/>
        <v>14</v>
      </c>
      <c r="R34" s="169">
        <f t="shared" si="14"/>
        <v>14</v>
      </c>
      <c r="S34" s="169">
        <f t="shared" si="14"/>
        <v>16</v>
      </c>
      <c r="T34" s="169">
        <f t="shared" si="14"/>
        <v>17</v>
      </c>
      <c r="U34" s="169">
        <f t="shared" si="14"/>
        <v>14</v>
      </c>
      <c r="V34" s="169">
        <f t="shared" si="14"/>
        <v>16</v>
      </c>
      <c r="W34" s="169">
        <f t="shared" si="14"/>
        <v>12</v>
      </c>
      <c r="X34" s="169">
        <f t="shared" si="14"/>
        <v>12</v>
      </c>
      <c r="Y34" s="169">
        <f t="shared" si="14"/>
        <v>12</v>
      </c>
      <c r="Z34" s="169">
        <f t="shared" si="14"/>
        <v>8</v>
      </c>
      <c r="AA34" s="102">
        <f t="shared" si="14"/>
        <v>9</v>
      </c>
      <c r="AB34" s="102">
        <f t="shared" si="14"/>
        <v>15</v>
      </c>
      <c r="AC34" s="102">
        <f t="shared" si="14"/>
        <v>17</v>
      </c>
      <c r="AD34" s="102">
        <f t="shared" si="14"/>
        <v>17</v>
      </c>
      <c r="AE34" s="102">
        <f t="shared" si="14"/>
        <v>20</v>
      </c>
      <c r="AF34" s="102">
        <f t="shared" si="14"/>
        <v>22</v>
      </c>
      <c r="AG34" s="102">
        <f t="shared" si="14"/>
        <v>17</v>
      </c>
      <c r="AH34" s="102">
        <f t="shared" si="14"/>
        <v>20</v>
      </c>
      <c r="AI34" s="102">
        <f t="shared" ref="AI34:BJ34" si="15">AI13-AI35</f>
        <v>15</v>
      </c>
      <c r="AJ34" s="102">
        <f t="shared" si="15"/>
        <v>15</v>
      </c>
      <c r="AK34" s="102">
        <f t="shared" si="15"/>
        <v>15</v>
      </c>
      <c r="AL34" s="102">
        <f t="shared" si="15"/>
        <v>9</v>
      </c>
      <c r="AM34" s="102" t="e">
        <f t="shared" si="15"/>
        <v>#REF!</v>
      </c>
      <c r="AN34" s="102" t="e">
        <f t="shared" si="15"/>
        <v>#REF!</v>
      </c>
      <c r="AO34" s="102" t="e">
        <f t="shared" si="15"/>
        <v>#REF!</v>
      </c>
      <c r="AP34" s="102" t="e">
        <f t="shared" si="15"/>
        <v>#REF!</v>
      </c>
      <c r="AQ34" s="102" t="e">
        <f t="shared" si="15"/>
        <v>#REF!</v>
      </c>
      <c r="AR34" s="102" t="e">
        <f t="shared" si="15"/>
        <v>#REF!</v>
      </c>
      <c r="AS34" s="102" t="e">
        <f t="shared" si="15"/>
        <v>#REF!</v>
      </c>
      <c r="AT34" s="102" t="e">
        <f t="shared" si="15"/>
        <v>#REF!</v>
      </c>
      <c r="AU34" s="102" t="e">
        <f t="shared" si="15"/>
        <v>#REF!</v>
      </c>
      <c r="AV34" s="102" t="e">
        <f t="shared" si="15"/>
        <v>#REF!</v>
      </c>
      <c r="AW34" s="102" t="e">
        <f t="shared" si="15"/>
        <v>#REF!</v>
      </c>
      <c r="AX34" s="102" t="e">
        <f t="shared" si="15"/>
        <v>#REF!</v>
      </c>
      <c r="AY34" s="102">
        <f t="shared" si="15"/>
        <v>-82467</v>
      </c>
      <c r="AZ34" s="102">
        <f t="shared" si="15"/>
        <v>-132447</v>
      </c>
      <c r="BA34" s="102">
        <f t="shared" si="15"/>
        <v>-147441</v>
      </c>
      <c r="BB34" s="102">
        <f t="shared" si="15"/>
        <v>-147441</v>
      </c>
      <c r="BC34" s="102">
        <f t="shared" si="15"/>
        <v>-164934</v>
      </c>
      <c r="BD34" s="102">
        <f t="shared" si="15"/>
        <v>-179928</v>
      </c>
      <c r="BE34" s="102">
        <f t="shared" si="15"/>
        <v>-147441</v>
      </c>
      <c r="BF34" s="102">
        <f t="shared" si="15"/>
        <v>-164934</v>
      </c>
      <c r="BG34" s="102">
        <f t="shared" si="15"/>
        <v>-132447</v>
      </c>
      <c r="BH34" s="102">
        <f t="shared" si="15"/>
        <v>-132447</v>
      </c>
      <c r="BI34" s="102">
        <f t="shared" si="15"/>
        <v>-132447</v>
      </c>
      <c r="BJ34" s="102">
        <f t="shared" si="15"/>
        <v>-82467</v>
      </c>
      <c r="BK34" s="103" t="e">
        <f>SUM(C34:BJ34)</f>
        <v>#REF!</v>
      </c>
    </row>
    <row r="35" spans="1:63" s="102" customFormat="1" ht="12.75" outlineLevel="1" x14ac:dyDescent="0.15">
      <c r="A35" s="298" t="str">
        <f xml:space="preserve"> 'COGS-PRICE-MARGIN_CWS'!A18 &amp; " Units"</f>
        <v>Domicilio Services Units</v>
      </c>
      <c r="C35" s="169">
        <f>ROUNDUP(+C13*C33,0)</f>
        <v>0</v>
      </c>
      <c r="D35" s="169">
        <f t="shared" ref="D35:N35" si="16">ROUNDUP(+D13*D33,0)</f>
        <v>0</v>
      </c>
      <c r="E35" s="169">
        <f t="shared" si="16"/>
        <v>0</v>
      </c>
      <c r="F35" s="169">
        <f t="shared" si="16"/>
        <v>2</v>
      </c>
      <c r="G35" s="169">
        <f t="shared" si="16"/>
        <v>2</v>
      </c>
      <c r="H35" s="169">
        <f t="shared" si="16"/>
        <v>2</v>
      </c>
      <c r="I35" s="169">
        <f t="shared" si="16"/>
        <v>2</v>
      </c>
      <c r="J35" s="169">
        <f t="shared" si="16"/>
        <v>2</v>
      </c>
      <c r="K35" s="169">
        <f t="shared" si="16"/>
        <v>1</v>
      </c>
      <c r="L35" s="169">
        <f t="shared" si="16"/>
        <v>1</v>
      </c>
      <c r="M35" s="169">
        <f t="shared" si="16"/>
        <v>1</v>
      </c>
      <c r="N35" s="169">
        <f t="shared" si="16"/>
        <v>1</v>
      </c>
      <c r="O35" s="169">
        <f t="shared" ref="O35:BJ35" si="17">ROUNDUP(+O13*O33,0)</f>
        <v>3</v>
      </c>
      <c r="P35" s="169">
        <f t="shared" si="17"/>
        <v>5</v>
      </c>
      <c r="Q35" s="169">
        <f t="shared" si="17"/>
        <v>6</v>
      </c>
      <c r="R35" s="169">
        <f t="shared" si="17"/>
        <v>6</v>
      </c>
      <c r="S35" s="169">
        <f t="shared" si="17"/>
        <v>6</v>
      </c>
      <c r="T35" s="169">
        <f t="shared" si="17"/>
        <v>7</v>
      </c>
      <c r="U35" s="169">
        <f t="shared" si="17"/>
        <v>6</v>
      </c>
      <c r="V35" s="169">
        <f t="shared" si="17"/>
        <v>6</v>
      </c>
      <c r="W35" s="169">
        <f t="shared" si="17"/>
        <v>5</v>
      </c>
      <c r="X35" s="169">
        <f t="shared" si="17"/>
        <v>5</v>
      </c>
      <c r="Y35" s="169">
        <f t="shared" si="17"/>
        <v>5</v>
      </c>
      <c r="Z35" s="169">
        <f t="shared" si="17"/>
        <v>3</v>
      </c>
      <c r="AA35" s="102">
        <f t="shared" si="17"/>
        <v>5</v>
      </c>
      <c r="AB35" s="102">
        <f t="shared" si="17"/>
        <v>8</v>
      </c>
      <c r="AC35" s="102">
        <f t="shared" si="17"/>
        <v>9</v>
      </c>
      <c r="AD35" s="102">
        <f t="shared" si="17"/>
        <v>9</v>
      </c>
      <c r="AE35" s="102">
        <f t="shared" si="17"/>
        <v>9</v>
      </c>
      <c r="AF35" s="102">
        <f t="shared" si="17"/>
        <v>10</v>
      </c>
      <c r="AG35" s="102">
        <f t="shared" si="17"/>
        <v>9</v>
      </c>
      <c r="AH35" s="102">
        <f t="shared" si="17"/>
        <v>9</v>
      </c>
      <c r="AI35" s="102">
        <f t="shared" si="17"/>
        <v>8</v>
      </c>
      <c r="AJ35" s="102">
        <f t="shared" si="17"/>
        <v>8</v>
      </c>
      <c r="AK35" s="102">
        <f t="shared" si="17"/>
        <v>8</v>
      </c>
      <c r="AL35" s="102">
        <f t="shared" si="17"/>
        <v>5</v>
      </c>
      <c r="AM35" s="102" t="e">
        <f t="shared" si="17"/>
        <v>#REF!</v>
      </c>
      <c r="AN35" s="102" t="e">
        <f t="shared" si="17"/>
        <v>#REF!</v>
      </c>
      <c r="AO35" s="102" t="e">
        <f t="shared" si="17"/>
        <v>#REF!</v>
      </c>
      <c r="AP35" s="102" t="e">
        <f t="shared" si="17"/>
        <v>#REF!</v>
      </c>
      <c r="AQ35" s="102" t="e">
        <f t="shared" si="17"/>
        <v>#REF!</v>
      </c>
      <c r="AR35" s="102" t="e">
        <f t="shared" si="17"/>
        <v>#REF!</v>
      </c>
      <c r="AS35" s="102" t="e">
        <f t="shared" si="17"/>
        <v>#REF!</v>
      </c>
      <c r="AT35" s="102" t="e">
        <f t="shared" si="17"/>
        <v>#REF!</v>
      </c>
      <c r="AU35" s="102" t="e">
        <f t="shared" si="17"/>
        <v>#REF!</v>
      </c>
      <c r="AV35" s="102" t="e">
        <f t="shared" si="17"/>
        <v>#REF!</v>
      </c>
      <c r="AW35" s="102" t="e">
        <f t="shared" si="17"/>
        <v>#REF!</v>
      </c>
      <c r="AX35" s="102" t="e">
        <f t="shared" si="17"/>
        <v>#REF!</v>
      </c>
      <c r="AY35" s="102">
        <f t="shared" si="17"/>
        <v>82500</v>
      </c>
      <c r="AZ35" s="102">
        <f t="shared" si="17"/>
        <v>132500</v>
      </c>
      <c r="BA35" s="102">
        <f t="shared" si="17"/>
        <v>147500</v>
      </c>
      <c r="BB35" s="102">
        <f t="shared" si="17"/>
        <v>147500</v>
      </c>
      <c r="BC35" s="102">
        <f t="shared" si="17"/>
        <v>165000</v>
      </c>
      <c r="BD35" s="102">
        <f t="shared" si="17"/>
        <v>180000</v>
      </c>
      <c r="BE35" s="102">
        <f t="shared" si="17"/>
        <v>147500</v>
      </c>
      <c r="BF35" s="102">
        <f t="shared" si="17"/>
        <v>165000</v>
      </c>
      <c r="BG35" s="102">
        <f t="shared" si="17"/>
        <v>132500</v>
      </c>
      <c r="BH35" s="102">
        <f t="shared" si="17"/>
        <v>132500</v>
      </c>
      <c r="BI35" s="102">
        <f t="shared" si="17"/>
        <v>132500</v>
      </c>
      <c r="BJ35" s="102">
        <f t="shared" si="17"/>
        <v>82500</v>
      </c>
      <c r="BK35" s="103" t="e">
        <f>SUM(C35:BJ35)</f>
        <v>#REF!</v>
      </c>
    </row>
    <row r="36" spans="1:63" ht="12.75" outlineLevel="1" x14ac:dyDescent="0.15">
      <c r="A36" s="47"/>
    </row>
    <row r="37" spans="1:63" ht="12.75" outlineLevel="1" x14ac:dyDescent="0.15">
      <c r="A37" s="14" t="str">
        <f>A34</f>
        <v>Local Services Units</v>
      </c>
    </row>
    <row r="38" spans="1:63" ht="12.75" outlineLevel="1" x14ac:dyDescent="0.15">
      <c r="A38" s="47" t="str">
        <f>'COGS-PRICE-MARGIN_CWS'!A11</f>
        <v>Servicio</v>
      </c>
      <c r="C38" s="90">
        <f>'COGS-PRICE-MARGIN_CWS'!$B11*C34</f>
        <v>0</v>
      </c>
      <c r="D38" s="90">
        <f>'COGS-PRICE-MARGIN_CWS'!$B11*D34</f>
        <v>0</v>
      </c>
      <c r="E38" s="90">
        <f>'COGS-PRICE-MARGIN_CWS'!$B11*E34</f>
        <v>0</v>
      </c>
      <c r="F38" s="90">
        <f>'COGS-PRICE-MARGIN_CWS'!$B11*F34</f>
        <v>0</v>
      </c>
      <c r="G38" s="90">
        <f>'COGS-PRICE-MARGIN_CWS'!$B11*G34</f>
        <v>0</v>
      </c>
      <c r="H38" s="90">
        <f>'COGS-PRICE-MARGIN_CWS'!$B11*H34</f>
        <v>0</v>
      </c>
      <c r="I38" s="90">
        <f>'COGS-PRICE-MARGIN_CWS'!$B11*I34</f>
        <v>0</v>
      </c>
      <c r="J38" s="90">
        <f>'COGS-PRICE-MARGIN_CWS'!$B11*J34</f>
        <v>0</v>
      </c>
      <c r="K38" s="90">
        <f>'COGS-PRICE-MARGIN_CWS'!$B11*K34</f>
        <v>0</v>
      </c>
      <c r="L38" s="90">
        <f>'COGS-PRICE-MARGIN_CWS'!$B11*L34</f>
        <v>0</v>
      </c>
      <c r="M38" s="90">
        <f>'COGS-PRICE-MARGIN_CWS'!$B11*M34</f>
        <v>0</v>
      </c>
      <c r="N38" s="90">
        <f>'COGS-PRICE-MARGIN_CWS'!$B11*N34</f>
        <v>0</v>
      </c>
      <c r="O38" s="90">
        <f>'COGS-PRICE-MARGIN_CWS'!$B61*O34</f>
        <v>0</v>
      </c>
      <c r="P38" s="90">
        <f>'COGS-PRICE-MARGIN_CWS'!$B61*P34</f>
        <v>0</v>
      </c>
      <c r="Q38" s="90">
        <f>'COGS-PRICE-MARGIN_CWS'!$B61*Q34</f>
        <v>0</v>
      </c>
      <c r="R38" s="90">
        <f>'COGS-PRICE-MARGIN_CWS'!$B61*R34</f>
        <v>0</v>
      </c>
      <c r="S38" s="90">
        <f>'COGS-PRICE-MARGIN_CWS'!$B61*S34</f>
        <v>0</v>
      </c>
      <c r="T38" s="90">
        <f>'COGS-PRICE-MARGIN_CWS'!$B61*T34</f>
        <v>0</v>
      </c>
      <c r="U38" s="90">
        <f>'COGS-PRICE-MARGIN_CWS'!$B61*U34</f>
        <v>0</v>
      </c>
      <c r="V38" s="90">
        <f>'COGS-PRICE-MARGIN_CWS'!$B61*V34</f>
        <v>0</v>
      </c>
      <c r="W38" s="90">
        <f>'COGS-PRICE-MARGIN_CWS'!$B61*W34</f>
        <v>0</v>
      </c>
      <c r="X38" s="90">
        <f>'COGS-PRICE-MARGIN_CWS'!$B61*X34</f>
        <v>0</v>
      </c>
      <c r="Y38" s="90">
        <f>'COGS-PRICE-MARGIN_CWS'!$B61*Y34</f>
        <v>0</v>
      </c>
      <c r="Z38" s="90">
        <f>'COGS-PRICE-MARGIN_CWS'!$B61*Z34</f>
        <v>0</v>
      </c>
      <c r="AA38" s="90">
        <f>'COGS-PRICE-MARGIN_CWS'!$B111*AA34</f>
        <v>0</v>
      </c>
      <c r="AB38" s="90">
        <f>'COGS-PRICE-MARGIN_CWS'!$B82*AB34</f>
        <v>4.6500000000000004</v>
      </c>
      <c r="AC38" s="90">
        <f>'COGS-PRICE-MARGIN_CWS'!$B82*AC34</f>
        <v>5.27</v>
      </c>
      <c r="AD38" s="90">
        <f>'COGS-PRICE-MARGIN_CWS'!$B82*AD34</f>
        <v>5.27</v>
      </c>
      <c r="AE38" s="90">
        <f>'COGS-PRICE-MARGIN_CWS'!$B82*AE34</f>
        <v>6.2</v>
      </c>
      <c r="AF38" s="90">
        <f>'COGS-PRICE-MARGIN_CWS'!$B82*AF34</f>
        <v>6.82</v>
      </c>
      <c r="AG38" s="90">
        <f>'COGS-PRICE-MARGIN_CWS'!$B82*AG34</f>
        <v>5.27</v>
      </c>
      <c r="AH38" s="90">
        <f>'COGS-PRICE-MARGIN_CWS'!$B82*AH34</f>
        <v>6.2</v>
      </c>
      <c r="AI38" s="90">
        <f>'COGS-PRICE-MARGIN_CWS'!$B82*AI34</f>
        <v>4.6500000000000004</v>
      </c>
      <c r="AJ38" s="90">
        <f>'COGS-PRICE-MARGIN_CWS'!$B82*AJ34</f>
        <v>4.6500000000000004</v>
      </c>
      <c r="AK38" s="90">
        <f>'COGS-PRICE-MARGIN_CWS'!$B82*AK34</f>
        <v>4.6500000000000004</v>
      </c>
      <c r="AL38" s="90">
        <f>'COGS-PRICE-MARGIN_CWS'!$B82*AL34</f>
        <v>2.79</v>
      </c>
      <c r="AM38" s="90" t="e">
        <f>'COGS-PRICE-MARGIN_CWS'!#REF!*AM34</f>
        <v>#REF!</v>
      </c>
      <c r="AN38" s="90" t="e">
        <f>'COGS-PRICE-MARGIN_CWS'!#REF!*AN34</f>
        <v>#REF!</v>
      </c>
      <c r="AO38" s="90" t="e">
        <f>'COGS-PRICE-MARGIN_CWS'!#REF!*AO34</f>
        <v>#REF!</v>
      </c>
      <c r="AP38" s="90" t="e">
        <f>'COGS-PRICE-MARGIN_CWS'!#REF!*AP34</f>
        <v>#REF!</v>
      </c>
      <c r="AQ38" s="90" t="e">
        <f>'COGS-PRICE-MARGIN_CWS'!#REF!*AQ34</f>
        <v>#REF!</v>
      </c>
      <c r="AR38" s="90" t="e">
        <f>'COGS-PRICE-MARGIN_CWS'!#REF!*AR34</f>
        <v>#REF!</v>
      </c>
      <c r="AS38" s="90" t="e">
        <f>'COGS-PRICE-MARGIN_CWS'!#REF!*AS34</f>
        <v>#REF!</v>
      </c>
      <c r="AT38" s="90" t="e">
        <f>'COGS-PRICE-MARGIN_CWS'!#REF!*AT34</f>
        <v>#REF!</v>
      </c>
      <c r="AU38" s="90" t="e">
        <f>'COGS-PRICE-MARGIN_CWS'!#REF!*AU34</f>
        <v>#REF!</v>
      </c>
      <c r="AV38" s="90" t="e">
        <f>'COGS-PRICE-MARGIN_CWS'!#REF!*AV34</f>
        <v>#REF!</v>
      </c>
      <c r="AW38" s="90" t="e">
        <f>'COGS-PRICE-MARGIN_CWS'!#REF!*AW34</f>
        <v>#REF!</v>
      </c>
      <c r="AX38" s="90" t="e">
        <f>'COGS-PRICE-MARGIN_CWS'!#REF!*AX34</f>
        <v>#REF!</v>
      </c>
      <c r="AY38" s="90">
        <f>'COGS-PRICE-MARGIN_CWS'!$B111*AY34</f>
        <v>0</v>
      </c>
      <c r="AZ38" s="90">
        <f>'COGS-PRICE-MARGIN_CWS'!$B111*AZ34</f>
        <v>0</v>
      </c>
      <c r="BA38" s="90">
        <f>'COGS-PRICE-MARGIN_CWS'!$B111*BA34</f>
        <v>0</v>
      </c>
      <c r="BB38" s="90">
        <f>'COGS-PRICE-MARGIN_CWS'!$B111*BB34</f>
        <v>0</v>
      </c>
      <c r="BC38" s="90">
        <f>'COGS-PRICE-MARGIN_CWS'!$B111*BC34</f>
        <v>0</v>
      </c>
      <c r="BD38" s="90">
        <f>'COGS-PRICE-MARGIN_CWS'!$B111*BD34</f>
        <v>0</v>
      </c>
      <c r="BE38" s="90">
        <f>'COGS-PRICE-MARGIN_CWS'!$B111*BE34</f>
        <v>0</v>
      </c>
      <c r="BF38" s="90">
        <f>'COGS-PRICE-MARGIN_CWS'!$B111*BF34</f>
        <v>0</v>
      </c>
      <c r="BG38" s="90">
        <f>'COGS-PRICE-MARGIN_CWS'!$B111*BG34</f>
        <v>0</v>
      </c>
      <c r="BH38" s="90">
        <f>'COGS-PRICE-MARGIN_CWS'!$B111*BH34</f>
        <v>0</v>
      </c>
      <c r="BI38" s="90">
        <f>'COGS-PRICE-MARGIN_CWS'!$B111*BI34</f>
        <v>0</v>
      </c>
      <c r="BJ38" s="90">
        <f>'COGS-PRICE-MARGIN_CWS'!$B111*BJ34</f>
        <v>0</v>
      </c>
      <c r="BK38" s="118" t="e">
        <f>SUM(C38:BJ38)</f>
        <v>#REF!</v>
      </c>
    </row>
    <row r="39" spans="1:63" ht="12.75" outlineLevel="1" x14ac:dyDescent="0.15">
      <c r="A39" s="47" t="s">
        <v>341</v>
      </c>
      <c r="C39" s="98">
        <f>'COGS-PRICE-MARGIN_CWS'!$C11</f>
        <v>0</v>
      </c>
      <c r="D39" s="98">
        <f>'COGS-PRICE-MARGIN_CWS'!$C11</f>
        <v>0</v>
      </c>
      <c r="E39" s="98">
        <f>'COGS-PRICE-MARGIN_CWS'!$C11</f>
        <v>0</v>
      </c>
      <c r="F39" s="98">
        <f>'COGS-PRICE-MARGIN_CWS'!$C11</f>
        <v>0</v>
      </c>
      <c r="G39" s="98">
        <f>'COGS-PRICE-MARGIN_CWS'!$C11</f>
        <v>0</v>
      </c>
      <c r="H39" s="98">
        <f>'COGS-PRICE-MARGIN_CWS'!$C11</f>
        <v>0</v>
      </c>
      <c r="I39" s="98">
        <f>'COGS-PRICE-MARGIN_CWS'!$C11</f>
        <v>0</v>
      </c>
      <c r="J39" s="98">
        <f>'COGS-PRICE-MARGIN_CWS'!$C11</f>
        <v>0</v>
      </c>
      <c r="K39" s="98">
        <f>'COGS-PRICE-MARGIN_CWS'!$C11</f>
        <v>0</v>
      </c>
      <c r="L39" s="98">
        <f>'COGS-PRICE-MARGIN_CWS'!$C11</f>
        <v>0</v>
      </c>
      <c r="M39" s="98">
        <f>'COGS-PRICE-MARGIN_CWS'!$C11</f>
        <v>0</v>
      </c>
      <c r="N39" s="98">
        <f>'COGS-PRICE-MARGIN_CWS'!$C11</f>
        <v>0</v>
      </c>
      <c r="O39" s="98">
        <f>'COGS-PRICE-MARGIN_CWS'!$C61</f>
        <v>0</v>
      </c>
      <c r="P39" s="98">
        <f>'COGS-PRICE-MARGIN_CWS'!$C61</f>
        <v>0</v>
      </c>
      <c r="Q39" s="98">
        <f>'COGS-PRICE-MARGIN_CWS'!$C61</f>
        <v>0</v>
      </c>
      <c r="R39" s="98">
        <f>'COGS-PRICE-MARGIN_CWS'!$C61</f>
        <v>0</v>
      </c>
      <c r="S39" s="98">
        <f>'COGS-PRICE-MARGIN_CWS'!$C61</f>
        <v>0</v>
      </c>
      <c r="T39" s="98">
        <f>'COGS-PRICE-MARGIN_CWS'!$C61</f>
        <v>0</v>
      </c>
      <c r="U39" s="98">
        <f>'COGS-PRICE-MARGIN_CWS'!$C61</f>
        <v>0</v>
      </c>
      <c r="V39" s="98">
        <f>'COGS-PRICE-MARGIN_CWS'!$C61</f>
        <v>0</v>
      </c>
      <c r="W39" s="98">
        <f>'COGS-PRICE-MARGIN_CWS'!$C61</f>
        <v>0</v>
      </c>
      <c r="X39" s="98">
        <f>'COGS-PRICE-MARGIN_CWS'!$C61</f>
        <v>0</v>
      </c>
      <c r="Y39" s="98">
        <f>'COGS-PRICE-MARGIN_CWS'!$C61</f>
        <v>0</v>
      </c>
      <c r="Z39" s="98">
        <f>'COGS-PRICE-MARGIN_CWS'!$C61</f>
        <v>0</v>
      </c>
      <c r="AA39" s="98">
        <f>'COGS-PRICE-MARGIN_CWS'!$C111</f>
        <v>0</v>
      </c>
      <c r="AB39" s="98">
        <f>'COGS-PRICE-MARGIN_CWS'!$C82</f>
        <v>0</v>
      </c>
      <c r="AC39" s="98">
        <f>'COGS-PRICE-MARGIN_CWS'!$C82</f>
        <v>0</v>
      </c>
      <c r="AD39" s="98">
        <f>'COGS-PRICE-MARGIN_CWS'!$C82</f>
        <v>0</v>
      </c>
      <c r="AE39" s="98">
        <f>'COGS-PRICE-MARGIN_CWS'!$C82</f>
        <v>0</v>
      </c>
      <c r="AF39" s="98">
        <f>'COGS-PRICE-MARGIN_CWS'!$C82</f>
        <v>0</v>
      </c>
      <c r="AG39" s="98">
        <f>'COGS-PRICE-MARGIN_CWS'!$C82</f>
        <v>0</v>
      </c>
      <c r="AH39" s="98">
        <f>'COGS-PRICE-MARGIN_CWS'!$C82</f>
        <v>0</v>
      </c>
      <c r="AI39" s="98">
        <f>'COGS-PRICE-MARGIN_CWS'!$C82</f>
        <v>0</v>
      </c>
      <c r="AJ39" s="98">
        <f>'COGS-PRICE-MARGIN_CWS'!$C82</f>
        <v>0</v>
      </c>
      <c r="AK39" s="98">
        <f>'COGS-PRICE-MARGIN_CWS'!$C82</f>
        <v>0</v>
      </c>
      <c r="AL39" s="98">
        <f>'COGS-PRICE-MARGIN_CWS'!$C82</f>
        <v>0</v>
      </c>
      <c r="AM39" s="98" t="e">
        <f>'COGS-PRICE-MARGIN_CWS'!#REF!</f>
        <v>#REF!</v>
      </c>
      <c r="AN39" s="98" t="e">
        <f>'COGS-PRICE-MARGIN_CWS'!#REF!</f>
        <v>#REF!</v>
      </c>
      <c r="AO39" s="98" t="e">
        <f>'COGS-PRICE-MARGIN_CWS'!#REF!</f>
        <v>#REF!</v>
      </c>
      <c r="AP39" s="98" t="e">
        <f>'COGS-PRICE-MARGIN_CWS'!#REF!</f>
        <v>#REF!</v>
      </c>
      <c r="AQ39" s="98" t="e">
        <f>'COGS-PRICE-MARGIN_CWS'!#REF!</f>
        <v>#REF!</v>
      </c>
      <c r="AR39" s="98" t="e">
        <f>'COGS-PRICE-MARGIN_CWS'!#REF!</f>
        <v>#REF!</v>
      </c>
      <c r="AS39" s="98" t="e">
        <f>'COGS-PRICE-MARGIN_CWS'!#REF!</f>
        <v>#REF!</v>
      </c>
      <c r="AT39" s="98" t="e">
        <f>'COGS-PRICE-MARGIN_CWS'!#REF!</f>
        <v>#REF!</v>
      </c>
      <c r="AU39" s="98" t="e">
        <f>'COGS-PRICE-MARGIN_CWS'!#REF!</f>
        <v>#REF!</v>
      </c>
      <c r="AV39" s="98" t="e">
        <f>'COGS-PRICE-MARGIN_CWS'!#REF!</f>
        <v>#REF!</v>
      </c>
      <c r="AW39" s="98" t="e">
        <f>'COGS-PRICE-MARGIN_CWS'!#REF!</f>
        <v>#REF!</v>
      </c>
      <c r="AX39" s="98" t="e">
        <f>'COGS-PRICE-MARGIN_CWS'!#REF!</f>
        <v>#REF!</v>
      </c>
      <c r="AY39" s="98">
        <f>'COGS-PRICE-MARGIN_CWS'!$C111</f>
        <v>0</v>
      </c>
      <c r="AZ39" s="98">
        <f>'COGS-PRICE-MARGIN_CWS'!$C111</f>
        <v>0</v>
      </c>
      <c r="BA39" s="98">
        <f>'COGS-PRICE-MARGIN_CWS'!$C111</f>
        <v>0</v>
      </c>
      <c r="BB39" s="98">
        <f>'COGS-PRICE-MARGIN_CWS'!$C111</f>
        <v>0</v>
      </c>
      <c r="BC39" s="98">
        <f>'COGS-PRICE-MARGIN_CWS'!$C111</f>
        <v>0</v>
      </c>
      <c r="BD39" s="98">
        <f>'COGS-PRICE-MARGIN_CWS'!$C111</f>
        <v>0</v>
      </c>
      <c r="BE39" s="98">
        <f>'COGS-PRICE-MARGIN_CWS'!$C111</f>
        <v>0</v>
      </c>
      <c r="BF39" s="98">
        <f>'COGS-PRICE-MARGIN_CWS'!$C111</f>
        <v>0</v>
      </c>
      <c r="BG39" s="98">
        <f>'COGS-PRICE-MARGIN_CWS'!$C111</f>
        <v>0</v>
      </c>
      <c r="BH39" s="98">
        <f>'COGS-PRICE-MARGIN_CWS'!$C111</f>
        <v>0</v>
      </c>
      <c r="BI39" s="98">
        <f>'COGS-PRICE-MARGIN_CWS'!$C111</f>
        <v>0</v>
      </c>
      <c r="BJ39" s="98">
        <f>'COGS-PRICE-MARGIN_CWS'!$C111</f>
        <v>0</v>
      </c>
    </row>
    <row r="40" spans="1:63" ht="12.75" outlineLevel="1" x14ac:dyDescent="0.15">
      <c r="A40" s="47" t="str">
        <f>A38 &amp; " Ingreso"</f>
        <v>Servicio Ingreso</v>
      </c>
      <c r="C40" s="12">
        <f t="shared" ref="C40:AH40" si="18">C38*(1-C39)</f>
        <v>0</v>
      </c>
      <c r="D40" s="12">
        <f t="shared" si="18"/>
        <v>0</v>
      </c>
      <c r="E40" s="12">
        <f t="shared" si="18"/>
        <v>0</v>
      </c>
      <c r="F40" s="12">
        <f t="shared" si="18"/>
        <v>0</v>
      </c>
      <c r="G40" s="12">
        <f t="shared" si="18"/>
        <v>0</v>
      </c>
      <c r="H40" s="12">
        <f t="shared" si="18"/>
        <v>0</v>
      </c>
      <c r="I40" s="12">
        <f t="shared" si="18"/>
        <v>0</v>
      </c>
      <c r="J40" s="12">
        <f t="shared" si="18"/>
        <v>0</v>
      </c>
      <c r="K40" s="12">
        <f t="shared" si="18"/>
        <v>0</v>
      </c>
      <c r="L40" s="12">
        <f t="shared" si="18"/>
        <v>0</v>
      </c>
      <c r="M40" s="12">
        <f t="shared" si="18"/>
        <v>0</v>
      </c>
      <c r="N40" s="12">
        <f t="shared" si="18"/>
        <v>0</v>
      </c>
      <c r="O40" s="90">
        <f t="shared" si="18"/>
        <v>0</v>
      </c>
      <c r="P40" s="90">
        <f t="shared" si="18"/>
        <v>0</v>
      </c>
      <c r="Q40" s="90">
        <f t="shared" si="18"/>
        <v>0</v>
      </c>
      <c r="R40" s="90">
        <f t="shared" si="18"/>
        <v>0</v>
      </c>
      <c r="S40" s="90">
        <f t="shared" si="18"/>
        <v>0</v>
      </c>
      <c r="T40" s="90">
        <f t="shared" si="18"/>
        <v>0</v>
      </c>
      <c r="U40" s="90">
        <f t="shared" si="18"/>
        <v>0</v>
      </c>
      <c r="V40" s="90">
        <f t="shared" si="18"/>
        <v>0</v>
      </c>
      <c r="W40" s="90">
        <f t="shared" si="18"/>
        <v>0</v>
      </c>
      <c r="X40" s="90">
        <f t="shared" si="18"/>
        <v>0</v>
      </c>
      <c r="Y40" s="90">
        <f t="shared" si="18"/>
        <v>0</v>
      </c>
      <c r="Z40" s="90">
        <f t="shared" si="18"/>
        <v>0</v>
      </c>
      <c r="AA40" s="90">
        <f t="shared" si="18"/>
        <v>0</v>
      </c>
      <c r="AB40" s="90">
        <f t="shared" si="18"/>
        <v>4.6500000000000004</v>
      </c>
      <c r="AC40" s="90">
        <f t="shared" si="18"/>
        <v>5.27</v>
      </c>
      <c r="AD40" s="90">
        <f t="shared" si="18"/>
        <v>5.27</v>
      </c>
      <c r="AE40" s="90">
        <f t="shared" si="18"/>
        <v>6.2</v>
      </c>
      <c r="AF40" s="90">
        <f t="shared" si="18"/>
        <v>6.82</v>
      </c>
      <c r="AG40" s="90">
        <f t="shared" si="18"/>
        <v>5.27</v>
      </c>
      <c r="AH40" s="90">
        <f t="shared" si="18"/>
        <v>6.2</v>
      </c>
      <c r="AI40" s="90">
        <f t="shared" ref="AI40:BJ40" si="19">AI38*(1-AI39)</f>
        <v>4.6500000000000004</v>
      </c>
      <c r="AJ40" s="90">
        <f t="shared" si="19"/>
        <v>4.6500000000000004</v>
      </c>
      <c r="AK40" s="90">
        <f t="shared" si="19"/>
        <v>4.6500000000000004</v>
      </c>
      <c r="AL40" s="90">
        <f t="shared" si="19"/>
        <v>2.79</v>
      </c>
      <c r="AM40" s="90" t="e">
        <f t="shared" si="19"/>
        <v>#REF!</v>
      </c>
      <c r="AN40" s="90" t="e">
        <f t="shared" si="19"/>
        <v>#REF!</v>
      </c>
      <c r="AO40" s="90" t="e">
        <f t="shared" si="19"/>
        <v>#REF!</v>
      </c>
      <c r="AP40" s="90" t="e">
        <f t="shared" si="19"/>
        <v>#REF!</v>
      </c>
      <c r="AQ40" s="90" t="e">
        <f t="shared" si="19"/>
        <v>#REF!</v>
      </c>
      <c r="AR40" s="90" t="e">
        <f t="shared" si="19"/>
        <v>#REF!</v>
      </c>
      <c r="AS40" s="90" t="e">
        <f t="shared" si="19"/>
        <v>#REF!</v>
      </c>
      <c r="AT40" s="90" t="e">
        <f t="shared" si="19"/>
        <v>#REF!</v>
      </c>
      <c r="AU40" s="90" t="e">
        <f t="shared" si="19"/>
        <v>#REF!</v>
      </c>
      <c r="AV40" s="90" t="e">
        <f t="shared" si="19"/>
        <v>#REF!</v>
      </c>
      <c r="AW40" s="90" t="e">
        <f t="shared" si="19"/>
        <v>#REF!</v>
      </c>
      <c r="AX40" s="90" t="e">
        <f t="shared" si="19"/>
        <v>#REF!</v>
      </c>
      <c r="AY40" s="90">
        <f t="shared" si="19"/>
        <v>0</v>
      </c>
      <c r="AZ40" s="90">
        <f t="shared" si="19"/>
        <v>0</v>
      </c>
      <c r="BA40" s="90">
        <f t="shared" si="19"/>
        <v>0</v>
      </c>
      <c r="BB40" s="90">
        <f t="shared" si="19"/>
        <v>0</v>
      </c>
      <c r="BC40" s="90">
        <f t="shared" si="19"/>
        <v>0</v>
      </c>
      <c r="BD40" s="90">
        <f t="shared" si="19"/>
        <v>0</v>
      </c>
      <c r="BE40" s="90">
        <f t="shared" si="19"/>
        <v>0</v>
      </c>
      <c r="BF40" s="90">
        <f t="shared" si="19"/>
        <v>0</v>
      </c>
      <c r="BG40" s="90">
        <f t="shared" si="19"/>
        <v>0</v>
      </c>
      <c r="BH40" s="90">
        <f t="shared" si="19"/>
        <v>0</v>
      </c>
      <c r="BI40" s="90">
        <f t="shared" si="19"/>
        <v>0</v>
      </c>
      <c r="BJ40" s="90">
        <f t="shared" si="19"/>
        <v>0</v>
      </c>
      <c r="BK40" s="118" t="e">
        <f>SUM(C40:BJ40)</f>
        <v>#REF!</v>
      </c>
    </row>
    <row r="41" spans="1:63" ht="12.75" outlineLevel="1" x14ac:dyDescent="0.15">
      <c r="A41" s="47" t="s">
        <v>354</v>
      </c>
      <c r="C41" s="12">
        <f>'REV-REC-MAINT_CWS'!F68</f>
        <v>0</v>
      </c>
      <c r="D41" s="12">
        <f>'REV-REC-MAINT_CWS'!G68</f>
        <v>0</v>
      </c>
      <c r="E41" s="12">
        <f>'REV-REC-MAINT_CWS'!H68</f>
        <v>0</v>
      </c>
      <c r="F41" s="12">
        <f>'REV-REC-MAINT_CWS'!I68</f>
        <v>0</v>
      </c>
      <c r="G41" s="12">
        <f>'REV-REC-MAINT_CWS'!J68</f>
        <v>0</v>
      </c>
      <c r="H41" s="12">
        <f>'REV-REC-MAINT_CWS'!K68</f>
        <v>0</v>
      </c>
      <c r="I41" s="12">
        <f>'REV-REC-MAINT_CWS'!L68</f>
        <v>0</v>
      </c>
      <c r="J41" s="12">
        <f>'REV-REC-MAINT_CWS'!M68</f>
        <v>0</v>
      </c>
      <c r="K41" s="12">
        <f>'REV-REC-MAINT_CWS'!N68</f>
        <v>0</v>
      </c>
      <c r="L41" s="12">
        <f>'REV-REC-MAINT_CWS'!O68</f>
        <v>0</v>
      </c>
      <c r="M41" s="12">
        <f>'REV-REC-MAINT_CWS'!P68</f>
        <v>0</v>
      </c>
      <c r="N41" s="12">
        <f>'REV-REC-MAINT_CWS'!Q68</f>
        <v>0</v>
      </c>
      <c r="O41" s="90">
        <f>'REV-REC-MAINT_CWS'!R68</f>
        <v>0</v>
      </c>
      <c r="P41" s="90">
        <f>'REV-REC-MAINT_CWS'!S68</f>
        <v>0</v>
      </c>
      <c r="Q41" s="90">
        <f>'REV-REC-MAINT_CWS'!T68</f>
        <v>0</v>
      </c>
      <c r="R41" s="90">
        <f>'REV-REC-MAINT_CWS'!U68</f>
        <v>0</v>
      </c>
      <c r="S41" s="90">
        <f>'REV-REC-MAINT_CWS'!V68</f>
        <v>0</v>
      </c>
      <c r="T41" s="90">
        <f>'REV-REC-MAINT_CWS'!W68</f>
        <v>0</v>
      </c>
      <c r="U41" s="90">
        <f>'REV-REC-MAINT_CWS'!X68</f>
        <v>0</v>
      </c>
      <c r="V41" s="90">
        <f>'REV-REC-MAINT_CWS'!Y68</f>
        <v>0</v>
      </c>
      <c r="W41" s="90">
        <f>'REV-REC-MAINT_CWS'!Z68</f>
        <v>0</v>
      </c>
      <c r="X41" s="90">
        <f>'REV-REC-MAINT_CWS'!AA68</f>
        <v>0</v>
      </c>
      <c r="Y41" s="90">
        <f>'REV-REC-MAINT_CWS'!AB68</f>
        <v>0</v>
      </c>
      <c r="Z41" s="90">
        <f>'REV-REC-MAINT_CWS'!AC68</f>
        <v>0</v>
      </c>
      <c r="AA41" s="90">
        <f>'REV-REC-MAINT_CWS'!AD68</f>
        <v>0</v>
      </c>
      <c r="AB41" s="90">
        <f>'REV-REC-MAINT_CWS'!AE68</f>
        <v>0</v>
      </c>
      <c r="AC41" s="90">
        <f>'REV-REC-MAINT_CWS'!AF68</f>
        <v>0</v>
      </c>
      <c r="AD41" s="90">
        <f>'REV-REC-MAINT_CWS'!AG68</f>
        <v>0</v>
      </c>
      <c r="AE41" s="90">
        <f>'REV-REC-MAINT_CWS'!AH68</f>
        <v>0</v>
      </c>
      <c r="AF41" s="90">
        <f>'REV-REC-MAINT_CWS'!AI68</f>
        <v>0</v>
      </c>
      <c r="AG41" s="90">
        <f>'REV-REC-MAINT_CWS'!AJ68</f>
        <v>0</v>
      </c>
      <c r="AH41" s="90">
        <f>'REV-REC-MAINT_CWS'!AK68</f>
        <v>0</v>
      </c>
      <c r="AI41" s="90">
        <f>'REV-REC-MAINT_CWS'!AL68</f>
        <v>0</v>
      </c>
      <c r="AJ41" s="90">
        <f>'REV-REC-MAINT_CWS'!AM68</f>
        <v>0</v>
      </c>
      <c r="AK41" s="90">
        <f>'REV-REC-MAINT_CWS'!AN68</f>
        <v>0</v>
      </c>
      <c r="AL41" s="90">
        <f>'REV-REC-MAINT_CWS'!AO68</f>
        <v>0</v>
      </c>
      <c r="AM41" s="90" t="e">
        <f>'REV-REC-MAINT_CWS'!AP68</f>
        <v>#REF!</v>
      </c>
      <c r="AN41" s="90" t="e">
        <f>'REV-REC-MAINT_CWS'!AQ68</f>
        <v>#REF!</v>
      </c>
      <c r="AO41" s="90" t="e">
        <f>'REV-REC-MAINT_CWS'!AR68</f>
        <v>#REF!</v>
      </c>
      <c r="AP41" s="90" t="e">
        <f>'REV-REC-MAINT_CWS'!AS68</f>
        <v>#REF!</v>
      </c>
      <c r="AQ41" s="90" t="e">
        <f>'REV-REC-MAINT_CWS'!AT68</f>
        <v>#REF!</v>
      </c>
      <c r="AR41" s="90" t="e">
        <f>'REV-REC-MAINT_CWS'!AU68</f>
        <v>#REF!</v>
      </c>
      <c r="AS41" s="90" t="e">
        <f>'REV-REC-MAINT_CWS'!AV68</f>
        <v>#REF!</v>
      </c>
      <c r="AT41" s="90" t="e">
        <f>'REV-REC-MAINT_CWS'!AW68</f>
        <v>#REF!</v>
      </c>
      <c r="AU41" s="90" t="e">
        <f>'REV-REC-MAINT_CWS'!AX68</f>
        <v>#REF!</v>
      </c>
      <c r="AV41" s="90" t="e">
        <f>'REV-REC-MAINT_CWS'!AY68</f>
        <v>#REF!</v>
      </c>
      <c r="AW41" s="90" t="e">
        <f>'REV-REC-MAINT_CWS'!AZ68</f>
        <v>#REF!</v>
      </c>
      <c r="AX41" s="90" t="e">
        <f>'REV-REC-MAINT_CWS'!BA68</f>
        <v>#REF!</v>
      </c>
      <c r="AY41" s="90" t="e">
        <f>'REV-REC-MAINT_CWS'!BB68</f>
        <v>#REF!</v>
      </c>
      <c r="AZ41" s="90" t="e">
        <f>'REV-REC-MAINT_CWS'!BC68</f>
        <v>#REF!</v>
      </c>
      <c r="BA41" s="90" t="e">
        <f>'REV-REC-MAINT_CWS'!BD68</f>
        <v>#REF!</v>
      </c>
      <c r="BB41" s="90" t="e">
        <f>'REV-REC-MAINT_CWS'!BE68</f>
        <v>#REF!</v>
      </c>
      <c r="BC41" s="90" t="e">
        <f>'REV-REC-MAINT_CWS'!BF68</f>
        <v>#REF!</v>
      </c>
      <c r="BD41" s="90" t="e">
        <f>'REV-REC-MAINT_CWS'!BG68</f>
        <v>#REF!</v>
      </c>
      <c r="BE41" s="90" t="e">
        <f>'REV-REC-MAINT_CWS'!BH68</f>
        <v>#REF!</v>
      </c>
      <c r="BF41" s="90" t="e">
        <f>'REV-REC-MAINT_CWS'!BI68</f>
        <v>#REF!</v>
      </c>
      <c r="BG41" s="90" t="e">
        <f>'REV-REC-MAINT_CWS'!BJ68</f>
        <v>#REF!</v>
      </c>
      <c r="BH41" s="90" t="e">
        <f>'REV-REC-MAINT_CWS'!BK68</f>
        <v>#REF!</v>
      </c>
      <c r="BI41" s="90" t="e">
        <f>'REV-REC-MAINT_CWS'!BL68</f>
        <v>#REF!</v>
      </c>
      <c r="BJ41" s="90" t="e">
        <f>'REV-REC-MAINT_CWS'!BM68</f>
        <v>#REF!</v>
      </c>
      <c r="BK41" s="118" t="e">
        <f>SUM(C41:BJ41)</f>
        <v>#REF!</v>
      </c>
    </row>
    <row r="42" spans="1:63" ht="12.75" outlineLevel="1" x14ac:dyDescent="0.15"/>
    <row r="43" spans="1:63" ht="12.75" outlineLevel="1" x14ac:dyDescent="0.15">
      <c r="A43" s="16" t="str">
        <f>A35</f>
        <v>Domicilio Services Units</v>
      </c>
    </row>
    <row r="44" spans="1:63" ht="12.75" outlineLevel="1" x14ac:dyDescent="0.15">
      <c r="A44" s="47" t="str">
        <f>'COGS-PRICE-MARGIN_CWS'!A19</f>
        <v>Envío</v>
      </c>
      <c r="C44" s="90">
        <f>'COGS-PRICE-MARGIN_CWS'!$B19*C35</f>
        <v>0</v>
      </c>
      <c r="D44" s="90">
        <f>'COGS-PRICE-MARGIN_CWS'!$B19*D35</f>
        <v>0</v>
      </c>
      <c r="E44" s="90">
        <f>'COGS-PRICE-MARGIN_CWS'!$B19*E35</f>
        <v>0</v>
      </c>
      <c r="F44" s="90">
        <f>'COGS-PRICE-MARGIN_CWS'!$B19*F35</f>
        <v>5000</v>
      </c>
      <c r="G44" s="90">
        <f>'COGS-PRICE-MARGIN_CWS'!$B19*G35</f>
        <v>5000</v>
      </c>
      <c r="H44" s="90">
        <f>'COGS-PRICE-MARGIN_CWS'!$B19*H35</f>
        <v>5000</v>
      </c>
      <c r="I44" s="90">
        <f>'COGS-PRICE-MARGIN_CWS'!$B19*I35</f>
        <v>5000</v>
      </c>
      <c r="J44" s="90">
        <f>'COGS-PRICE-MARGIN_CWS'!$B19*J35</f>
        <v>5000</v>
      </c>
      <c r="K44" s="90">
        <f>'COGS-PRICE-MARGIN_CWS'!$B19*K35</f>
        <v>2500</v>
      </c>
      <c r="L44" s="90">
        <f>'COGS-PRICE-MARGIN_CWS'!$B19*L35</f>
        <v>2500</v>
      </c>
      <c r="M44" s="90">
        <f>'COGS-PRICE-MARGIN_CWS'!$B19*M35</f>
        <v>2500</v>
      </c>
      <c r="N44" s="90">
        <f>'COGS-PRICE-MARGIN_CWS'!$B19*N35</f>
        <v>2500</v>
      </c>
      <c r="O44" s="90">
        <f>'COGS-PRICE-MARGIN_CWS'!$B69*O35</f>
        <v>8025</v>
      </c>
      <c r="P44" s="90">
        <f>'COGS-PRICE-MARGIN_CWS'!$B69*P35</f>
        <v>13375</v>
      </c>
      <c r="Q44" s="90">
        <f>'COGS-PRICE-MARGIN_CWS'!$B69*Q35</f>
        <v>16050</v>
      </c>
      <c r="R44" s="90">
        <f>'COGS-PRICE-MARGIN_CWS'!$B69*R35</f>
        <v>16050</v>
      </c>
      <c r="S44" s="90">
        <f>'COGS-PRICE-MARGIN_CWS'!$B69*S35</f>
        <v>16050</v>
      </c>
      <c r="T44" s="90">
        <f>'COGS-PRICE-MARGIN_CWS'!$B69*T35</f>
        <v>18725</v>
      </c>
      <c r="U44" s="90">
        <f>'COGS-PRICE-MARGIN_CWS'!$B69*U35</f>
        <v>16050</v>
      </c>
      <c r="V44" s="90">
        <f>'COGS-PRICE-MARGIN_CWS'!$B69*V35</f>
        <v>16050</v>
      </c>
      <c r="W44" s="90">
        <f>'COGS-PRICE-MARGIN_CWS'!$B69*W35</f>
        <v>13375</v>
      </c>
      <c r="X44" s="90">
        <f>'COGS-PRICE-MARGIN_CWS'!$B69*X35</f>
        <v>13375</v>
      </c>
      <c r="Y44" s="90">
        <f>'COGS-PRICE-MARGIN_CWS'!$B69*Y35</f>
        <v>13375</v>
      </c>
      <c r="Z44" s="90">
        <f>'COGS-PRICE-MARGIN_CWS'!$B69*Z35</f>
        <v>8025</v>
      </c>
      <c r="AA44" s="90">
        <f>'COGS-PRICE-MARGIN_CWS'!$B119*AA35</f>
        <v>12500</v>
      </c>
      <c r="AB44" s="90">
        <f>'COGS-PRICE-MARGIN_CWS'!$B119*AB35</f>
        <v>20000</v>
      </c>
      <c r="AC44" s="90">
        <f>'COGS-PRICE-MARGIN_CWS'!$B119*AC35</f>
        <v>22500</v>
      </c>
      <c r="AD44" s="90">
        <f>'COGS-PRICE-MARGIN_CWS'!$B119*AD35</f>
        <v>22500</v>
      </c>
      <c r="AE44" s="90">
        <f>'COGS-PRICE-MARGIN_CWS'!$B119*AE35</f>
        <v>22500</v>
      </c>
      <c r="AF44" s="90">
        <f>'COGS-PRICE-MARGIN_CWS'!$B119*AF35</f>
        <v>25000</v>
      </c>
      <c r="AG44" s="90">
        <f>'COGS-PRICE-MARGIN_CWS'!$B119*AG35</f>
        <v>22500</v>
      </c>
      <c r="AH44" s="90">
        <f>'COGS-PRICE-MARGIN_CWS'!$B119*AH35</f>
        <v>22500</v>
      </c>
      <c r="AI44" s="90">
        <f>'COGS-PRICE-MARGIN_CWS'!$B119*AI35</f>
        <v>20000</v>
      </c>
      <c r="AJ44" s="90">
        <f>'COGS-PRICE-MARGIN_CWS'!$B119*AJ35</f>
        <v>20000</v>
      </c>
      <c r="AK44" s="90">
        <f>'COGS-PRICE-MARGIN_CWS'!$B119*AK35</f>
        <v>20000</v>
      </c>
      <c r="AL44" s="90">
        <f>'COGS-PRICE-MARGIN_CWS'!$B119*AL35</f>
        <v>12500</v>
      </c>
      <c r="AM44" s="90" t="e">
        <f>'COGS-PRICE-MARGIN_CWS'!#REF!*AM35</f>
        <v>#REF!</v>
      </c>
      <c r="AN44" s="90" t="e">
        <f>'COGS-PRICE-MARGIN_CWS'!#REF!*AN35</f>
        <v>#REF!</v>
      </c>
      <c r="AO44" s="90" t="e">
        <f>'COGS-PRICE-MARGIN_CWS'!#REF!*AO35</f>
        <v>#REF!</v>
      </c>
      <c r="AP44" s="90" t="e">
        <f>'COGS-PRICE-MARGIN_CWS'!#REF!*AP35</f>
        <v>#REF!</v>
      </c>
      <c r="AQ44" s="90" t="e">
        <f>'COGS-PRICE-MARGIN_CWS'!#REF!*AQ35</f>
        <v>#REF!</v>
      </c>
      <c r="AR44" s="90" t="e">
        <f>'COGS-PRICE-MARGIN_CWS'!#REF!*AR35</f>
        <v>#REF!</v>
      </c>
      <c r="AS44" s="90" t="e">
        <f>'COGS-PRICE-MARGIN_CWS'!#REF!*AS35</f>
        <v>#REF!</v>
      </c>
      <c r="AT44" s="90" t="e">
        <f>'COGS-PRICE-MARGIN_CWS'!#REF!*AT35</f>
        <v>#REF!</v>
      </c>
      <c r="AU44" s="90" t="e">
        <f>'COGS-PRICE-MARGIN_CWS'!#REF!*AU35</f>
        <v>#REF!</v>
      </c>
      <c r="AV44" s="90" t="e">
        <f>'COGS-PRICE-MARGIN_CWS'!#REF!*AV35</f>
        <v>#REF!</v>
      </c>
      <c r="AW44" s="90" t="e">
        <f>'COGS-PRICE-MARGIN_CWS'!#REF!*AW35</f>
        <v>#REF!</v>
      </c>
      <c r="AX44" s="90" t="e">
        <f>'COGS-PRICE-MARGIN_CWS'!#REF!*AX35</f>
        <v>#REF!</v>
      </c>
      <c r="AY44" s="90">
        <f>'COGS-PRICE-MARGIN_CWS'!$B117*AY35</f>
        <v>0</v>
      </c>
      <c r="AZ44" s="90">
        <f>'COGS-PRICE-MARGIN_CWS'!$B117*AZ35</f>
        <v>0</v>
      </c>
      <c r="BA44" s="90">
        <f>'COGS-PRICE-MARGIN_CWS'!$B117*BA35</f>
        <v>0</v>
      </c>
      <c r="BB44" s="90">
        <f>'COGS-PRICE-MARGIN_CWS'!$B117*BB35</f>
        <v>0</v>
      </c>
      <c r="BC44" s="90">
        <f>'COGS-PRICE-MARGIN_CWS'!$B117*BC35</f>
        <v>0</v>
      </c>
      <c r="BD44" s="90">
        <f>'COGS-PRICE-MARGIN_CWS'!$B117*BD35</f>
        <v>0</v>
      </c>
      <c r="BE44" s="90">
        <f>'COGS-PRICE-MARGIN_CWS'!$B117*BE35</f>
        <v>0</v>
      </c>
      <c r="BF44" s="90">
        <f>'COGS-PRICE-MARGIN_CWS'!$B117*BF35</f>
        <v>0</v>
      </c>
      <c r="BG44" s="90">
        <f>'COGS-PRICE-MARGIN_CWS'!$B117*BG35</f>
        <v>0</v>
      </c>
      <c r="BH44" s="90">
        <f>'COGS-PRICE-MARGIN_CWS'!$B117*BH35</f>
        <v>0</v>
      </c>
      <c r="BI44" s="90">
        <f>'COGS-PRICE-MARGIN_CWS'!$B117*BI35</f>
        <v>0</v>
      </c>
      <c r="BJ44" s="90">
        <f>'COGS-PRICE-MARGIN_CWS'!$B117*BJ35</f>
        <v>0</v>
      </c>
      <c r="BK44" s="118" t="e">
        <f>SUM(C44:BJ44)</f>
        <v>#REF!</v>
      </c>
    </row>
    <row r="45" spans="1:63" ht="12.75" outlineLevel="1" x14ac:dyDescent="0.15">
      <c r="A45" s="47" t="s">
        <v>353</v>
      </c>
      <c r="C45" s="12">
        <f>'REV-REC-MAINT_CWS'!F141</f>
        <v>0</v>
      </c>
      <c r="D45" s="12">
        <f>'REV-REC-MAINT_CWS'!G141</f>
        <v>0</v>
      </c>
      <c r="E45" s="12">
        <f>'REV-REC-MAINT_CWS'!H141</f>
        <v>0</v>
      </c>
      <c r="F45" s="12">
        <f>'REV-REC-MAINT_CWS'!I141</f>
        <v>0</v>
      </c>
      <c r="G45" s="12">
        <f>'REV-REC-MAINT_CWS'!J141</f>
        <v>0</v>
      </c>
      <c r="H45" s="12">
        <f>'REV-REC-MAINT_CWS'!K141</f>
        <v>0</v>
      </c>
      <c r="I45" s="12">
        <f>'REV-REC-MAINT_CWS'!L141</f>
        <v>0</v>
      </c>
      <c r="J45" s="12">
        <f>'REV-REC-MAINT_CWS'!M141</f>
        <v>0</v>
      </c>
      <c r="K45" s="12">
        <f>'REV-REC-MAINT_CWS'!N141</f>
        <v>0</v>
      </c>
      <c r="L45" s="12">
        <f>'REV-REC-MAINT_CWS'!O141</f>
        <v>0</v>
      </c>
      <c r="M45" s="12">
        <f>'REV-REC-MAINT_CWS'!P141</f>
        <v>0</v>
      </c>
      <c r="N45" s="12">
        <f>'REV-REC-MAINT_CWS'!Q141</f>
        <v>0</v>
      </c>
      <c r="O45" s="12">
        <f>'REV-REC-MAINT_CWS'!R141</f>
        <v>0</v>
      </c>
      <c r="P45" s="12">
        <f>'REV-REC-MAINT_CWS'!S141</f>
        <v>0</v>
      </c>
      <c r="Q45" s="12">
        <f>'REV-REC-MAINT_CWS'!T141</f>
        <v>0</v>
      </c>
      <c r="R45" s="12">
        <f>'REV-REC-MAINT_CWS'!U141</f>
        <v>0</v>
      </c>
      <c r="S45" s="12">
        <f>'REV-REC-MAINT_CWS'!V141</f>
        <v>0</v>
      </c>
      <c r="T45" s="12">
        <f>'REV-REC-MAINT_CWS'!W141</f>
        <v>0</v>
      </c>
      <c r="U45" s="12">
        <f>'REV-REC-MAINT_CWS'!X141</f>
        <v>0</v>
      </c>
      <c r="V45" s="12">
        <f>'REV-REC-MAINT_CWS'!Y141</f>
        <v>0</v>
      </c>
      <c r="W45" s="12">
        <f>'REV-REC-MAINT_CWS'!Z141</f>
        <v>0</v>
      </c>
      <c r="X45" s="12">
        <f>'REV-REC-MAINT_CWS'!AA141</f>
        <v>0</v>
      </c>
      <c r="Y45" s="12">
        <f>'REV-REC-MAINT_CWS'!AB141</f>
        <v>0</v>
      </c>
      <c r="Z45" s="12">
        <f>'REV-REC-MAINT_CWS'!AC141</f>
        <v>0</v>
      </c>
      <c r="AA45" s="12">
        <f>'REV-REC-MAINT_CWS'!AD141</f>
        <v>0</v>
      </c>
      <c r="AB45" s="12">
        <f>'REV-REC-MAINT_CWS'!AE141</f>
        <v>0</v>
      </c>
      <c r="AC45" s="12">
        <f>'REV-REC-MAINT_CWS'!AF141</f>
        <v>0</v>
      </c>
      <c r="AD45" s="12">
        <f>'REV-REC-MAINT_CWS'!AG141</f>
        <v>0</v>
      </c>
      <c r="AE45" s="12">
        <f>'REV-REC-MAINT_CWS'!AH141</f>
        <v>0</v>
      </c>
      <c r="AF45" s="12">
        <f>'REV-REC-MAINT_CWS'!AI141</f>
        <v>0</v>
      </c>
      <c r="AG45" s="12">
        <f>'REV-REC-MAINT_CWS'!AJ141</f>
        <v>0</v>
      </c>
      <c r="AH45" s="12">
        <f>'REV-REC-MAINT_CWS'!AK141</f>
        <v>0</v>
      </c>
      <c r="AI45" s="12">
        <f>'REV-REC-MAINT_CWS'!AL141</f>
        <v>0</v>
      </c>
      <c r="AJ45" s="12">
        <f>'REV-REC-MAINT_CWS'!AM141</f>
        <v>0</v>
      </c>
      <c r="AK45" s="12">
        <f>'REV-REC-MAINT_CWS'!AN141</f>
        <v>0</v>
      </c>
      <c r="AL45" s="12">
        <f>'REV-REC-MAINT_CWS'!AO141</f>
        <v>0</v>
      </c>
      <c r="AM45" s="12" t="e">
        <f>'REV-REC-MAINT_CWS'!AP141</f>
        <v>#REF!</v>
      </c>
      <c r="AN45" s="12" t="e">
        <f>'REV-REC-MAINT_CWS'!AQ141</f>
        <v>#REF!</v>
      </c>
      <c r="AO45" s="12" t="e">
        <f>'REV-REC-MAINT_CWS'!AR141</f>
        <v>#REF!</v>
      </c>
      <c r="AP45" s="12" t="e">
        <f>'REV-REC-MAINT_CWS'!AS141</f>
        <v>#REF!</v>
      </c>
      <c r="AQ45" s="12" t="e">
        <f>'REV-REC-MAINT_CWS'!AT141</f>
        <v>#REF!</v>
      </c>
      <c r="AR45" s="12" t="e">
        <f>'REV-REC-MAINT_CWS'!AU141</f>
        <v>#REF!</v>
      </c>
      <c r="AS45" s="12" t="e">
        <f>'REV-REC-MAINT_CWS'!AV141</f>
        <v>#REF!</v>
      </c>
      <c r="AT45" s="12" t="e">
        <f>'REV-REC-MAINT_CWS'!AW141</f>
        <v>#REF!</v>
      </c>
      <c r="AU45" s="12" t="e">
        <f>'REV-REC-MAINT_CWS'!AX141</f>
        <v>#REF!</v>
      </c>
      <c r="AV45" s="12" t="e">
        <f>'REV-REC-MAINT_CWS'!AY141</f>
        <v>#REF!</v>
      </c>
      <c r="AW45" s="12" t="e">
        <f>'REV-REC-MAINT_CWS'!AZ141</f>
        <v>#REF!</v>
      </c>
      <c r="AX45" s="12" t="e">
        <f>'REV-REC-MAINT_CWS'!BA141</f>
        <v>#REF!</v>
      </c>
      <c r="AY45" s="12" t="e">
        <f>'REV-REC-MAINT_CWS'!BB141</f>
        <v>#REF!</v>
      </c>
      <c r="AZ45" s="12" t="e">
        <f>'REV-REC-MAINT_CWS'!BC141</f>
        <v>#REF!</v>
      </c>
      <c r="BA45" s="12" t="e">
        <f>'REV-REC-MAINT_CWS'!BD141</f>
        <v>#REF!</v>
      </c>
      <c r="BB45" s="12" t="e">
        <f>'REV-REC-MAINT_CWS'!BE141</f>
        <v>#REF!</v>
      </c>
      <c r="BC45" s="12" t="e">
        <f>'REV-REC-MAINT_CWS'!BF141</f>
        <v>#REF!</v>
      </c>
      <c r="BD45" s="12" t="e">
        <f>'REV-REC-MAINT_CWS'!BG141</f>
        <v>#REF!</v>
      </c>
      <c r="BE45" s="12" t="e">
        <f>'REV-REC-MAINT_CWS'!BH141</f>
        <v>#REF!</v>
      </c>
      <c r="BF45" s="12" t="e">
        <f>'REV-REC-MAINT_CWS'!BI141</f>
        <v>#REF!</v>
      </c>
      <c r="BG45" s="12" t="e">
        <f>'REV-REC-MAINT_CWS'!BJ141</f>
        <v>#REF!</v>
      </c>
      <c r="BH45" s="12" t="e">
        <f>'REV-REC-MAINT_CWS'!BK141</f>
        <v>#REF!</v>
      </c>
      <c r="BI45" s="12" t="e">
        <f>'REV-REC-MAINT_CWS'!BL141</f>
        <v>#REF!</v>
      </c>
      <c r="BJ45" s="12" t="e">
        <f>'REV-REC-MAINT_CWS'!BM141</f>
        <v>#REF!</v>
      </c>
      <c r="BK45" s="118" t="e">
        <f>SUM(C45:BJ45)</f>
        <v>#REF!</v>
      </c>
    </row>
    <row r="46" spans="1:63" ht="12.75" outlineLevel="1" x14ac:dyDescent="0.15">
      <c r="A46" s="47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  <c r="AA46" s="12"/>
      <c r="AB46" s="12"/>
      <c r="AC46" s="12"/>
      <c r="AD46" s="12"/>
      <c r="AE46" s="12"/>
      <c r="AF46" s="12"/>
      <c r="AG46" s="12"/>
      <c r="AH46" s="12"/>
      <c r="AI46" s="12"/>
      <c r="AJ46" s="12"/>
      <c r="AK46" s="12"/>
      <c r="AL46" s="12"/>
      <c r="AM46" s="12"/>
      <c r="AN46" s="12"/>
      <c r="AO46" s="12"/>
      <c r="AP46" s="12"/>
      <c r="AQ46" s="12"/>
      <c r="AR46" s="12"/>
      <c r="AS46" s="12"/>
      <c r="AT46" s="12"/>
      <c r="AU46" s="12"/>
      <c r="AV46" s="12"/>
      <c r="AW46" s="12"/>
      <c r="AX46" s="12"/>
      <c r="AY46" s="12"/>
      <c r="AZ46" s="12"/>
      <c r="BA46" s="12"/>
      <c r="BB46" s="12"/>
      <c r="BC46" s="12"/>
      <c r="BD46" s="12"/>
      <c r="BE46" s="12"/>
      <c r="BF46" s="12"/>
      <c r="BG46" s="12"/>
      <c r="BH46" s="12"/>
      <c r="BI46" s="12"/>
      <c r="BJ46" s="12"/>
    </row>
    <row r="48" spans="1:63" ht="12.75" x14ac:dyDescent="0.15">
      <c r="A48" s="14" t="str">
        <f>'COGS-PRICE-MARGIN_CWS'!$A$27</f>
        <v>Producto Fusión</v>
      </c>
      <c r="B48" s="10"/>
      <c r="C48" s="10"/>
      <c r="D48" s="10"/>
      <c r="E48" s="10"/>
      <c r="F48" s="10"/>
      <c r="G48" s="10"/>
    </row>
    <row r="49" spans="1:63" ht="12.75" hidden="1" outlineLevel="1" x14ac:dyDescent="0.15">
      <c r="A49" s="33"/>
      <c r="B49" s="10"/>
      <c r="C49" s="10"/>
      <c r="D49" s="10"/>
      <c r="E49" s="10"/>
      <c r="F49" s="10"/>
      <c r="G49" s="10"/>
    </row>
    <row r="50" spans="1:63" s="169" customFormat="1" ht="12.75" hidden="1" outlineLevel="1" x14ac:dyDescent="0.15">
      <c r="A50" s="315" t="s">
        <v>215</v>
      </c>
      <c r="C50" s="169">
        <f>C$9</f>
        <v>0</v>
      </c>
      <c r="D50" s="169">
        <f t="shared" ref="D50:AL50" si="20">D$9</f>
        <v>0</v>
      </c>
      <c r="E50" s="169">
        <f t="shared" si="20"/>
        <v>0</v>
      </c>
      <c r="F50" s="169">
        <f t="shared" si="20"/>
        <v>3</v>
      </c>
      <c r="G50" s="169">
        <f t="shared" si="20"/>
        <v>3</v>
      </c>
      <c r="H50" s="169">
        <f t="shared" si="20"/>
        <v>3</v>
      </c>
      <c r="I50" s="169">
        <f t="shared" si="20"/>
        <v>3</v>
      </c>
      <c r="J50" s="169">
        <f t="shared" si="20"/>
        <v>3</v>
      </c>
      <c r="K50" s="169">
        <f t="shared" si="20"/>
        <v>3</v>
      </c>
      <c r="L50" s="169">
        <f t="shared" si="20"/>
        <v>3</v>
      </c>
      <c r="M50" s="169">
        <f t="shared" si="20"/>
        <v>3</v>
      </c>
      <c r="N50" s="169">
        <f t="shared" si="20"/>
        <v>2</v>
      </c>
      <c r="O50" s="169">
        <f t="shared" si="20"/>
        <v>5</v>
      </c>
      <c r="P50" s="169">
        <f t="shared" si="20"/>
        <v>9</v>
      </c>
      <c r="Q50" s="169">
        <f t="shared" si="20"/>
        <v>9</v>
      </c>
      <c r="R50" s="169">
        <f t="shared" si="20"/>
        <v>9</v>
      </c>
      <c r="S50" s="169">
        <f t="shared" si="20"/>
        <v>10</v>
      </c>
      <c r="T50" s="169">
        <f t="shared" si="20"/>
        <v>11</v>
      </c>
      <c r="U50" s="169">
        <f t="shared" si="20"/>
        <v>9</v>
      </c>
      <c r="V50" s="169">
        <f t="shared" si="20"/>
        <v>10</v>
      </c>
      <c r="W50" s="169">
        <f t="shared" si="20"/>
        <v>9</v>
      </c>
      <c r="X50" s="169">
        <f t="shared" si="20"/>
        <v>9</v>
      </c>
      <c r="Y50" s="169">
        <f t="shared" si="20"/>
        <v>9</v>
      </c>
      <c r="Z50" s="169">
        <f t="shared" si="20"/>
        <v>5</v>
      </c>
      <c r="AA50" s="169">
        <f t="shared" si="20"/>
        <v>15</v>
      </c>
      <c r="AB50" s="169">
        <f t="shared" si="20"/>
        <v>24</v>
      </c>
      <c r="AC50" s="169">
        <f t="shared" si="20"/>
        <v>27</v>
      </c>
      <c r="AD50" s="169">
        <f t="shared" si="20"/>
        <v>27</v>
      </c>
      <c r="AE50" s="169">
        <f t="shared" si="20"/>
        <v>29</v>
      </c>
      <c r="AF50" s="169">
        <f t="shared" si="20"/>
        <v>32</v>
      </c>
      <c r="AG50" s="169">
        <f t="shared" si="20"/>
        <v>27</v>
      </c>
      <c r="AH50" s="169">
        <f t="shared" si="20"/>
        <v>29</v>
      </c>
      <c r="AI50" s="169">
        <f t="shared" si="20"/>
        <v>24</v>
      </c>
      <c r="AJ50" s="169">
        <f t="shared" si="20"/>
        <v>24</v>
      </c>
      <c r="AK50" s="169">
        <f t="shared" si="20"/>
        <v>24</v>
      </c>
      <c r="AL50" s="169">
        <f t="shared" si="20"/>
        <v>15</v>
      </c>
      <c r="AM50" s="169">
        <f>'REV-SALES-FCAST_CWS'!C86</f>
        <v>0</v>
      </c>
      <c r="AN50" s="169">
        <f>'REV-SALES-FCAST_CWS'!D86</f>
        <v>0</v>
      </c>
      <c r="AO50" s="169">
        <f>'REV-SALES-FCAST_CWS'!E86</f>
        <v>0</v>
      </c>
      <c r="AP50" s="169">
        <f>'REV-SALES-FCAST_CWS'!F86</f>
        <v>0</v>
      </c>
      <c r="AQ50" s="169">
        <f>'REV-SALES-FCAST_CWS'!G86</f>
        <v>0</v>
      </c>
      <c r="AR50" s="169">
        <f>'REV-SALES-FCAST_CWS'!H86</f>
        <v>0</v>
      </c>
      <c r="AS50" s="169">
        <f>'REV-SALES-FCAST_CWS'!I86</f>
        <v>0</v>
      </c>
      <c r="AT50" s="169">
        <f>'REV-SALES-FCAST_CWS'!J86</f>
        <v>0</v>
      </c>
      <c r="AU50" s="169">
        <f>'REV-SALES-FCAST_CWS'!K86</f>
        <v>0</v>
      </c>
      <c r="AV50" s="169">
        <f>'REV-SALES-FCAST_CWS'!L86</f>
        <v>0</v>
      </c>
      <c r="AW50" s="169">
        <f>'REV-SALES-FCAST_CWS'!M86</f>
        <v>0</v>
      </c>
      <c r="AX50" s="169">
        <f>'REV-SALES-FCAST_CWS'!N86</f>
        <v>0</v>
      </c>
      <c r="AY50" s="169">
        <f>'REV-SALES-FCAST_CWS'!C90</f>
        <v>0</v>
      </c>
      <c r="AZ50" s="169">
        <f>'REV-SALES-FCAST_CWS'!D90</f>
        <v>0</v>
      </c>
      <c r="BA50" s="169">
        <f>'REV-SALES-FCAST_CWS'!E90</f>
        <v>0</v>
      </c>
      <c r="BB50" s="169">
        <f>'REV-SALES-FCAST_CWS'!F90</f>
        <v>0</v>
      </c>
      <c r="BC50" s="169">
        <f>'REV-SALES-FCAST_CWS'!G90</f>
        <v>0</v>
      </c>
      <c r="BD50" s="169">
        <f>'REV-SALES-FCAST_CWS'!H90</f>
        <v>0</v>
      </c>
      <c r="BE50" s="169">
        <f>'REV-SALES-FCAST_CWS'!I90</f>
        <v>0</v>
      </c>
      <c r="BF50" s="169">
        <f>'REV-SALES-FCAST_CWS'!J90</f>
        <v>0</v>
      </c>
      <c r="BG50" s="169">
        <f>'REV-SALES-FCAST_CWS'!K90</f>
        <v>0</v>
      </c>
      <c r="BH50" s="169">
        <f>'REV-SALES-FCAST_CWS'!L90</f>
        <v>0</v>
      </c>
      <c r="BI50" s="169">
        <f>'REV-SALES-FCAST_CWS'!M90</f>
        <v>0</v>
      </c>
      <c r="BJ50" s="169">
        <f>'REV-SALES-FCAST_CWS'!N90</f>
        <v>0</v>
      </c>
      <c r="BK50" s="316">
        <f>SUM(C50:BJ50)</f>
        <v>427</v>
      </c>
    </row>
    <row r="51" spans="1:63" ht="12.75" hidden="1" outlineLevel="1" x14ac:dyDescent="0.15">
      <c r="A51" s="47" t="s">
        <v>322</v>
      </c>
      <c r="C51" s="169">
        <f>'COGS-PRICE-MARGIN_CWS'!$B28*C50</f>
        <v>0</v>
      </c>
      <c r="D51" s="169">
        <f>'COGS-PRICE-MARGIN_CWS'!$B28*D50</f>
        <v>0</v>
      </c>
      <c r="E51" s="169">
        <f>'COGS-PRICE-MARGIN_CWS'!$B28*E50</f>
        <v>0</v>
      </c>
      <c r="F51" s="97">
        <f>'COGS-PRICE-MARGIN_CWS'!$B28*F50</f>
        <v>69000</v>
      </c>
      <c r="G51" s="97">
        <f>'COGS-PRICE-MARGIN_CWS'!$B28*G50</f>
        <v>69000</v>
      </c>
      <c r="H51" s="97">
        <f>'COGS-PRICE-MARGIN_CWS'!$B28*H50</f>
        <v>69000</v>
      </c>
      <c r="I51" s="97">
        <f>'COGS-PRICE-MARGIN_CWS'!$B28*I50</f>
        <v>69000</v>
      </c>
      <c r="J51" s="97">
        <f>'COGS-PRICE-MARGIN_CWS'!$B28*J50</f>
        <v>69000</v>
      </c>
      <c r="K51" s="97">
        <f>'COGS-PRICE-MARGIN_CWS'!$B28*K50</f>
        <v>69000</v>
      </c>
      <c r="L51" s="97">
        <f>'COGS-PRICE-MARGIN_CWS'!$B28*L50</f>
        <v>69000</v>
      </c>
      <c r="M51" s="97">
        <f>'COGS-PRICE-MARGIN_CWS'!$B28*M50</f>
        <v>69000</v>
      </c>
      <c r="N51" s="97">
        <f>'COGS-PRICE-MARGIN_CWS'!$B28*N50</f>
        <v>46000</v>
      </c>
      <c r="O51" s="97">
        <f>'COGS-PRICE-MARGIN_CWS'!$B78*O50</f>
        <v>123050</v>
      </c>
      <c r="P51" s="97">
        <f>'COGS-PRICE-MARGIN_CWS'!$B78*P50</f>
        <v>221490</v>
      </c>
      <c r="Q51" s="97">
        <f>'COGS-PRICE-MARGIN_CWS'!$B78*Q50</f>
        <v>221490</v>
      </c>
      <c r="R51" s="97">
        <f>'COGS-PRICE-MARGIN_CWS'!$B78*R50</f>
        <v>221490</v>
      </c>
      <c r="S51" s="97">
        <f>'COGS-PRICE-MARGIN_CWS'!$B78*S50</f>
        <v>246100</v>
      </c>
      <c r="T51" s="97">
        <f>'COGS-PRICE-MARGIN_CWS'!$B78*T50</f>
        <v>270710</v>
      </c>
      <c r="U51" s="97">
        <f>'COGS-PRICE-MARGIN_CWS'!$B78*U50</f>
        <v>221490</v>
      </c>
      <c r="V51" s="97">
        <f>'COGS-PRICE-MARGIN_CWS'!$B78*V50</f>
        <v>246100</v>
      </c>
      <c r="W51" s="97">
        <f>'COGS-PRICE-MARGIN_CWS'!$B78*W50</f>
        <v>221490</v>
      </c>
      <c r="X51" s="97">
        <f>'COGS-PRICE-MARGIN_CWS'!$B78*X50</f>
        <v>221490</v>
      </c>
      <c r="Y51" s="97">
        <f>'COGS-PRICE-MARGIN_CWS'!$B78*Y50</f>
        <v>221490</v>
      </c>
      <c r="Z51" s="97">
        <f>'COGS-PRICE-MARGIN_CWS'!$B78*Z50</f>
        <v>123050</v>
      </c>
      <c r="AA51" s="97">
        <f>'COGS-PRICE-MARGIN_CWS'!$B128*AA50</f>
        <v>345000</v>
      </c>
      <c r="AB51" s="97">
        <f>'COGS-PRICE-MARGIN_CWS'!$B128*AB50</f>
        <v>552000</v>
      </c>
      <c r="AC51" s="97">
        <f>'COGS-PRICE-MARGIN_CWS'!$B128*AC50</f>
        <v>621000</v>
      </c>
      <c r="AD51" s="97">
        <f>'COGS-PRICE-MARGIN_CWS'!$B128*AD50</f>
        <v>621000</v>
      </c>
      <c r="AE51" s="97">
        <f>'COGS-PRICE-MARGIN_CWS'!$B128*AE50</f>
        <v>667000</v>
      </c>
      <c r="AF51" s="97">
        <f>'COGS-PRICE-MARGIN_CWS'!$B128*AF50</f>
        <v>736000</v>
      </c>
      <c r="AG51" s="97">
        <f>'COGS-PRICE-MARGIN_CWS'!$B128*AG50</f>
        <v>621000</v>
      </c>
      <c r="AH51" s="97">
        <f>'COGS-PRICE-MARGIN_CWS'!$B128*AH50</f>
        <v>667000</v>
      </c>
      <c r="AI51" s="97">
        <f>'COGS-PRICE-MARGIN_CWS'!$B128*AI50</f>
        <v>552000</v>
      </c>
      <c r="AJ51" s="97">
        <f>'COGS-PRICE-MARGIN_CWS'!$B128*AJ50</f>
        <v>552000</v>
      </c>
      <c r="AK51" s="97">
        <f>'COGS-PRICE-MARGIN_CWS'!$B128*AK50</f>
        <v>552000</v>
      </c>
      <c r="AL51" s="97">
        <f>'COGS-PRICE-MARGIN_CWS'!$B128*AL50</f>
        <v>345000</v>
      </c>
      <c r="AM51" s="97">
        <f>'COGS-PRICE-MARGIN_CWS'!$B119*AM50</f>
        <v>0</v>
      </c>
      <c r="AN51" s="97">
        <f>'COGS-PRICE-MARGIN_CWS'!$B119*AN50</f>
        <v>0</v>
      </c>
      <c r="AO51" s="97">
        <f>'COGS-PRICE-MARGIN_CWS'!$B119*AO50</f>
        <v>0</v>
      </c>
      <c r="AP51" s="97">
        <f>'COGS-PRICE-MARGIN_CWS'!$B119*AP50</f>
        <v>0</v>
      </c>
      <c r="AQ51" s="97">
        <f>'COGS-PRICE-MARGIN_CWS'!$B119*AQ50</f>
        <v>0</v>
      </c>
      <c r="AR51" s="97">
        <f>'COGS-PRICE-MARGIN_CWS'!$B119*AR50</f>
        <v>0</v>
      </c>
      <c r="AS51" s="97">
        <f>'COGS-PRICE-MARGIN_CWS'!$B119*AS50</f>
        <v>0</v>
      </c>
      <c r="AT51" s="97">
        <f>'COGS-PRICE-MARGIN_CWS'!$B119*AT50</f>
        <v>0</v>
      </c>
      <c r="AU51" s="97">
        <f>'COGS-PRICE-MARGIN_CWS'!$B119*AU50</f>
        <v>0</v>
      </c>
      <c r="AV51" s="97">
        <f>'COGS-PRICE-MARGIN_CWS'!$B119*AV50</f>
        <v>0</v>
      </c>
      <c r="AW51" s="97">
        <f>'COGS-PRICE-MARGIN_CWS'!$B119*AW50</f>
        <v>0</v>
      </c>
      <c r="AX51" s="97">
        <f>'COGS-PRICE-MARGIN_CWS'!$B119*AX50</f>
        <v>0</v>
      </c>
      <c r="AY51" s="97">
        <f>'COGS-PRICE-MARGIN_CWS'!$B140*AY50</f>
        <v>0</v>
      </c>
      <c r="AZ51" s="97">
        <f>'COGS-PRICE-MARGIN_CWS'!$B140*AZ50</f>
        <v>0</v>
      </c>
      <c r="BA51" s="97">
        <f>'COGS-PRICE-MARGIN_CWS'!$B140*BA50</f>
        <v>0</v>
      </c>
      <c r="BB51" s="97">
        <f>'COGS-PRICE-MARGIN_CWS'!$B140*BB50</f>
        <v>0</v>
      </c>
      <c r="BC51" s="97">
        <f>'COGS-PRICE-MARGIN_CWS'!$B140*BC50</f>
        <v>0</v>
      </c>
      <c r="BD51" s="97">
        <f>'COGS-PRICE-MARGIN_CWS'!$B140*BD50</f>
        <v>0</v>
      </c>
      <c r="BE51" s="97">
        <f>'COGS-PRICE-MARGIN_CWS'!$B140*BE50</f>
        <v>0</v>
      </c>
      <c r="BF51" s="97">
        <f>'COGS-PRICE-MARGIN_CWS'!$B140*BF50</f>
        <v>0</v>
      </c>
      <c r="BG51" s="97">
        <f>'COGS-PRICE-MARGIN_CWS'!$B140*BG50</f>
        <v>0</v>
      </c>
      <c r="BH51" s="97">
        <f>'COGS-PRICE-MARGIN_CWS'!$B140*BH50</f>
        <v>0</v>
      </c>
      <c r="BI51" s="97">
        <f>'COGS-PRICE-MARGIN_CWS'!$B140*BI50</f>
        <v>0</v>
      </c>
      <c r="BJ51" s="97">
        <f>'COGS-PRICE-MARGIN_CWS'!$B140*BJ50</f>
        <v>0</v>
      </c>
      <c r="BK51" s="118">
        <f>SUM(C51:BJ51)</f>
        <v>9988440</v>
      </c>
    </row>
    <row r="52" spans="1:63" ht="12.75" hidden="1" outlineLevel="1" x14ac:dyDescent="0.15">
      <c r="A52" s="47" t="s">
        <v>343</v>
      </c>
      <c r="C52" s="98">
        <f>'COGS-PRICE-MARGIN_CWS'!$C$28</f>
        <v>0.09</v>
      </c>
      <c r="D52" s="98">
        <f>'COGS-PRICE-MARGIN_CWS'!$C28</f>
        <v>0.09</v>
      </c>
      <c r="E52" s="98">
        <f>'COGS-PRICE-MARGIN_CWS'!$C28</f>
        <v>0.09</v>
      </c>
      <c r="F52" s="98">
        <f>'COGS-PRICE-MARGIN_CWS'!$C28</f>
        <v>0.09</v>
      </c>
      <c r="G52" s="98">
        <f>'COGS-PRICE-MARGIN_CWS'!$C28</f>
        <v>0.09</v>
      </c>
      <c r="H52" s="98">
        <f>'COGS-PRICE-MARGIN_CWS'!$C28</f>
        <v>0.09</v>
      </c>
      <c r="I52" s="98">
        <f>'COGS-PRICE-MARGIN_CWS'!$C28</f>
        <v>0.09</v>
      </c>
      <c r="J52" s="98">
        <f>'COGS-PRICE-MARGIN_CWS'!$C28</f>
        <v>0.09</v>
      </c>
      <c r="K52" s="98">
        <f>'COGS-PRICE-MARGIN_CWS'!$C28</f>
        <v>0.09</v>
      </c>
      <c r="L52" s="98">
        <f>'COGS-PRICE-MARGIN_CWS'!$C28</f>
        <v>0.09</v>
      </c>
      <c r="M52" s="98">
        <f>'COGS-PRICE-MARGIN_CWS'!$C28</f>
        <v>0.09</v>
      </c>
      <c r="N52" s="98">
        <f>'COGS-PRICE-MARGIN_CWS'!$C28</f>
        <v>0.09</v>
      </c>
      <c r="O52" s="116">
        <f>'COGS-PRICE-MARGIN_CWS'!$C78</f>
        <v>0</v>
      </c>
      <c r="P52" s="116">
        <f>'COGS-PRICE-MARGIN_CWS'!$C78</f>
        <v>0</v>
      </c>
      <c r="Q52" s="116">
        <f>'COGS-PRICE-MARGIN_CWS'!$C78</f>
        <v>0</v>
      </c>
      <c r="R52" s="116">
        <f>'COGS-PRICE-MARGIN_CWS'!$C78</f>
        <v>0</v>
      </c>
      <c r="S52" s="116">
        <f>'COGS-PRICE-MARGIN_CWS'!$C78</f>
        <v>0</v>
      </c>
      <c r="T52" s="116">
        <f>'COGS-PRICE-MARGIN_CWS'!$C78</f>
        <v>0</v>
      </c>
      <c r="U52" s="116">
        <f>'COGS-PRICE-MARGIN_CWS'!$C78</f>
        <v>0</v>
      </c>
      <c r="V52" s="116">
        <f>'COGS-PRICE-MARGIN_CWS'!$C78</f>
        <v>0</v>
      </c>
      <c r="W52" s="116">
        <f>'COGS-PRICE-MARGIN_CWS'!$C78</f>
        <v>0</v>
      </c>
      <c r="X52" s="116">
        <f>'COGS-PRICE-MARGIN_CWS'!$C78</f>
        <v>0</v>
      </c>
      <c r="Y52" s="116">
        <f>'COGS-PRICE-MARGIN_CWS'!$C78</f>
        <v>0</v>
      </c>
      <c r="Z52" s="116">
        <f>'COGS-PRICE-MARGIN_CWS'!$C78</f>
        <v>0</v>
      </c>
      <c r="AA52" s="116">
        <f>'COGS-PRICE-MARGIN_CWS'!$C128</f>
        <v>0</v>
      </c>
      <c r="AB52" s="116">
        <f>'COGS-PRICE-MARGIN_CWS'!$C128</f>
        <v>0</v>
      </c>
      <c r="AC52" s="116">
        <f>'COGS-PRICE-MARGIN_CWS'!$C128</f>
        <v>0</v>
      </c>
      <c r="AD52" s="116">
        <f>'COGS-PRICE-MARGIN_CWS'!$C128</f>
        <v>0</v>
      </c>
      <c r="AE52" s="116">
        <f>'COGS-PRICE-MARGIN_CWS'!$C128</f>
        <v>0</v>
      </c>
      <c r="AF52" s="116">
        <f>'COGS-PRICE-MARGIN_CWS'!$C128</f>
        <v>0</v>
      </c>
      <c r="AG52" s="116">
        <f>'COGS-PRICE-MARGIN_CWS'!$C128</f>
        <v>0</v>
      </c>
      <c r="AH52" s="116">
        <f>'COGS-PRICE-MARGIN_CWS'!$C128</f>
        <v>0</v>
      </c>
      <c r="AI52" s="116">
        <f>'COGS-PRICE-MARGIN_CWS'!$C128</f>
        <v>0</v>
      </c>
      <c r="AJ52" s="116">
        <f>'COGS-PRICE-MARGIN_CWS'!$C128</f>
        <v>0</v>
      </c>
      <c r="AK52" s="116">
        <f>'COGS-PRICE-MARGIN_CWS'!$C128</f>
        <v>0</v>
      </c>
      <c r="AL52" s="116">
        <f>'COGS-PRICE-MARGIN_CWS'!$C128</f>
        <v>0</v>
      </c>
      <c r="AM52" s="98">
        <f>'COGS-PRICE-MARGIN_CWS'!$C119</f>
        <v>0</v>
      </c>
      <c r="AN52" s="98">
        <f>'COGS-PRICE-MARGIN_CWS'!$C119</f>
        <v>0</v>
      </c>
      <c r="AO52" s="98">
        <f>'COGS-PRICE-MARGIN_CWS'!$C119</f>
        <v>0</v>
      </c>
      <c r="AP52" s="98">
        <f>'COGS-PRICE-MARGIN_CWS'!$C119</f>
        <v>0</v>
      </c>
      <c r="AQ52" s="98">
        <f>'COGS-PRICE-MARGIN_CWS'!$C119</f>
        <v>0</v>
      </c>
      <c r="AR52" s="98">
        <f>'COGS-PRICE-MARGIN_CWS'!$C119</f>
        <v>0</v>
      </c>
      <c r="AS52" s="98">
        <f>'COGS-PRICE-MARGIN_CWS'!$C119</f>
        <v>0</v>
      </c>
      <c r="AT52" s="98">
        <f>'COGS-PRICE-MARGIN_CWS'!$C119</f>
        <v>0</v>
      </c>
      <c r="AU52" s="98">
        <f>'COGS-PRICE-MARGIN_CWS'!$C119</f>
        <v>0</v>
      </c>
      <c r="AV52" s="98">
        <f>'COGS-PRICE-MARGIN_CWS'!$C119</f>
        <v>0</v>
      </c>
      <c r="AW52" s="98">
        <f>'COGS-PRICE-MARGIN_CWS'!$C119</f>
        <v>0</v>
      </c>
      <c r="AX52" s="98">
        <f>'COGS-PRICE-MARGIN_CWS'!$C119</f>
        <v>0</v>
      </c>
      <c r="AY52" s="98">
        <f>'COGS-PRICE-MARGIN_CWS'!$C140</f>
        <v>0</v>
      </c>
      <c r="AZ52" s="98">
        <f>'COGS-PRICE-MARGIN_CWS'!$C140</f>
        <v>0</v>
      </c>
      <c r="BA52" s="98">
        <f>'COGS-PRICE-MARGIN_CWS'!$C140</f>
        <v>0</v>
      </c>
      <c r="BB52" s="98">
        <f>'COGS-PRICE-MARGIN_CWS'!$C140</f>
        <v>0</v>
      </c>
      <c r="BC52" s="98">
        <f>'COGS-PRICE-MARGIN_CWS'!$C140</f>
        <v>0</v>
      </c>
      <c r="BD52" s="98">
        <f>'COGS-PRICE-MARGIN_CWS'!$C140</f>
        <v>0</v>
      </c>
      <c r="BE52" s="98">
        <f>'COGS-PRICE-MARGIN_CWS'!$C140</f>
        <v>0</v>
      </c>
      <c r="BF52" s="98">
        <f>'COGS-PRICE-MARGIN_CWS'!$C140</f>
        <v>0</v>
      </c>
      <c r="BG52" s="98">
        <f>'COGS-PRICE-MARGIN_CWS'!$C140</f>
        <v>0</v>
      </c>
      <c r="BH52" s="98">
        <f>'COGS-PRICE-MARGIN_CWS'!$C140</f>
        <v>0</v>
      </c>
      <c r="BI52" s="98">
        <f>'COGS-PRICE-MARGIN_CWS'!$C140</f>
        <v>0</v>
      </c>
      <c r="BJ52" s="98">
        <f>'COGS-PRICE-MARGIN_CWS'!$C140</f>
        <v>0</v>
      </c>
      <c r="BK52" s="35">
        <f>COLUMNS(C52:BJ52)</f>
        <v>60</v>
      </c>
    </row>
    <row r="53" spans="1:63" ht="12.75" hidden="1" outlineLevel="1" x14ac:dyDescent="0.15">
      <c r="A53" s="47"/>
      <c r="C53" s="98"/>
      <c r="D53" s="98"/>
      <c r="E53" s="98"/>
      <c r="F53" s="98"/>
      <c r="G53" s="98"/>
      <c r="H53" s="98"/>
      <c r="I53" s="98"/>
      <c r="J53" s="98"/>
      <c r="K53" s="98"/>
      <c r="L53" s="98"/>
      <c r="M53" s="98"/>
      <c r="N53" s="98"/>
      <c r="O53" s="98"/>
      <c r="P53" s="98"/>
      <c r="Q53" s="98"/>
      <c r="R53" s="98"/>
      <c r="S53" s="98"/>
      <c r="T53" s="98"/>
      <c r="U53" s="98"/>
      <c r="V53" s="98"/>
      <c r="W53" s="98"/>
      <c r="X53" s="98"/>
      <c r="Y53" s="98"/>
      <c r="Z53" s="98"/>
      <c r="AA53" s="98"/>
      <c r="AB53" s="98"/>
      <c r="AC53" s="98"/>
      <c r="AD53" s="98"/>
      <c r="AE53" s="98"/>
      <c r="AF53" s="98"/>
      <c r="AG53" s="98"/>
      <c r="AH53" s="98"/>
      <c r="AI53" s="98"/>
      <c r="AJ53" s="98"/>
      <c r="AK53" s="98"/>
      <c r="AL53" s="98"/>
      <c r="AM53" s="98"/>
      <c r="AN53" s="98"/>
      <c r="AO53" s="98"/>
      <c r="AP53" s="98"/>
      <c r="AQ53" s="98"/>
      <c r="AR53" s="98"/>
      <c r="AS53" s="98"/>
      <c r="AT53" s="98"/>
      <c r="AU53" s="98"/>
      <c r="AV53" s="98"/>
      <c r="AW53" s="98"/>
      <c r="AX53" s="98"/>
      <c r="AY53" s="98"/>
      <c r="AZ53" s="98"/>
      <c r="BA53" s="98"/>
      <c r="BB53" s="98"/>
      <c r="BC53" s="98"/>
      <c r="BD53" s="98"/>
      <c r="BE53" s="98"/>
      <c r="BF53" s="98"/>
      <c r="BG53" s="98"/>
      <c r="BH53" s="98"/>
      <c r="BI53" s="98"/>
      <c r="BJ53" s="98"/>
    </row>
    <row r="54" spans="1:63" s="14" customFormat="1" ht="12.75" hidden="1" outlineLevel="1" x14ac:dyDescent="0.15">
      <c r="A54" s="16" t="s">
        <v>344</v>
      </c>
      <c r="C54" s="369">
        <f t="shared" ref="C54:BJ54" si="21">C51*(1-C52)</f>
        <v>0</v>
      </c>
      <c r="D54" s="369">
        <f t="shared" si="21"/>
        <v>0</v>
      </c>
      <c r="E54" s="369">
        <f t="shared" si="21"/>
        <v>0</v>
      </c>
      <c r="F54" s="99">
        <f t="shared" si="21"/>
        <v>62790</v>
      </c>
      <c r="G54" s="99">
        <f t="shared" si="21"/>
        <v>62790</v>
      </c>
      <c r="H54" s="99">
        <f t="shared" si="21"/>
        <v>62790</v>
      </c>
      <c r="I54" s="99">
        <f t="shared" si="21"/>
        <v>62790</v>
      </c>
      <c r="J54" s="99">
        <f t="shared" si="21"/>
        <v>62790</v>
      </c>
      <c r="K54" s="99">
        <f t="shared" si="21"/>
        <v>62790</v>
      </c>
      <c r="L54" s="99">
        <f t="shared" si="21"/>
        <v>62790</v>
      </c>
      <c r="M54" s="99">
        <f t="shared" si="21"/>
        <v>62790</v>
      </c>
      <c r="N54" s="99">
        <f t="shared" si="21"/>
        <v>41860</v>
      </c>
      <c r="O54" s="99">
        <f t="shared" si="21"/>
        <v>123050</v>
      </c>
      <c r="P54" s="99">
        <f t="shared" si="21"/>
        <v>221490</v>
      </c>
      <c r="Q54" s="99">
        <f t="shared" si="21"/>
        <v>221490</v>
      </c>
      <c r="R54" s="99">
        <f t="shared" si="21"/>
        <v>221490</v>
      </c>
      <c r="S54" s="99">
        <f t="shared" si="21"/>
        <v>246100</v>
      </c>
      <c r="T54" s="99">
        <f t="shared" si="21"/>
        <v>270710</v>
      </c>
      <c r="U54" s="99">
        <f t="shared" si="21"/>
        <v>221490</v>
      </c>
      <c r="V54" s="99">
        <f t="shared" si="21"/>
        <v>246100</v>
      </c>
      <c r="W54" s="99">
        <f t="shared" si="21"/>
        <v>221490</v>
      </c>
      <c r="X54" s="99">
        <f t="shared" si="21"/>
        <v>221490</v>
      </c>
      <c r="Y54" s="99">
        <f t="shared" si="21"/>
        <v>221490</v>
      </c>
      <c r="Z54" s="99">
        <f t="shared" si="21"/>
        <v>123050</v>
      </c>
      <c r="AA54" s="99">
        <f t="shared" si="21"/>
        <v>345000</v>
      </c>
      <c r="AB54" s="99">
        <f t="shared" si="21"/>
        <v>552000</v>
      </c>
      <c r="AC54" s="99">
        <f t="shared" si="21"/>
        <v>621000</v>
      </c>
      <c r="AD54" s="99">
        <f t="shared" si="21"/>
        <v>621000</v>
      </c>
      <c r="AE54" s="99">
        <f t="shared" si="21"/>
        <v>667000</v>
      </c>
      <c r="AF54" s="99">
        <f t="shared" si="21"/>
        <v>736000</v>
      </c>
      <c r="AG54" s="99">
        <f t="shared" si="21"/>
        <v>621000</v>
      </c>
      <c r="AH54" s="99">
        <f t="shared" si="21"/>
        <v>667000</v>
      </c>
      <c r="AI54" s="99">
        <f t="shared" si="21"/>
        <v>552000</v>
      </c>
      <c r="AJ54" s="99">
        <f t="shared" si="21"/>
        <v>552000</v>
      </c>
      <c r="AK54" s="99">
        <f t="shared" si="21"/>
        <v>552000</v>
      </c>
      <c r="AL54" s="99">
        <f t="shared" si="21"/>
        <v>345000</v>
      </c>
      <c r="AM54" s="99">
        <f t="shared" si="21"/>
        <v>0</v>
      </c>
      <c r="AN54" s="99">
        <f t="shared" si="21"/>
        <v>0</v>
      </c>
      <c r="AO54" s="99">
        <f t="shared" si="21"/>
        <v>0</v>
      </c>
      <c r="AP54" s="99">
        <f t="shared" si="21"/>
        <v>0</v>
      </c>
      <c r="AQ54" s="99">
        <f t="shared" si="21"/>
        <v>0</v>
      </c>
      <c r="AR54" s="99">
        <f t="shared" si="21"/>
        <v>0</v>
      </c>
      <c r="AS54" s="99">
        <f t="shared" si="21"/>
        <v>0</v>
      </c>
      <c r="AT54" s="99">
        <f t="shared" si="21"/>
        <v>0</v>
      </c>
      <c r="AU54" s="99">
        <f t="shared" si="21"/>
        <v>0</v>
      </c>
      <c r="AV54" s="99">
        <f t="shared" si="21"/>
        <v>0</v>
      </c>
      <c r="AW54" s="99">
        <f t="shared" si="21"/>
        <v>0</v>
      </c>
      <c r="AX54" s="99">
        <f t="shared" si="21"/>
        <v>0</v>
      </c>
      <c r="AY54" s="99">
        <f t="shared" si="21"/>
        <v>0</v>
      </c>
      <c r="AZ54" s="99">
        <f t="shared" si="21"/>
        <v>0</v>
      </c>
      <c r="BA54" s="99">
        <f t="shared" si="21"/>
        <v>0</v>
      </c>
      <c r="BB54" s="99">
        <f t="shared" si="21"/>
        <v>0</v>
      </c>
      <c r="BC54" s="99">
        <f t="shared" si="21"/>
        <v>0</v>
      </c>
      <c r="BD54" s="99">
        <f t="shared" si="21"/>
        <v>0</v>
      </c>
      <c r="BE54" s="99">
        <f t="shared" si="21"/>
        <v>0</v>
      </c>
      <c r="BF54" s="99">
        <f t="shared" si="21"/>
        <v>0</v>
      </c>
      <c r="BG54" s="99">
        <f t="shared" si="21"/>
        <v>0</v>
      </c>
      <c r="BH54" s="99">
        <f t="shared" si="21"/>
        <v>0</v>
      </c>
      <c r="BI54" s="99">
        <f t="shared" si="21"/>
        <v>0</v>
      </c>
      <c r="BJ54" s="99">
        <f t="shared" si="21"/>
        <v>0</v>
      </c>
      <c r="BK54" s="118">
        <f>SUM(C54:BJ54)</f>
        <v>9934620</v>
      </c>
    </row>
    <row r="55" spans="1:63" ht="12.75" hidden="1" outlineLevel="1" x14ac:dyDescent="0.15">
      <c r="A55" s="33"/>
    </row>
    <row r="56" spans="1:63" ht="12.75" hidden="1" outlineLevel="1" x14ac:dyDescent="0.15">
      <c r="A56" s="16" t="s">
        <v>312</v>
      </c>
    </row>
    <row r="57" spans="1:63" ht="12.75" hidden="1" outlineLevel="1" x14ac:dyDescent="0.15">
      <c r="A57" s="16"/>
    </row>
    <row r="58" spans="1:63" ht="12.75" hidden="1" outlineLevel="1" x14ac:dyDescent="0.15">
      <c r="A58" s="47" t="str">
        <f>'COGS-PRICE-MARGIN_CWS'!$A$28</f>
        <v>Plato servicio</v>
      </c>
      <c r="C58" s="169">
        <f>'COGS-PRICE-MARGIN_CWS'!$E28*C50</f>
        <v>0</v>
      </c>
      <c r="D58" s="169">
        <f>'COGS-PRICE-MARGIN_CWS'!$E28*D50</f>
        <v>0</v>
      </c>
      <c r="E58" s="169">
        <f>'COGS-PRICE-MARGIN_CWS'!$E28*E50</f>
        <v>0</v>
      </c>
      <c r="F58" s="97">
        <f>'COGS-PRICE-MARGIN_CWS'!$E28*F50</f>
        <v>39000</v>
      </c>
      <c r="G58" s="97">
        <f>'COGS-PRICE-MARGIN_CWS'!$E28*G50</f>
        <v>39000</v>
      </c>
      <c r="H58" s="97">
        <f>'COGS-PRICE-MARGIN_CWS'!$E28*H50</f>
        <v>39000</v>
      </c>
      <c r="I58" s="97">
        <f>'COGS-PRICE-MARGIN_CWS'!$E28*I50</f>
        <v>39000</v>
      </c>
      <c r="J58" s="97">
        <f>'COGS-PRICE-MARGIN_CWS'!$E28*J50</f>
        <v>39000</v>
      </c>
      <c r="K58" s="97">
        <f>'COGS-PRICE-MARGIN_CWS'!$E28*K50</f>
        <v>39000</v>
      </c>
      <c r="L58" s="97">
        <f>'COGS-PRICE-MARGIN_CWS'!$E28*L50</f>
        <v>39000</v>
      </c>
      <c r="M58" s="97">
        <f>'COGS-PRICE-MARGIN_CWS'!$E28*M50</f>
        <v>39000</v>
      </c>
      <c r="N58" s="97">
        <f>'COGS-PRICE-MARGIN_CWS'!$E28*N50</f>
        <v>26000</v>
      </c>
      <c r="O58" s="97">
        <f>'COGS-PRICE-MARGIN_CWS'!$E78*O50</f>
        <v>69550</v>
      </c>
      <c r="P58" s="97">
        <f>'COGS-PRICE-MARGIN_CWS'!$E78*P50</f>
        <v>125190</v>
      </c>
      <c r="Q58" s="97">
        <f>'COGS-PRICE-MARGIN_CWS'!$E78*Q50</f>
        <v>125190</v>
      </c>
      <c r="R58" s="97">
        <f>'COGS-PRICE-MARGIN_CWS'!$E78*R50</f>
        <v>125190</v>
      </c>
      <c r="S58" s="97">
        <f>'COGS-PRICE-MARGIN_CWS'!$E78*S50</f>
        <v>139100</v>
      </c>
      <c r="T58" s="97">
        <f>'COGS-PRICE-MARGIN_CWS'!$E78*T50</f>
        <v>153010</v>
      </c>
      <c r="U58" s="97">
        <f>'COGS-PRICE-MARGIN_CWS'!$E78*U50</f>
        <v>125190</v>
      </c>
      <c r="V58" s="97">
        <f>'COGS-PRICE-MARGIN_CWS'!$E78*V50</f>
        <v>139100</v>
      </c>
      <c r="W58" s="97">
        <f>'COGS-PRICE-MARGIN_CWS'!$E78*W50</f>
        <v>125190</v>
      </c>
      <c r="X58" s="97">
        <f>'COGS-PRICE-MARGIN_CWS'!$E78*X50</f>
        <v>125190</v>
      </c>
      <c r="Y58" s="97">
        <f>'COGS-PRICE-MARGIN_CWS'!$E78*Y50</f>
        <v>125190</v>
      </c>
      <c r="Z58" s="97">
        <f>'COGS-PRICE-MARGIN_CWS'!$E78*Z$50</f>
        <v>69550</v>
      </c>
      <c r="AA58" s="97">
        <f>'COGS-PRICE-MARGIN_CWS'!$E128*AA$50</f>
        <v>195000</v>
      </c>
      <c r="AB58" s="97">
        <f>'COGS-PRICE-MARGIN_CWS'!$E128*AB$50</f>
        <v>312000</v>
      </c>
      <c r="AC58" s="97">
        <f>'COGS-PRICE-MARGIN_CWS'!$E128*AC$50</f>
        <v>351000</v>
      </c>
      <c r="AD58" s="97">
        <f>'COGS-PRICE-MARGIN_CWS'!$E128*AD$50</f>
        <v>351000</v>
      </c>
      <c r="AE58" s="97">
        <f>'COGS-PRICE-MARGIN_CWS'!$E128*AE$50</f>
        <v>377000</v>
      </c>
      <c r="AF58" s="97">
        <f>'COGS-PRICE-MARGIN_CWS'!$E128*AF$50</f>
        <v>416000</v>
      </c>
      <c r="AG58" s="97">
        <f>'COGS-PRICE-MARGIN_CWS'!$E128*AG$50</f>
        <v>351000</v>
      </c>
      <c r="AH58" s="97">
        <f>'COGS-PRICE-MARGIN_CWS'!$E128*AH$50</f>
        <v>377000</v>
      </c>
      <c r="AI58" s="97">
        <f>'COGS-PRICE-MARGIN_CWS'!$E128*AI$50</f>
        <v>312000</v>
      </c>
      <c r="AJ58" s="97">
        <f>'COGS-PRICE-MARGIN_CWS'!$E128*AJ$50</f>
        <v>312000</v>
      </c>
      <c r="AK58" s="97">
        <f>'COGS-PRICE-MARGIN_CWS'!$E128*AK$50</f>
        <v>312000</v>
      </c>
      <c r="AL58" s="97">
        <f>'COGS-PRICE-MARGIN_CWS'!$E128*AL$50</f>
        <v>195000</v>
      </c>
      <c r="AM58" s="97">
        <f>'COGS-PRICE-MARGIN_CWS'!$E119*AM50</f>
        <v>0</v>
      </c>
      <c r="AN58" s="97">
        <f>'COGS-PRICE-MARGIN_CWS'!$E119*AN50</f>
        <v>0</v>
      </c>
      <c r="AO58" s="97">
        <f>'COGS-PRICE-MARGIN_CWS'!$E119*AO50</f>
        <v>0</v>
      </c>
      <c r="AP58" s="97">
        <f>'COGS-PRICE-MARGIN_CWS'!$E119*AP50</f>
        <v>0</v>
      </c>
      <c r="AQ58" s="97">
        <f>'COGS-PRICE-MARGIN_CWS'!$E119*AQ50</f>
        <v>0</v>
      </c>
      <c r="AR58" s="97">
        <f>'COGS-PRICE-MARGIN_CWS'!$E119*AR50</f>
        <v>0</v>
      </c>
      <c r="AS58" s="97">
        <f>'COGS-PRICE-MARGIN_CWS'!$E119*AS50</f>
        <v>0</v>
      </c>
      <c r="AT58" s="97">
        <f>'COGS-PRICE-MARGIN_CWS'!$E119*AT50</f>
        <v>0</v>
      </c>
      <c r="AU58" s="97">
        <f>'COGS-PRICE-MARGIN_CWS'!$E119*AU50</f>
        <v>0</v>
      </c>
      <c r="AV58" s="97">
        <f>'COGS-PRICE-MARGIN_CWS'!$E119*AV50</f>
        <v>0</v>
      </c>
      <c r="AW58" s="97">
        <f>'COGS-PRICE-MARGIN_CWS'!$E119*AW50</f>
        <v>0</v>
      </c>
      <c r="AX58" s="97">
        <f>'COGS-PRICE-MARGIN_CWS'!$E119*AX50</f>
        <v>0</v>
      </c>
      <c r="AY58" s="97">
        <f>'COGS-PRICE-MARGIN_CWS'!$E140*AY50</f>
        <v>0</v>
      </c>
      <c r="AZ58" s="97">
        <f>'COGS-PRICE-MARGIN_CWS'!$E140*AZ50</f>
        <v>0</v>
      </c>
      <c r="BA58" s="97">
        <f>'COGS-PRICE-MARGIN_CWS'!$E140*BA50</f>
        <v>0</v>
      </c>
      <c r="BB58" s="97">
        <f>'COGS-PRICE-MARGIN_CWS'!$E140*BB50</f>
        <v>0</v>
      </c>
      <c r="BC58" s="97">
        <f>'COGS-PRICE-MARGIN_CWS'!$E140*BC50</f>
        <v>0</v>
      </c>
      <c r="BD58" s="97">
        <f>'COGS-PRICE-MARGIN_CWS'!$E140*BD50</f>
        <v>0</v>
      </c>
      <c r="BE58" s="97">
        <f>'COGS-PRICE-MARGIN_CWS'!$E140*BE50</f>
        <v>0</v>
      </c>
      <c r="BF58" s="97">
        <f>'COGS-PRICE-MARGIN_CWS'!$E140*BF50</f>
        <v>0</v>
      </c>
      <c r="BG58" s="97">
        <f>'COGS-PRICE-MARGIN_CWS'!$E140*BG50</f>
        <v>0</v>
      </c>
      <c r="BH58" s="97">
        <f>'COGS-PRICE-MARGIN_CWS'!$E140*BH50</f>
        <v>0</v>
      </c>
      <c r="BI58" s="97">
        <f>'COGS-PRICE-MARGIN_CWS'!$E140*BI50</f>
        <v>0</v>
      </c>
      <c r="BJ58" s="97">
        <f>'COGS-PRICE-MARGIN_CWS'!$E140*BJ50</f>
        <v>0</v>
      </c>
      <c r="BK58" s="118">
        <f>SUM(C58:BJ58)</f>
        <v>5645640</v>
      </c>
    </row>
    <row r="59" spans="1:63" ht="12.75" hidden="1" outlineLevel="1" x14ac:dyDescent="0.15">
      <c r="A59" s="47" t="str">
        <f>'COGS-PRICE-MARGIN_CWS'!$A$29</f>
        <v>Individual</v>
      </c>
      <c r="C59" s="169">
        <f>'COGS-PRICE-MARGIN_CWS'!$E29*C50</f>
        <v>0</v>
      </c>
      <c r="D59" s="169">
        <f>'COGS-PRICE-MARGIN_CWS'!$E29*D50</f>
        <v>0</v>
      </c>
      <c r="E59" s="169">
        <f>'COGS-PRICE-MARGIN_CWS'!$E29*E50</f>
        <v>0</v>
      </c>
      <c r="F59" s="97">
        <f>'COGS-PRICE-MARGIN_CWS'!$E29*F50</f>
        <v>1500</v>
      </c>
      <c r="G59" s="97">
        <f>'COGS-PRICE-MARGIN_CWS'!$E29*G50</f>
        <v>1500</v>
      </c>
      <c r="H59" s="97">
        <f>'COGS-PRICE-MARGIN_CWS'!$E29*H50</f>
        <v>1500</v>
      </c>
      <c r="I59" s="97">
        <f>'COGS-PRICE-MARGIN_CWS'!$E29*I50</f>
        <v>1500</v>
      </c>
      <c r="J59" s="97">
        <f>'COGS-PRICE-MARGIN_CWS'!$E29*J50</f>
        <v>1500</v>
      </c>
      <c r="K59" s="97">
        <f>'COGS-PRICE-MARGIN_CWS'!$E29*K50</f>
        <v>1500</v>
      </c>
      <c r="L59" s="97">
        <f>'COGS-PRICE-MARGIN_CWS'!$E29*L50</f>
        <v>1500</v>
      </c>
      <c r="M59" s="97">
        <f>'COGS-PRICE-MARGIN_CWS'!$E29*M50</f>
        <v>1500</v>
      </c>
      <c r="N59" s="97">
        <f>'COGS-PRICE-MARGIN_CWS'!$E29*N50</f>
        <v>1000</v>
      </c>
      <c r="O59" s="97">
        <f>'COGS-PRICE-MARGIN_CWS'!$E79*O50</f>
        <v>2675</v>
      </c>
      <c r="P59" s="97">
        <f>'COGS-PRICE-MARGIN_CWS'!$E79*P50</f>
        <v>4815</v>
      </c>
      <c r="Q59" s="97">
        <f>'COGS-PRICE-MARGIN_CWS'!$E79*Q50</f>
        <v>4815</v>
      </c>
      <c r="R59" s="97">
        <f>'COGS-PRICE-MARGIN_CWS'!$E79*R50</f>
        <v>4815</v>
      </c>
      <c r="S59" s="97">
        <f>'COGS-PRICE-MARGIN_CWS'!$E79*S50</f>
        <v>5350</v>
      </c>
      <c r="T59" s="97">
        <f>'COGS-PRICE-MARGIN_CWS'!$E79*T50</f>
        <v>5885</v>
      </c>
      <c r="U59" s="97">
        <f>'COGS-PRICE-MARGIN_CWS'!$E79*U50</f>
        <v>4815</v>
      </c>
      <c r="V59" s="97">
        <f>'COGS-PRICE-MARGIN_CWS'!$E79*V50</f>
        <v>5350</v>
      </c>
      <c r="W59" s="97">
        <f>'COGS-PRICE-MARGIN_CWS'!$E79*W50</f>
        <v>4815</v>
      </c>
      <c r="X59" s="97">
        <f>'COGS-PRICE-MARGIN_CWS'!$E79*X50</f>
        <v>4815</v>
      </c>
      <c r="Y59" s="97">
        <f>'COGS-PRICE-MARGIN_CWS'!$E79*Y50</f>
        <v>4815</v>
      </c>
      <c r="Z59" s="97">
        <f>'COGS-PRICE-MARGIN_CWS'!$E79*Z50</f>
        <v>2675</v>
      </c>
      <c r="AA59" s="97">
        <f>'COGS-PRICE-MARGIN_CWS'!$E129*AA$50</f>
        <v>7500</v>
      </c>
      <c r="AB59" s="97">
        <f>'COGS-PRICE-MARGIN_CWS'!$E129*AB$50</f>
        <v>12000</v>
      </c>
      <c r="AC59" s="97">
        <f>'COGS-PRICE-MARGIN_CWS'!$E129*AC$50</f>
        <v>13500</v>
      </c>
      <c r="AD59" s="97">
        <f>'COGS-PRICE-MARGIN_CWS'!$E129*AD$50</f>
        <v>13500</v>
      </c>
      <c r="AE59" s="97">
        <f>'COGS-PRICE-MARGIN_CWS'!$E129*AE$50</f>
        <v>14500</v>
      </c>
      <c r="AF59" s="97">
        <f>'COGS-PRICE-MARGIN_CWS'!$E129*AF$50</f>
        <v>16000</v>
      </c>
      <c r="AG59" s="97">
        <f>'COGS-PRICE-MARGIN_CWS'!$E129*AG$50</f>
        <v>13500</v>
      </c>
      <c r="AH59" s="97">
        <f>'COGS-PRICE-MARGIN_CWS'!$E129*AH$50</f>
        <v>14500</v>
      </c>
      <c r="AI59" s="97">
        <f>'COGS-PRICE-MARGIN_CWS'!$E129*AI$50</f>
        <v>12000</v>
      </c>
      <c r="AJ59" s="97">
        <f>'COGS-PRICE-MARGIN_CWS'!$E129*AJ$50</f>
        <v>12000</v>
      </c>
      <c r="AK59" s="97">
        <f>'COGS-PRICE-MARGIN_CWS'!$E129*AK$50</f>
        <v>12000</v>
      </c>
      <c r="AL59" s="97">
        <f>'COGS-PRICE-MARGIN_CWS'!$E129*AL$50</f>
        <v>7500</v>
      </c>
      <c r="AM59" s="97">
        <f>'COGS-PRICE-MARGIN_CWS'!$E120*AM50</f>
        <v>0</v>
      </c>
      <c r="AN59" s="97">
        <f>'COGS-PRICE-MARGIN_CWS'!$E120*AN50</f>
        <v>0</v>
      </c>
      <c r="AO59" s="97">
        <f>'COGS-PRICE-MARGIN_CWS'!$E120*AO50</f>
        <v>0</v>
      </c>
      <c r="AP59" s="97">
        <f>'COGS-PRICE-MARGIN_CWS'!$E120*AP50</f>
        <v>0</v>
      </c>
      <c r="AQ59" s="97">
        <f>'COGS-PRICE-MARGIN_CWS'!$E120*AQ50</f>
        <v>0</v>
      </c>
      <c r="AR59" s="97">
        <f>'COGS-PRICE-MARGIN_CWS'!$E120*AR50</f>
        <v>0</v>
      </c>
      <c r="AS59" s="97">
        <f>'COGS-PRICE-MARGIN_CWS'!$E120*AS50</f>
        <v>0</v>
      </c>
      <c r="AT59" s="97">
        <f>'COGS-PRICE-MARGIN_CWS'!$E120*AT50</f>
        <v>0</v>
      </c>
      <c r="AU59" s="97">
        <f>'COGS-PRICE-MARGIN_CWS'!$E120*AU50</f>
        <v>0</v>
      </c>
      <c r="AV59" s="97">
        <f>'COGS-PRICE-MARGIN_CWS'!$E120*AV50</f>
        <v>0</v>
      </c>
      <c r="AW59" s="97">
        <f>'COGS-PRICE-MARGIN_CWS'!$E120*AW50</f>
        <v>0</v>
      </c>
      <c r="AX59" s="97">
        <f>'COGS-PRICE-MARGIN_CWS'!$E120*AX50</f>
        <v>0</v>
      </c>
      <c r="AY59" s="97">
        <f>'COGS-PRICE-MARGIN_CWS'!$E141*AY50</f>
        <v>0</v>
      </c>
      <c r="AZ59" s="97">
        <f>'COGS-PRICE-MARGIN_CWS'!$E141*AZ50</f>
        <v>0</v>
      </c>
      <c r="BA59" s="97">
        <f>'COGS-PRICE-MARGIN_CWS'!$E141*BA50</f>
        <v>0</v>
      </c>
      <c r="BB59" s="97">
        <f>'COGS-PRICE-MARGIN_CWS'!$E141*BB50</f>
        <v>0</v>
      </c>
      <c r="BC59" s="97">
        <f>'COGS-PRICE-MARGIN_CWS'!$E141*BC50</f>
        <v>0</v>
      </c>
      <c r="BD59" s="97">
        <f>'COGS-PRICE-MARGIN_CWS'!$E141*BD50</f>
        <v>0</v>
      </c>
      <c r="BE59" s="97">
        <f>'COGS-PRICE-MARGIN_CWS'!$E141*BE50</f>
        <v>0</v>
      </c>
      <c r="BF59" s="97">
        <f>'COGS-PRICE-MARGIN_CWS'!$E141*BF50</f>
        <v>0</v>
      </c>
      <c r="BG59" s="97">
        <f>'COGS-PRICE-MARGIN_CWS'!$E141*BG50</f>
        <v>0</v>
      </c>
      <c r="BH59" s="97">
        <f>'COGS-PRICE-MARGIN_CWS'!$E141*BH50</f>
        <v>0</v>
      </c>
      <c r="BI59" s="97">
        <f>'COGS-PRICE-MARGIN_CWS'!$E141*BI50</f>
        <v>0</v>
      </c>
      <c r="BJ59" s="97">
        <f>'COGS-PRICE-MARGIN_CWS'!$E141*BJ50</f>
        <v>0</v>
      </c>
      <c r="BK59" s="118">
        <f>SUM(C59:BJ59)</f>
        <v>217140</v>
      </c>
    </row>
    <row r="60" spans="1:63" ht="12.75" hidden="1" outlineLevel="1" x14ac:dyDescent="0.15">
      <c r="A60" s="17" t="s">
        <v>327</v>
      </c>
      <c r="C60" s="169">
        <f>'COGS-PRICE-MARGIN_CWS'!$E30*C50</f>
        <v>0</v>
      </c>
      <c r="D60" s="169">
        <f>'COGS-PRICE-MARGIN_CWS'!$E30*D50</f>
        <v>0</v>
      </c>
      <c r="E60" s="169">
        <f>'COGS-PRICE-MARGIN_CWS'!$E30*E50</f>
        <v>0</v>
      </c>
      <c r="F60" s="97">
        <f>'COGS-PRICE-MARGIN_CWS'!$E30*F50</f>
        <v>0</v>
      </c>
      <c r="G60" s="97">
        <f>'COGS-PRICE-MARGIN_CWS'!$E30*G50</f>
        <v>0</v>
      </c>
      <c r="H60" s="97">
        <f>'COGS-PRICE-MARGIN_CWS'!$E30*H50</f>
        <v>0</v>
      </c>
      <c r="I60" s="97">
        <f>'COGS-PRICE-MARGIN_CWS'!$E30*I50</f>
        <v>0</v>
      </c>
      <c r="J60" s="97">
        <f>'COGS-PRICE-MARGIN_CWS'!$E30*J50</f>
        <v>0</v>
      </c>
      <c r="K60" s="97">
        <f>'COGS-PRICE-MARGIN_CWS'!$E30*K50</f>
        <v>0</v>
      </c>
      <c r="L60" s="97">
        <f>'COGS-PRICE-MARGIN_CWS'!$E30*L50</f>
        <v>0</v>
      </c>
      <c r="M60" s="97">
        <f>'COGS-PRICE-MARGIN_CWS'!$E30*M50</f>
        <v>0</v>
      </c>
      <c r="N60" s="97">
        <f>'COGS-PRICE-MARGIN_CWS'!$E30*N50</f>
        <v>0</v>
      </c>
      <c r="O60" s="97">
        <f>'COGS-PRICE-MARGIN_CWS'!$E80*O50</f>
        <v>0</v>
      </c>
      <c r="P60" s="97">
        <f>'COGS-PRICE-MARGIN_CWS'!$E80*P50</f>
        <v>0</v>
      </c>
      <c r="Q60" s="97">
        <f>'COGS-PRICE-MARGIN_CWS'!$E80*Q50</f>
        <v>0</v>
      </c>
      <c r="R60" s="97">
        <f>'COGS-PRICE-MARGIN_CWS'!$E80*R50</f>
        <v>0</v>
      </c>
      <c r="S60" s="97">
        <f>'COGS-PRICE-MARGIN_CWS'!$E80*S50</f>
        <v>0</v>
      </c>
      <c r="T60" s="97">
        <f>'COGS-PRICE-MARGIN_CWS'!$E80*T50</f>
        <v>0</v>
      </c>
      <c r="U60" s="97">
        <f>'COGS-PRICE-MARGIN_CWS'!$E80*U50</f>
        <v>0</v>
      </c>
      <c r="V60" s="97">
        <f>'COGS-PRICE-MARGIN_CWS'!$E80*V50</f>
        <v>0</v>
      </c>
      <c r="W60" s="97">
        <f>'COGS-PRICE-MARGIN_CWS'!$E80*W50</f>
        <v>0</v>
      </c>
      <c r="X60" s="97">
        <f>'COGS-PRICE-MARGIN_CWS'!$E80*X50</f>
        <v>0</v>
      </c>
      <c r="Y60" s="97">
        <f>'COGS-PRICE-MARGIN_CWS'!$E80*Y50</f>
        <v>0</v>
      </c>
      <c r="Z60" s="97">
        <f>'COGS-PRICE-MARGIN_CWS'!$E80*Z50</f>
        <v>0</v>
      </c>
      <c r="AA60" s="97">
        <f>'COGS-PRICE-MARGIN_CWS'!$E130*AA$50</f>
        <v>0</v>
      </c>
      <c r="AB60" s="97">
        <f>'COGS-PRICE-MARGIN_CWS'!$E130*AB$50</f>
        <v>0</v>
      </c>
      <c r="AC60" s="97">
        <f>'COGS-PRICE-MARGIN_CWS'!$E130*AC$50</f>
        <v>0</v>
      </c>
      <c r="AD60" s="97">
        <f>'COGS-PRICE-MARGIN_CWS'!$E130*AD$50</f>
        <v>0</v>
      </c>
      <c r="AE60" s="97">
        <f>'COGS-PRICE-MARGIN_CWS'!$E130*AE$50</f>
        <v>0</v>
      </c>
      <c r="AF60" s="97">
        <f>'COGS-PRICE-MARGIN_CWS'!$E130*AF$50</f>
        <v>0</v>
      </c>
      <c r="AG60" s="97">
        <f>'COGS-PRICE-MARGIN_CWS'!$E130*AG$50</f>
        <v>0</v>
      </c>
      <c r="AH60" s="97">
        <f>'COGS-PRICE-MARGIN_CWS'!$E130*AH$50</f>
        <v>0</v>
      </c>
      <c r="AI60" s="97">
        <f>'COGS-PRICE-MARGIN_CWS'!$E130*AI$50</f>
        <v>0</v>
      </c>
      <c r="AJ60" s="97">
        <f>'COGS-PRICE-MARGIN_CWS'!$E130*AJ$50</f>
        <v>0</v>
      </c>
      <c r="AK60" s="97">
        <f>'COGS-PRICE-MARGIN_CWS'!$E130*AK$50</f>
        <v>0</v>
      </c>
      <c r="AL60" s="97">
        <f>'COGS-PRICE-MARGIN_CWS'!$E130*AL$50</f>
        <v>0</v>
      </c>
      <c r="AM60" s="97">
        <f>'COGS-PRICE-MARGIN_CWS'!$E121*AM50</f>
        <v>0</v>
      </c>
      <c r="AN60" s="97">
        <f>'COGS-PRICE-MARGIN_CWS'!$E121*AN50</f>
        <v>0</v>
      </c>
      <c r="AO60" s="97">
        <f>'COGS-PRICE-MARGIN_CWS'!$E121*AO50</f>
        <v>0</v>
      </c>
      <c r="AP60" s="97">
        <f>'COGS-PRICE-MARGIN_CWS'!$E121*AP50</f>
        <v>0</v>
      </c>
      <c r="AQ60" s="97">
        <f>'COGS-PRICE-MARGIN_CWS'!$E121*AQ50</f>
        <v>0</v>
      </c>
      <c r="AR60" s="97">
        <f>'COGS-PRICE-MARGIN_CWS'!$E121*AR50</f>
        <v>0</v>
      </c>
      <c r="AS60" s="97">
        <f>'COGS-PRICE-MARGIN_CWS'!$E121*AS50</f>
        <v>0</v>
      </c>
      <c r="AT60" s="97">
        <f>'COGS-PRICE-MARGIN_CWS'!$E121*AT50</f>
        <v>0</v>
      </c>
      <c r="AU60" s="97">
        <f>'COGS-PRICE-MARGIN_CWS'!$E121*AU50</f>
        <v>0</v>
      </c>
      <c r="AV60" s="97">
        <f>'COGS-PRICE-MARGIN_CWS'!$E121*AV50</f>
        <v>0</v>
      </c>
      <c r="AW60" s="97">
        <f>'COGS-PRICE-MARGIN_CWS'!$E121*AW50</f>
        <v>0</v>
      </c>
      <c r="AX60" s="97">
        <f>'COGS-PRICE-MARGIN_CWS'!$E121*AX50</f>
        <v>0</v>
      </c>
      <c r="AY60" s="97">
        <f>'COGS-PRICE-MARGIN_CWS'!$E142*AY50</f>
        <v>0</v>
      </c>
      <c r="AZ60" s="97">
        <f>'COGS-PRICE-MARGIN_CWS'!$E142*AZ50</f>
        <v>0</v>
      </c>
      <c r="BA60" s="97">
        <f>'COGS-PRICE-MARGIN_CWS'!$E142*BA50</f>
        <v>0</v>
      </c>
      <c r="BB60" s="97">
        <f>'COGS-PRICE-MARGIN_CWS'!$E142*BB50</f>
        <v>0</v>
      </c>
      <c r="BC60" s="97">
        <f>'COGS-PRICE-MARGIN_CWS'!$E142*BC50</f>
        <v>0</v>
      </c>
      <c r="BD60" s="97">
        <f>'COGS-PRICE-MARGIN_CWS'!$E142*BD50</f>
        <v>0</v>
      </c>
      <c r="BE60" s="97">
        <f>'COGS-PRICE-MARGIN_CWS'!$E142*BE50</f>
        <v>0</v>
      </c>
      <c r="BF60" s="97">
        <f>'COGS-PRICE-MARGIN_CWS'!$E142*BF50</f>
        <v>0</v>
      </c>
      <c r="BG60" s="97">
        <f>'COGS-PRICE-MARGIN_CWS'!$E142*BG50</f>
        <v>0</v>
      </c>
      <c r="BH60" s="97">
        <f>'COGS-PRICE-MARGIN_CWS'!$E142*BH50</f>
        <v>0</v>
      </c>
      <c r="BI60" s="97">
        <f>'COGS-PRICE-MARGIN_CWS'!$E142*BI50</f>
        <v>0</v>
      </c>
      <c r="BJ60" s="97">
        <f>'COGS-PRICE-MARGIN_CWS'!$E142*BJ50</f>
        <v>0</v>
      </c>
      <c r="BK60" s="118">
        <f>SUM(C60:BJ60)</f>
        <v>0</v>
      </c>
    </row>
    <row r="61" spans="1:63" ht="12.75" hidden="1" outlineLevel="1" x14ac:dyDescent="0.15">
      <c r="A61" s="17" t="s">
        <v>325</v>
      </c>
      <c r="C61" s="169">
        <f>'COGS-PRICE-MARGIN_CWS'!$E31*C50</f>
        <v>0</v>
      </c>
      <c r="D61" s="169">
        <f>'COGS-PRICE-MARGIN_CWS'!$E31*D50</f>
        <v>0</v>
      </c>
      <c r="E61" s="169">
        <f>'COGS-PRICE-MARGIN_CWS'!$E31*E50</f>
        <v>0</v>
      </c>
      <c r="F61" s="97">
        <f>'COGS-PRICE-MARGIN_CWS'!$E31*F50</f>
        <v>0</v>
      </c>
      <c r="G61" s="97">
        <f>'COGS-PRICE-MARGIN_CWS'!$E31*G50</f>
        <v>0</v>
      </c>
      <c r="H61" s="97">
        <f>'COGS-PRICE-MARGIN_CWS'!$E31*H50</f>
        <v>0</v>
      </c>
      <c r="I61" s="97">
        <f>'COGS-PRICE-MARGIN_CWS'!$E31*I50</f>
        <v>0</v>
      </c>
      <c r="J61" s="97">
        <f>'COGS-PRICE-MARGIN_CWS'!$E31*J50</f>
        <v>0</v>
      </c>
      <c r="K61" s="97">
        <f>'COGS-PRICE-MARGIN_CWS'!$E31*K50</f>
        <v>0</v>
      </c>
      <c r="L61" s="97">
        <f>'COGS-PRICE-MARGIN_CWS'!$E31*L50</f>
        <v>0</v>
      </c>
      <c r="M61" s="97">
        <f>'COGS-PRICE-MARGIN_CWS'!$E31*M50</f>
        <v>0</v>
      </c>
      <c r="N61" s="97">
        <f>'COGS-PRICE-MARGIN_CWS'!$E31*N50</f>
        <v>0</v>
      </c>
      <c r="O61" s="97">
        <f>'COGS-PRICE-MARGIN_CWS'!$E81*O50</f>
        <v>0</v>
      </c>
      <c r="P61" s="97">
        <f>'COGS-PRICE-MARGIN_CWS'!$E81*P50</f>
        <v>0</v>
      </c>
      <c r="Q61" s="97">
        <f>'COGS-PRICE-MARGIN_CWS'!$E81*Q50</f>
        <v>0</v>
      </c>
      <c r="R61" s="97">
        <f>'COGS-PRICE-MARGIN_CWS'!$E81*R50</f>
        <v>0</v>
      </c>
      <c r="S61" s="97">
        <f>'COGS-PRICE-MARGIN_CWS'!$E81*S50</f>
        <v>0</v>
      </c>
      <c r="T61" s="97">
        <f>'COGS-PRICE-MARGIN_CWS'!$E81*T50</f>
        <v>0</v>
      </c>
      <c r="U61" s="97">
        <f>'COGS-PRICE-MARGIN_CWS'!$E81*U50</f>
        <v>0</v>
      </c>
      <c r="V61" s="97">
        <f>'COGS-PRICE-MARGIN_CWS'!$E81*V50</f>
        <v>0</v>
      </c>
      <c r="W61" s="97">
        <f>'COGS-PRICE-MARGIN_CWS'!$E81*W50</f>
        <v>0</v>
      </c>
      <c r="X61" s="97">
        <f>'COGS-PRICE-MARGIN_CWS'!$E81*X50</f>
        <v>0</v>
      </c>
      <c r="Y61" s="97">
        <f>'COGS-PRICE-MARGIN_CWS'!$E81*Y50</f>
        <v>0</v>
      </c>
      <c r="Z61" s="97">
        <f>'COGS-PRICE-MARGIN_CWS'!$E81*Z50</f>
        <v>0</v>
      </c>
      <c r="AA61" s="97">
        <f>'COGS-PRICE-MARGIN_CWS'!$E131*AA$50</f>
        <v>0</v>
      </c>
      <c r="AB61" s="97">
        <f>'COGS-PRICE-MARGIN_CWS'!$E131*AB$50</f>
        <v>0</v>
      </c>
      <c r="AC61" s="97">
        <f>'COGS-PRICE-MARGIN_CWS'!$E131*AC$50</f>
        <v>0</v>
      </c>
      <c r="AD61" s="97">
        <f>'COGS-PRICE-MARGIN_CWS'!$E131*AD$50</f>
        <v>0</v>
      </c>
      <c r="AE61" s="97">
        <f>'COGS-PRICE-MARGIN_CWS'!$E131*AE$50</f>
        <v>0</v>
      </c>
      <c r="AF61" s="97">
        <f>'COGS-PRICE-MARGIN_CWS'!$E131*AF$50</f>
        <v>0</v>
      </c>
      <c r="AG61" s="97">
        <f>'COGS-PRICE-MARGIN_CWS'!$E131*AG$50</f>
        <v>0</v>
      </c>
      <c r="AH61" s="97">
        <f>'COGS-PRICE-MARGIN_CWS'!$E131*AH$50</f>
        <v>0</v>
      </c>
      <c r="AI61" s="97">
        <f>'COGS-PRICE-MARGIN_CWS'!$E131*AI$50</f>
        <v>0</v>
      </c>
      <c r="AJ61" s="97">
        <f>'COGS-PRICE-MARGIN_CWS'!$E131*AJ$50</f>
        <v>0</v>
      </c>
      <c r="AK61" s="97">
        <f>'COGS-PRICE-MARGIN_CWS'!$E131*AK$50</f>
        <v>0</v>
      </c>
      <c r="AL61" s="97">
        <f>'COGS-PRICE-MARGIN_CWS'!$E131*AL$50</f>
        <v>0</v>
      </c>
      <c r="AM61" s="97">
        <f>'COGS-PRICE-MARGIN_CWS'!$E122*AM50</f>
        <v>0</v>
      </c>
      <c r="AN61" s="97">
        <f>'COGS-PRICE-MARGIN_CWS'!$E122*AN50</f>
        <v>0</v>
      </c>
      <c r="AO61" s="97">
        <f>'COGS-PRICE-MARGIN_CWS'!$E122*AO50</f>
        <v>0</v>
      </c>
      <c r="AP61" s="97">
        <f>'COGS-PRICE-MARGIN_CWS'!$E122*AP50</f>
        <v>0</v>
      </c>
      <c r="AQ61" s="97">
        <f>'COGS-PRICE-MARGIN_CWS'!$E122*AQ50</f>
        <v>0</v>
      </c>
      <c r="AR61" s="97">
        <f>'COGS-PRICE-MARGIN_CWS'!$E122*AR50</f>
        <v>0</v>
      </c>
      <c r="AS61" s="97">
        <f>'COGS-PRICE-MARGIN_CWS'!$E122*AS50</f>
        <v>0</v>
      </c>
      <c r="AT61" s="97">
        <f>'COGS-PRICE-MARGIN_CWS'!$E122*AT50</f>
        <v>0</v>
      </c>
      <c r="AU61" s="97">
        <f>'COGS-PRICE-MARGIN_CWS'!$E122*AU50</f>
        <v>0</v>
      </c>
      <c r="AV61" s="97">
        <f>'COGS-PRICE-MARGIN_CWS'!$E122*AV50</f>
        <v>0</v>
      </c>
      <c r="AW61" s="97">
        <f>'COGS-PRICE-MARGIN_CWS'!$E122*AW50</f>
        <v>0</v>
      </c>
      <c r="AX61" s="97">
        <f>'COGS-PRICE-MARGIN_CWS'!$E122*AX50</f>
        <v>0</v>
      </c>
      <c r="AY61" s="97">
        <f>'COGS-PRICE-MARGIN_CWS'!$E143*AY50</f>
        <v>0</v>
      </c>
      <c r="AZ61" s="97">
        <f>'COGS-PRICE-MARGIN_CWS'!$E143*AZ50</f>
        <v>0</v>
      </c>
      <c r="BA61" s="97">
        <f>'COGS-PRICE-MARGIN_CWS'!$E143*BA50</f>
        <v>0</v>
      </c>
      <c r="BB61" s="97">
        <f>'COGS-PRICE-MARGIN_CWS'!$E143*BB50</f>
        <v>0</v>
      </c>
      <c r="BC61" s="97">
        <f>'COGS-PRICE-MARGIN_CWS'!$E143*BC50</f>
        <v>0</v>
      </c>
      <c r="BD61" s="97">
        <f>'COGS-PRICE-MARGIN_CWS'!$E143*BD50</f>
        <v>0</v>
      </c>
      <c r="BE61" s="97">
        <f>'COGS-PRICE-MARGIN_CWS'!$E143*BE50</f>
        <v>0</v>
      </c>
      <c r="BF61" s="97">
        <f>'COGS-PRICE-MARGIN_CWS'!$E143*BF50</f>
        <v>0</v>
      </c>
      <c r="BG61" s="97">
        <f>'COGS-PRICE-MARGIN_CWS'!$E143*BG50</f>
        <v>0</v>
      </c>
      <c r="BH61" s="97">
        <f>'COGS-PRICE-MARGIN_CWS'!$E143*BH50</f>
        <v>0</v>
      </c>
      <c r="BI61" s="97">
        <f>'COGS-PRICE-MARGIN_CWS'!$E143*BI50</f>
        <v>0</v>
      </c>
      <c r="BJ61" s="97">
        <f>'COGS-PRICE-MARGIN_CWS'!$E143*BJ50</f>
        <v>0</v>
      </c>
      <c r="BK61" s="118">
        <f>SUM(C61:BJ61)</f>
        <v>0</v>
      </c>
    </row>
    <row r="62" spans="1:63" ht="12.75" hidden="1" outlineLevel="1" x14ac:dyDescent="0.15">
      <c r="A62" s="17"/>
      <c r="C62" s="97"/>
      <c r="D62" s="97"/>
      <c r="E62" s="97"/>
      <c r="F62" s="97"/>
      <c r="G62" s="97"/>
      <c r="H62" s="97"/>
      <c r="I62" s="97"/>
      <c r="J62" s="97"/>
      <c r="K62" s="97"/>
      <c r="L62" s="97"/>
      <c r="M62" s="97"/>
      <c r="N62" s="97"/>
      <c r="O62" s="97"/>
      <c r="P62" s="97"/>
      <c r="Q62" s="97"/>
      <c r="R62" s="97"/>
      <c r="S62" s="97"/>
      <c r="T62" s="97"/>
      <c r="U62" s="97"/>
      <c r="V62" s="97"/>
      <c r="W62" s="97"/>
      <c r="X62" s="97"/>
      <c r="Y62" s="97"/>
      <c r="Z62" s="97"/>
      <c r="AA62" s="97"/>
      <c r="AB62" s="97"/>
      <c r="AC62" s="97"/>
      <c r="AD62" s="97"/>
      <c r="AE62" s="97"/>
      <c r="AF62" s="97"/>
      <c r="AG62" s="97"/>
      <c r="AH62" s="97"/>
      <c r="AI62" s="97"/>
      <c r="AJ62" s="97"/>
      <c r="AK62" s="97"/>
      <c r="AL62" s="97"/>
      <c r="AM62" s="97"/>
      <c r="AN62" s="97"/>
      <c r="AO62" s="97"/>
      <c r="AP62" s="97"/>
      <c r="AQ62" s="97"/>
      <c r="AR62" s="97"/>
      <c r="AS62" s="97"/>
      <c r="AT62" s="97"/>
      <c r="AU62" s="97"/>
      <c r="AV62" s="97"/>
      <c r="AW62" s="97"/>
      <c r="AX62" s="97"/>
      <c r="AY62" s="97"/>
      <c r="AZ62" s="97"/>
      <c r="BA62" s="97"/>
      <c r="BB62" s="97"/>
      <c r="BC62" s="97"/>
      <c r="BD62" s="97"/>
      <c r="BE62" s="97"/>
      <c r="BF62" s="97"/>
      <c r="BG62" s="97"/>
      <c r="BH62" s="97"/>
      <c r="BI62" s="97"/>
      <c r="BJ62" s="97"/>
    </row>
    <row r="63" spans="1:63" s="14" customFormat="1" ht="12.75" hidden="1" outlineLevel="1" x14ac:dyDescent="0.15">
      <c r="A63" s="16" t="s">
        <v>342</v>
      </c>
      <c r="C63" s="369">
        <f>SUM(C58:C61)</f>
        <v>0</v>
      </c>
      <c r="D63" s="369">
        <f t="shared" ref="D63:N63" si="22">SUM(D58:D61)</f>
        <v>0</v>
      </c>
      <c r="E63" s="369">
        <f t="shared" si="22"/>
        <v>0</v>
      </c>
      <c r="F63" s="99">
        <f t="shared" si="22"/>
        <v>40500</v>
      </c>
      <c r="G63" s="99">
        <f t="shared" si="22"/>
        <v>40500</v>
      </c>
      <c r="H63" s="99">
        <f t="shared" si="22"/>
        <v>40500</v>
      </c>
      <c r="I63" s="99">
        <f t="shared" si="22"/>
        <v>40500</v>
      </c>
      <c r="J63" s="99">
        <f t="shared" si="22"/>
        <v>40500</v>
      </c>
      <c r="K63" s="99">
        <f t="shared" si="22"/>
        <v>40500</v>
      </c>
      <c r="L63" s="99">
        <f t="shared" si="22"/>
        <v>40500</v>
      </c>
      <c r="M63" s="99">
        <f t="shared" si="22"/>
        <v>40500</v>
      </c>
      <c r="N63" s="99">
        <f t="shared" si="22"/>
        <v>27000</v>
      </c>
      <c r="O63" s="99">
        <f>SUM(O58:O61)</f>
        <v>72225</v>
      </c>
      <c r="P63" s="99">
        <f t="shared" ref="P63:BJ63" si="23">SUM(P58:P61)</f>
        <v>130005</v>
      </c>
      <c r="Q63" s="99">
        <f t="shared" si="23"/>
        <v>130005</v>
      </c>
      <c r="R63" s="99">
        <f t="shared" si="23"/>
        <v>130005</v>
      </c>
      <c r="S63" s="99">
        <f t="shared" si="23"/>
        <v>144450</v>
      </c>
      <c r="T63" s="99">
        <f t="shared" si="23"/>
        <v>158895</v>
      </c>
      <c r="U63" s="99">
        <f t="shared" si="23"/>
        <v>130005</v>
      </c>
      <c r="V63" s="99">
        <f t="shared" si="23"/>
        <v>144450</v>
      </c>
      <c r="W63" s="99">
        <f t="shared" si="23"/>
        <v>130005</v>
      </c>
      <c r="X63" s="99">
        <f t="shared" si="23"/>
        <v>130005</v>
      </c>
      <c r="Y63" s="99">
        <f t="shared" si="23"/>
        <v>130005</v>
      </c>
      <c r="Z63" s="99">
        <f t="shared" si="23"/>
        <v>72225</v>
      </c>
      <c r="AA63" s="99">
        <f t="shared" si="23"/>
        <v>202500</v>
      </c>
      <c r="AB63" s="99">
        <f t="shared" si="23"/>
        <v>324000</v>
      </c>
      <c r="AC63" s="99">
        <f t="shared" si="23"/>
        <v>364500</v>
      </c>
      <c r="AD63" s="99">
        <f t="shared" si="23"/>
        <v>364500</v>
      </c>
      <c r="AE63" s="99">
        <f t="shared" si="23"/>
        <v>391500</v>
      </c>
      <c r="AF63" s="99">
        <f t="shared" si="23"/>
        <v>432000</v>
      </c>
      <c r="AG63" s="99">
        <f t="shared" si="23"/>
        <v>364500</v>
      </c>
      <c r="AH63" s="99">
        <f t="shared" si="23"/>
        <v>391500</v>
      </c>
      <c r="AI63" s="99">
        <f t="shared" si="23"/>
        <v>324000</v>
      </c>
      <c r="AJ63" s="99">
        <f t="shared" si="23"/>
        <v>324000</v>
      </c>
      <c r="AK63" s="99">
        <f t="shared" si="23"/>
        <v>324000</v>
      </c>
      <c r="AL63" s="99">
        <f t="shared" si="23"/>
        <v>202500</v>
      </c>
      <c r="AM63" s="99">
        <f t="shared" si="23"/>
        <v>0</v>
      </c>
      <c r="AN63" s="99">
        <f t="shared" si="23"/>
        <v>0</v>
      </c>
      <c r="AO63" s="99">
        <f t="shared" si="23"/>
        <v>0</v>
      </c>
      <c r="AP63" s="99">
        <f t="shared" si="23"/>
        <v>0</v>
      </c>
      <c r="AQ63" s="99">
        <f t="shared" si="23"/>
        <v>0</v>
      </c>
      <c r="AR63" s="99">
        <f t="shared" si="23"/>
        <v>0</v>
      </c>
      <c r="AS63" s="99">
        <f t="shared" si="23"/>
        <v>0</v>
      </c>
      <c r="AT63" s="99">
        <f t="shared" si="23"/>
        <v>0</v>
      </c>
      <c r="AU63" s="99">
        <f t="shared" si="23"/>
        <v>0</v>
      </c>
      <c r="AV63" s="99">
        <f t="shared" si="23"/>
        <v>0</v>
      </c>
      <c r="AW63" s="99">
        <f t="shared" si="23"/>
        <v>0</v>
      </c>
      <c r="AX63" s="99">
        <f t="shared" si="23"/>
        <v>0</v>
      </c>
      <c r="AY63" s="99">
        <f t="shared" si="23"/>
        <v>0</v>
      </c>
      <c r="AZ63" s="99">
        <f t="shared" si="23"/>
        <v>0</v>
      </c>
      <c r="BA63" s="99">
        <f t="shared" si="23"/>
        <v>0</v>
      </c>
      <c r="BB63" s="99">
        <f t="shared" si="23"/>
        <v>0</v>
      </c>
      <c r="BC63" s="99">
        <f t="shared" si="23"/>
        <v>0</v>
      </c>
      <c r="BD63" s="99">
        <f t="shared" si="23"/>
        <v>0</v>
      </c>
      <c r="BE63" s="99">
        <f t="shared" si="23"/>
        <v>0</v>
      </c>
      <c r="BF63" s="99">
        <f t="shared" si="23"/>
        <v>0</v>
      </c>
      <c r="BG63" s="99">
        <f t="shared" si="23"/>
        <v>0</v>
      </c>
      <c r="BH63" s="99">
        <f t="shared" si="23"/>
        <v>0</v>
      </c>
      <c r="BI63" s="99">
        <f t="shared" si="23"/>
        <v>0</v>
      </c>
      <c r="BJ63" s="99">
        <f t="shared" si="23"/>
        <v>0</v>
      </c>
      <c r="BK63" s="118">
        <f>SUM(C63:BJ63)</f>
        <v>5862780</v>
      </c>
    </row>
    <row r="64" spans="1:63" s="14" customFormat="1" ht="12.75" hidden="1" outlineLevel="1" x14ac:dyDescent="0.15">
      <c r="A64" s="73"/>
      <c r="C64" s="99"/>
      <c r="D64" s="99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AX64" s="99"/>
      <c r="AY64" s="99"/>
      <c r="AZ64" s="99"/>
      <c r="BA64" s="99"/>
      <c r="BB64" s="99"/>
      <c r="BC64" s="99"/>
      <c r="BD64" s="99"/>
      <c r="BE64" s="99"/>
      <c r="BF64" s="99"/>
      <c r="BG64" s="99"/>
      <c r="BH64" s="99"/>
      <c r="BI64" s="99"/>
      <c r="BJ64" s="99"/>
      <c r="BK64" s="119"/>
    </row>
    <row r="65" spans="1:63" s="14" customFormat="1" ht="12.75" hidden="1" outlineLevel="1" x14ac:dyDescent="0.15">
      <c r="A65" s="73" t="s">
        <v>339</v>
      </c>
      <c r="C65" s="369">
        <f t="shared" ref="C65:BJ65" si="24">C54-C63</f>
        <v>0</v>
      </c>
      <c r="D65" s="369">
        <f t="shared" si="24"/>
        <v>0</v>
      </c>
      <c r="E65" s="369">
        <f t="shared" si="24"/>
        <v>0</v>
      </c>
      <c r="F65" s="99">
        <f t="shared" si="24"/>
        <v>22290</v>
      </c>
      <c r="G65" s="99">
        <f t="shared" si="24"/>
        <v>22290</v>
      </c>
      <c r="H65" s="99">
        <f t="shared" si="24"/>
        <v>22290</v>
      </c>
      <c r="I65" s="99">
        <f t="shared" si="24"/>
        <v>22290</v>
      </c>
      <c r="J65" s="99">
        <f t="shared" si="24"/>
        <v>22290</v>
      </c>
      <c r="K65" s="99">
        <f t="shared" si="24"/>
        <v>22290</v>
      </c>
      <c r="L65" s="99">
        <f t="shared" si="24"/>
        <v>22290</v>
      </c>
      <c r="M65" s="99">
        <f t="shared" si="24"/>
        <v>22290</v>
      </c>
      <c r="N65" s="99">
        <f t="shared" si="24"/>
        <v>14860</v>
      </c>
      <c r="O65" s="99">
        <f t="shared" si="24"/>
        <v>50825</v>
      </c>
      <c r="P65" s="99">
        <f t="shared" si="24"/>
        <v>91485</v>
      </c>
      <c r="Q65" s="99">
        <f t="shared" si="24"/>
        <v>91485</v>
      </c>
      <c r="R65" s="99">
        <f t="shared" si="24"/>
        <v>91485</v>
      </c>
      <c r="S65" s="99">
        <f t="shared" si="24"/>
        <v>101650</v>
      </c>
      <c r="T65" s="99">
        <f t="shared" si="24"/>
        <v>111815</v>
      </c>
      <c r="U65" s="99">
        <f t="shared" si="24"/>
        <v>91485</v>
      </c>
      <c r="V65" s="99">
        <f t="shared" si="24"/>
        <v>101650</v>
      </c>
      <c r="W65" s="99">
        <f t="shared" si="24"/>
        <v>91485</v>
      </c>
      <c r="X65" s="99">
        <f t="shared" si="24"/>
        <v>91485</v>
      </c>
      <c r="Y65" s="99">
        <f t="shared" si="24"/>
        <v>91485</v>
      </c>
      <c r="Z65" s="99">
        <f t="shared" si="24"/>
        <v>50825</v>
      </c>
      <c r="AA65" s="99">
        <f t="shared" si="24"/>
        <v>142500</v>
      </c>
      <c r="AB65" s="99">
        <f t="shared" si="24"/>
        <v>228000</v>
      </c>
      <c r="AC65" s="99">
        <f t="shared" si="24"/>
        <v>256500</v>
      </c>
      <c r="AD65" s="99">
        <f t="shared" si="24"/>
        <v>256500</v>
      </c>
      <c r="AE65" s="99">
        <f t="shared" si="24"/>
        <v>275500</v>
      </c>
      <c r="AF65" s="99">
        <f t="shared" si="24"/>
        <v>304000</v>
      </c>
      <c r="AG65" s="99">
        <f t="shared" si="24"/>
        <v>256500</v>
      </c>
      <c r="AH65" s="99">
        <f t="shared" si="24"/>
        <v>275500</v>
      </c>
      <c r="AI65" s="99">
        <f t="shared" si="24"/>
        <v>228000</v>
      </c>
      <c r="AJ65" s="99">
        <f t="shared" si="24"/>
        <v>228000</v>
      </c>
      <c r="AK65" s="99">
        <f t="shared" si="24"/>
        <v>228000</v>
      </c>
      <c r="AL65" s="99">
        <f t="shared" si="24"/>
        <v>142500</v>
      </c>
      <c r="AM65" s="99">
        <f t="shared" si="24"/>
        <v>0</v>
      </c>
      <c r="AN65" s="99">
        <f t="shared" si="24"/>
        <v>0</v>
      </c>
      <c r="AO65" s="99">
        <f t="shared" si="24"/>
        <v>0</v>
      </c>
      <c r="AP65" s="99">
        <f t="shared" si="24"/>
        <v>0</v>
      </c>
      <c r="AQ65" s="99">
        <f t="shared" si="24"/>
        <v>0</v>
      </c>
      <c r="AR65" s="99">
        <f t="shared" si="24"/>
        <v>0</v>
      </c>
      <c r="AS65" s="99">
        <f t="shared" si="24"/>
        <v>0</v>
      </c>
      <c r="AT65" s="99">
        <f t="shared" si="24"/>
        <v>0</v>
      </c>
      <c r="AU65" s="99">
        <f t="shared" si="24"/>
        <v>0</v>
      </c>
      <c r="AV65" s="99">
        <f t="shared" si="24"/>
        <v>0</v>
      </c>
      <c r="AW65" s="99">
        <f t="shared" si="24"/>
        <v>0</v>
      </c>
      <c r="AX65" s="99">
        <f t="shared" si="24"/>
        <v>0</v>
      </c>
      <c r="AY65" s="99">
        <f t="shared" si="24"/>
        <v>0</v>
      </c>
      <c r="AZ65" s="99">
        <f t="shared" si="24"/>
        <v>0</v>
      </c>
      <c r="BA65" s="99">
        <f t="shared" si="24"/>
        <v>0</v>
      </c>
      <c r="BB65" s="99">
        <f t="shared" si="24"/>
        <v>0</v>
      </c>
      <c r="BC65" s="99">
        <f t="shared" si="24"/>
        <v>0</v>
      </c>
      <c r="BD65" s="99">
        <f t="shared" si="24"/>
        <v>0</v>
      </c>
      <c r="BE65" s="99">
        <f t="shared" si="24"/>
        <v>0</v>
      </c>
      <c r="BF65" s="99">
        <f t="shared" si="24"/>
        <v>0</v>
      </c>
      <c r="BG65" s="99">
        <f t="shared" si="24"/>
        <v>0</v>
      </c>
      <c r="BH65" s="99">
        <f t="shared" si="24"/>
        <v>0</v>
      </c>
      <c r="BI65" s="99">
        <f t="shared" si="24"/>
        <v>0</v>
      </c>
      <c r="BJ65" s="99">
        <f t="shared" si="24"/>
        <v>0</v>
      </c>
      <c r="BK65" s="118">
        <f>SUM(C65:BJ65)</f>
        <v>4071840</v>
      </c>
    </row>
    <row r="66" spans="1:63" s="14" customFormat="1" ht="12.75" hidden="1" outlineLevel="1" x14ac:dyDescent="0.15">
      <c r="A66" s="73" t="s">
        <v>326</v>
      </c>
      <c r="C66" s="100">
        <f>IF(C65&gt;0,(C65/C54),0)</f>
        <v>0</v>
      </c>
      <c r="D66" s="100">
        <f t="shared" ref="D66:BJ66" si="25">IF(D65&gt;0,(D65/D54),0)</f>
        <v>0</v>
      </c>
      <c r="E66" s="100">
        <f t="shared" si="25"/>
        <v>0</v>
      </c>
      <c r="F66" s="100">
        <f t="shared" si="25"/>
        <v>0.35499283325370284</v>
      </c>
      <c r="G66" s="100">
        <f t="shared" si="25"/>
        <v>0.35499283325370284</v>
      </c>
      <c r="H66" s="100">
        <f t="shared" si="25"/>
        <v>0.35499283325370284</v>
      </c>
      <c r="I66" s="100">
        <f t="shared" si="25"/>
        <v>0.35499283325370284</v>
      </c>
      <c r="J66" s="100">
        <f t="shared" si="25"/>
        <v>0.35499283325370284</v>
      </c>
      <c r="K66" s="100">
        <f t="shared" si="25"/>
        <v>0.35499283325370284</v>
      </c>
      <c r="L66" s="100">
        <f t="shared" si="25"/>
        <v>0.35499283325370284</v>
      </c>
      <c r="M66" s="100">
        <f t="shared" si="25"/>
        <v>0.35499283325370284</v>
      </c>
      <c r="N66" s="100">
        <f t="shared" si="25"/>
        <v>0.35499283325370284</v>
      </c>
      <c r="O66" s="100">
        <f t="shared" si="25"/>
        <v>0.41304347826086957</v>
      </c>
      <c r="P66" s="100">
        <f t="shared" si="25"/>
        <v>0.41304347826086957</v>
      </c>
      <c r="Q66" s="100">
        <f t="shared" si="25"/>
        <v>0.41304347826086957</v>
      </c>
      <c r="R66" s="100">
        <f t="shared" si="25"/>
        <v>0.41304347826086957</v>
      </c>
      <c r="S66" s="100">
        <f t="shared" si="25"/>
        <v>0.41304347826086957</v>
      </c>
      <c r="T66" s="100">
        <f t="shared" si="25"/>
        <v>0.41304347826086957</v>
      </c>
      <c r="U66" s="100">
        <f t="shared" si="25"/>
        <v>0.41304347826086957</v>
      </c>
      <c r="V66" s="100">
        <f t="shared" si="25"/>
        <v>0.41304347826086957</v>
      </c>
      <c r="W66" s="100">
        <f t="shared" si="25"/>
        <v>0.41304347826086957</v>
      </c>
      <c r="X66" s="100">
        <f t="shared" si="25"/>
        <v>0.41304347826086957</v>
      </c>
      <c r="Y66" s="100">
        <f t="shared" si="25"/>
        <v>0.41304347826086957</v>
      </c>
      <c r="Z66" s="100">
        <f t="shared" si="25"/>
        <v>0.41304347826086957</v>
      </c>
      <c r="AA66" s="100">
        <f t="shared" si="25"/>
        <v>0.41304347826086957</v>
      </c>
      <c r="AB66" s="100">
        <f t="shared" si="25"/>
        <v>0.41304347826086957</v>
      </c>
      <c r="AC66" s="100">
        <f t="shared" si="25"/>
        <v>0.41304347826086957</v>
      </c>
      <c r="AD66" s="100">
        <f t="shared" si="25"/>
        <v>0.41304347826086957</v>
      </c>
      <c r="AE66" s="100">
        <f t="shared" si="25"/>
        <v>0.41304347826086957</v>
      </c>
      <c r="AF66" s="100">
        <f t="shared" si="25"/>
        <v>0.41304347826086957</v>
      </c>
      <c r="AG66" s="100">
        <f t="shared" si="25"/>
        <v>0.41304347826086957</v>
      </c>
      <c r="AH66" s="100">
        <f t="shared" si="25"/>
        <v>0.41304347826086957</v>
      </c>
      <c r="AI66" s="100">
        <f t="shared" si="25"/>
        <v>0.41304347826086957</v>
      </c>
      <c r="AJ66" s="100">
        <f t="shared" si="25"/>
        <v>0.41304347826086957</v>
      </c>
      <c r="AK66" s="100">
        <f t="shared" si="25"/>
        <v>0.41304347826086957</v>
      </c>
      <c r="AL66" s="100">
        <f t="shared" si="25"/>
        <v>0.41304347826086957</v>
      </c>
      <c r="AM66" s="100">
        <f t="shared" si="25"/>
        <v>0</v>
      </c>
      <c r="AN66" s="100">
        <f t="shared" si="25"/>
        <v>0</v>
      </c>
      <c r="AO66" s="100">
        <f t="shared" si="25"/>
        <v>0</v>
      </c>
      <c r="AP66" s="100">
        <f t="shared" si="25"/>
        <v>0</v>
      </c>
      <c r="AQ66" s="100">
        <f t="shared" si="25"/>
        <v>0</v>
      </c>
      <c r="AR66" s="100">
        <f t="shared" si="25"/>
        <v>0</v>
      </c>
      <c r="AS66" s="100">
        <f t="shared" si="25"/>
        <v>0</v>
      </c>
      <c r="AT66" s="100">
        <f t="shared" si="25"/>
        <v>0</v>
      </c>
      <c r="AU66" s="100">
        <f t="shared" si="25"/>
        <v>0</v>
      </c>
      <c r="AV66" s="100">
        <f t="shared" si="25"/>
        <v>0</v>
      </c>
      <c r="AW66" s="100">
        <f t="shared" si="25"/>
        <v>0</v>
      </c>
      <c r="AX66" s="100">
        <f t="shared" si="25"/>
        <v>0</v>
      </c>
      <c r="AY66" s="100">
        <f t="shared" si="25"/>
        <v>0</v>
      </c>
      <c r="AZ66" s="100">
        <f t="shared" si="25"/>
        <v>0</v>
      </c>
      <c r="BA66" s="100">
        <f t="shared" si="25"/>
        <v>0</v>
      </c>
      <c r="BB66" s="100">
        <f t="shared" si="25"/>
        <v>0</v>
      </c>
      <c r="BC66" s="100">
        <f t="shared" si="25"/>
        <v>0</v>
      </c>
      <c r="BD66" s="100">
        <f t="shared" si="25"/>
        <v>0</v>
      </c>
      <c r="BE66" s="100">
        <f t="shared" si="25"/>
        <v>0</v>
      </c>
      <c r="BF66" s="100">
        <f t="shared" si="25"/>
        <v>0</v>
      </c>
      <c r="BG66" s="100">
        <f t="shared" si="25"/>
        <v>0</v>
      </c>
      <c r="BH66" s="100">
        <f t="shared" si="25"/>
        <v>0</v>
      </c>
      <c r="BI66" s="100">
        <f t="shared" si="25"/>
        <v>0</v>
      </c>
      <c r="BJ66" s="100">
        <f t="shared" si="25"/>
        <v>0</v>
      </c>
      <c r="BK66" s="119"/>
    </row>
    <row r="67" spans="1:63" ht="12.75" hidden="1" outlineLevel="1" x14ac:dyDescent="0.15"/>
    <row r="68" spans="1:63" ht="12.75" hidden="1" outlineLevel="1" x14ac:dyDescent="0.15">
      <c r="A68" s="16" t="s">
        <v>1224</v>
      </c>
    </row>
    <row r="69" spans="1:63" ht="12.75" hidden="1" outlineLevel="1" x14ac:dyDescent="0.15">
      <c r="A69" s="16"/>
    </row>
    <row r="70" spans="1:63" ht="12.75" hidden="1" outlineLevel="1" x14ac:dyDescent="0.15">
      <c r="A70" s="47" t="str">
        <f>A33</f>
        <v>% Aceptación Domicilio</v>
      </c>
      <c r="C70" s="98">
        <f>'COGS-PRICE-MARGIN_CWS'!$B$47</f>
        <v>0.26</v>
      </c>
      <c r="D70" s="98">
        <f>'COGS-PRICE-MARGIN_CWS'!$B47</f>
        <v>0.26</v>
      </c>
      <c r="E70" s="98">
        <f>'COGS-PRICE-MARGIN_CWS'!$B47</f>
        <v>0.26</v>
      </c>
      <c r="F70" s="98">
        <f>'COGS-PRICE-MARGIN_CWS'!$B47</f>
        <v>0.26</v>
      </c>
      <c r="G70" s="98">
        <f>'COGS-PRICE-MARGIN_CWS'!$B47</f>
        <v>0.26</v>
      </c>
      <c r="H70" s="98">
        <f>'COGS-PRICE-MARGIN_CWS'!$B47</f>
        <v>0.26</v>
      </c>
      <c r="I70" s="98">
        <f>'COGS-PRICE-MARGIN_CWS'!$B47</f>
        <v>0.26</v>
      </c>
      <c r="J70" s="98">
        <f>'COGS-PRICE-MARGIN_CWS'!$B47</f>
        <v>0.26</v>
      </c>
      <c r="K70" s="98">
        <f>'COGS-PRICE-MARGIN_CWS'!$B47</f>
        <v>0.26</v>
      </c>
      <c r="L70" s="98">
        <f>'COGS-PRICE-MARGIN_CWS'!$B47</f>
        <v>0.26</v>
      </c>
      <c r="M70" s="98">
        <f>'COGS-PRICE-MARGIN_CWS'!$B47</f>
        <v>0.26</v>
      </c>
      <c r="N70" s="98">
        <f>'COGS-PRICE-MARGIN_CWS'!$B47</f>
        <v>0.26</v>
      </c>
      <c r="O70" s="98">
        <f>'COGS-PRICE-MARGIN_CWS'!$B97</f>
        <v>0.25</v>
      </c>
      <c r="P70" s="98">
        <f>'COGS-PRICE-MARGIN_CWS'!$B97</f>
        <v>0.25</v>
      </c>
      <c r="Q70" s="98">
        <f>'COGS-PRICE-MARGIN_CWS'!$B97</f>
        <v>0.25</v>
      </c>
      <c r="R70" s="98">
        <f>'COGS-PRICE-MARGIN_CWS'!$B97</f>
        <v>0.25</v>
      </c>
      <c r="S70" s="98">
        <f>'COGS-PRICE-MARGIN_CWS'!$B97</f>
        <v>0.25</v>
      </c>
      <c r="T70" s="98">
        <f>'COGS-PRICE-MARGIN_CWS'!$B97</f>
        <v>0.25</v>
      </c>
      <c r="U70" s="98">
        <f>'COGS-PRICE-MARGIN_CWS'!$B97</f>
        <v>0.25</v>
      </c>
      <c r="V70" s="98">
        <f>'COGS-PRICE-MARGIN_CWS'!$B97</f>
        <v>0.25</v>
      </c>
      <c r="W70" s="98">
        <f>'COGS-PRICE-MARGIN_CWS'!$B97</f>
        <v>0.25</v>
      </c>
      <c r="X70" s="98">
        <f>'COGS-PRICE-MARGIN_CWS'!$B97</f>
        <v>0.25</v>
      </c>
      <c r="Y70" s="98">
        <f>'COGS-PRICE-MARGIN_CWS'!$B97</f>
        <v>0.25</v>
      </c>
      <c r="Z70" s="98">
        <f>'COGS-PRICE-MARGIN_CWS'!$B97</f>
        <v>0.25</v>
      </c>
      <c r="AA70" s="98">
        <f>'COGS-PRICE-MARGIN_CWS'!$B147</f>
        <v>0.3</v>
      </c>
      <c r="AB70" s="98">
        <f>'COGS-PRICE-MARGIN_CWS'!$B147</f>
        <v>0.3</v>
      </c>
      <c r="AC70" s="98">
        <f>'COGS-PRICE-MARGIN_CWS'!$B147</f>
        <v>0.3</v>
      </c>
      <c r="AD70" s="98">
        <f>'COGS-PRICE-MARGIN_CWS'!$B147</f>
        <v>0.3</v>
      </c>
      <c r="AE70" s="98">
        <f>'COGS-PRICE-MARGIN_CWS'!$B147</f>
        <v>0.3</v>
      </c>
      <c r="AF70" s="98">
        <f>'COGS-PRICE-MARGIN_CWS'!$B147</f>
        <v>0.3</v>
      </c>
      <c r="AG70" s="98">
        <f>'COGS-PRICE-MARGIN_CWS'!$B147</f>
        <v>0.3</v>
      </c>
      <c r="AH70" s="98">
        <f>'COGS-PRICE-MARGIN_CWS'!$B147</f>
        <v>0.3</v>
      </c>
      <c r="AI70" s="98">
        <f>'COGS-PRICE-MARGIN_CWS'!$B147</f>
        <v>0.3</v>
      </c>
      <c r="AJ70" s="98">
        <f>'COGS-PRICE-MARGIN_CWS'!$B147</f>
        <v>0.3</v>
      </c>
      <c r="AK70" s="98">
        <f>'COGS-PRICE-MARGIN_CWS'!$B147</f>
        <v>0.3</v>
      </c>
      <c r="AL70" s="98">
        <f>'COGS-PRICE-MARGIN_CWS'!$B147</f>
        <v>0.3</v>
      </c>
      <c r="AM70" s="98">
        <f>'COGS-PRICE-MARGIN_CWS'!$B134</f>
        <v>0</v>
      </c>
      <c r="AN70" s="98">
        <f>'COGS-PRICE-MARGIN_CWS'!$B134</f>
        <v>0</v>
      </c>
      <c r="AO70" s="98">
        <f>'COGS-PRICE-MARGIN_CWS'!$B134</f>
        <v>0</v>
      </c>
      <c r="AP70" s="98">
        <f>'COGS-PRICE-MARGIN_CWS'!$B134</f>
        <v>0</v>
      </c>
      <c r="AQ70" s="98">
        <f>'COGS-PRICE-MARGIN_CWS'!$B134</f>
        <v>0</v>
      </c>
      <c r="AR70" s="98">
        <f>'COGS-PRICE-MARGIN_CWS'!$B134</f>
        <v>0</v>
      </c>
      <c r="AS70" s="98">
        <f>'COGS-PRICE-MARGIN_CWS'!$B134</f>
        <v>0</v>
      </c>
      <c r="AT70" s="98">
        <f>'COGS-PRICE-MARGIN_CWS'!$B134</f>
        <v>0</v>
      </c>
      <c r="AU70" s="98">
        <f>'COGS-PRICE-MARGIN_CWS'!$B134</f>
        <v>0</v>
      </c>
      <c r="AV70" s="98">
        <f>'COGS-PRICE-MARGIN_CWS'!$B134</f>
        <v>0</v>
      </c>
      <c r="AW70" s="98">
        <f>'COGS-PRICE-MARGIN_CWS'!$B134</f>
        <v>0</v>
      </c>
      <c r="AX70" s="98">
        <f>'COGS-PRICE-MARGIN_CWS'!$B134</f>
        <v>0</v>
      </c>
      <c r="AY70" s="98" t="str">
        <f>'COGS-PRICE-MARGIN_CWS'!$B155</f>
        <v>nc</v>
      </c>
      <c r="AZ70" s="98" t="str">
        <f>'COGS-PRICE-MARGIN_CWS'!$B155</f>
        <v>nc</v>
      </c>
      <c r="BA70" s="98" t="str">
        <f>'COGS-PRICE-MARGIN_CWS'!$B155</f>
        <v>nc</v>
      </c>
      <c r="BB70" s="98" t="str">
        <f>'COGS-PRICE-MARGIN_CWS'!$B155</f>
        <v>nc</v>
      </c>
      <c r="BC70" s="98" t="str">
        <f>'COGS-PRICE-MARGIN_CWS'!$B155</f>
        <v>nc</v>
      </c>
      <c r="BD70" s="98" t="str">
        <f>'COGS-PRICE-MARGIN_CWS'!$B155</f>
        <v>nc</v>
      </c>
      <c r="BE70" s="98" t="str">
        <f>'COGS-PRICE-MARGIN_CWS'!$B155</f>
        <v>nc</v>
      </c>
      <c r="BF70" s="98" t="str">
        <f>'COGS-PRICE-MARGIN_CWS'!$B155</f>
        <v>nc</v>
      </c>
      <c r="BG70" s="98" t="str">
        <f>'COGS-PRICE-MARGIN_CWS'!$B155</f>
        <v>nc</v>
      </c>
      <c r="BH70" s="98" t="str">
        <f>'COGS-PRICE-MARGIN_CWS'!$B155</f>
        <v>nc</v>
      </c>
      <c r="BI70" s="98" t="str">
        <f>'COGS-PRICE-MARGIN_CWS'!$B155</f>
        <v>nc</v>
      </c>
      <c r="BJ70" s="98" t="str">
        <f>'COGS-PRICE-MARGIN_CWS'!$B155</f>
        <v>nc</v>
      </c>
    </row>
    <row r="71" spans="1:63" s="102" customFormat="1" ht="12.75" hidden="1" outlineLevel="1" x14ac:dyDescent="0.15">
      <c r="A71" s="298" t="str">
        <f xml:space="preserve"> 'COGS-PRICE-MARGIN_CWS'!$A$35 &amp; " Units"</f>
        <v>Local Services Units</v>
      </c>
      <c r="C71" s="169">
        <f t="shared" ref="C71:BJ71" si="26">C50-C72</f>
        <v>0</v>
      </c>
      <c r="D71" s="169">
        <f t="shared" si="26"/>
        <v>0</v>
      </c>
      <c r="E71" s="169">
        <f t="shared" si="26"/>
        <v>0</v>
      </c>
      <c r="F71" s="169">
        <f t="shared" si="26"/>
        <v>2</v>
      </c>
      <c r="G71" s="169">
        <f t="shared" si="26"/>
        <v>2</v>
      </c>
      <c r="H71" s="169">
        <f t="shared" si="26"/>
        <v>2</v>
      </c>
      <c r="I71" s="169">
        <f t="shared" si="26"/>
        <v>2</v>
      </c>
      <c r="J71" s="169">
        <f t="shared" si="26"/>
        <v>2</v>
      </c>
      <c r="K71" s="169">
        <f t="shared" si="26"/>
        <v>2</v>
      </c>
      <c r="L71" s="169">
        <f t="shared" si="26"/>
        <v>2</v>
      </c>
      <c r="M71" s="169">
        <f t="shared" si="26"/>
        <v>2</v>
      </c>
      <c r="N71" s="169">
        <f t="shared" si="26"/>
        <v>1</v>
      </c>
      <c r="O71" s="102">
        <f t="shared" si="26"/>
        <v>3</v>
      </c>
      <c r="P71" s="102">
        <f t="shared" si="26"/>
        <v>6</v>
      </c>
      <c r="Q71" s="102">
        <f t="shared" si="26"/>
        <v>6</v>
      </c>
      <c r="R71" s="102">
        <f t="shared" si="26"/>
        <v>6</v>
      </c>
      <c r="S71" s="102">
        <f t="shared" si="26"/>
        <v>7</v>
      </c>
      <c r="T71" s="102">
        <f t="shared" si="26"/>
        <v>8</v>
      </c>
      <c r="U71" s="102">
        <f t="shared" si="26"/>
        <v>6</v>
      </c>
      <c r="V71" s="102">
        <f t="shared" si="26"/>
        <v>7</v>
      </c>
      <c r="W71" s="102">
        <f t="shared" si="26"/>
        <v>6</v>
      </c>
      <c r="X71" s="102">
        <f t="shared" si="26"/>
        <v>6</v>
      </c>
      <c r="Y71" s="102">
        <f t="shared" si="26"/>
        <v>6</v>
      </c>
      <c r="Z71" s="102">
        <f t="shared" si="26"/>
        <v>3</v>
      </c>
      <c r="AA71" s="102">
        <f t="shared" si="26"/>
        <v>10</v>
      </c>
      <c r="AB71" s="102">
        <f t="shared" si="26"/>
        <v>16</v>
      </c>
      <c r="AC71" s="102">
        <f t="shared" si="26"/>
        <v>18</v>
      </c>
      <c r="AD71" s="102">
        <f t="shared" si="26"/>
        <v>18</v>
      </c>
      <c r="AE71" s="102">
        <f t="shared" si="26"/>
        <v>20</v>
      </c>
      <c r="AF71" s="102">
        <f t="shared" si="26"/>
        <v>22</v>
      </c>
      <c r="AG71" s="102">
        <f t="shared" si="26"/>
        <v>18</v>
      </c>
      <c r="AH71" s="102">
        <f t="shared" si="26"/>
        <v>20</v>
      </c>
      <c r="AI71" s="102">
        <f t="shared" si="26"/>
        <v>16</v>
      </c>
      <c r="AJ71" s="102">
        <f t="shared" si="26"/>
        <v>16</v>
      </c>
      <c r="AK71" s="102">
        <f t="shared" si="26"/>
        <v>16</v>
      </c>
      <c r="AL71" s="102">
        <f t="shared" si="26"/>
        <v>10</v>
      </c>
      <c r="AM71" s="102">
        <f t="shared" si="26"/>
        <v>0</v>
      </c>
      <c r="AN71" s="102">
        <f t="shared" si="26"/>
        <v>0</v>
      </c>
      <c r="AO71" s="102">
        <f t="shared" si="26"/>
        <v>0</v>
      </c>
      <c r="AP71" s="102">
        <f t="shared" si="26"/>
        <v>0</v>
      </c>
      <c r="AQ71" s="102">
        <f t="shared" si="26"/>
        <v>0</v>
      </c>
      <c r="AR71" s="102">
        <f t="shared" si="26"/>
        <v>0</v>
      </c>
      <c r="AS71" s="102">
        <f t="shared" si="26"/>
        <v>0</v>
      </c>
      <c r="AT71" s="102">
        <f t="shared" si="26"/>
        <v>0</v>
      </c>
      <c r="AU71" s="102">
        <f t="shared" si="26"/>
        <v>0</v>
      </c>
      <c r="AV71" s="102">
        <f t="shared" si="26"/>
        <v>0</v>
      </c>
      <c r="AW71" s="102">
        <f t="shared" si="26"/>
        <v>0</v>
      </c>
      <c r="AX71" s="102">
        <f t="shared" si="26"/>
        <v>0</v>
      </c>
      <c r="AY71" s="102" t="e">
        <f t="shared" si="26"/>
        <v>#VALUE!</v>
      </c>
      <c r="AZ71" s="102" t="e">
        <f t="shared" si="26"/>
        <v>#VALUE!</v>
      </c>
      <c r="BA71" s="102" t="e">
        <f t="shared" si="26"/>
        <v>#VALUE!</v>
      </c>
      <c r="BB71" s="102" t="e">
        <f t="shared" si="26"/>
        <v>#VALUE!</v>
      </c>
      <c r="BC71" s="102" t="e">
        <f t="shared" si="26"/>
        <v>#VALUE!</v>
      </c>
      <c r="BD71" s="102" t="e">
        <f t="shared" si="26"/>
        <v>#VALUE!</v>
      </c>
      <c r="BE71" s="102" t="e">
        <f t="shared" si="26"/>
        <v>#VALUE!</v>
      </c>
      <c r="BF71" s="102" t="e">
        <f t="shared" si="26"/>
        <v>#VALUE!</v>
      </c>
      <c r="BG71" s="102" t="e">
        <f t="shared" si="26"/>
        <v>#VALUE!</v>
      </c>
      <c r="BH71" s="102" t="e">
        <f t="shared" si="26"/>
        <v>#VALUE!</v>
      </c>
      <c r="BI71" s="102" t="e">
        <f t="shared" si="26"/>
        <v>#VALUE!</v>
      </c>
      <c r="BJ71" s="102" t="e">
        <f t="shared" si="26"/>
        <v>#VALUE!</v>
      </c>
      <c r="BK71" s="103" t="e">
        <f>SUM(C71:BJ71)</f>
        <v>#VALUE!</v>
      </c>
    </row>
    <row r="72" spans="1:63" s="102" customFormat="1" ht="12.75" hidden="1" outlineLevel="1" x14ac:dyDescent="0.15">
      <c r="A72" s="298" t="str">
        <f xml:space="preserve"> 'COGS-PRICE-MARGIN_CWS'!$A$43 &amp; " Units"</f>
        <v>Domicilio Services Units</v>
      </c>
      <c r="C72" s="169">
        <f>ROUNDUP(+C50*C70,0)</f>
        <v>0</v>
      </c>
      <c r="D72" s="169">
        <f t="shared" ref="D72:N72" si="27">ROUNDUP(+D50*D70,0)</f>
        <v>0</v>
      </c>
      <c r="E72" s="169">
        <f t="shared" si="27"/>
        <v>0</v>
      </c>
      <c r="F72" s="169">
        <f t="shared" si="27"/>
        <v>1</v>
      </c>
      <c r="G72" s="169">
        <f t="shared" si="27"/>
        <v>1</v>
      </c>
      <c r="H72" s="169">
        <f t="shared" si="27"/>
        <v>1</v>
      </c>
      <c r="I72" s="169">
        <f t="shared" si="27"/>
        <v>1</v>
      </c>
      <c r="J72" s="169">
        <f t="shared" si="27"/>
        <v>1</v>
      </c>
      <c r="K72" s="169">
        <f t="shared" si="27"/>
        <v>1</v>
      </c>
      <c r="L72" s="169">
        <f t="shared" si="27"/>
        <v>1</v>
      </c>
      <c r="M72" s="169">
        <f t="shared" si="27"/>
        <v>1</v>
      </c>
      <c r="N72" s="169">
        <f t="shared" si="27"/>
        <v>1</v>
      </c>
      <c r="O72" s="102">
        <f t="shared" ref="O72:BJ72" si="28">ROUNDUP(+O50*O70,0)</f>
        <v>2</v>
      </c>
      <c r="P72" s="102">
        <f t="shared" si="28"/>
        <v>3</v>
      </c>
      <c r="Q72" s="102">
        <f t="shared" si="28"/>
        <v>3</v>
      </c>
      <c r="R72" s="102">
        <f t="shared" si="28"/>
        <v>3</v>
      </c>
      <c r="S72" s="102">
        <f t="shared" si="28"/>
        <v>3</v>
      </c>
      <c r="T72" s="102">
        <f t="shared" si="28"/>
        <v>3</v>
      </c>
      <c r="U72" s="102">
        <f t="shared" si="28"/>
        <v>3</v>
      </c>
      <c r="V72" s="102">
        <f t="shared" si="28"/>
        <v>3</v>
      </c>
      <c r="W72" s="102">
        <f t="shared" si="28"/>
        <v>3</v>
      </c>
      <c r="X72" s="102">
        <f t="shared" si="28"/>
        <v>3</v>
      </c>
      <c r="Y72" s="102">
        <f t="shared" si="28"/>
        <v>3</v>
      </c>
      <c r="Z72" s="102">
        <f t="shared" si="28"/>
        <v>2</v>
      </c>
      <c r="AA72" s="102">
        <f t="shared" si="28"/>
        <v>5</v>
      </c>
      <c r="AB72" s="102">
        <f t="shared" si="28"/>
        <v>8</v>
      </c>
      <c r="AC72" s="102">
        <f t="shared" si="28"/>
        <v>9</v>
      </c>
      <c r="AD72" s="102">
        <f t="shared" si="28"/>
        <v>9</v>
      </c>
      <c r="AE72" s="102">
        <f t="shared" si="28"/>
        <v>9</v>
      </c>
      <c r="AF72" s="102">
        <f t="shared" si="28"/>
        <v>10</v>
      </c>
      <c r="AG72" s="102">
        <f t="shared" si="28"/>
        <v>9</v>
      </c>
      <c r="AH72" s="102">
        <f t="shared" si="28"/>
        <v>9</v>
      </c>
      <c r="AI72" s="102">
        <f t="shared" si="28"/>
        <v>8</v>
      </c>
      <c r="AJ72" s="102">
        <f t="shared" si="28"/>
        <v>8</v>
      </c>
      <c r="AK72" s="102">
        <f t="shared" si="28"/>
        <v>8</v>
      </c>
      <c r="AL72" s="102">
        <f t="shared" si="28"/>
        <v>5</v>
      </c>
      <c r="AM72" s="102">
        <f t="shared" si="28"/>
        <v>0</v>
      </c>
      <c r="AN72" s="102">
        <f t="shared" si="28"/>
        <v>0</v>
      </c>
      <c r="AO72" s="102">
        <f t="shared" si="28"/>
        <v>0</v>
      </c>
      <c r="AP72" s="102">
        <f t="shared" si="28"/>
        <v>0</v>
      </c>
      <c r="AQ72" s="102">
        <f t="shared" si="28"/>
        <v>0</v>
      </c>
      <c r="AR72" s="102">
        <f t="shared" si="28"/>
        <v>0</v>
      </c>
      <c r="AS72" s="102">
        <f t="shared" si="28"/>
        <v>0</v>
      </c>
      <c r="AT72" s="102">
        <f t="shared" si="28"/>
        <v>0</v>
      </c>
      <c r="AU72" s="102">
        <f t="shared" si="28"/>
        <v>0</v>
      </c>
      <c r="AV72" s="102">
        <f t="shared" si="28"/>
        <v>0</v>
      </c>
      <c r="AW72" s="102">
        <f t="shared" si="28"/>
        <v>0</v>
      </c>
      <c r="AX72" s="102">
        <f t="shared" si="28"/>
        <v>0</v>
      </c>
      <c r="AY72" s="102" t="e">
        <f t="shared" si="28"/>
        <v>#VALUE!</v>
      </c>
      <c r="AZ72" s="102" t="e">
        <f t="shared" si="28"/>
        <v>#VALUE!</v>
      </c>
      <c r="BA72" s="102" t="e">
        <f t="shared" si="28"/>
        <v>#VALUE!</v>
      </c>
      <c r="BB72" s="102" t="e">
        <f t="shared" si="28"/>
        <v>#VALUE!</v>
      </c>
      <c r="BC72" s="102" t="e">
        <f t="shared" si="28"/>
        <v>#VALUE!</v>
      </c>
      <c r="BD72" s="102" t="e">
        <f t="shared" si="28"/>
        <v>#VALUE!</v>
      </c>
      <c r="BE72" s="102" t="e">
        <f t="shared" si="28"/>
        <v>#VALUE!</v>
      </c>
      <c r="BF72" s="102" t="e">
        <f t="shared" si="28"/>
        <v>#VALUE!</v>
      </c>
      <c r="BG72" s="102" t="e">
        <f t="shared" si="28"/>
        <v>#VALUE!</v>
      </c>
      <c r="BH72" s="102" t="e">
        <f t="shared" si="28"/>
        <v>#VALUE!</v>
      </c>
      <c r="BI72" s="102" t="e">
        <f t="shared" si="28"/>
        <v>#VALUE!</v>
      </c>
      <c r="BJ72" s="102" t="e">
        <f t="shared" si="28"/>
        <v>#VALUE!</v>
      </c>
      <c r="BK72" s="103" t="e">
        <f>SUM(C72:BJ72)</f>
        <v>#VALUE!</v>
      </c>
    </row>
    <row r="73" spans="1:63" ht="12.75" hidden="1" outlineLevel="1" x14ac:dyDescent="0.15">
      <c r="A73" s="47"/>
      <c r="C73" s="169"/>
    </row>
    <row r="74" spans="1:63" ht="12.75" hidden="1" outlineLevel="1" x14ac:dyDescent="0.15">
      <c r="A74" s="14" t="str">
        <f>A71</f>
        <v>Local Services Units</v>
      </c>
    </row>
    <row r="75" spans="1:63" ht="12.75" hidden="1" outlineLevel="1" x14ac:dyDescent="0.15">
      <c r="A75" s="47" t="str">
        <f>'COGS-PRICE-MARGIN_CWS'!A36</f>
        <v>Servicio</v>
      </c>
      <c r="C75" s="169">
        <f>'COGS-PRICE-MARGIN_CWS'!$B39*C71</f>
        <v>0</v>
      </c>
      <c r="D75" s="169">
        <f>'COGS-PRICE-MARGIN_CWS'!$B39*D71</f>
        <v>0</v>
      </c>
      <c r="E75" s="169">
        <f>'COGS-PRICE-MARGIN_CWS'!$B39*E71</f>
        <v>0</v>
      </c>
      <c r="F75" s="169">
        <f>'COGS-PRICE-MARGIN_CWS'!$B39*F71</f>
        <v>0</v>
      </c>
      <c r="G75" s="169">
        <f>'COGS-PRICE-MARGIN_CWS'!$B39*G71</f>
        <v>0</v>
      </c>
      <c r="H75" s="169">
        <f>'COGS-PRICE-MARGIN_CWS'!$B39*H71</f>
        <v>0</v>
      </c>
      <c r="I75" s="169">
        <f>'COGS-PRICE-MARGIN_CWS'!$B39*I71</f>
        <v>0</v>
      </c>
      <c r="J75" s="169">
        <f>'COGS-PRICE-MARGIN_CWS'!$B39*J71</f>
        <v>0</v>
      </c>
      <c r="K75" s="169">
        <f>'COGS-PRICE-MARGIN_CWS'!$B39*K71</f>
        <v>0</v>
      </c>
      <c r="L75" s="169">
        <f>'COGS-PRICE-MARGIN_CWS'!$B39*L71</f>
        <v>0</v>
      </c>
      <c r="M75" s="169">
        <f>'COGS-PRICE-MARGIN_CWS'!$B39*M71</f>
        <v>0</v>
      </c>
      <c r="N75" s="169">
        <f>'COGS-PRICE-MARGIN_CWS'!$B39*N71</f>
        <v>0</v>
      </c>
      <c r="O75" s="169">
        <f>'COGS-PRICE-MARGIN_CWS'!$B86*O71</f>
        <v>0</v>
      </c>
      <c r="P75" s="169">
        <f>'COGS-PRICE-MARGIN_CWS'!$B86*P71</f>
        <v>0</v>
      </c>
      <c r="Q75" s="169">
        <f>'COGS-PRICE-MARGIN_CWS'!$B86*Q71</f>
        <v>0</v>
      </c>
      <c r="R75" s="169">
        <f>'COGS-PRICE-MARGIN_CWS'!$B86*R71</f>
        <v>0</v>
      </c>
      <c r="S75" s="169">
        <f>'COGS-PRICE-MARGIN_CWS'!$B86*S71</f>
        <v>0</v>
      </c>
      <c r="T75" s="169">
        <f>'COGS-PRICE-MARGIN_CWS'!$B86*T71</f>
        <v>0</v>
      </c>
      <c r="U75" s="169">
        <f>'COGS-PRICE-MARGIN_CWS'!$B86*U71</f>
        <v>0</v>
      </c>
      <c r="V75" s="169">
        <f>'COGS-PRICE-MARGIN_CWS'!$B86*V71</f>
        <v>0</v>
      </c>
      <c r="W75" s="169">
        <f>'COGS-PRICE-MARGIN_CWS'!$B86*W71</f>
        <v>0</v>
      </c>
      <c r="X75" s="169">
        <f>'COGS-PRICE-MARGIN_CWS'!$B86*X71</f>
        <v>0</v>
      </c>
      <c r="Y75" s="169">
        <f>'COGS-PRICE-MARGIN_CWS'!$B86*Y71</f>
        <v>0</v>
      </c>
      <c r="Z75" s="169">
        <f>'COGS-PRICE-MARGIN_CWS'!$B86*Z71</f>
        <v>0</v>
      </c>
      <c r="AA75" s="90">
        <f>'COGS-PRICE-MARGIN_CWS'!$B136*AA71</f>
        <v>0</v>
      </c>
      <c r="AB75" s="90">
        <f>'COGS-PRICE-MARGIN_CWS'!$B136*AB71</f>
        <v>0</v>
      </c>
      <c r="AC75" s="90">
        <f>'COGS-PRICE-MARGIN_CWS'!$B136*AC71</f>
        <v>0</v>
      </c>
      <c r="AD75" s="90">
        <f>'COGS-PRICE-MARGIN_CWS'!$B136*AD71</f>
        <v>0</v>
      </c>
      <c r="AE75" s="90">
        <f>'COGS-PRICE-MARGIN_CWS'!$B136*AE71</f>
        <v>0</v>
      </c>
      <c r="AF75" s="90">
        <f>'COGS-PRICE-MARGIN_CWS'!$B136*AF71</f>
        <v>0</v>
      </c>
      <c r="AG75" s="90">
        <f>'COGS-PRICE-MARGIN_CWS'!$B136*AG71</f>
        <v>0</v>
      </c>
      <c r="AH75" s="90">
        <f>'COGS-PRICE-MARGIN_CWS'!$B136*AH71</f>
        <v>0</v>
      </c>
      <c r="AI75" s="90">
        <f>'COGS-PRICE-MARGIN_CWS'!$B136*AI71</f>
        <v>0</v>
      </c>
      <c r="AJ75" s="90">
        <f>'COGS-PRICE-MARGIN_CWS'!$B136*AJ71</f>
        <v>0</v>
      </c>
      <c r="AK75" s="90">
        <f>'COGS-PRICE-MARGIN_CWS'!$B136*AK71</f>
        <v>0</v>
      </c>
      <c r="AL75" s="90">
        <f>'COGS-PRICE-MARGIN_CWS'!$B136*AL71</f>
        <v>0</v>
      </c>
      <c r="AM75" s="90">
        <f>'COGS-PRICE-MARGIN_CWS'!$B126*AM71</f>
        <v>0</v>
      </c>
      <c r="AN75" s="90">
        <f>'COGS-PRICE-MARGIN_CWS'!$B126*AN71</f>
        <v>0</v>
      </c>
      <c r="AO75" s="90">
        <f>'COGS-PRICE-MARGIN_CWS'!$B126*AO71</f>
        <v>0</v>
      </c>
      <c r="AP75" s="90">
        <f>'COGS-PRICE-MARGIN_CWS'!$B126*AP71</f>
        <v>0</v>
      </c>
      <c r="AQ75" s="90">
        <f>'COGS-PRICE-MARGIN_CWS'!$B126*AQ71</f>
        <v>0</v>
      </c>
      <c r="AR75" s="90">
        <f>'COGS-PRICE-MARGIN_CWS'!$B126*AR71</f>
        <v>0</v>
      </c>
      <c r="AS75" s="90">
        <f>'COGS-PRICE-MARGIN_CWS'!$B126*AS71</f>
        <v>0</v>
      </c>
      <c r="AT75" s="90">
        <f>'COGS-PRICE-MARGIN_CWS'!$B126*AT71</f>
        <v>0</v>
      </c>
      <c r="AU75" s="90">
        <f>'COGS-PRICE-MARGIN_CWS'!$B126*AU71</f>
        <v>0</v>
      </c>
      <c r="AV75" s="90">
        <f>'COGS-PRICE-MARGIN_CWS'!$B126*AV71</f>
        <v>0</v>
      </c>
      <c r="AW75" s="90">
        <f>'COGS-PRICE-MARGIN_CWS'!$B126*AW71</f>
        <v>0</v>
      </c>
      <c r="AX75" s="90">
        <f>'COGS-PRICE-MARGIN_CWS'!$B126*AX71</f>
        <v>0</v>
      </c>
      <c r="AY75" s="90" t="e">
        <f>'COGS-PRICE-MARGIN_CWS'!$B147*AY71</f>
        <v>#VALUE!</v>
      </c>
      <c r="AZ75" s="90" t="e">
        <f>'COGS-PRICE-MARGIN_CWS'!$B147*AZ71</f>
        <v>#VALUE!</v>
      </c>
      <c r="BA75" s="90" t="e">
        <f>'COGS-PRICE-MARGIN_CWS'!$B147*BA71</f>
        <v>#VALUE!</v>
      </c>
      <c r="BB75" s="90" t="e">
        <f>'COGS-PRICE-MARGIN_CWS'!$B147*BB71</f>
        <v>#VALUE!</v>
      </c>
      <c r="BC75" s="90" t="e">
        <f>'COGS-PRICE-MARGIN_CWS'!$B147*BC71</f>
        <v>#VALUE!</v>
      </c>
      <c r="BD75" s="90" t="e">
        <f>'COGS-PRICE-MARGIN_CWS'!$B147*BD71</f>
        <v>#VALUE!</v>
      </c>
      <c r="BE75" s="90" t="e">
        <f>'COGS-PRICE-MARGIN_CWS'!$B147*BE71</f>
        <v>#VALUE!</v>
      </c>
      <c r="BF75" s="90" t="e">
        <f>'COGS-PRICE-MARGIN_CWS'!$B147*BF71</f>
        <v>#VALUE!</v>
      </c>
      <c r="BG75" s="90" t="e">
        <f>'COGS-PRICE-MARGIN_CWS'!$B147*BG71</f>
        <v>#VALUE!</v>
      </c>
      <c r="BH75" s="90" t="e">
        <f>'COGS-PRICE-MARGIN_CWS'!$B147*BH71</f>
        <v>#VALUE!</v>
      </c>
      <c r="BI75" s="90" t="e">
        <f>'COGS-PRICE-MARGIN_CWS'!$B147*BI71</f>
        <v>#VALUE!</v>
      </c>
      <c r="BJ75" s="90" t="e">
        <f>'COGS-PRICE-MARGIN_CWS'!$B147*BJ71</f>
        <v>#VALUE!</v>
      </c>
      <c r="BK75" s="118" t="e">
        <f>SUM(C75:BJ75)</f>
        <v>#VALUE!</v>
      </c>
    </row>
    <row r="76" spans="1:63" ht="12.75" hidden="1" outlineLevel="1" x14ac:dyDescent="0.15">
      <c r="A76" s="47" t="s">
        <v>341</v>
      </c>
      <c r="C76" s="98">
        <f>'COGS-PRICE-MARGIN_CWS'!$C$36</f>
        <v>0</v>
      </c>
      <c r="D76" s="98">
        <f>'COGS-PRICE-MARGIN_CWS'!$C36</f>
        <v>0</v>
      </c>
      <c r="E76" s="98">
        <f>'COGS-PRICE-MARGIN_CWS'!$C36</f>
        <v>0</v>
      </c>
      <c r="F76" s="98">
        <f>'COGS-PRICE-MARGIN_CWS'!$C36</f>
        <v>0</v>
      </c>
      <c r="G76" s="98">
        <f>'COGS-PRICE-MARGIN_CWS'!$C36</f>
        <v>0</v>
      </c>
      <c r="H76" s="98">
        <f>'COGS-PRICE-MARGIN_CWS'!$C36</f>
        <v>0</v>
      </c>
      <c r="I76" s="98">
        <f>'COGS-PRICE-MARGIN_CWS'!$C36</f>
        <v>0</v>
      </c>
      <c r="J76" s="98">
        <f>'COGS-PRICE-MARGIN_CWS'!$C36</f>
        <v>0</v>
      </c>
      <c r="K76" s="98">
        <f>'COGS-PRICE-MARGIN_CWS'!$C36</f>
        <v>0</v>
      </c>
      <c r="L76" s="98">
        <f>'COGS-PRICE-MARGIN_CWS'!$C36</f>
        <v>0</v>
      </c>
      <c r="M76" s="98">
        <f>'COGS-PRICE-MARGIN_CWS'!$C36</f>
        <v>0</v>
      </c>
      <c r="N76" s="98">
        <f>'COGS-PRICE-MARGIN_CWS'!$C36</f>
        <v>0</v>
      </c>
      <c r="O76" s="98">
        <f>'COGS-PRICE-MARGIN_CWS'!$C86</f>
        <v>0</v>
      </c>
      <c r="P76" s="98">
        <f>'COGS-PRICE-MARGIN_CWS'!$C86</f>
        <v>0</v>
      </c>
      <c r="Q76" s="98">
        <f>'COGS-PRICE-MARGIN_CWS'!$C86</f>
        <v>0</v>
      </c>
      <c r="R76" s="98">
        <f>'COGS-PRICE-MARGIN_CWS'!$C86</f>
        <v>0</v>
      </c>
      <c r="S76" s="98">
        <f>'COGS-PRICE-MARGIN_CWS'!$C86</f>
        <v>0</v>
      </c>
      <c r="T76" s="98">
        <f>'COGS-PRICE-MARGIN_CWS'!$C86</f>
        <v>0</v>
      </c>
      <c r="U76" s="98">
        <f>'COGS-PRICE-MARGIN_CWS'!$C86</f>
        <v>0</v>
      </c>
      <c r="V76" s="98">
        <f>'COGS-PRICE-MARGIN_CWS'!$C86</f>
        <v>0</v>
      </c>
      <c r="W76" s="98">
        <f>'COGS-PRICE-MARGIN_CWS'!$C86</f>
        <v>0</v>
      </c>
      <c r="X76" s="98">
        <f>'COGS-PRICE-MARGIN_CWS'!$C86</f>
        <v>0</v>
      </c>
      <c r="Y76" s="98">
        <f>'COGS-PRICE-MARGIN_CWS'!$C86</f>
        <v>0</v>
      </c>
      <c r="Z76" s="98">
        <f>'COGS-PRICE-MARGIN_CWS'!$C86</f>
        <v>0</v>
      </c>
      <c r="AA76" s="98">
        <f>'COGS-PRICE-MARGIN_CWS'!$C136</f>
        <v>0</v>
      </c>
      <c r="AB76" s="98">
        <f>'COGS-PRICE-MARGIN_CWS'!$C136</f>
        <v>0</v>
      </c>
      <c r="AC76" s="98">
        <f>'COGS-PRICE-MARGIN_CWS'!$C136</f>
        <v>0</v>
      </c>
      <c r="AD76" s="98">
        <f>'COGS-PRICE-MARGIN_CWS'!$C136</f>
        <v>0</v>
      </c>
      <c r="AE76" s="98">
        <f>'COGS-PRICE-MARGIN_CWS'!$C136</f>
        <v>0</v>
      </c>
      <c r="AF76" s="98">
        <f>'COGS-PRICE-MARGIN_CWS'!$C136</f>
        <v>0</v>
      </c>
      <c r="AG76" s="98">
        <f>'COGS-PRICE-MARGIN_CWS'!$C136</f>
        <v>0</v>
      </c>
      <c r="AH76" s="98">
        <f>'COGS-PRICE-MARGIN_CWS'!$C136</f>
        <v>0</v>
      </c>
      <c r="AI76" s="98">
        <f>'COGS-PRICE-MARGIN_CWS'!$C136</f>
        <v>0</v>
      </c>
      <c r="AJ76" s="98">
        <f>'COGS-PRICE-MARGIN_CWS'!$C136</f>
        <v>0</v>
      </c>
      <c r="AK76" s="98">
        <f>'COGS-PRICE-MARGIN_CWS'!$C136</f>
        <v>0</v>
      </c>
      <c r="AL76" s="98">
        <f>'COGS-PRICE-MARGIN_CWS'!$C136</f>
        <v>0</v>
      </c>
      <c r="AM76" s="98">
        <f>'COGS-PRICE-MARGIN_CWS'!$C126</f>
        <v>0</v>
      </c>
      <c r="AN76" s="98">
        <f>'COGS-PRICE-MARGIN_CWS'!$C126</f>
        <v>0</v>
      </c>
      <c r="AO76" s="98">
        <f>'COGS-PRICE-MARGIN_CWS'!$C126</f>
        <v>0</v>
      </c>
      <c r="AP76" s="98">
        <f>'COGS-PRICE-MARGIN_CWS'!$C126</f>
        <v>0</v>
      </c>
      <c r="AQ76" s="98">
        <f>'COGS-PRICE-MARGIN_CWS'!$C126</f>
        <v>0</v>
      </c>
      <c r="AR76" s="98">
        <f>'COGS-PRICE-MARGIN_CWS'!$C126</f>
        <v>0</v>
      </c>
      <c r="AS76" s="98">
        <f>'COGS-PRICE-MARGIN_CWS'!$C126</f>
        <v>0</v>
      </c>
      <c r="AT76" s="98">
        <f>'COGS-PRICE-MARGIN_CWS'!$C126</f>
        <v>0</v>
      </c>
      <c r="AU76" s="98">
        <f>'COGS-PRICE-MARGIN_CWS'!$C126</f>
        <v>0</v>
      </c>
      <c r="AV76" s="98">
        <f>'COGS-PRICE-MARGIN_CWS'!$C126</f>
        <v>0</v>
      </c>
      <c r="AW76" s="98">
        <f>'COGS-PRICE-MARGIN_CWS'!$C126</f>
        <v>0</v>
      </c>
      <c r="AX76" s="98">
        <f>'COGS-PRICE-MARGIN_CWS'!$C126</f>
        <v>0</v>
      </c>
      <c r="AY76" s="98">
        <f>'COGS-PRICE-MARGIN_CWS'!$C147</f>
        <v>0</v>
      </c>
      <c r="AZ76" s="98">
        <f>'COGS-PRICE-MARGIN_CWS'!$C147</f>
        <v>0</v>
      </c>
      <c r="BA76" s="98">
        <f>'COGS-PRICE-MARGIN_CWS'!$C147</f>
        <v>0</v>
      </c>
      <c r="BB76" s="98">
        <f>'COGS-PRICE-MARGIN_CWS'!$C147</f>
        <v>0</v>
      </c>
      <c r="BC76" s="98">
        <f>'COGS-PRICE-MARGIN_CWS'!$C147</f>
        <v>0</v>
      </c>
      <c r="BD76" s="98">
        <f>'COGS-PRICE-MARGIN_CWS'!$C147</f>
        <v>0</v>
      </c>
      <c r="BE76" s="98">
        <f>'COGS-PRICE-MARGIN_CWS'!$C147</f>
        <v>0</v>
      </c>
      <c r="BF76" s="98">
        <f>'COGS-PRICE-MARGIN_CWS'!$C147</f>
        <v>0</v>
      </c>
      <c r="BG76" s="98">
        <f>'COGS-PRICE-MARGIN_CWS'!$C147</f>
        <v>0</v>
      </c>
      <c r="BH76" s="98">
        <f>'COGS-PRICE-MARGIN_CWS'!$C147</f>
        <v>0</v>
      </c>
      <c r="BI76" s="98">
        <f>'COGS-PRICE-MARGIN_CWS'!$C147</f>
        <v>0</v>
      </c>
      <c r="BJ76" s="98">
        <f>'COGS-PRICE-MARGIN_CWS'!$C147</f>
        <v>0</v>
      </c>
    </row>
    <row r="77" spans="1:63" ht="12.75" hidden="1" outlineLevel="1" x14ac:dyDescent="0.15">
      <c r="A77" s="47" t="str">
        <f>A75 &amp; " Ingreso"</f>
        <v>Servicio Ingreso</v>
      </c>
      <c r="C77" s="169">
        <f t="shared" ref="C77:BJ77" si="29">C75*(1-C76)</f>
        <v>0</v>
      </c>
      <c r="D77" s="169">
        <f t="shared" si="29"/>
        <v>0</v>
      </c>
      <c r="E77" s="169">
        <f t="shared" si="29"/>
        <v>0</v>
      </c>
      <c r="F77" s="169">
        <f t="shared" si="29"/>
        <v>0</v>
      </c>
      <c r="G77" s="169">
        <f t="shared" si="29"/>
        <v>0</v>
      </c>
      <c r="H77" s="169">
        <f t="shared" si="29"/>
        <v>0</v>
      </c>
      <c r="I77" s="169">
        <f t="shared" si="29"/>
        <v>0</v>
      </c>
      <c r="J77" s="169">
        <f t="shared" si="29"/>
        <v>0</v>
      </c>
      <c r="K77" s="169">
        <f t="shared" si="29"/>
        <v>0</v>
      </c>
      <c r="L77" s="169">
        <f t="shared" si="29"/>
        <v>0</v>
      </c>
      <c r="M77" s="169">
        <f t="shared" si="29"/>
        <v>0</v>
      </c>
      <c r="N77" s="169">
        <f t="shared" si="29"/>
        <v>0</v>
      </c>
      <c r="O77" s="169">
        <f t="shared" si="29"/>
        <v>0</v>
      </c>
      <c r="P77" s="169">
        <f t="shared" si="29"/>
        <v>0</v>
      </c>
      <c r="Q77" s="169">
        <f t="shared" si="29"/>
        <v>0</v>
      </c>
      <c r="R77" s="169">
        <f t="shared" si="29"/>
        <v>0</v>
      </c>
      <c r="S77" s="169">
        <f t="shared" ref="S77:AH77" si="30">S75*(1-S76)</f>
        <v>0</v>
      </c>
      <c r="T77" s="169">
        <f t="shared" si="30"/>
        <v>0</v>
      </c>
      <c r="U77" s="169">
        <f t="shared" si="30"/>
        <v>0</v>
      </c>
      <c r="V77" s="169">
        <f t="shared" si="30"/>
        <v>0</v>
      </c>
      <c r="W77" s="169">
        <f t="shared" si="30"/>
        <v>0</v>
      </c>
      <c r="X77" s="169">
        <f t="shared" si="30"/>
        <v>0</v>
      </c>
      <c r="Y77" s="169">
        <f t="shared" si="30"/>
        <v>0</v>
      </c>
      <c r="Z77" s="169">
        <f t="shared" si="30"/>
        <v>0</v>
      </c>
      <c r="AA77" s="169">
        <f t="shared" si="30"/>
        <v>0</v>
      </c>
      <c r="AB77" s="169">
        <f t="shared" si="30"/>
        <v>0</v>
      </c>
      <c r="AC77" s="169">
        <f t="shared" si="30"/>
        <v>0</v>
      </c>
      <c r="AD77" s="169">
        <f t="shared" si="30"/>
        <v>0</v>
      </c>
      <c r="AE77" s="169">
        <f t="shared" si="30"/>
        <v>0</v>
      </c>
      <c r="AF77" s="169">
        <f t="shared" si="30"/>
        <v>0</v>
      </c>
      <c r="AG77" s="169">
        <f t="shared" si="30"/>
        <v>0</v>
      </c>
      <c r="AH77" s="169">
        <f t="shared" si="30"/>
        <v>0</v>
      </c>
      <c r="AI77" s="169">
        <f t="shared" ref="AI77:AL77" si="31">AI75*(1-AI76)</f>
        <v>0</v>
      </c>
      <c r="AJ77" s="169">
        <f t="shared" si="31"/>
        <v>0</v>
      </c>
      <c r="AK77" s="169">
        <f t="shared" si="31"/>
        <v>0</v>
      </c>
      <c r="AL77" s="169">
        <f t="shared" si="31"/>
        <v>0</v>
      </c>
      <c r="AM77" s="90">
        <f t="shared" si="29"/>
        <v>0</v>
      </c>
      <c r="AN77" s="90">
        <f t="shared" si="29"/>
        <v>0</v>
      </c>
      <c r="AO77" s="90">
        <f t="shared" si="29"/>
        <v>0</v>
      </c>
      <c r="AP77" s="90">
        <f t="shared" si="29"/>
        <v>0</v>
      </c>
      <c r="AQ77" s="90">
        <f t="shared" si="29"/>
        <v>0</v>
      </c>
      <c r="AR77" s="90">
        <f t="shared" si="29"/>
        <v>0</v>
      </c>
      <c r="AS77" s="90">
        <f t="shared" si="29"/>
        <v>0</v>
      </c>
      <c r="AT77" s="90">
        <f t="shared" si="29"/>
        <v>0</v>
      </c>
      <c r="AU77" s="90">
        <f t="shared" si="29"/>
        <v>0</v>
      </c>
      <c r="AV77" s="90">
        <f t="shared" si="29"/>
        <v>0</v>
      </c>
      <c r="AW77" s="90">
        <f t="shared" si="29"/>
        <v>0</v>
      </c>
      <c r="AX77" s="90">
        <f t="shared" si="29"/>
        <v>0</v>
      </c>
      <c r="AY77" s="90" t="e">
        <f t="shared" si="29"/>
        <v>#VALUE!</v>
      </c>
      <c r="AZ77" s="90" t="e">
        <f t="shared" si="29"/>
        <v>#VALUE!</v>
      </c>
      <c r="BA77" s="90" t="e">
        <f t="shared" si="29"/>
        <v>#VALUE!</v>
      </c>
      <c r="BB77" s="90" t="e">
        <f t="shared" si="29"/>
        <v>#VALUE!</v>
      </c>
      <c r="BC77" s="90" t="e">
        <f t="shared" si="29"/>
        <v>#VALUE!</v>
      </c>
      <c r="BD77" s="90" t="e">
        <f t="shared" si="29"/>
        <v>#VALUE!</v>
      </c>
      <c r="BE77" s="90" t="e">
        <f t="shared" si="29"/>
        <v>#VALUE!</v>
      </c>
      <c r="BF77" s="90" t="e">
        <f t="shared" si="29"/>
        <v>#VALUE!</v>
      </c>
      <c r="BG77" s="90" t="e">
        <f t="shared" si="29"/>
        <v>#VALUE!</v>
      </c>
      <c r="BH77" s="90" t="e">
        <f t="shared" si="29"/>
        <v>#VALUE!</v>
      </c>
      <c r="BI77" s="90" t="e">
        <f t="shared" si="29"/>
        <v>#VALUE!</v>
      </c>
      <c r="BJ77" s="90" t="e">
        <f t="shared" si="29"/>
        <v>#VALUE!</v>
      </c>
      <c r="BK77" s="118" t="e">
        <f>SUM(C77:BJ77)</f>
        <v>#VALUE!</v>
      </c>
    </row>
    <row r="78" spans="1:63" ht="12.75" hidden="1" outlineLevel="1" x14ac:dyDescent="0.15">
      <c r="A78" s="47" t="s">
        <v>354</v>
      </c>
      <c r="C78" s="169">
        <f>'REV-REC-MAINT_CWS'!F104</f>
        <v>0</v>
      </c>
      <c r="D78" s="169">
        <f>'REV-REC-MAINT_CWS'!G104</f>
        <v>0</v>
      </c>
      <c r="E78" s="169">
        <f>'REV-REC-MAINT_CWS'!H104</f>
        <v>0</v>
      </c>
      <c r="F78" s="169">
        <f>'REV-REC-MAINT_CWS'!I104</f>
        <v>0</v>
      </c>
      <c r="G78" s="169">
        <f>'REV-REC-MAINT_CWS'!J104</f>
        <v>0</v>
      </c>
      <c r="H78" s="169">
        <f>'REV-REC-MAINT_CWS'!K104</f>
        <v>0</v>
      </c>
      <c r="I78" s="169">
        <f>'REV-REC-MAINT_CWS'!L104</f>
        <v>0</v>
      </c>
      <c r="J78" s="169">
        <f>'REV-REC-MAINT_CWS'!M104</f>
        <v>0</v>
      </c>
      <c r="K78" s="169">
        <f>'REV-REC-MAINT_CWS'!N104</f>
        <v>0</v>
      </c>
      <c r="L78" s="169">
        <f>'REV-REC-MAINT_CWS'!O104</f>
        <v>0</v>
      </c>
      <c r="M78" s="169">
        <f>'REV-REC-MAINT_CWS'!P104</f>
        <v>0</v>
      </c>
      <c r="N78" s="169">
        <f>'REV-REC-MAINT_CWS'!Q104</f>
        <v>0</v>
      </c>
      <c r="O78" s="169">
        <f>'REV-REC-MAINT_CWS'!R104</f>
        <v>0</v>
      </c>
      <c r="P78" s="169">
        <f>'REV-REC-MAINT_CWS'!S104</f>
        <v>0</v>
      </c>
      <c r="Q78" s="169">
        <f>'REV-REC-MAINT_CWS'!T104</f>
        <v>0</v>
      </c>
      <c r="R78" s="169">
        <f>'REV-REC-MAINT_CWS'!U104</f>
        <v>0</v>
      </c>
      <c r="S78" s="169">
        <f>'REV-REC-MAINT_CWS'!V104</f>
        <v>0</v>
      </c>
      <c r="T78" s="169">
        <f>'REV-REC-MAINT_CWS'!W104</f>
        <v>0</v>
      </c>
      <c r="U78" s="169">
        <f>'REV-REC-MAINT_CWS'!X104</f>
        <v>0</v>
      </c>
      <c r="V78" s="169">
        <f>'REV-REC-MAINT_CWS'!Y104</f>
        <v>0</v>
      </c>
      <c r="W78" s="169">
        <f>'REV-REC-MAINT_CWS'!Z104</f>
        <v>0</v>
      </c>
      <c r="X78" s="169">
        <f>'REV-REC-MAINT_CWS'!AA104</f>
        <v>0</v>
      </c>
      <c r="Y78" s="169">
        <f>'REV-REC-MAINT_CWS'!AB104</f>
        <v>0</v>
      </c>
      <c r="Z78" s="169">
        <f>'REV-REC-MAINT_CWS'!AC104</f>
        <v>0</v>
      </c>
      <c r="AA78" s="169">
        <f>'REV-REC-MAINT_CWS'!AD104</f>
        <v>0</v>
      </c>
      <c r="AB78" s="169">
        <f>'REV-REC-MAINT_CWS'!AE104</f>
        <v>0</v>
      </c>
      <c r="AC78" s="169">
        <f>'REV-REC-MAINT_CWS'!AE104</f>
        <v>0</v>
      </c>
      <c r="AD78" s="169">
        <f>'REV-REC-MAINT_CWS'!AG104</f>
        <v>0</v>
      </c>
      <c r="AE78" s="169">
        <f>'REV-REC-MAINT_CWS'!AH104</f>
        <v>0</v>
      </c>
      <c r="AF78" s="169">
        <f>'REV-REC-MAINT_CWS'!AI104</f>
        <v>0</v>
      </c>
      <c r="AG78" s="169">
        <f>'REV-REC-MAINT_CWS'!AJ104</f>
        <v>0</v>
      </c>
      <c r="AH78" s="169">
        <f>'REV-REC-MAINT_CWS'!AK104</f>
        <v>0</v>
      </c>
      <c r="AI78" s="169">
        <f>'REV-REC-MAINT_CWS'!AL104</f>
        <v>0</v>
      </c>
      <c r="AJ78" s="169">
        <f>'REV-REC-MAINT_CWS'!AM104</f>
        <v>0</v>
      </c>
      <c r="AK78" s="169">
        <f>'REV-REC-MAINT_CWS'!AN104</f>
        <v>0</v>
      </c>
      <c r="AL78" s="169">
        <f>'REV-REC-MAINT_CWS'!AO104</f>
        <v>0</v>
      </c>
      <c r="AM78" s="90">
        <f>'REV-REC-MAINT_CWS'!AP104</f>
        <v>0</v>
      </c>
      <c r="AN78" s="90">
        <f>'REV-REC-MAINT_CWS'!AQ104</f>
        <v>0</v>
      </c>
      <c r="AO78" s="90">
        <f>'REV-REC-MAINT_CWS'!AR104</f>
        <v>9</v>
      </c>
      <c r="AP78" s="90">
        <f>'REV-REC-MAINT_CWS'!AS104</f>
        <v>0</v>
      </c>
      <c r="AQ78" s="90">
        <f>'REV-REC-MAINT_CWS'!AT104</f>
        <v>0</v>
      </c>
      <c r="AR78" s="90">
        <f>'REV-REC-MAINT_CWS'!AU104</f>
        <v>0</v>
      </c>
      <c r="AS78" s="90">
        <f>'REV-REC-MAINT_CWS'!AV104</f>
        <v>0</v>
      </c>
      <c r="AT78" s="90">
        <f>'REV-REC-MAINT_CWS'!AW104</f>
        <v>0</v>
      </c>
      <c r="AU78" s="90">
        <f>'REV-REC-MAINT_CWS'!AX104</f>
        <v>0</v>
      </c>
      <c r="AV78" s="90">
        <f>'REV-REC-MAINT_CWS'!AY104</f>
        <v>0</v>
      </c>
      <c r="AW78" s="90">
        <f>'REV-REC-MAINT_CWS'!AZ104</f>
        <v>0</v>
      </c>
      <c r="AX78" s="90">
        <f>'REV-REC-MAINT_CWS'!BA104</f>
        <v>0</v>
      </c>
      <c r="AY78" s="90">
        <f>'REV-REC-MAINT_CWS'!BB104</f>
        <v>0</v>
      </c>
      <c r="AZ78" s="90">
        <f>'REV-REC-MAINT_CWS'!BC104</f>
        <v>0</v>
      </c>
      <c r="BA78" s="90">
        <f>'REV-REC-MAINT_CWS'!BD104</f>
        <v>9</v>
      </c>
      <c r="BB78" s="90">
        <f>'REV-REC-MAINT_CWS'!BE104</f>
        <v>0</v>
      </c>
      <c r="BC78" s="90">
        <f>'REV-REC-MAINT_CWS'!BF104</f>
        <v>0</v>
      </c>
      <c r="BD78" s="90">
        <f>'REV-REC-MAINT_CWS'!BG104</f>
        <v>0</v>
      </c>
      <c r="BE78" s="90">
        <f>'REV-REC-MAINT_CWS'!BH104</f>
        <v>0</v>
      </c>
      <c r="BF78" s="90">
        <f>'REV-REC-MAINT_CWS'!BI104</f>
        <v>0</v>
      </c>
      <c r="BG78" s="90">
        <f>'REV-REC-MAINT_CWS'!BJ104</f>
        <v>0</v>
      </c>
      <c r="BH78" s="90">
        <f>'REV-REC-MAINT_CWS'!BK104</f>
        <v>0</v>
      </c>
      <c r="BI78" s="90">
        <f>'REV-REC-MAINT_CWS'!BL104</f>
        <v>0</v>
      </c>
      <c r="BJ78" s="90">
        <f>'REV-REC-MAINT_CWS'!BM104</f>
        <v>0</v>
      </c>
      <c r="BK78" s="118">
        <f>SUM(C78:BJ78)</f>
        <v>18</v>
      </c>
    </row>
    <row r="79" spans="1:63" ht="12.75" hidden="1" outlineLevel="1" x14ac:dyDescent="0.15"/>
    <row r="80" spans="1:63" ht="12.75" hidden="1" outlineLevel="1" x14ac:dyDescent="0.15">
      <c r="A80" s="16" t="str">
        <f>A72</f>
        <v>Domicilio Services Units</v>
      </c>
    </row>
    <row r="81" spans="1:64" ht="12.75" hidden="1" outlineLevel="1" x14ac:dyDescent="0.15">
      <c r="A81" s="47" t="str">
        <f>'COGS-PRICE-MARGIN_CWS'!A44</f>
        <v>Envío</v>
      </c>
      <c r="C81" s="169">
        <f>'COGS-PRICE-MARGIN_CWS'!$B48*C72</f>
        <v>0</v>
      </c>
      <c r="D81" s="169">
        <f>'COGS-PRICE-MARGIN_CWS'!$B48*D72</f>
        <v>0</v>
      </c>
      <c r="E81" s="169">
        <f>'COGS-PRICE-MARGIN_CWS'!$B48*E72</f>
        <v>0</v>
      </c>
      <c r="F81" s="90">
        <f>'COGS-PRICE-MARGIN_CWS'!$B48*F72</f>
        <v>2500</v>
      </c>
      <c r="G81" s="90">
        <f>'COGS-PRICE-MARGIN_CWS'!$B48*G72</f>
        <v>2500</v>
      </c>
      <c r="H81" s="90">
        <f>'COGS-PRICE-MARGIN_CWS'!$B48*H72</f>
        <v>2500</v>
      </c>
      <c r="I81" s="90">
        <f>'COGS-PRICE-MARGIN_CWS'!$B48*I72</f>
        <v>2500</v>
      </c>
      <c r="J81" s="90">
        <f>'COGS-PRICE-MARGIN_CWS'!$B48*J72</f>
        <v>2500</v>
      </c>
      <c r="K81" s="90">
        <f>'COGS-PRICE-MARGIN_CWS'!$B48*K72</f>
        <v>2500</v>
      </c>
      <c r="L81" s="90">
        <f>'COGS-PRICE-MARGIN_CWS'!$B48*L72</f>
        <v>2500</v>
      </c>
      <c r="M81" s="90">
        <f>'COGS-PRICE-MARGIN_CWS'!$B48*M72</f>
        <v>2500</v>
      </c>
      <c r="N81" s="90">
        <f>'COGS-PRICE-MARGIN_CWS'!$B48*N72</f>
        <v>2500</v>
      </c>
      <c r="O81" s="169">
        <f>'COGS-PRICE-MARGIN_CWS'!$B94*O72</f>
        <v>5350</v>
      </c>
      <c r="P81" s="169">
        <f>'COGS-PRICE-MARGIN_CWS'!$B94*P72</f>
        <v>8025</v>
      </c>
      <c r="Q81" s="169">
        <f>'COGS-PRICE-MARGIN_CWS'!$B94*Q72</f>
        <v>8025</v>
      </c>
      <c r="R81" s="169">
        <f>'COGS-PRICE-MARGIN_CWS'!$B94*R72</f>
        <v>8025</v>
      </c>
      <c r="S81" s="169">
        <f>'COGS-PRICE-MARGIN_CWS'!$B94*S72</f>
        <v>8025</v>
      </c>
      <c r="T81" s="169">
        <f>'COGS-PRICE-MARGIN_CWS'!$B94*T72</f>
        <v>8025</v>
      </c>
      <c r="U81" s="169">
        <f>'COGS-PRICE-MARGIN_CWS'!$B94*U72</f>
        <v>8025</v>
      </c>
      <c r="V81" s="169">
        <f>'COGS-PRICE-MARGIN_CWS'!$B94*V72</f>
        <v>8025</v>
      </c>
      <c r="W81" s="169">
        <f>'COGS-PRICE-MARGIN_CWS'!$B94*W72</f>
        <v>8025</v>
      </c>
      <c r="X81" s="169">
        <f>'COGS-PRICE-MARGIN_CWS'!$B94*X72</f>
        <v>8025</v>
      </c>
      <c r="Y81" s="169">
        <f>'COGS-PRICE-MARGIN_CWS'!$B94*Y72</f>
        <v>8025</v>
      </c>
      <c r="Z81" s="169">
        <f>'COGS-PRICE-MARGIN_CWS'!$B94*Z72</f>
        <v>5350</v>
      </c>
      <c r="AA81" s="90">
        <f>'COGS-PRICE-MARGIN_CWS'!$B144*AA72</f>
        <v>12500</v>
      </c>
      <c r="AB81" s="90">
        <f>'COGS-PRICE-MARGIN_CWS'!$B144*AB72</f>
        <v>20000</v>
      </c>
      <c r="AC81" s="90">
        <f>'COGS-PRICE-MARGIN_CWS'!$B144*AC72</f>
        <v>22500</v>
      </c>
      <c r="AD81" s="90">
        <f>'COGS-PRICE-MARGIN_CWS'!$B144*AD72</f>
        <v>22500</v>
      </c>
      <c r="AE81" s="90">
        <f>'COGS-PRICE-MARGIN_CWS'!$B144*AE72</f>
        <v>22500</v>
      </c>
      <c r="AF81" s="90">
        <f>'COGS-PRICE-MARGIN_CWS'!$B144*AF72</f>
        <v>25000</v>
      </c>
      <c r="AG81" s="90">
        <f>'COGS-PRICE-MARGIN_CWS'!$B144*AG72</f>
        <v>22500</v>
      </c>
      <c r="AH81" s="90">
        <f>'COGS-PRICE-MARGIN_CWS'!$B144*AH72</f>
        <v>22500</v>
      </c>
      <c r="AI81" s="90">
        <f>'COGS-PRICE-MARGIN_CWS'!$B144*AI72</f>
        <v>20000</v>
      </c>
      <c r="AJ81" s="90">
        <f>'COGS-PRICE-MARGIN_CWS'!$B144*AJ72</f>
        <v>20000</v>
      </c>
      <c r="AK81" s="90">
        <f>'COGS-PRICE-MARGIN_CWS'!$B144*AK72</f>
        <v>20000</v>
      </c>
      <c r="AL81" s="90">
        <f>'COGS-PRICE-MARGIN_CWS'!$B144*AL72</f>
        <v>12500</v>
      </c>
      <c r="AM81" s="90">
        <f>'COGS-PRICE-MARGIN_CWS'!$B132*AM72</f>
        <v>0</v>
      </c>
      <c r="AN81" s="90">
        <f>'COGS-PRICE-MARGIN_CWS'!$B132*AN72</f>
        <v>0</v>
      </c>
      <c r="AO81" s="90">
        <f>'COGS-PRICE-MARGIN_CWS'!$B132*AO72</f>
        <v>0</v>
      </c>
      <c r="AP81" s="90">
        <f>'COGS-PRICE-MARGIN_CWS'!$B132*AP72</f>
        <v>0</v>
      </c>
      <c r="AQ81" s="90">
        <f>'COGS-PRICE-MARGIN_CWS'!$B132*AQ72</f>
        <v>0</v>
      </c>
      <c r="AR81" s="90">
        <f>'COGS-PRICE-MARGIN_CWS'!$B132*AR72</f>
        <v>0</v>
      </c>
      <c r="AS81" s="90">
        <f>'COGS-PRICE-MARGIN_CWS'!$B132*AS72</f>
        <v>0</v>
      </c>
      <c r="AT81" s="90">
        <f>'COGS-PRICE-MARGIN_CWS'!$B132*AT72</f>
        <v>0</v>
      </c>
      <c r="AU81" s="90">
        <f>'COGS-PRICE-MARGIN_CWS'!$B132*AU72</f>
        <v>0</v>
      </c>
      <c r="AV81" s="90">
        <f>'COGS-PRICE-MARGIN_CWS'!$B132*AV72</f>
        <v>0</v>
      </c>
      <c r="AW81" s="90">
        <f>'COGS-PRICE-MARGIN_CWS'!$B132*AW72</f>
        <v>0</v>
      </c>
      <c r="AX81" s="90">
        <f>'COGS-PRICE-MARGIN_CWS'!$B132*AX72</f>
        <v>0</v>
      </c>
      <c r="AY81" s="90" t="e">
        <f>'COGS-PRICE-MARGIN_CWS'!$B153*AY72</f>
        <v>#VALUE!</v>
      </c>
      <c r="AZ81" s="90" t="e">
        <f>'COGS-PRICE-MARGIN_CWS'!$B153*AZ72</f>
        <v>#VALUE!</v>
      </c>
      <c r="BA81" s="90" t="e">
        <f>'COGS-PRICE-MARGIN_CWS'!$B153*BA72</f>
        <v>#VALUE!</v>
      </c>
      <c r="BB81" s="90" t="e">
        <f>'COGS-PRICE-MARGIN_CWS'!$B153*BB72</f>
        <v>#VALUE!</v>
      </c>
      <c r="BC81" s="90" t="e">
        <f>'COGS-PRICE-MARGIN_CWS'!$B153*BC72</f>
        <v>#VALUE!</v>
      </c>
      <c r="BD81" s="90" t="e">
        <f>'COGS-PRICE-MARGIN_CWS'!$B153*BD72</f>
        <v>#VALUE!</v>
      </c>
      <c r="BE81" s="90" t="e">
        <f>'COGS-PRICE-MARGIN_CWS'!$B153*BE72</f>
        <v>#VALUE!</v>
      </c>
      <c r="BF81" s="90" t="e">
        <f>'COGS-PRICE-MARGIN_CWS'!$B153*BF72</f>
        <v>#VALUE!</v>
      </c>
      <c r="BG81" s="90" t="e">
        <f>'COGS-PRICE-MARGIN_CWS'!$B153*BG72</f>
        <v>#VALUE!</v>
      </c>
      <c r="BH81" s="90" t="e">
        <f>'COGS-PRICE-MARGIN_CWS'!$B153*BH72</f>
        <v>#VALUE!</v>
      </c>
      <c r="BI81" s="90" t="e">
        <f>'COGS-PRICE-MARGIN_CWS'!$B153*BI72</f>
        <v>#VALUE!</v>
      </c>
      <c r="BJ81" s="90" t="e">
        <f>'COGS-PRICE-MARGIN_CWS'!$B153*BJ72</f>
        <v>#VALUE!</v>
      </c>
      <c r="BK81" s="118" t="e">
        <f>SUM(C81:BJ81)</f>
        <v>#VALUE!</v>
      </c>
    </row>
    <row r="82" spans="1:64" ht="12.75" hidden="1" outlineLevel="1" x14ac:dyDescent="0.15">
      <c r="A82" s="47" t="s">
        <v>353</v>
      </c>
      <c r="C82" s="12">
        <f>'REV-REC-MAINT_CWS'!F177</f>
        <v>0</v>
      </c>
      <c r="D82" s="12">
        <f>'REV-REC-MAINT_CWS'!G177</f>
        <v>0</v>
      </c>
      <c r="E82" s="12">
        <f>'REV-REC-MAINT_CWS'!H177</f>
        <v>0</v>
      </c>
      <c r="F82" s="12">
        <f>'REV-REC-MAINT_CWS'!I177</f>
        <v>0</v>
      </c>
      <c r="G82" s="12">
        <f>'REV-REC-MAINT_CWS'!J177</f>
        <v>0</v>
      </c>
      <c r="H82" s="12">
        <f>'REV-REC-MAINT_CWS'!K177</f>
        <v>0</v>
      </c>
      <c r="I82" s="12">
        <f>'REV-REC-MAINT_CWS'!L177</f>
        <v>0</v>
      </c>
      <c r="J82" s="12">
        <f>'REV-REC-MAINT_CWS'!M177</f>
        <v>0</v>
      </c>
      <c r="K82" s="12">
        <f>'REV-REC-MAINT_CWS'!N177</f>
        <v>0</v>
      </c>
      <c r="L82" s="12">
        <f>'REV-REC-MAINT_CWS'!O177</f>
        <v>0</v>
      </c>
      <c r="M82" s="12">
        <f>'REV-REC-MAINT_CWS'!P177</f>
        <v>0</v>
      </c>
      <c r="N82" s="12">
        <f>'REV-REC-MAINT_CWS'!Q177</f>
        <v>0</v>
      </c>
      <c r="O82" s="12">
        <f>'REV-REC-MAINT_CWS'!R177</f>
        <v>0</v>
      </c>
      <c r="P82" s="12">
        <f>'REV-REC-MAINT_CWS'!S177</f>
        <v>0</v>
      </c>
      <c r="Q82" s="12">
        <f>'REV-REC-MAINT_CWS'!T177</f>
        <v>0</v>
      </c>
      <c r="R82" s="12">
        <f>'REV-REC-MAINT_CWS'!U177</f>
        <v>0</v>
      </c>
      <c r="S82" s="12">
        <f>'REV-REC-MAINT_CWS'!V177</f>
        <v>0</v>
      </c>
      <c r="T82" s="12">
        <f>'REV-REC-MAINT_CWS'!W177</f>
        <v>0</v>
      </c>
      <c r="U82" s="12">
        <f>'REV-REC-MAINT_CWS'!X177</f>
        <v>0</v>
      </c>
      <c r="V82" s="12">
        <f>'REV-REC-MAINT_CWS'!Y177</f>
        <v>0</v>
      </c>
      <c r="W82" s="12">
        <f>'REV-REC-MAINT_CWS'!Z177</f>
        <v>0</v>
      </c>
      <c r="X82" s="12">
        <f>'REV-REC-MAINT_CWS'!AA177</f>
        <v>0</v>
      </c>
      <c r="Y82" s="12">
        <f>'REV-REC-MAINT_CWS'!AB177</f>
        <v>0</v>
      </c>
      <c r="Z82" s="12">
        <f>'REV-REC-MAINT_CWS'!AC177</f>
        <v>0</v>
      </c>
      <c r="AA82" s="12">
        <f>'REV-REC-MAINT_CWS'!AD177</f>
        <v>0</v>
      </c>
      <c r="AB82" s="12">
        <f>'REV-REC-MAINT_CWS'!AE177</f>
        <v>0</v>
      </c>
      <c r="AC82" s="12">
        <f>'REV-REC-MAINT_CWS'!AF177</f>
        <v>0</v>
      </c>
      <c r="AD82" s="12">
        <f>'REV-REC-MAINT_CWS'!AG177</f>
        <v>0</v>
      </c>
      <c r="AE82" s="12">
        <f>'REV-REC-MAINT_CWS'!AH177</f>
        <v>0</v>
      </c>
      <c r="AF82" s="12">
        <f>'REV-REC-MAINT_CWS'!AI177</f>
        <v>0</v>
      </c>
      <c r="AG82" s="12">
        <f>'REV-REC-MAINT_CWS'!AJ177</f>
        <v>0</v>
      </c>
      <c r="AH82" s="12">
        <f>'REV-REC-MAINT_CWS'!AK177</f>
        <v>0</v>
      </c>
      <c r="AI82" s="12">
        <f>'REV-REC-MAINT_CWS'!AL177</f>
        <v>0</v>
      </c>
      <c r="AJ82" s="12">
        <f>'REV-REC-MAINT_CWS'!AM177</f>
        <v>0</v>
      </c>
      <c r="AK82" s="12">
        <f>'REV-REC-MAINT_CWS'!AN177</f>
        <v>0</v>
      </c>
      <c r="AL82" s="12">
        <f>'REV-REC-MAINT_CWS'!AO177</f>
        <v>0</v>
      </c>
      <c r="AM82" s="12">
        <f>'REV-REC-MAINT_CWS'!AP177</f>
        <v>0</v>
      </c>
      <c r="AN82" s="12">
        <f>'REV-REC-MAINT_CWS'!AQ177</f>
        <v>0</v>
      </c>
      <c r="AO82" s="12">
        <f>'REV-REC-MAINT_CWS'!AR177</f>
        <v>0</v>
      </c>
      <c r="AP82" s="12">
        <f>'REV-REC-MAINT_CWS'!AS177</f>
        <v>0</v>
      </c>
      <c r="AQ82" s="12">
        <f>'REV-REC-MAINT_CWS'!AT177</f>
        <v>0</v>
      </c>
      <c r="AR82" s="12">
        <f>'REV-REC-MAINT_CWS'!AU177</f>
        <v>0</v>
      </c>
      <c r="AS82" s="12">
        <f>'REV-REC-MAINT_CWS'!AV177</f>
        <v>0</v>
      </c>
      <c r="AT82" s="12">
        <f>'REV-REC-MAINT_CWS'!AW177</f>
        <v>0</v>
      </c>
      <c r="AU82" s="12">
        <f>'REV-REC-MAINT_CWS'!AX177</f>
        <v>0</v>
      </c>
      <c r="AV82" s="12">
        <f>'REV-REC-MAINT_CWS'!AY177</f>
        <v>0</v>
      </c>
      <c r="AW82" s="12">
        <f>'REV-REC-MAINT_CWS'!AZ177</f>
        <v>0</v>
      </c>
      <c r="AX82" s="12">
        <f>'REV-REC-MAINT_CWS'!BA177</f>
        <v>0</v>
      </c>
      <c r="AY82" s="12">
        <f>'REV-REC-MAINT_CWS'!BB177</f>
        <v>0</v>
      </c>
      <c r="AZ82" s="12">
        <f>'REV-REC-MAINT_CWS'!BC177</f>
        <v>0</v>
      </c>
      <c r="BA82" s="12">
        <f>'REV-REC-MAINT_CWS'!BD177</f>
        <v>0</v>
      </c>
      <c r="BB82" s="12">
        <f>'REV-REC-MAINT_CWS'!BE177</f>
        <v>0</v>
      </c>
      <c r="BC82" s="12">
        <f>'REV-REC-MAINT_CWS'!BF177</f>
        <v>0</v>
      </c>
      <c r="BD82" s="12">
        <f>'REV-REC-MAINT_CWS'!BG177</f>
        <v>0</v>
      </c>
      <c r="BE82" s="12">
        <f>'REV-REC-MAINT_CWS'!BH177</f>
        <v>0</v>
      </c>
      <c r="BF82" s="12">
        <f>'REV-REC-MAINT_CWS'!BI177</f>
        <v>0</v>
      </c>
      <c r="BG82" s="12">
        <f>'REV-REC-MAINT_CWS'!BJ177</f>
        <v>0</v>
      </c>
      <c r="BH82" s="12">
        <f>'REV-REC-MAINT_CWS'!BK177</f>
        <v>0</v>
      </c>
      <c r="BI82" s="12">
        <f>'REV-REC-MAINT_CWS'!BL177</f>
        <v>0</v>
      </c>
      <c r="BJ82" s="12">
        <f>'REV-REC-MAINT_CWS'!BM177</f>
        <v>0</v>
      </c>
      <c r="BK82" s="118">
        <f>SUM(C82:BJ82)</f>
        <v>0</v>
      </c>
    </row>
    <row r="83" spans="1:64" ht="12.75" collapsed="1" x14ac:dyDescent="0.15">
      <c r="A83" s="47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  <c r="AA83" s="12"/>
      <c r="AB83" s="12"/>
      <c r="AC83" s="12"/>
      <c r="AD83" s="12"/>
      <c r="AE83" s="12"/>
      <c r="AF83" s="12"/>
      <c r="AG83" s="12"/>
      <c r="AH83" s="12"/>
      <c r="AI83" s="12"/>
      <c r="AJ83" s="12"/>
      <c r="AK83" s="12"/>
      <c r="AL83" s="12"/>
      <c r="AM83" s="12"/>
      <c r="AN83" s="12"/>
      <c r="AO83" s="12"/>
      <c r="AP83" s="12"/>
      <c r="AQ83" s="12"/>
      <c r="AR83" s="12"/>
      <c r="AS83" s="12"/>
      <c r="AT83" s="12"/>
      <c r="AU83" s="12"/>
      <c r="AV83" s="12"/>
      <c r="AW83" s="12"/>
      <c r="AX83" s="12"/>
      <c r="AY83" s="12"/>
      <c r="AZ83" s="12"/>
      <c r="BA83" s="12"/>
      <c r="BB83" s="12"/>
      <c r="BC83" s="12"/>
      <c r="BD83" s="12"/>
      <c r="BE83" s="12"/>
      <c r="BF83" s="12"/>
      <c r="BG83" s="12"/>
      <c r="BH83" s="12"/>
      <c r="BI83" s="12"/>
      <c r="BJ83" s="12"/>
    </row>
    <row r="84" spans="1:64" ht="12.75" x14ac:dyDescent="0.15">
      <c r="A84" s="16" t="s">
        <v>1229</v>
      </c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  <c r="AA84" s="12"/>
      <c r="AB84" s="12"/>
      <c r="AC84" s="12"/>
      <c r="AD84" s="12"/>
      <c r="AE84" s="12"/>
      <c r="AF84" s="12"/>
      <c r="AG84" s="12"/>
      <c r="AH84" s="12"/>
      <c r="AI84" s="12"/>
      <c r="AJ84" s="12"/>
      <c r="AK84" s="12"/>
      <c r="AL84" s="12"/>
      <c r="AM84" s="12"/>
      <c r="AN84" s="12"/>
      <c r="AO84" s="12"/>
      <c r="AP84" s="12"/>
      <c r="AQ84" s="12"/>
      <c r="AR84" s="12"/>
      <c r="AS84" s="12"/>
      <c r="AT84" s="12"/>
      <c r="AU84" s="12"/>
      <c r="AV84" s="12"/>
      <c r="AW84" s="12"/>
      <c r="AX84" s="12"/>
      <c r="AY84" s="12"/>
      <c r="AZ84" s="12"/>
      <c r="BA84" s="12"/>
      <c r="BB84" s="12"/>
      <c r="BC84" s="12"/>
      <c r="BD84" s="12"/>
      <c r="BE84" s="12"/>
      <c r="BF84" s="12"/>
      <c r="BG84" s="12"/>
      <c r="BH84" s="12"/>
      <c r="BI84" s="12"/>
      <c r="BJ84" s="12"/>
    </row>
    <row r="85" spans="1:64" ht="12.75" x14ac:dyDescent="0.15">
      <c r="A85" s="47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  <c r="AA85" s="12"/>
      <c r="AB85" s="12"/>
      <c r="AC85" s="12"/>
      <c r="AD85" s="12"/>
      <c r="AE85" s="12"/>
      <c r="AF85" s="12"/>
      <c r="AG85" s="12"/>
      <c r="AH85" s="12"/>
      <c r="AI85" s="12"/>
      <c r="AJ85" s="12"/>
      <c r="AK85" s="12"/>
      <c r="AL85" s="12"/>
      <c r="AM85" s="12"/>
      <c r="AN85" s="12"/>
      <c r="AO85" s="12"/>
      <c r="AP85" s="12"/>
      <c r="AQ85" s="12"/>
      <c r="AR85" s="12"/>
      <c r="AS85" s="12"/>
      <c r="AT85" s="12"/>
      <c r="AU85" s="12"/>
      <c r="AV85" s="12"/>
      <c r="AW85" s="12"/>
      <c r="AX85" s="12"/>
      <c r="AY85" s="12"/>
      <c r="AZ85" s="12"/>
      <c r="BA85" s="12"/>
      <c r="BB85" s="12"/>
      <c r="BC85" s="12"/>
      <c r="BD85" s="12"/>
      <c r="BE85" s="12"/>
      <c r="BF85" s="12"/>
      <c r="BG85" s="12"/>
      <c r="BH85" s="12"/>
      <c r="BI85" s="12"/>
      <c r="BJ85" s="12"/>
    </row>
    <row r="86" spans="1:64" ht="12.75" x14ac:dyDescent="0.15">
      <c r="A86" s="33" t="str">
        <f>"Total Revenue " &amp; A11</f>
        <v>Total Revenue Producto Diario</v>
      </c>
      <c r="C86" s="97">
        <f>C$17+C$40+C$41+C$44+C$45</f>
        <v>0</v>
      </c>
      <c r="D86" s="97">
        <f t="shared" ref="D86:BJ86" si="32">D$17+D$40+D$41+D$44+D$45</f>
        <v>0</v>
      </c>
      <c r="E86" s="97">
        <f t="shared" si="32"/>
        <v>0</v>
      </c>
      <c r="F86" s="97">
        <f t="shared" si="32"/>
        <v>86900</v>
      </c>
      <c r="G86" s="97">
        <f t="shared" si="32"/>
        <v>103280</v>
      </c>
      <c r="H86" s="97">
        <f t="shared" si="32"/>
        <v>119660</v>
      </c>
      <c r="I86" s="97">
        <f t="shared" si="32"/>
        <v>86900</v>
      </c>
      <c r="J86" s="97">
        <f t="shared" si="32"/>
        <v>103280</v>
      </c>
      <c r="K86" s="97">
        <f t="shared" si="32"/>
        <v>68020</v>
      </c>
      <c r="L86" s="97">
        <f t="shared" si="32"/>
        <v>68020</v>
      </c>
      <c r="M86" s="97">
        <f t="shared" si="32"/>
        <v>68020</v>
      </c>
      <c r="N86" s="97">
        <f t="shared" si="32"/>
        <v>35260</v>
      </c>
      <c r="O86" s="97">
        <f t="shared" si="32"/>
        <v>219885</v>
      </c>
      <c r="P86" s="97">
        <f t="shared" si="32"/>
        <v>340795</v>
      </c>
      <c r="Q86" s="97">
        <f t="shared" si="32"/>
        <v>401250</v>
      </c>
      <c r="R86" s="97">
        <f t="shared" si="32"/>
        <v>401250</v>
      </c>
      <c r="S86" s="97">
        <f t="shared" si="32"/>
        <v>439770</v>
      </c>
      <c r="T86" s="97">
        <f t="shared" si="32"/>
        <v>480965</v>
      </c>
      <c r="U86" s="97">
        <f t="shared" si="32"/>
        <v>401250</v>
      </c>
      <c r="V86" s="97">
        <f t="shared" si="32"/>
        <v>439770</v>
      </c>
      <c r="W86" s="97">
        <f t="shared" si="32"/>
        <v>340795</v>
      </c>
      <c r="X86" s="97">
        <f t="shared" si="32"/>
        <v>340795</v>
      </c>
      <c r="Y86" s="97">
        <f t="shared" si="32"/>
        <v>340795</v>
      </c>
      <c r="Z86" s="97">
        <f t="shared" si="32"/>
        <v>219885</v>
      </c>
      <c r="AA86" s="97">
        <f t="shared" si="32"/>
        <v>264500</v>
      </c>
      <c r="AB86" s="97">
        <f t="shared" si="32"/>
        <v>434004.65</v>
      </c>
      <c r="AC86" s="97">
        <f t="shared" si="32"/>
        <v>490505.27</v>
      </c>
      <c r="AD86" s="97">
        <f t="shared" si="32"/>
        <v>490505.27</v>
      </c>
      <c r="AE86" s="97">
        <f t="shared" si="32"/>
        <v>544506.19999999995</v>
      </c>
      <c r="AF86" s="97">
        <f t="shared" si="32"/>
        <v>601006.81999999995</v>
      </c>
      <c r="AG86" s="97">
        <f t="shared" si="32"/>
        <v>490505.27</v>
      </c>
      <c r="AH86" s="97">
        <f t="shared" si="32"/>
        <v>544506.19999999995</v>
      </c>
      <c r="AI86" s="97">
        <f t="shared" si="32"/>
        <v>434004.65</v>
      </c>
      <c r="AJ86" s="97">
        <f t="shared" si="32"/>
        <v>434004.65</v>
      </c>
      <c r="AK86" s="97">
        <f t="shared" si="32"/>
        <v>434004.65</v>
      </c>
      <c r="AL86" s="97">
        <f t="shared" si="32"/>
        <v>264502.79000000004</v>
      </c>
      <c r="AM86" s="97" t="e">
        <f t="shared" si="32"/>
        <v>#VALUE!</v>
      </c>
      <c r="AN86" s="97" t="e">
        <f t="shared" si="32"/>
        <v>#VALUE!</v>
      </c>
      <c r="AO86" s="97" t="e">
        <f t="shared" si="32"/>
        <v>#VALUE!</v>
      </c>
      <c r="AP86" s="97" t="e">
        <f t="shared" si="32"/>
        <v>#VALUE!</v>
      </c>
      <c r="AQ86" s="97" t="e">
        <f t="shared" si="32"/>
        <v>#VALUE!</v>
      </c>
      <c r="AR86" s="97" t="e">
        <f t="shared" si="32"/>
        <v>#VALUE!</v>
      </c>
      <c r="AS86" s="97" t="e">
        <f t="shared" si="32"/>
        <v>#VALUE!</v>
      </c>
      <c r="AT86" s="97" t="e">
        <f t="shared" si="32"/>
        <v>#VALUE!</v>
      </c>
      <c r="AU86" s="97" t="e">
        <f t="shared" si="32"/>
        <v>#VALUE!</v>
      </c>
      <c r="AV86" s="97" t="e">
        <f t="shared" si="32"/>
        <v>#VALUE!</v>
      </c>
      <c r="AW86" s="97" t="e">
        <f t="shared" si="32"/>
        <v>#VALUE!</v>
      </c>
      <c r="AX86" s="97" t="e">
        <f t="shared" si="32"/>
        <v>#VALUE!</v>
      </c>
      <c r="AY86" s="97" t="e">
        <f t="shared" si="32"/>
        <v>#REF!</v>
      </c>
      <c r="AZ86" s="97" t="e">
        <f t="shared" si="32"/>
        <v>#REF!</v>
      </c>
      <c r="BA86" s="97" t="e">
        <f t="shared" si="32"/>
        <v>#REF!</v>
      </c>
      <c r="BB86" s="97" t="e">
        <f t="shared" si="32"/>
        <v>#REF!</v>
      </c>
      <c r="BC86" s="97" t="e">
        <f t="shared" si="32"/>
        <v>#REF!</v>
      </c>
      <c r="BD86" s="97" t="e">
        <f t="shared" si="32"/>
        <v>#REF!</v>
      </c>
      <c r="BE86" s="97" t="e">
        <f t="shared" si="32"/>
        <v>#REF!</v>
      </c>
      <c r="BF86" s="97" t="e">
        <f t="shared" si="32"/>
        <v>#REF!</v>
      </c>
      <c r="BG86" s="97" t="e">
        <f t="shared" si="32"/>
        <v>#REF!</v>
      </c>
      <c r="BH86" s="97" t="e">
        <f t="shared" si="32"/>
        <v>#REF!</v>
      </c>
      <c r="BI86" s="97" t="e">
        <f t="shared" si="32"/>
        <v>#REF!</v>
      </c>
      <c r="BJ86" s="97" t="e">
        <f t="shared" si="32"/>
        <v>#REF!</v>
      </c>
    </row>
    <row r="87" spans="1:64" ht="12.75" x14ac:dyDescent="0.15">
      <c r="A87" s="33" t="str">
        <f>"Net Revenue " &amp; A11</f>
        <v>Net Revenue Producto Diario</v>
      </c>
      <c r="C87" s="97">
        <f>C$28+C$40+C$41+C$44+C$45</f>
        <v>0</v>
      </c>
      <c r="D87" s="97">
        <f t="shared" ref="D87:BJ87" si="33">D$28+D$40+D$41+D$44+D$45</f>
        <v>0</v>
      </c>
      <c r="E87" s="97">
        <f t="shared" si="33"/>
        <v>0</v>
      </c>
      <c r="F87" s="97">
        <f t="shared" si="33"/>
        <v>24400</v>
      </c>
      <c r="G87" s="97">
        <f t="shared" si="33"/>
        <v>28280</v>
      </c>
      <c r="H87" s="97">
        <f t="shared" si="33"/>
        <v>32160</v>
      </c>
      <c r="I87" s="97">
        <f t="shared" si="33"/>
        <v>24400</v>
      </c>
      <c r="J87" s="97">
        <f t="shared" si="33"/>
        <v>28280</v>
      </c>
      <c r="K87" s="97">
        <f t="shared" si="33"/>
        <v>18020</v>
      </c>
      <c r="L87" s="97">
        <f t="shared" si="33"/>
        <v>18020</v>
      </c>
      <c r="M87" s="97">
        <f t="shared" si="33"/>
        <v>18020</v>
      </c>
      <c r="N87" s="97">
        <f t="shared" si="33"/>
        <v>10260</v>
      </c>
      <c r="O87" s="97">
        <f t="shared" si="33"/>
        <v>72760</v>
      </c>
      <c r="P87" s="97">
        <f t="shared" si="33"/>
        <v>113420</v>
      </c>
      <c r="Q87" s="97">
        <f t="shared" si="33"/>
        <v>133750</v>
      </c>
      <c r="R87" s="97">
        <f t="shared" si="33"/>
        <v>133750</v>
      </c>
      <c r="S87" s="97">
        <f t="shared" si="33"/>
        <v>145520</v>
      </c>
      <c r="T87" s="97">
        <f t="shared" si="33"/>
        <v>159965</v>
      </c>
      <c r="U87" s="97">
        <f t="shared" si="33"/>
        <v>133750</v>
      </c>
      <c r="V87" s="97">
        <f t="shared" si="33"/>
        <v>145520</v>
      </c>
      <c r="W87" s="97">
        <f t="shared" si="33"/>
        <v>113420</v>
      </c>
      <c r="X87" s="97">
        <f t="shared" si="33"/>
        <v>113420</v>
      </c>
      <c r="Y87" s="97">
        <f t="shared" si="33"/>
        <v>113420</v>
      </c>
      <c r="Z87" s="97">
        <f t="shared" si="33"/>
        <v>72760</v>
      </c>
      <c r="AA87" s="97">
        <f t="shared" si="33"/>
        <v>89500</v>
      </c>
      <c r="AB87" s="97">
        <f t="shared" si="33"/>
        <v>146504.65</v>
      </c>
      <c r="AC87" s="97">
        <f t="shared" si="33"/>
        <v>165505.26999999999</v>
      </c>
      <c r="AD87" s="97">
        <f t="shared" si="33"/>
        <v>165505.26999999999</v>
      </c>
      <c r="AE87" s="97">
        <f t="shared" si="33"/>
        <v>182006.2</v>
      </c>
      <c r="AF87" s="97">
        <f t="shared" si="33"/>
        <v>201006.82</v>
      </c>
      <c r="AG87" s="97">
        <f t="shared" si="33"/>
        <v>165505.26999999999</v>
      </c>
      <c r="AH87" s="97">
        <f t="shared" si="33"/>
        <v>182006.2</v>
      </c>
      <c r="AI87" s="97">
        <f t="shared" si="33"/>
        <v>146504.65</v>
      </c>
      <c r="AJ87" s="97">
        <f t="shared" si="33"/>
        <v>146504.65</v>
      </c>
      <c r="AK87" s="97">
        <f t="shared" si="33"/>
        <v>146504.65</v>
      </c>
      <c r="AL87" s="97">
        <f t="shared" si="33"/>
        <v>89502.79</v>
      </c>
      <c r="AM87" s="97" t="e">
        <f t="shared" si="33"/>
        <v>#VALUE!</v>
      </c>
      <c r="AN87" s="97" t="e">
        <f t="shared" si="33"/>
        <v>#VALUE!</v>
      </c>
      <c r="AO87" s="97" t="e">
        <f t="shared" si="33"/>
        <v>#VALUE!</v>
      </c>
      <c r="AP87" s="97" t="e">
        <f t="shared" si="33"/>
        <v>#VALUE!</v>
      </c>
      <c r="AQ87" s="97" t="e">
        <f t="shared" si="33"/>
        <v>#VALUE!</v>
      </c>
      <c r="AR87" s="97" t="e">
        <f t="shared" si="33"/>
        <v>#VALUE!</v>
      </c>
      <c r="AS87" s="97" t="e">
        <f t="shared" si="33"/>
        <v>#VALUE!</v>
      </c>
      <c r="AT87" s="97" t="e">
        <f t="shared" si="33"/>
        <v>#VALUE!</v>
      </c>
      <c r="AU87" s="97" t="e">
        <f t="shared" si="33"/>
        <v>#VALUE!</v>
      </c>
      <c r="AV87" s="97" t="e">
        <f t="shared" si="33"/>
        <v>#VALUE!</v>
      </c>
      <c r="AW87" s="97" t="e">
        <f t="shared" si="33"/>
        <v>#VALUE!</v>
      </c>
      <c r="AX87" s="97" t="e">
        <f t="shared" si="33"/>
        <v>#VALUE!</v>
      </c>
      <c r="AY87" s="97" t="e">
        <f t="shared" si="33"/>
        <v>#REF!</v>
      </c>
      <c r="AZ87" s="97" t="e">
        <f t="shared" si="33"/>
        <v>#REF!</v>
      </c>
      <c r="BA87" s="97" t="e">
        <f t="shared" si="33"/>
        <v>#REF!</v>
      </c>
      <c r="BB87" s="97" t="e">
        <f t="shared" si="33"/>
        <v>#REF!</v>
      </c>
      <c r="BC87" s="97" t="e">
        <f t="shared" si="33"/>
        <v>#REF!</v>
      </c>
      <c r="BD87" s="97" t="e">
        <f t="shared" si="33"/>
        <v>#REF!</v>
      </c>
      <c r="BE87" s="97" t="e">
        <f t="shared" si="33"/>
        <v>#REF!</v>
      </c>
      <c r="BF87" s="97" t="e">
        <f t="shared" si="33"/>
        <v>#REF!</v>
      </c>
      <c r="BG87" s="97" t="e">
        <f t="shared" si="33"/>
        <v>#REF!</v>
      </c>
      <c r="BH87" s="97" t="e">
        <f t="shared" si="33"/>
        <v>#REF!</v>
      </c>
      <c r="BI87" s="97" t="e">
        <f t="shared" si="33"/>
        <v>#REF!</v>
      </c>
      <c r="BJ87" s="97" t="e">
        <f t="shared" si="33"/>
        <v>#REF!</v>
      </c>
    </row>
    <row r="88" spans="1:64" ht="12.75" x14ac:dyDescent="0.15">
      <c r="A88" s="33" t="str">
        <f>"Total Revenue " &amp; A48</f>
        <v>Total Revenue Producto Fusión</v>
      </c>
      <c r="C88" s="97">
        <f>C$54+C$77+C$78+C$81+C$82</f>
        <v>0</v>
      </c>
      <c r="D88" s="97">
        <f t="shared" ref="D88:BJ88" si="34">D$54+D$77+D$78+D$81+D$82</f>
        <v>0</v>
      </c>
      <c r="E88" s="97">
        <f t="shared" si="34"/>
        <v>0</v>
      </c>
      <c r="F88" s="97">
        <f t="shared" si="34"/>
        <v>65290</v>
      </c>
      <c r="G88" s="97">
        <f t="shared" si="34"/>
        <v>65290</v>
      </c>
      <c r="H88" s="97">
        <f t="shared" si="34"/>
        <v>65290</v>
      </c>
      <c r="I88" s="97">
        <f t="shared" si="34"/>
        <v>65290</v>
      </c>
      <c r="J88" s="97">
        <f t="shared" si="34"/>
        <v>65290</v>
      </c>
      <c r="K88" s="97">
        <f t="shared" si="34"/>
        <v>65290</v>
      </c>
      <c r="L88" s="97">
        <f t="shared" si="34"/>
        <v>65290</v>
      </c>
      <c r="M88" s="97">
        <f t="shared" si="34"/>
        <v>65290</v>
      </c>
      <c r="N88" s="97">
        <f t="shared" si="34"/>
        <v>44360</v>
      </c>
      <c r="O88" s="97">
        <f t="shared" si="34"/>
        <v>128400</v>
      </c>
      <c r="P88" s="97">
        <f t="shared" si="34"/>
        <v>229515</v>
      </c>
      <c r="Q88" s="97">
        <f t="shared" si="34"/>
        <v>229515</v>
      </c>
      <c r="R88" s="97">
        <f t="shared" si="34"/>
        <v>229515</v>
      </c>
      <c r="S88" s="97">
        <f t="shared" si="34"/>
        <v>254125</v>
      </c>
      <c r="T88" s="97">
        <f t="shared" si="34"/>
        <v>278735</v>
      </c>
      <c r="U88" s="97">
        <f t="shared" si="34"/>
        <v>229515</v>
      </c>
      <c r="V88" s="97">
        <f t="shared" si="34"/>
        <v>254125</v>
      </c>
      <c r="W88" s="97">
        <f t="shared" si="34"/>
        <v>229515</v>
      </c>
      <c r="X88" s="97">
        <f t="shared" si="34"/>
        <v>229515</v>
      </c>
      <c r="Y88" s="97">
        <f t="shared" si="34"/>
        <v>229515</v>
      </c>
      <c r="Z88" s="97">
        <f t="shared" si="34"/>
        <v>128400</v>
      </c>
      <c r="AA88" s="97">
        <f t="shared" si="34"/>
        <v>357500</v>
      </c>
      <c r="AB88" s="97">
        <f t="shared" si="34"/>
        <v>572000</v>
      </c>
      <c r="AC88" s="97">
        <f t="shared" si="34"/>
        <v>643500</v>
      </c>
      <c r="AD88" s="97">
        <f t="shared" si="34"/>
        <v>643500</v>
      </c>
      <c r="AE88" s="97">
        <f t="shared" si="34"/>
        <v>689500</v>
      </c>
      <c r="AF88" s="97">
        <f t="shared" si="34"/>
        <v>761000</v>
      </c>
      <c r="AG88" s="97">
        <f t="shared" si="34"/>
        <v>643500</v>
      </c>
      <c r="AH88" s="97">
        <f t="shared" si="34"/>
        <v>689500</v>
      </c>
      <c r="AI88" s="97">
        <f t="shared" si="34"/>
        <v>572000</v>
      </c>
      <c r="AJ88" s="97">
        <f t="shared" si="34"/>
        <v>572000</v>
      </c>
      <c r="AK88" s="97">
        <f t="shared" si="34"/>
        <v>572000</v>
      </c>
      <c r="AL88" s="97">
        <f t="shared" si="34"/>
        <v>357500</v>
      </c>
      <c r="AM88" s="97">
        <f t="shared" si="34"/>
        <v>0</v>
      </c>
      <c r="AN88" s="97">
        <f t="shared" si="34"/>
        <v>0</v>
      </c>
      <c r="AO88" s="97">
        <f t="shared" si="34"/>
        <v>9</v>
      </c>
      <c r="AP88" s="97">
        <f t="shared" si="34"/>
        <v>0</v>
      </c>
      <c r="AQ88" s="97">
        <f t="shared" si="34"/>
        <v>0</v>
      </c>
      <c r="AR88" s="97">
        <f t="shared" si="34"/>
        <v>0</v>
      </c>
      <c r="AS88" s="97">
        <f t="shared" si="34"/>
        <v>0</v>
      </c>
      <c r="AT88" s="97">
        <f t="shared" si="34"/>
        <v>0</v>
      </c>
      <c r="AU88" s="97">
        <f t="shared" si="34"/>
        <v>0</v>
      </c>
      <c r="AV88" s="97">
        <f t="shared" si="34"/>
        <v>0</v>
      </c>
      <c r="AW88" s="97">
        <f t="shared" si="34"/>
        <v>0</v>
      </c>
      <c r="AX88" s="97">
        <f t="shared" si="34"/>
        <v>0</v>
      </c>
      <c r="AY88" s="97" t="e">
        <f t="shared" si="34"/>
        <v>#VALUE!</v>
      </c>
      <c r="AZ88" s="97" t="e">
        <f t="shared" si="34"/>
        <v>#VALUE!</v>
      </c>
      <c r="BA88" s="97" t="e">
        <f t="shared" si="34"/>
        <v>#VALUE!</v>
      </c>
      <c r="BB88" s="97" t="e">
        <f t="shared" si="34"/>
        <v>#VALUE!</v>
      </c>
      <c r="BC88" s="97" t="e">
        <f t="shared" si="34"/>
        <v>#VALUE!</v>
      </c>
      <c r="BD88" s="97" t="e">
        <f t="shared" si="34"/>
        <v>#VALUE!</v>
      </c>
      <c r="BE88" s="97" t="e">
        <f t="shared" si="34"/>
        <v>#VALUE!</v>
      </c>
      <c r="BF88" s="97" t="e">
        <f t="shared" si="34"/>
        <v>#VALUE!</v>
      </c>
      <c r="BG88" s="97" t="e">
        <f t="shared" si="34"/>
        <v>#VALUE!</v>
      </c>
      <c r="BH88" s="97" t="e">
        <f t="shared" si="34"/>
        <v>#VALUE!</v>
      </c>
      <c r="BI88" s="97" t="e">
        <f t="shared" si="34"/>
        <v>#VALUE!</v>
      </c>
      <c r="BJ88" s="97" t="e">
        <f t="shared" si="34"/>
        <v>#VALUE!</v>
      </c>
    </row>
    <row r="89" spans="1:64" ht="12.75" x14ac:dyDescent="0.15">
      <c r="A89" s="33" t="str">
        <f>"Net Revenue " &amp; A48</f>
        <v>Net Revenue Producto Fusión</v>
      </c>
      <c r="C89" s="97">
        <f>C$65+C$77+C$78+C$81+C$82</f>
        <v>0</v>
      </c>
      <c r="D89" s="97">
        <f t="shared" ref="D89:BJ89" si="35">D$65+D$77+D$78+D$81+D$82</f>
        <v>0</v>
      </c>
      <c r="E89" s="97">
        <f t="shared" si="35"/>
        <v>0</v>
      </c>
      <c r="F89" s="97">
        <f t="shared" si="35"/>
        <v>24790</v>
      </c>
      <c r="G89" s="97">
        <f t="shared" si="35"/>
        <v>24790</v>
      </c>
      <c r="H89" s="97">
        <f t="shared" si="35"/>
        <v>24790</v>
      </c>
      <c r="I89" s="97">
        <f t="shared" si="35"/>
        <v>24790</v>
      </c>
      <c r="J89" s="97">
        <f t="shared" si="35"/>
        <v>24790</v>
      </c>
      <c r="K89" s="97">
        <f t="shared" si="35"/>
        <v>24790</v>
      </c>
      <c r="L89" s="97">
        <f t="shared" si="35"/>
        <v>24790</v>
      </c>
      <c r="M89" s="97">
        <f t="shared" si="35"/>
        <v>24790</v>
      </c>
      <c r="N89" s="97">
        <f t="shared" si="35"/>
        <v>17360</v>
      </c>
      <c r="O89" s="97">
        <f t="shared" si="35"/>
        <v>56175</v>
      </c>
      <c r="P89" s="97">
        <f t="shared" si="35"/>
        <v>99510</v>
      </c>
      <c r="Q89" s="97">
        <f t="shared" si="35"/>
        <v>99510</v>
      </c>
      <c r="R89" s="97">
        <f t="shared" si="35"/>
        <v>99510</v>
      </c>
      <c r="S89" s="97">
        <f t="shared" si="35"/>
        <v>109675</v>
      </c>
      <c r="T89" s="97">
        <f t="shared" si="35"/>
        <v>119840</v>
      </c>
      <c r="U89" s="97">
        <f t="shared" si="35"/>
        <v>99510</v>
      </c>
      <c r="V89" s="97">
        <f t="shared" si="35"/>
        <v>109675</v>
      </c>
      <c r="W89" s="97">
        <f t="shared" si="35"/>
        <v>99510</v>
      </c>
      <c r="X89" s="97">
        <f t="shared" si="35"/>
        <v>99510</v>
      </c>
      <c r="Y89" s="97">
        <f t="shared" si="35"/>
        <v>99510</v>
      </c>
      <c r="Z89" s="97">
        <f t="shared" si="35"/>
        <v>56175</v>
      </c>
      <c r="AA89" s="97">
        <f t="shared" si="35"/>
        <v>155000</v>
      </c>
      <c r="AB89" s="97">
        <f t="shared" si="35"/>
        <v>248000</v>
      </c>
      <c r="AC89" s="97">
        <f t="shared" si="35"/>
        <v>279000</v>
      </c>
      <c r="AD89" s="97">
        <f t="shared" si="35"/>
        <v>279000</v>
      </c>
      <c r="AE89" s="97">
        <f t="shared" si="35"/>
        <v>298000</v>
      </c>
      <c r="AF89" s="97">
        <f t="shared" si="35"/>
        <v>329000</v>
      </c>
      <c r="AG89" s="97">
        <f t="shared" si="35"/>
        <v>279000</v>
      </c>
      <c r="AH89" s="97">
        <f t="shared" si="35"/>
        <v>298000</v>
      </c>
      <c r="AI89" s="97">
        <f t="shared" si="35"/>
        <v>248000</v>
      </c>
      <c r="AJ89" s="97">
        <f t="shared" si="35"/>
        <v>248000</v>
      </c>
      <c r="AK89" s="97">
        <f t="shared" si="35"/>
        <v>248000</v>
      </c>
      <c r="AL89" s="97">
        <f t="shared" si="35"/>
        <v>155000</v>
      </c>
      <c r="AM89" s="97">
        <f t="shared" si="35"/>
        <v>0</v>
      </c>
      <c r="AN89" s="97">
        <f t="shared" si="35"/>
        <v>0</v>
      </c>
      <c r="AO89" s="97">
        <f t="shared" si="35"/>
        <v>9</v>
      </c>
      <c r="AP89" s="97">
        <f t="shared" si="35"/>
        <v>0</v>
      </c>
      <c r="AQ89" s="97">
        <f t="shared" si="35"/>
        <v>0</v>
      </c>
      <c r="AR89" s="97">
        <f t="shared" si="35"/>
        <v>0</v>
      </c>
      <c r="AS89" s="97">
        <f t="shared" si="35"/>
        <v>0</v>
      </c>
      <c r="AT89" s="97">
        <f t="shared" si="35"/>
        <v>0</v>
      </c>
      <c r="AU89" s="97">
        <f t="shared" si="35"/>
        <v>0</v>
      </c>
      <c r="AV89" s="97">
        <f t="shared" si="35"/>
        <v>0</v>
      </c>
      <c r="AW89" s="97">
        <f t="shared" si="35"/>
        <v>0</v>
      </c>
      <c r="AX89" s="97">
        <f t="shared" si="35"/>
        <v>0</v>
      </c>
      <c r="AY89" s="97" t="e">
        <f t="shared" si="35"/>
        <v>#VALUE!</v>
      </c>
      <c r="AZ89" s="97" t="e">
        <f t="shared" si="35"/>
        <v>#VALUE!</v>
      </c>
      <c r="BA89" s="97" t="e">
        <f t="shared" si="35"/>
        <v>#VALUE!</v>
      </c>
      <c r="BB89" s="97" t="e">
        <f t="shared" si="35"/>
        <v>#VALUE!</v>
      </c>
      <c r="BC89" s="97" t="e">
        <f t="shared" si="35"/>
        <v>#VALUE!</v>
      </c>
      <c r="BD89" s="97" t="e">
        <f t="shared" si="35"/>
        <v>#VALUE!</v>
      </c>
      <c r="BE89" s="97" t="e">
        <f t="shared" si="35"/>
        <v>#VALUE!</v>
      </c>
      <c r="BF89" s="97" t="e">
        <f t="shared" si="35"/>
        <v>#VALUE!</v>
      </c>
      <c r="BG89" s="97" t="e">
        <f t="shared" si="35"/>
        <v>#VALUE!</v>
      </c>
      <c r="BH89" s="97" t="e">
        <f t="shared" si="35"/>
        <v>#VALUE!</v>
      </c>
      <c r="BI89" s="97" t="e">
        <f t="shared" si="35"/>
        <v>#VALUE!</v>
      </c>
      <c r="BJ89" s="97" t="e">
        <f t="shared" si="35"/>
        <v>#VALUE!</v>
      </c>
    </row>
    <row r="90" spans="1:64" ht="12.75" x14ac:dyDescent="0.15">
      <c r="A90" s="33" t="s">
        <v>360</v>
      </c>
      <c r="C90" s="97">
        <f t="shared" ref="C90:Z90" si="36">C45+C44+C41+C40+C17+C54+C77+C78+C81+C82</f>
        <v>0</v>
      </c>
      <c r="D90" s="97">
        <f t="shared" si="36"/>
        <v>0</v>
      </c>
      <c r="E90" s="97">
        <f t="shared" si="36"/>
        <v>0</v>
      </c>
      <c r="F90" s="97">
        <f t="shared" si="36"/>
        <v>152190</v>
      </c>
      <c r="G90" s="97">
        <f t="shared" si="36"/>
        <v>168570</v>
      </c>
      <c r="H90" s="97">
        <f t="shared" si="36"/>
        <v>184950</v>
      </c>
      <c r="I90" s="97">
        <f t="shared" si="36"/>
        <v>152190</v>
      </c>
      <c r="J90" s="97">
        <f t="shared" si="36"/>
        <v>168570</v>
      </c>
      <c r="K90" s="97">
        <f t="shared" si="36"/>
        <v>133310</v>
      </c>
      <c r="L90" s="97">
        <f t="shared" si="36"/>
        <v>133310</v>
      </c>
      <c r="M90" s="97">
        <f t="shared" si="36"/>
        <v>133310</v>
      </c>
      <c r="N90" s="97">
        <f t="shared" si="36"/>
        <v>79620</v>
      </c>
      <c r="O90" s="97">
        <f t="shared" si="36"/>
        <v>348285</v>
      </c>
      <c r="P90" s="97">
        <f t="shared" si="36"/>
        <v>570310</v>
      </c>
      <c r="Q90" s="97">
        <f t="shared" si="36"/>
        <v>630765</v>
      </c>
      <c r="R90" s="97">
        <f t="shared" si="36"/>
        <v>630765</v>
      </c>
      <c r="S90" s="97">
        <f t="shared" si="36"/>
        <v>693895</v>
      </c>
      <c r="T90" s="97">
        <f t="shared" si="36"/>
        <v>759700</v>
      </c>
      <c r="U90" s="97">
        <f t="shared" si="36"/>
        <v>630765</v>
      </c>
      <c r="V90" s="97">
        <f t="shared" si="36"/>
        <v>693895</v>
      </c>
      <c r="W90" s="97">
        <f t="shared" si="36"/>
        <v>570310</v>
      </c>
      <c r="X90" s="97">
        <f t="shared" si="36"/>
        <v>570310</v>
      </c>
      <c r="Y90" s="97">
        <f t="shared" si="36"/>
        <v>570310</v>
      </c>
      <c r="Z90" s="97">
        <f t="shared" si="36"/>
        <v>348285</v>
      </c>
      <c r="AA90" s="97">
        <f t="shared" ref="AA90:AL90" si="37">AA45+AA44+AA41+AA40+AA17+AA54+AA77+AA78+AA81+AA82</f>
        <v>622000</v>
      </c>
      <c r="AB90" s="97">
        <f t="shared" si="37"/>
        <v>1006004.65</v>
      </c>
      <c r="AC90" s="97">
        <f t="shared" si="37"/>
        <v>1134005.27</v>
      </c>
      <c r="AD90" s="97">
        <f t="shared" si="37"/>
        <v>1134005.27</v>
      </c>
      <c r="AE90" s="97">
        <f t="shared" si="37"/>
        <v>1234006.2</v>
      </c>
      <c r="AF90" s="97">
        <f t="shared" si="37"/>
        <v>1362006.8199999998</v>
      </c>
      <c r="AG90" s="97">
        <f t="shared" si="37"/>
        <v>1134005.27</v>
      </c>
      <c r="AH90" s="97">
        <f t="shared" si="37"/>
        <v>1234006.2</v>
      </c>
      <c r="AI90" s="97">
        <f t="shared" si="37"/>
        <v>1006004.65</v>
      </c>
      <c r="AJ90" s="97">
        <f t="shared" si="37"/>
        <v>1006004.65</v>
      </c>
      <c r="AK90" s="97">
        <f t="shared" si="37"/>
        <v>1006004.65</v>
      </c>
      <c r="AL90" s="97">
        <f t="shared" si="37"/>
        <v>622002.79</v>
      </c>
      <c r="AM90" s="97" t="e">
        <f t="shared" ref="AM90:BJ90" si="38">AM45+AM44+AM41+AM40+AM17+AM54+AM77+AM78+AM81+AM82</f>
        <v>#REF!</v>
      </c>
      <c r="AN90" s="97" t="e">
        <f t="shared" si="38"/>
        <v>#REF!</v>
      </c>
      <c r="AO90" s="97" t="e">
        <f t="shared" si="38"/>
        <v>#REF!</v>
      </c>
      <c r="AP90" s="97" t="e">
        <f t="shared" si="38"/>
        <v>#REF!</v>
      </c>
      <c r="AQ90" s="97" t="e">
        <f t="shared" si="38"/>
        <v>#REF!</v>
      </c>
      <c r="AR90" s="97" t="e">
        <f t="shared" si="38"/>
        <v>#REF!</v>
      </c>
      <c r="AS90" s="97" t="e">
        <f t="shared" si="38"/>
        <v>#REF!</v>
      </c>
      <c r="AT90" s="97" t="e">
        <f t="shared" si="38"/>
        <v>#REF!</v>
      </c>
      <c r="AU90" s="97" t="e">
        <f t="shared" si="38"/>
        <v>#REF!</v>
      </c>
      <c r="AV90" s="97" t="e">
        <f t="shared" si="38"/>
        <v>#REF!</v>
      </c>
      <c r="AW90" s="97" t="e">
        <f t="shared" si="38"/>
        <v>#REF!</v>
      </c>
      <c r="AX90" s="97" t="e">
        <f t="shared" si="38"/>
        <v>#REF!</v>
      </c>
      <c r="AY90" s="97" t="e">
        <f t="shared" si="38"/>
        <v>#REF!</v>
      </c>
      <c r="AZ90" s="97" t="e">
        <f t="shared" si="38"/>
        <v>#REF!</v>
      </c>
      <c r="BA90" s="97" t="e">
        <f t="shared" si="38"/>
        <v>#REF!</v>
      </c>
      <c r="BB90" s="97" t="e">
        <f t="shared" si="38"/>
        <v>#REF!</v>
      </c>
      <c r="BC90" s="97" t="e">
        <f t="shared" si="38"/>
        <v>#REF!</v>
      </c>
      <c r="BD90" s="97" t="e">
        <f t="shared" si="38"/>
        <v>#REF!</v>
      </c>
      <c r="BE90" s="97" t="e">
        <f t="shared" si="38"/>
        <v>#REF!</v>
      </c>
      <c r="BF90" s="97" t="e">
        <f t="shared" si="38"/>
        <v>#REF!</v>
      </c>
      <c r="BG90" s="97" t="e">
        <f t="shared" si="38"/>
        <v>#REF!</v>
      </c>
      <c r="BH90" s="97" t="e">
        <f t="shared" si="38"/>
        <v>#REF!</v>
      </c>
      <c r="BI90" s="97" t="e">
        <f t="shared" si="38"/>
        <v>#REF!</v>
      </c>
      <c r="BJ90" s="97" t="e">
        <f t="shared" si="38"/>
        <v>#REF!</v>
      </c>
      <c r="BK90" s="118" t="e">
        <f>SUM(C90:BJ90)</f>
        <v>#REF!</v>
      </c>
      <c r="BL90" s="97" t="e">
        <f>BK45+BK44+BK41+BK40+BK17</f>
        <v>#REF!</v>
      </c>
    </row>
    <row r="91" spans="1:64" ht="12.75" x14ac:dyDescent="0.15">
      <c r="A91" s="33" t="s">
        <v>365</v>
      </c>
      <c r="C91" s="97">
        <f t="shared" ref="C91:Z91" si="39">C28+C40+C41+C44+C45+C65+C77+C78+C81+C82</f>
        <v>0</v>
      </c>
      <c r="D91" s="97">
        <f t="shared" si="39"/>
        <v>0</v>
      </c>
      <c r="E91" s="97">
        <f t="shared" si="39"/>
        <v>0</v>
      </c>
      <c r="F91" s="97">
        <f t="shared" si="39"/>
        <v>49190</v>
      </c>
      <c r="G91" s="97">
        <f t="shared" si="39"/>
        <v>53070</v>
      </c>
      <c r="H91" s="97">
        <f t="shared" si="39"/>
        <v>56950</v>
      </c>
      <c r="I91" s="97">
        <f t="shared" si="39"/>
        <v>49190</v>
      </c>
      <c r="J91" s="97">
        <f t="shared" si="39"/>
        <v>53070</v>
      </c>
      <c r="K91" s="97">
        <f t="shared" si="39"/>
        <v>42810</v>
      </c>
      <c r="L91" s="97">
        <f t="shared" si="39"/>
        <v>42810</v>
      </c>
      <c r="M91" s="97">
        <f t="shared" si="39"/>
        <v>42810</v>
      </c>
      <c r="N91" s="97">
        <f t="shared" si="39"/>
        <v>27620</v>
      </c>
      <c r="O91" s="97">
        <f t="shared" si="39"/>
        <v>128935</v>
      </c>
      <c r="P91" s="97">
        <f t="shared" si="39"/>
        <v>212930</v>
      </c>
      <c r="Q91" s="97">
        <f t="shared" si="39"/>
        <v>233260</v>
      </c>
      <c r="R91" s="97">
        <f t="shared" si="39"/>
        <v>233260</v>
      </c>
      <c r="S91" s="97">
        <f t="shared" si="39"/>
        <v>255195</v>
      </c>
      <c r="T91" s="97">
        <f t="shared" si="39"/>
        <v>279805</v>
      </c>
      <c r="U91" s="97">
        <f t="shared" si="39"/>
        <v>233260</v>
      </c>
      <c r="V91" s="97">
        <f t="shared" si="39"/>
        <v>255195</v>
      </c>
      <c r="W91" s="97">
        <f t="shared" si="39"/>
        <v>212930</v>
      </c>
      <c r="X91" s="97">
        <f t="shared" si="39"/>
        <v>212930</v>
      </c>
      <c r="Y91" s="97">
        <f t="shared" si="39"/>
        <v>212930</v>
      </c>
      <c r="Z91" s="97">
        <f t="shared" si="39"/>
        <v>128935</v>
      </c>
      <c r="AA91" s="97">
        <f t="shared" ref="AA91:AL91" si="40">AA28+AA40+AA41+AA44+AA45+AA65+AA77+AA78+AA81+AA82</f>
        <v>244500</v>
      </c>
      <c r="AB91" s="97">
        <f t="shared" si="40"/>
        <v>394504.65</v>
      </c>
      <c r="AC91" s="97">
        <f t="shared" si="40"/>
        <v>444505.27</v>
      </c>
      <c r="AD91" s="97">
        <f t="shared" si="40"/>
        <v>444505.27</v>
      </c>
      <c r="AE91" s="97">
        <f t="shared" si="40"/>
        <v>480006.2</v>
      </c>
      <c r="AF91" s="97">
        <f t="shared" si="40"/>
        <v>530006.82000000007</v>
      </c>
      <c r="AG91" s="97">
        <f t="shared" si="40"/>
        <v>444505.27</v>
      </c>
      <c r="AH91" s="97">
        <f t="shared" si="40"/>
        <v>480006.2</v>
      </c>
      <c r="AI91" s="97">
        <f t="shared" si="40"/>
        <v>394504.65</v>
      </c>
      <c r="AJ91" s="97">
        <f t="shared" si="40"/>
        <v>394504.65</v>
      </c>
      <c r="AK91" s="97">
        <f t="shared" si="40"/>
        <v>394504.65</v>
      </c>
      <c r="AL91" s="97">
        <f t="shared" si="40"/>
        <v>244502.78999999998</v>
      </c>
      <c r="AM91" s="97" t="e">
        <f t="shared" ref="AM91:BJ91" si="41">AM28+AM40+AM41+AM44+AM45+AM65+AM77+AM78+AM81+AM82</f>
        <v>#VALUE!</v>
      </c>
      <c r="AN91" s="97" t="e">
        <f t="shared" si="41"/>
        <v>#VALUE!</v>
      </c>
      <c r="AO91" s="97" t="e">
        <f t="shared" si="41"/>
        <v>#VALUE!</v>
      </c>
      <c r="AP91" s="97" t="e">
        <f t="shared" si="41"/>
        <v>#VALUE!</v>
      </c>
      <c r="AQ91" s="97" t="e">
        <f t="shared" si="41"/>
        <v>#VALUE!</v>
      </c>
      <c r="AR91" s="97" t="e">
        <f t="shared" si="41"/>
        <v>#VALUE!</v>
      </c>
      <c r="AS91" s="97" t="e">
        <f t="shared" si="41"/>
        <v>#VALUE!</v>
      </c>
      <c r="AT91" s="97" t="e">
        <f t="shared" si="41"/>
        <v>#VALUE!</v>
      </c>
      <c r="AU91" s="97" t="e">
        <f t="shared" si="41"/>
        <v>#VALUE!</v>
      </c>
      <c r="AV91" s="97" t="e">
        <f t="shared" si="41"/>
        <v>#VALUE!</v>
      </c>
      <c r="AW91" s="97" t="e">
        <f t="shared" si="41"/>
        <v>#VALUE!</v>
      </c>
      <c r="AX91" s="97" t="e">
        <f t="shared" si="41"/>
        <v>#VALUE!</v>
      </c>
      <c r="AY91" s="97" t="e">
        <f t="shared" si="41"/>
        <v>#REF!</v>
      </c>
      <c r="AZ91" s="97" t="e">
        <f t="shared" si="41"/>
        <v>#REF!</v>
      </c>
      <c r="BA91" s="97" t="e">
        <f t="shared" si="41"/>
        <v>#REF!</v>
      </c>
      <c r="BB91" s="97" t="e">
        <f t="shared" si="41"/>
        <v>#REF!</v>
      </c>
      <c r="BC91" s="97" t="e">
        <f t="shared" si="41"/>
        <v>#REF!</v>
      </c>
      <c r="BD91" s="97" t="e">
        <f t="shared" si="41"/>
        <v>#REF!</v>
      </c>
      <c r="BE91" s="97" t="e">
        <f t="shared" si="41"/>
        <v>#REF!</v>
      </c>
      <c r="BF91" s="97" t="e">
        <f t="shared" si="41"/>
        <v>#REF!</v>
      </c>
      <c r="BG91" s="97" t="e">
        <f t="shared" si="41"/>
        <v>#REF!</v>
      </c>
      <c r="BH91" s="97" t="e">
        <f t="shared" si="41"/>
        <v>#REF!</v>
      </c>
      <c r="BI91" s="97" t="e">
        <f t="shared" si="41"/>
        <v>#REF!</v>
      </c>
      <c r="BJ91" s="97" t="e">
        <f t="shared" si="41"/>
        <v>#REF!</v>
      </c>
      <c r="BK91" s="118" t="e">
        <f>SUM(C91:BJ91)</f>
        <v>#VALUE!</v>
      </c>
    </row>
    <row r="92" spans="1:64" ht="12.75" x14ac:dyDescent="0.15">
      <c r="C92" s="103">
        <f t="shared" ref="C92:E93" si="42">C86+C88</f>
        <v>0</v>
      </c>
      <c r="D92" s="103">
        <f t="shared" si="42"/>
        <v>0</v>
      </c>
      <c r="E92" s="103">
        <f t="shared" si="42"/>
        <v>0</v>
      </c>
      <c r="F92" s="103">
        <f>F86+F88</f>
        <v>152190</v>
      </c>
      <c r="G92" s="103">
        <f t="shared" ref="G92:M93" si="43">G86+G88</f>
        <v>168570</v>
      </c>
      <c r="H92" s="103">
        <f t="shared" si="43"/>
        <v>184950</v>
      </c>
      <c r="I92" s="103">
        <f t="shared" si="43"/>
        <v>152190</v>
      </c>
      <c r="J92" s="103">
        <f t="shared" si="43"/>
        <v>168570</v>
      </c>
      <c r="K92" s="103">
        <f t="shared" si="43"/>
        <v>133310</v>
      </c>
      <c r="L92" s="103">
        <f t="shared" si="43"/>
        <v>133310</v>
      </c>
      <c r="M92" s="103">
        <f t="shared" si="43"/>
        <v>133310</v>
      </c>
      <c r="N92" s="103">
        <f>N$86+N$88</f>
        <v>79620</v>
      </c>
      <c r="O92" s="103">
        <f>O$86+O$88</f>
        <v>348285</v>
      </c>
      <c r="P92" s="103">
        <f t="shared" ref="P92:AL92" si="44">P$86+P$88</f>
        <v>570310</v>
      </c>
      <c r="Q92" s="103">
        <f t="shared" si="44"/>
        <v>630765</v>
      </c>
      <c r="R92" s="103">
        <f t="shared" si="44"/>
        <v>630765</v>
      </c>
      <c r="S92" s="103">
        <f t="shared" si="44"/>
        <v>693895</v>
      </c>
      <c r="T92" s="103">
        <f t="shared" si="44"/>
        <v>759700</v>
      </c>
      <c r="U92" s="103">
        <f t="shared" si="44"/>
        <v>630765</v>
      </c>
      <c r="V92" s="103">
        <f t="shared" si="44"/>
        <v>693895</v>
      </c>
      <c r="W92" s="103">
        <f t="shared" si="44"/>
        <v>570310</v>
      </c>
      <c r="X92" s="103">
        <f t="shared" si="44"/>
        <v>570310</v>
      </c>
      <c r="Y92" s="103">
        <f t="shared" si="44"/>
        <v>570310</v>
      </c>
      <c r="Z92" s="103">
        <f t="shared" si="44"/>
        <v>348285</v>
      </c>
      <c r="AA92" s="103">
        <f t="shared" si="44"/>
        <v>622000</v>
      </c>
      <c r="AB92" s="103">
        <f t="shared" si="44"/>
        <v>1006004.65</v>
      </c>
      <c r="AC92" s="103">
        <f t="shared" si="44"/>
        <v>1134005.27</v>
      </c>
      <c r="AD92" s="103">
        <f t="shared" si="44"/>
        <v>1134005.27</v>
      </c>
      <c r="AE92" s="103">
        <f t="shared" si="44"/>
        <v>1234006.2</v>
      </c>
      <c r="AF92" s="103">
        <f t="shared" si="44"/>
        <v>1362006.8199999998</v>
      </c>
      <c r="AG92" s="103">
        <f t="shared" si="44"/>
        <v>1134005.27</v>
      </c>
      <c r="AH92" s="103">
        <f t="shared" si="44"/>
        <v>1234006.2</v>
      </c>
      <c r="AI92" s="103">
        <f t="shared" si="44"/>
        <v>1006004.65</v>
      </c>
      <c r="AJ92" s="103">
        <f t="shared" si="44"/>
        <v>1006004.65</v>
      </c>
      <c r="AK92" s="103">
        <f t="shared" si="44"/>
        <v>1006004.65</v>
      </c>
      <c r="AL92" s="103">
        <f t="shared" si="44"/>
        <v>622002.79</v>
      </c>
    </row>
    <row r="93" spans="1:64" ht="12.75" x14ac:dyDescent="0.15">
      <c r="C93" s="103">
        <f t="shared" si="42"/>
        <v>0</v>
      </c>
      <c r="D93" s="103">
        <f t="shared" si="42"/>
        <v>0</v>
      </c>
      <c r="E93" s="103">
        <f t="shared" si="42"/>
        <v>0</v>
      </c>
      <c r="F93" s="103">
        <f>F87+F89</f>
        <v>49190</v>
      </c>
      <c r="G93" s="103">
        <f t="shared" si="43"/>
        <v>53070</v>
      </c>
      <c r="H93" s="103">
        <f t="shared" si="43"/>
        <v>56950</v>
      </c>
      <c r="I93" s="103">
        <f t="shared" si="43"/>
        <v>49190</v>
      </c>
      <c r="J93" s="103">
        <f t="shared" si="43"/>
        <v>53070</v>
      </c>
      <c r="K93" s="103">
        <f t="shared" si="43"/>
        <v>42810</v>
      </c>
      <c r="L93" s="103">
        <f t="shared" si="43"/>
        <v>42810</v>
      </c>
      <c r="M93" s="103">
        <f t="shared" si="43"/>
        <v>42810</v>
      </c>
      <c r="N93" s="103">
        <f>N$87+N$89</f>
        <v>27620</v>
      </c>
      <c r="O93" s="103">
        <f>O$87+O$89</f>
        <v>128935</v>
      </c>
      <c r="P93" s="103">
        <f t="shared" ref="P93:AL93" si="45">P$87+P$89</f>
        <v>212930</v>
      </c>
      <c r="Q93" s="103">
        <f t="shared" si="45"/>
        <v>233260</v>
      </c>
      <c r="R93" s="103">
        <f t="shared" si="45"/>
        <v>233260</v>
      </c>
      <c r="S93" s="103">
        <f t="shared" si="45"/>
        <v>255195</v>
      </c>
      <c r="T93" s="103">
        <f t="shared" si="45"/>
        <v>279805</v>
      </c>
      <c r="U93" s="103">
        <f t="shared" si="45"/>
        <v>233260</v>
      </c>
      <c r="V93" s="103">
        <f t="shared" si="45"/>
        <v>255195</v>
      </c>
      <c r="W93" s="103">
        <f t="shared" si="45"/>
        <v>212930</v>
      </c>
      <c r="X93" s="103">
        <f t="shared" si="45"/>
        <v>212930</v>
      </c>
      <c r="Y93" s="103">
        <f t="shared" si="45"/>
        <v>212930</v>
      </c>
      <c r="Z93" s="103">
        <f t="shared" si="45"/>
        <v>128935</v>
      </c>
      <c r="AA93" s="103">
        <f t="shared" si="45"/>
        <v>244500</v>
      </c>
      <c r="AB93" s="103">
        <f t="shared" si="45"/>
        <v>394504.65</v>
      </c>
      <c r="AC93" s="103">
        <f t="shared" si="45"/>
        <v>444505.27</v>
      </c>
      <c r="AD93" s="103">
        <f t="shared" si="45"/>
        <v>444505.27</v>
      </c>
      <c r="AE93" s="103">
        <f t="shared" si="45"/>
        <v>480006.2</v>
      </c>
      <c r="AF93" s="103">
        <f t="shared" si="45"/>
        <v>530006.82000000007</v>
      </c>
      <c r="AG93" s="103">
        <f t="shared" si="45"/>
        <v>444505.27</v>
      </c>
      <c r="AH93" s="103">
        <f t="shared" si="45"/>
        <v>480006.2</v>
      </c>
      <c r="AI93" s="103">
        <f t="shared" si="45"/>
        <v>394504.65</v>
      </c>
      <c r="AJ93" s="103">
        <f t="shared" si="45"/>
        <v>394504.65</v>
      </c>
      <c r="AK93" s="103">
        <f t="shared" si="45"/>
        <v>394504.65</v>
      </c>
      <c r="AL93" s="103">
        <f t="shared" si="45"/>
        <v>244502.78999999998</v>
      </c>
    </row>
  </sheetData>
  <mergeCells count="5">
    <mergeCell ref="C2:N2"/>
    <mergeCell ref="O2:Z2"/>
    <mergeCell ref="AA2:AL2"/>
    <mergeCell ref="AM2:AX2"/>
    <mergeCell ref="AY2:BJ2"/>
  </mergeCells>
  <hyperlinks>
    <hyperlink ref="A1" location="'REV-SALES-FCAST_CWS'!A1" display="'REV-SALES-FCAST_CWS'!A1" xr:uid="{7CAA679B-471A-0946-8168-6CBAB7FE8327}"/>
    <hyperlink ref="B1" location="REV_DB!A1" display="REV_DB!A1" xr:uid="{83523308-C162-6B44-BEEE-C960CA0635A4}"/>
  </hyperlink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3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4.25" customHeight="1" outlineLevelRow="2" x14ac:dyDescent="0.15"/>
  <cols>
    <col min="1" max="1" width="11.5" hidden="1" customWidth="1"/>
    <col min="2" max="2" width="4.1640625" style="274" customWidth="1"/>
    <col min="3" max="3" width="12.6640625" bestFit="1" customWidth="1"/>
    <col min="4" max="4" width="11.6640625" style="102" bestFit="1" customWidth="1"/>
    <col min="5" max="5" width="8.5" customWidth="1"/>
    <col min="6" max="14" width="15.1640625" customWidth="1"/>
    <col min="15" max="24" width="11.5" customWidth="1"/>
    <col min="25" max="28" width="10.83203125" bestFit="1" customWidth="1"/>
    <col min="29" max="29" width="11.83203125" bestFit="1" customWidth="1"/>
    <col min="30" max="30" width="15.33203125" bestFit="1" customWidth="1"/>
    <col min="31" max="35" width="17" bestFit="1" customWidth="1"/>
    <col min="36" max="40" width="16.83203125" bestFit="1" customWidth="1"/>
    <col min="41" max="41" width="18.83203125" bestFit="1" customWidth="1"/>
    <col min="42" max="42" width="15.1640625" customWidth="1"/>
    <col min="43" max="65" width="14.83203125" customWidth="1"/>
    <col min="66" max="66" width="12.6640625" style="37" customWidth="1"/>
  </cols>
  <sheetData>
    <row r="1" spans="1:66" ht="16" x14ac:dyDescent="0.2">
      <c r="H1" s="68" t="s">
        <v>345</v>
      </c>
      <c r="I1" s="68"/>
      <c r="J1" s="68"/>
      <c r="K1" s="68"/>
      <c r="L1" s="68"/>
      <c r="M1" s="68"/>
      <c r="N1" s="68"/>
    </row>
    <row r="2" spans="1:66" ht="13" x14ac:dyDescent="0.15">
      <c r="F2" s="372" t="s">
        <v>35</v>
      </c>
      <c r="G2" s="372"/>
      <c r="H2" s="372"/>
      <c r="I2" s="372"/>
      <c r="J2" s="372"/>
      <c r="K2" s="372"/>
      <c r="L2" s="372"/>
      <c r="M2" s="372"/>
      <c r="N2" s="372"/>
      <c r="O2" s="372"/>
      <c r="P2" s="372"/>
      <c r="Q2" s="372"/>
      <c r="R2" s="372" t="s">
        <v>36</v>
      </c>
      <c r="S2" s="372"/>
      <c r="T2" s="372"/>
      <c r="U2" s="372"/>
      <c r="V2" s="372"/>
      <c r="W2" s="372"/>
      <c r="X2" s="372"/>
      <c r="Y2" s="372"/>
      <c r="Z2" s="372"/>
      <c r="AA2" s="372"/>
      <c r="AB2" s="372"/>
      <c r="AC2" s="372"/>
      <c r="AD2" s="372" t="s">
        <v>37</v>
      </c>
      <c r="AE2" s="372"/>
      <c r="AF2" s="372"/>
      <c r="AG2" s="372"/>
      <c r="AH2" s="372"/>
      <c r="AI2" s="372"/>
      <c r="AJ2" s="372"/>
      <c r="AK2" s="372"/>
      <c r="AL2" s="372"/>
      <c r="AM2" s="372"/>
      <c r="AN2" s="372"/>
      <c r="AO2" s="372"/>
      <c r="AP2" s="372" t="s">
        <v>38</v>
      </c>
      <c r="AQ2" s="372"/>
      <c r="AR2" s="372"/>
      <c r="AS2" s="372"/>
      <c r="AT2" s="372"/>
      <c r="AU2" s="372"/>
      <c r="AV2" s="372"/>
      <c r="AW2" s="372"/>
      <c r="AX2" s="372"/>
      <c r="AY2" s="372"/>
      <c r="AZ2" s="372"/>
      <c r="BA2" s="372"/>
      <c r="BB2" s="372" t="s">
        <v>39</v>
      </c>
      <c r="BC2" s="372"/>
      <c r="BD2" s="372"/>
      <c r="BE2" s="372"/>
      <c r="BF2" s="372"/>
      <c r="BG2" s="372"/>
      <c r="BH2" s="372"/>
      <c r="BI2" s="372"/>
      <c r="BJ2" s="372"/>
      <c r="BK2" s="372"/>
      <c r="BL2" s="372"/>
      <c r="BM2" s="372"/>
    </row>
    <row r="3" spans="1:66" ht="14.25" customHeight="1" x14ac:dyDescent="0.15">
      <c r="B3" s="301" t="s">
        <v>640</v>
      </c>
      <c r="C3" s="10" t="s">
        <v>1071</v>
      </c>
      <c r="D3" s="300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355</v>
      </c>
    </row>
    <row r="4" spans="1:66" ht="14.25" customHeight="1" x14ac:dyDescent="0.15">
      <c r="A4" s="34" t="s">
        <v>278</v>
      </c>
      <c r="B4" s="180" t="s">
        <v>640</v>
      </c>
      <c r="C4" s="34" t="s">
        <v>220</v>
      </c>
      <c r="D4" s="175"/>
      <c r="E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221</v>
      </c>
      <c r="B5" s="180">
        <v>1</v>
      </c>
      <c r="C5" s="33" t="s">
        <v>40</v>
      </c>
      <c r="D5" s="101">
        <f>'REV-REVCALC_CWS'!$C$34</f>
        <v>0</v>
      </c>
      <c r="E5" s="70"/>
      <c r="F5" s="101">
        <f>$D5</f>
        <v>0</v>
      </c>
      <c r="G5" s="101"/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>$D5</f>
        <v>0</v>
      </c>
      <c r="S5" s="101"/>
      <c r="T5" s="101"/>
      <c r="U5" s="101"/>
      <c r="V5" s="101"/>
      <c r="W5" s="101"/>
      <c r="X5" s="101"/>
      <c r="Y5" s="101"/>
      <c r="Z5" s="101"/>
      <c r="AA5" s="101"/>
      <c r="AB5" s="101"/>
      <c r="AC5" s="101"/>
      <c r="AD5" s="101">
        <f>$D5</f>
        <v>0</v>
      </c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>
        <f>$D5</f>
        <v>0</v>
      </c>
      <c r="AQ5" s="101"/>
      <c r="AR5" s="101"/>
      <c r="AS5" s="101"/>
      <c r="AT5" s="101"/>
      <c r="AU5" s="101"/>
      <c r="AV5" s="101"/>
      <c r="AW5" s="101"/>
      <c r="AX5" s="101"/>
      <c r="AY5" s="101"/>
      <c r="AZ5" s="101"/>
      <c r="BA5" s="101"/>
      <c r="BB5" s="101">
        <f>$D5</f>
        <v>0</v>
      </c>
      <c r="BC5" s="101"/>
      <c r="BD5" s="101"/>
      <c r="BE5" s="101"/>
      <c r="BF5" s="101"/>
      <c r="BG5" s="101"/>
      <c r="BH5" s="101"/>
      <c r="BI5" s="101"/>
      <c r="BJ5" s="101"/>
      <c r="BK5" s="101"/>
      <c r="BL5" s="101"/>
      <c r="BM5" s="101"/>
      <c r="BN5" s="105">
        <f>SUM(BB5:BM5)</f>
        <v>0</v>
      </c>
    </row>
    <row r="6" spans="1:66" ht="14.25" customHeight="1" x14ac:dyDescent="0.15">
      <c r="A6" s="34" t="s">
        <v>222</v>
      </c>
      <c r="B6" s="180">
        <v>1</v>
      </c>
      <c r="C6" s="33" t="s">
        <v>41</v>
      </c>
      <c r="D6" s="101">
        <f>'REV-REVCALC_CWS'!$D$34</f>
        <v>0</v>
      </c>
      <c r="E6" s="67"/>
      <c r="F6" s="45"/>
      <c r="G6" s="101">
        <f>$D6</f>
        <v>0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/>
      <c r="S6" s="101">
        <f>$D6</f>
        <v>0</v>
      </c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/>
      <c r="AE6" s="101">
        <f>$D6</f>
        <v>0</v>
      </c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>
        <f>$D6</f>
        <v>0</v>
      </c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/>
      <c r="BC6" s="101">
        <f>$D6</f>
        <v>0</v>
      </c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 t="shared" ref="BN6:BN64" si="0">SUM(BB6:BM6)</f>
        <v>0</v>
      </c>
    </row>
    <row r="7" spans="1:66" ht="14.25" customHeight="1" x14ac:dyDescent="0.15">
      <c r="A7" s="34" t="s">
        <v>223</v>
      </c>
      <c r="B7" s="180">
        <v>1</v>
      </c>
      <c r="C7" s="33" t="s">
        <v>42</v>
      </c>
      <c r="D7" s="101">
        <f>'REV-REVCALC_CWS'!$E$34</f>
        <v>0</v>
      </c>
      <c r="E7" s="67"/>
      <c r="F7" s="102"/>
      <c r="G7" s="45"/>
      <c r="H7" s="101">
        <f>$D7</f>
        <v>0</v>
      </c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/>
      <c r="T7" s="101">
        <f>$D7</f>
        <v>0</v>
      </c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/>
      <c r="AF7" s="101">
        <f>$D7</f>
        <v>0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>
        <f>$D7</f>
        <v>0</v>
      </c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/>
      <c r="BD7" s="101">
        <f>$D7</f>
        <v>0</v>
      </c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si="0"/>
        <v>0</v>
      </c>
    </row>
    <row r="8" spans="1:66" ht="14.25" customHeight="1" x14ac:dyDescent="0.15">
      <c r="A8" s="34" t="s">
        <v>224</v>
      </c>
      <c r="B8" s="180">
        <v>1</v>
      </c>
      <c r="C8" s="33" t="s">
        <v>43</v>
      </c>
      <c r="D8" s="101">
        <f>'REV-REVCALC_CWS'!$F$34</f>
        <v>3</v>
      </c>
      <c r="E8" s="67"/>
      <c r="F8" s="102"/>
      <c r="G8" s="102"/>
      <c r="H8" s="45"/>
      <c r="I8" s="101">
        <f>$D8</f>
        <v>3</v>
      </c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/>
      <c r="U8" s="101">
        <f>$D8</f>
        <v>3</v>
      </c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/>
      <c r="AG8" s="101">
        <f>$D8</f>
        <v>3</v>
      </c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>
        <f>$D8</f>
        <v>3</v>
      </c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/>
      <c r="BE8" s="101">
        <f>$D8</f>
        <v>3</v>
      </c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3</v>
      </c>
    </row>
    <row r="9" spans="1:66" ht="14.25" customHeight="1" outlineLevel="1" x14ac:dyDescent="0.15">
      <c r="A9" s="34" t="s">
        <v>225</v>
      </c>
      <c r="B9" s="180">
        <v>1</v>
      </c>
      <c r="C9" s="33" t="s">
        <v>44</v>
      </c>
      <c r="D9" s="101">
        <f>'REV-REVCALC_CWS'!$G$34</f>
        <v>4</v>
      </c>
      <c r="E9" s="67"/>
      <c r="F9" s="102"/>
      <c r="G9" s="102"/>
      <c r="H9" s="102"/>
      <c r="I9" s="45"/>
      <c r="J9" s="101">
        <f>$D9</f>
        <v>4</v>
      </c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/>
      <c r="V9" s="101">
        <f>$D9</f>
        <v>4</v>
      </c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/>
      <c r="AH9" s="101">
        <f>$D9</f>
        <v>4</v>
      </c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>
        <f>$D9</f>
        <v>4</v>
      </c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/>
      <c r="BF9" s="101">
        <f>$D9</f>
        <v>4</v>
      </c>
      <c r="BG9" s="101"/>
      <c r="BH9" s="101"/>
      <c r="BI9" s="101"/>
      <c r="BJ9" s="101"/>
      <c r="BK9" s="101"/>
      <c r="BL9" s="101"/>
      <c r="BM9" s="101"/>
      <c r="BN9" s="105">
        <f t="shared" si="0"/>
        <v>4</v>
      </c>
    </row>
    <row r="10" spans="1:66" ht="14.25" customHeight="1" x14ac:dyDescent="0.15">
      <c r="A10" s="34" t="s">
        <v>226</v>
      </c>
      <c r="B10" s="180">
        <v>1</v>
      </c>
      <c r="C10" s="33" t="s">
        <v>45</v>
      </c>
      <c r="D10" s="101">
        <f>'REV-REVCALC_CWS'!$H$34</f>
        <v>5</v>
      </c>
      <c r="E10" s="67"/>
      <c r="F10" s="102"/>
      <c r="G10" s="102"/>
      <c r="H10" s="102"/>
      <c r="I10" s="102"/>
      <c r="J10" s="45"/>
      <c r="K10" s="101">
        <f>$D10</f>
        <v>5</v>
      </c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/>
      <c r="W10" s="101">
        <f>$D10</f>
        <v>5</v>
      </c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/>
      <c r="AI10" s="101">
        <f>$D10</f>
        <v>5</v>
      </c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>
        <f>$D10</f>
        <v>5</v>
      </c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/>
      <c r="BG10" s="101">
        <f>$D10</f>
        <v>5</v>
      </c>
      <c r="BH10" s="101"/>
      <c r="BI10" s="101"/>
      <c r="BJ10" s="101"/>
      <c r="BK10" s="101"/>
      <c r="BL10" s="101"/>
      <c r="BM10" s="101"/>
      <c r="BN10" s="105">
        <f t="shared" si="0"/>
        <v>5</v>
      </c>
    </row>
    <row r="11" spans="1:66" ht="14.25" customHeight="1" x14ac:dyDescent="0.15">
      <c r="A11" s="34" t="s">
        <v>227</v>
      </c>
      <c r="B11" s="180">
        <v>1</v>
      </c>
      <c r="C11" s="33" t="s">
        <v>46</v>
      </c>
      <c r="D11" s="101">
        <f>'REV-REVCALC_CWS'!$I$34</f>
        <v>3</v>
      </c>
      <c r="E11" s="67"/>
      <c r="F11" s="102"/>
      <c r="G11" s="102"/>
      <c r="H11" s="102"/>
      <c r="I11" s="102"/>
      <c r="J11" s="102"/>
      <c r="K11" s="45"/>
      <c r="L11" s="101">
        <f>$D11</f>
        <v>3</v>
      </c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/>
      <c r="X11" s="101">
        <f>$D11</f>
        <v>3</v>
      </c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>
        <f>$D11</f>
        <v>3</v>
      </c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>
        <f>$D11</f>
        <v>3</v>
      </c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/>
      <c r="BH11" s="101">
        <f>$D11</f>
        <v>3</v>
      </c>
      <c r="BI11" s="101"/>
      <c r="BJ11" s="101"/>
      <c r="BK11" s="101"/>
      <c r="BL11" s="101"/>
      <c r="BM11" s="101"/>
      <c r="BN11" s="105">
        <f t="shared" si="0"/>
        <v>3</v>
      </c>
    </row>
    <row r="12" spans="1:66" ht="14.25" customHeight="1" outlineLevel="2" x14ac:dyDescent="0.15">
      <c r="A12" s="34" t="s">
        <v>228</v>
      </c>
      <c r="B12" s="180">
        <v>1</v>
      </c>
      <c r="C12" s="33" t="s">
        <v>47</v>
      </c>
      <c r="D12" s="101">
        <f>'REV-REVCALC_CWS'!$J$34</f>
        <v>4</v>
      </c>
      <c r="E12" s="67"/>
      <c r="F12" s="102"/>
      <c r="G12" s="102"/>
      <c r="H12" s="102"/>
      <c r="I12" s="102"/>
      <c r="J12" s="102"/>
      <c r="K12" s="102"/>
      <c r="L12" s="45"/>
      <c r="M12" s="101">
        <f>$D12</f>
        <v>4</v>
      </c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/>
      <c r="Y12" s="101">
        <f>$D12</f>
        <v>4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>
        <f>$D12</f>
        <v>4</v>
      </c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>
        <f>$D12</f>
        <v>4</v>
      </c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/>
      <c r="BI12" s="101">
        <f>$D12</f>
        <v>4</v>
      </c>
      <c r="BJ12" s="101"/>
      <c r="BK12" s="101"/>
      <c r="BL12" s="101"/>
      <c r="BM12" s="101"/>
      <c r="BN12" s="105">
        <f t="shared" si="0"/>
        <v>4</v>
      </c>
    </row>
    <row r="13" spans="1:66" ht="14.25" customHeight="1" outlineLevel="2" x14ac:dyDescent="0.15">
      <c r="A13" s="34" t="s">
        <v>229</v>
      </c>
      <c r="B13" s="180">
        <v>1</v>
      </c>
      <c r="C13" s="33" t="s">
        <v>48</v>
      </c>
      <c r="D13" s="101">
        <f>'REV-REVCALC_CWS'!$K$34</f>
        <v>3</v>
      </c>
      <c r="E13" s="67"/>
      <c r="F13" s="102"/>
      <c r="G13" s="102"/>
      <c r="H13" s="102"/>
      <c r="I13" s="102"/>
      <c r="J13" s="102"/>
      <c r="K13" s="102"/>
      <c r="L13" s="102"/>
      <c r="M13" s="45"/>
      <c r="N13" s="101">
        <f>$D13</f>
        <v>3</v>
      </c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/>
      <c r="Z13" s="101">
        <f>$D13</f>
        <v>3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>
        <f>$D13</f>
        <v>3</v>
      </c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>
        <f>$D13</f>
        <v>3</v>
      </c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/>
      <c r="BJ13" s="101">
        <f>$D13</f>
        <v>3</v>
      </c>
      <c r="BK13" s="101"/>
      <c r="BL13" s="101"/>
      <c r="BM13" s="101"/>
      <c r="BN13" s="105">
        <f t="shared" si="0"/>
        <v>3</v>
      </c>
    </row>
    <row r="14" spans="1:66" ht="14.25" customHeight="1" outlineLevel="2" x14ac:dyDescent="0.15">
      <c r="A14" s="34" t="s">
        <v>91</v>
      </c>
      <c r="B14" s="180">
        <v>1</v>
      </c>
      <c r="C14" s="33" t="s">
        <v>49</v>
      </c>
      <c r="D14" s="101">
        <f>'REV-REVCALC_CWS'!$L$34</f>
        <v>3</v>
      </c>
      <c r="E14" s="67"/>
      <c r="F14" s="102"/>
      <c r="G14" s="102"/>
      <c r="H14" s="102"/>
      <c r="I14" s="102"/>
      <c r="J14" s="102"/>
      <c r="K14" s="102"/>
      <c r="L14" s="102"/>
      <c r="M14" s="102"/>
      <c r="N14" s="45"/>
      <c r="O14" s="101">
        <f>$D14</f>
        <v>3</v>
      </c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/>
      <c r="AA14" s="101">
        <f>$D14</f>
        <v>3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>
        <f>$D14</f>
        <v>3</v>
      </c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>
        <f>$D14</f>
        <v>3</v>
      </c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/>
      <c r="BK14" s="101">
        <f>$D14</f>
        <v>3</v>
      </c>
      <c r="BL14" s="101"/>
      <c r="BM14" s="101"/>
      <c r="BN14" s="105">
        <f t="shared" si="0"/>
        <v>3</v>
      </c>
    </row>
    <row r="15" spans="1:66" ht="14.25" customHeight="1" outlineLevel="2" x14ac:dyDescent="0.15">
      <c r="A15" s="34" t="s">
        <v>230</v>
      </c>
      <c r="B15" s="180">
        <v>1</v>
      </c>
      <c r="C15" s="33" t="s">
        <v>50</v>
      </c>
      <c r="D15" s="101">
        <f>'REV-REVCALC_CWS'!$M$34</f>
        <v>3</v>
      </c>
      <c r="E15" s="67"/>
      <c r="F15" s="102"/>
      <c r="G15" s="102"/>
      <c r="H15" s="102"/>
      <c r="I15" s="102"/>
      <c r="J15" s="102"/>
      <c r="K15" s="102"/>
      <c r="L15" s="102"/>
      <c r="M15" s="102"/>
      <c r="N15" s="102"/>
      <c r="O15" s="45"/>
      <c r="P15" s="101">
        <f>$D15</f>
        <v>3</v>
      </c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/>
      <c r="AB15" s="101">
        <f>$D15</f>
        <v>3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>
        <f>$D15</f>
        <v>3</v>
      </c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>
        <f>$D15</f>
        <v>3</v>
      </c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/>
      <c r="BL15" s="101">
        <f>$D15</f>
        <v>3</v>
      </c>
      <c r="BM15" s="101"/>
      <c r="BN15" s="105">
        <f t="shared" si="0"/>
        <v>3</v>
      </c>
    </row>
    <row r="16" spans="1:66" ht="14.25" customHeight="1" outlineLevel="2" x14ac:dyDescent="0.15">
      <c r="A16" s="34" t="s">
        <v>65</v>
      </c>
      <c r="B16" s="180">
        <v>1</v>
      </c>
      <c r="C16" s="33" t="s">
        <v>51</v>
      </c>
      <c r="D16" s="101">
        <f>'REV-REVCALC_CWS'!$N$34</f>
        <v>1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102"/>
      <c r="P16" s="45"/>
      <c r="Q16" s="101">
        <f>$D16</f>
        <v>1</v>
      </c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/>
      <c r="AC16" s="101">
        <f>$D16</f>
        <v>1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>
        <f>$D16</f>
        <v>1</v>
      </c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  <c r="BA16" s="101">
        <f>$D16</f>
        <v>1</v>
      </c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/>
      <c r="BM16" s="101">
        <f>$D16</f>
        <v>1</v>
      </c>
      <c r="BN16" s="105">
        <f t="shared" si="0"/>
        <v>1</v>
      </c>
    </row>
    <row r="17" spans="1:66" ht="14.25" customHeight="1" outlineLevel="2" x14ac:dyDescent="0.15">
      <c r="A17" s="34" t="s">
        <v>231</v>
      </c>
      <c r="B17" s="180">
        <v>2</v>
      </c>
      <c r="C17" s="33" t="s">
        <v>40</v>
      </c>
      <c r="D17" s="101">
        <f>'REV-REVCALC_CWS'!$O$34</f>
        <v>8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102"/>
      <c r="Q17" s="45"/>
      <c r="R17" s="101">
        <f>$D17</f>
        <v>8</v>
      </c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/>
      <c r="AD17" s="101">
        <f>$D17</f>
        <v>8</v>
      </c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>
        <f>$D17</f>
        <v>8</v>
      </c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/>
      <c r="BB17" s="101">
        <f>$D17</f>
        <v>8</v>
      </c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/>
      <c r="BN17" s="105">
        <f t="shared" si="0"/>
        <v>8</v>
      </c>
    </row>
    <row r="18" spans="1:66" ht="14.25" customHeight="1" outlineLevel="2" x14ac:dyDescent="0.15">
      <c r="A18" s="34" t="s">
        <v>232</v>
      </c>
      <c r="B18" s="180">
        <v>2</v>
      </c>
      <c r="C18" s="33" t="s">
        <v>41</v>
      </c>
      <c r="D18" s="101">
        <f>'REV-REVCALC_CWS'!$P$34</f>
        <v>12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102"/>
      <c r="R18" s="45"/>
      <c r="S18" s="101">
        <f>$D18</f>
        <v>12</v>
      </c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/>
      <c r="AE18" s="101">
        <f>$D18</f>
        <v>12</v>
      </c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>
        <f>$D18</f>
        <v>12</v>
      </c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/>
      <c r="BC18" s="101">
        <f>$D18</f>
        <v>12</v>
      </c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12</v>
      </c>
    </row>
    <row r="19" spans="1:66" ht="14.25" customHeight="1" outlineLevel="2" x14ac:dyDescent="0.15">
      <c r="A19" s="34" t="s">
        <v>233</v>
      </c>
      <c r="B19" s="180">
        <v>2</v>
      </c>
      <c r="C19" s="33" t="s">
        <v>42</v>
      </c>
      <c r="D19" s="101">
        <f>'REV-REVCALC_CWS'!$Q$34</f>
        <v>14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102"/>
      <c r="S19" s="45"/>
      <c r="T19" s="101">
        <f>$D19</f>
        <v>14</v>
      </c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/>
      <c r="AF19" s="101">
        <f>$D19</f>
        <v>14</v>
      </c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>
        <f>$D19</f>
        <v>14</v>
      </c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/>
      <c r="BD19" s="101">
        <f>$D19</f>
        <v>14</v>
      </c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14</v>
      </c>
    </row>
    <row r="20" spans="1:66" ht="14.25" customHeight="1" outlineLevel="2" x14ac:dyDescent="0.15">
      <c r="A20" s="34" t="s">
        <v>234</v>
      </c>
      <c r="B20" s="180">
        <v>2</v>
      </c>
      <c r="C20" s="33" t="s">
        <v>43</v>
      </c>
      <c r="D20" s="101">
        <f>'REV-REVCALC_CWS'!$R$34</f>
        <v>14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102"/>
      <c r="T20" s="45"/>
      <c r="U20" s="101">
        <f>$D20</f>
        <v>14</v>
      </c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>
        <f>$D20</f>
        <v>14</v>
      </c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>
        <f>$D20</f>
        <v>14</v>
      </c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/>
      <c r="BE20" s="101">
        <f>$D20</f>
        <v>14</v>
      </c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14</v>
      </c>
    </row>
    <row r="21" spans="1:66" ht="14.25" customHeight="1" outlineLevel="2" x14ac:dyDescent="0.15">
      <c r="A21" s="34" t="s">
        <v>235</v>
      </c>
      <c r="B21" s="180">
        <v>2</v>
      </c>
      <c r="C21" s="33" t="s">
        <v>44</v>
      </c>
      <c r="D21" s="101">
        <f>'REV-REVCALC_CWS'!$S$34</f>
        <v>16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102"/>
      <c r="U21" s="45"/>
      <c r="V21" s="101">
        <f>$D21</f>
        <v>16</v>
      </c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>
        <f>$D21</f>
        <v>16</v>
      </c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>
        <f>$D21</f>
        <v>16</v>
      </c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/>
      <c r="BF21" s="101">
        <f>$D21</f>
        <v>16</v>
      </c>
      <c r="BG21" s="101"/>
      <c r="BH21" s="101"/>
      <c r="BI21" s="101"/>
      <c r="BJ21" s="101"/>
      <c r="BK21" s="101"/>
      <c r="BL21" s="101"/>
      <c r="BM21" s="101"/>
      <c r="BN21" s="105">
        <f t="shared" si="0"/>
        <v>16</v>
      </c>
    </row>
    <row r="22" spans="1:66" ht="14.25" customHeight="1" outlineLevel="2" x14ac:dyDescent="0.15">
      <c r="A22" s="34" t="s">
        <v>217</v>
      </c>
      <c r="B22" s="180">
        <v>2</v>
      </c>
      <c r="C22" s="33" t="s">
        <v>45</v>
      </c>
      <c r="D22" s="101">
        <f>'REV-REVCALC_CWS'!$T$34</f>
        <v>17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102"/>
      <c r="V22" s="45"/>
      <c r="W22" s="101">
        <f>$D22</f>
        <v>17</v>
      </c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>
        <f>$D22</f>
        <v>17</v>
      </c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>
        <f>$D22</f>
        <v>17</v>
      </c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/>
      <c r="BG22" s="101">
        <f>$D22</f>
        <v>17</v>
      </c>
      <c r="BH22" s="101"/>
      <c r="BI22" s="101"/>
      <c r="BJ22" s="101"/>
      <c r="BK22" s="101"/>
      <c r="BL22" s="101"/>
      <c r="BM22" s="101"/>
      <c r="BN22" s="105">
        <f t="shared" si="0"/>
        <v>17</v>
      </c>
    </row>
    <row r="23" spans="1:66" ht="14.25" customHeight="1" outlineLevel="2" x14ac:dyDescent="0.15">
      <c r="A23" s="34" t="s">
        <v>236</v>
      </c>
      <c r="B23" s="180">
        <v>2</v>
      </c>
      <c r="C23" s="33" t="s">
        <v>46</v>
      </c>
      <c r="D23" s="101">
        <f>'REV-REVCALC_CWS'!$U$34</f>
        <v>14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102"/>
      <c r="W23" s="45"/>
      <c r="X23" s="101">
        <f>$D23</f>
        <v>14</v>
      </c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>
        <f>$D23</f>
        <v>14</v>
      </c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>
        <f>$D23</f>
        <v>14</v>
      </c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/>
      <c r="BH23" s="101">
        <f>$D23</f>
        <v>14</v>
      </c>
      <c r="BI23" s="101"/>
      <c r="BJ23" s="101"/>
      <c r="BK23" s="101"/>
      <c r="BL23" s="101"/>
      <c r="BM23" s="101"/>
      <c r="BN23" s="105">
        <f t="shared" si="0"/>
        <v>14</v>
      </c>
    </row>
    <row r="24" spans="1:66" ht="14.25" customHeight="1" outlineLevel="2" x14ac:dyDescent="0.15">
      <c r="A24" s="34" t="s">
        <v>237</v>
      </c>
      <c r="B24" s="180">
        <v>2</v>
      </c>
      <c r="C24" s="33" t="s">
        <v>47</v>
      </c>
      <c r="D24" s="101">
        <f>'REV-REVCALC_CWS'!$V$34</f>
        <v>16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45"/>
      <c r="Y24" s="101">
        <f>$D24</f>
        <v>16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>
        <f>$D24</f>
        <v>16</v>
      </c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>
        <f>$D24</f>
        <v>16</v>
      </c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/>
      <c r="BI24" s="101">
        <f>$D24</f>
        <v>16</v>
      </c>
      <c r="BJ24" s="101"/>
      <c r="BK24" s="101"/>
      <c r="BL24" s="101"/>
      <c r="BM24" s="101"/>
      <c r="BN24" s="105">
        <f t="shared" si="0"/>
        <v>16</v>
      </c>
    </row>
    <row r="25" spans="1:66" ht="14.25" customHeight="1" outlineLevel="2" x14ac:dyDescent="0.15">
      <c r="A25" s="34" t="s">
        <v>64</v>
      </c>
      <c r="B25" s="180">
        <v>2</v>
      </c>
      <c r="C25" s="33" t="s">
        <v>48</v>
      </c>
      <c r="D25" s="101">
        <f>'REV-REVCALC_CWS'!$W$34</f>
        <v>12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45"/>
      <c r="Z25" s="101">
        <f>$D25</f>
        <v>12</v>
      </c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>
        <f>$D25</f>
        <v>12</v>
      </c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>
        <f>$D25</f>
        <v>12</v>
      </c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/>
      <c r="BJ25" s="101">
        <f>$D25</f>
        <v>12</v>
      </c>
      <c r="BK25" s="101"/>
      <c r="BL25" s="101"/>
      <c r="BM25" s="101"/>
      <c r="BN25" s="105">
        <f t="shared" si="0"/>
        <v>12</v>
      </c>
    </row>
    <row r="26" spans="1:66" ht="14.25" customHeight="1" outlineLevel="2" x14ac:dyDescent="0.15">
      <c r="A26" s="34" t="s">
        <v>238</v>
      </c>
      <c r="B26" s="180">
        <v>2</v>
      </c>
      <c r="C26" s="33" t="s">
        <v>49</v>
      </c>
      <c r="D26" s="101">
        <f>'REV-REVCALC_CWS'!$X$34</f>
        <v>12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102"/>
      <c r="Z26" s="45"/>
      <c r="AA26" s="101">
        <f>$D26</f>
        <v>12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>
        <f>$D26</f>
        <v>12</v>
      </c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>
        <f>$D26</f>
        <v>12</v>
      </c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/>
      <c r="BK26" s="101">
        <f>$D26</f>
        <v>12</v>
      </c>
      <c r="BL26" s="101"/>
      <c r="BM26" s="101"/>
      <c r="BN26" s="105">
        <f t="shared" si="0"/>
        <v>12</v>
      </c>
    </row>
    <row r="27" spans="1:66" ht="14.25" customHeight="1" outlineLevel="2" x14ac:dyDescent="0.15">
      <c r="A27" s="34" t="s">
        <v>239</v>
      </c>
      <c r="B27" s="180">
        <v>2</v>
      </c>
      <c r="C27" s="33" t="s">
        <v>50</v>
      </c>
      <c r="D27" s="101">
        <f>'REV-REVCALC_CWS'!$Y$34</f>
        <v>12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102"/>
      <c r="AA27" s="45"/>
      <c r="AB27" s="101">
        <f>$D27</f>
        <v>12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>
        <f>$D27</f>
        <v>12</v>
      </c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>
        <f>$D27</f>
        <v>12</v>
      </c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/>
      <c r="BL27" s="101">
        <f>$D27</f>
        <v>12</v>
      </c>
      <c r="BM27" s="101"/>
      <c r="BN27" s="105">
        <f t="shared" si="0"/>
        <v>12</v>
      </c>
    </row>
    <row r="28" spans="1:66" ht="14.25" customHeight="1" outlineLevel="2" x14ac:dyDescent="0.15">
      <c r="A28" s="34" t="s">
        <v>240</v>
      </c>
      <c r="B28" s="180">
        <v>2</v>
      </c>
      <c r="C28" s="33" t="s">
        <v>51</v>
      </c>
      <c r="D28" s="101">
        <f>'REV-REVCALC_CWS'!$Z$34</f>
        <v>8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102"/>
      <c r="AB28" s="45"/>
      <c r="AC28" s="101">
        <f>$D28</f>
        <v>8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>
        <f>$D28</f>
        <v>8</v>
      </c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  <c r="BA28" s="101">
        <f>$D28</f>
        <v>8</v>
      </c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/>
      <c r="BM28" s="101">
        <f>$D28</f>
        <v>8</v>
      </c>
      <c r="BN28" s="105">
        <f t="shared" si="0"/>
        <v>8</v>
      </c>
    </row>
    <row r="29" spans="1:66" ht="14.25" customHeight="1" outlineLevel="2" x14ac:dyDescent="0.15">
      <c r="A29" s="34" t="s">
        <v>241</v>
      </c>
      <c r="B29" s="180">
        <v>3</v>
      </c>
      <c r="C29" s="33" t="s">
        <v>40</v>
      </c>
      <c r="D29" s="101">
        <f>'REV-REVCALC_CWS'!$AA$34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102"/>
      <c r="AC29" s="45"/>
      <c r="AD29" s="101">
        <f>$D29</f>
        <v>9</v>
      </c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>
        <f>$D29</f>
        <v>9</v>
      </c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/>
      <c r="BB29" s="101">
        <f>$D29</f>
        <v>9</v>
      </c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/>
      <c r="BN29" s="105">
        <f t="shared" si="0"/>
        <v>9</v>
      </c>
    </row>
    <row r="30" spans="1:66" ht="14.25" customHeight="1" outlineLevel="2" x14ac:dyDescent="0.15">
      <c r="A30" s="34" t="s">
        <v>242</v>
      </c>
      <c r="B30" s="180">
        <v>3</v>
      </c>
      <c r="C30" s="33" t="s">
        <v>41</v>
      </c>
      <c r="D30" s="101">
        <f>'REV-REVCALC_CWS'!$AB$34</f>
        <v>15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102"/>
      <c r="AD30" s="45"/>
      <c r="AE30" s="101">
        <f>$D30</f>
        <v>15</v>
      </c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>
        <f>$D30</f>
        <v>15</v>
      </c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/>
      <c r="BC30" s="101">
        <f>$D30</f>
        <v>15</v>
      </c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15</v>
      </c>
    </row>
    <row r="31" spans="1:66" ht="14.25" customHeight="1" outlineLevel="2" x14ac:dyDescent="0.15">
      <c r="A31" s="34" t="s">
        <v>243</v>
      </c>
      <c r="B31" s="180">
        <v>3</v>
      </c>
      <c r="C31" s="33" t="s">
        <v>42</v>
      </c>
      <c r="D31" s="101">
        <f>'REV-REVCALC_CWS'!$AC$34</f>
        <v>17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102"/>
      <c r="AE31" s="45"/>
      <c r="AF31" s="101">
        <f>$D31</f>
        <v>17</v>
      </c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>
        <f>$D31</f>
        <v>17</v>
      </c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/>
      <c r="BD31" s="101">
        <f>$D31</f>
        <v>17</v>
      </c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17</v>
      </c>
    </row>
    <row r="32" spans="1:66" ht="14.25" customHeight="1" outlineLevel="2" x14ac:dyDescent="0.15">
      <c r="A32" s="34" t="s">
        <v>244</v>
      </c>
      <c r="B32" s="180">
        <v>3</v>
      </c>
      <c r="C32" s="33" t="s">
        <v>43</v>
      </c>
      <c r="D32" s="101">
        <f>'REV-REVCALC_CWS'!$AD$34</f>
        <v>17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102"/>
      <c r="AF32" s="45"/>
      <c r="AG32" s="101">
        <f>$D32</f>
        <v>17</v>
      </c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>
        <f>$D32</f>
        <v>17</v>
      </c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/>
      <c r="BE32" s="101">
        <f>$D32</f>
        <v>17</v>
      </c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17</v>
      </c>
    </row>
    <row r="33" spans="1:66" ht="14.25" customHeight="1" outlineLevel="2" x14ac:dyDescent="0.15">
      <c r="A33" s="34" t="s">
        <v>245</v>
      </c>
      <c r="B33" s="180">
        <v>3</v>
      </c>
      <c r="C33" s="33" t="s">
        <v>44</v>
      </c>
      <c r="D33" s="101">
        <f>'REV-REVCALC_CWS'!$AE$34</f>
        <v>20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102"/>
      <c r="AG33" s="45"/>
      <c r="AH33" s="101">
        <f>$D33</f>
        <v>20</v>
      </c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>
        <f>$D33</f>
        <v>20</v>
      </c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/>
      <c r="BF33" s="101">
        <f>$D33</f>
        <v>20</v>
      </c>
      <c r="BG33" s="101"/>
      <c r="BH33" s="101"/>
      <c r="BI33" s="101"/>
      <c r="BJ33" s="101"/>
      <c r="BK33" s="101"/>
      <c r="BL33" s="101"/>
      <c r="BM33" s="101"/>
      <c r="BN33" s="105">
        <f t="shared" si="0"/>
        <v>20</v>
      </c>
    </row>
    <row r="34" spans="1:66" ht="14.25" customHeight="1" outlineLevel="2" x14ac:dyDescent="0.15">
      <c r="A34" s="34" t="s">
        <v>246</v>
      </c>
      <c r="B34" s="180">
        <v>3</v>
      </c>
      <c r="C34" s="33" t="s">
        <v>45</v>
      </c>
      <c r="D34" s="101">
        <f>'REV-REVCALC_CWS'!$AF$34</f>
        <v>22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102"/>
      <c r="AH34" s="45"/>
      <c r="AI34" s="101">
        <f>$D34</f>
        <v>22</v>
      </c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>
        <f>$D34</f>
        <v>22</v>
      </c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/>
      <c r="BG34" s="101">
        <f>$D34</f>
        <v>22</v>
      </c>
      <c r="BH34" s="101"/>
      <c r="BI34" s="101"/>
      <c r="BJ34" s="101"/>
      <c r="BK34" s="101"/>
      <c r="BL34" s="101"/>
      <c r="BM34" s="101"/>
      <c r="BN34" s="105">
        <f t="shared" si="0"/>
        <v>22</v>
      </c>
    </row>
    <row r="35" spans="1:66" ht="14.25" customHeight="1" outlineLevel="2" x14ac:dyDescent="0.15">
      <c r="A35" s="34" t="s">
        <v>247</v>
      </c>
      <c r="B35" s="180">
        <v>3</v>
      </c>
      <c r="C35" s="33" t="s">
        <v>46</v>
      </c>
      <c r="D35" s="101">
        <f>'REV-REVCALC_CWS'!$AG$34</f>
        <v>17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102"/>
      <c r="AI35" s="45"/>
      <c r="AJ35" s="101">
        <f>$D35</f>
        <v>17</v>
      </c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>
        <f>$D35</f>
        <v>17</v>
      </c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/>
      <c r="BH35" s="101">
        <f>$D35</f>
        <v>17</v>
      </c>
      <c r="BI35" s="101"/>
      <c r="BJ35" s="101"/>
      <c r="BK35" s="101"/>
      <c r="BL35" s="101"/>
      <c r="BM35" s="101"/>
      <c r="BN35" s="105">
        <f t="shared" si="0"/>
        <v>17</v>
      </c>
    </row>
    <row r="36" spans="1:66" ht="14.25" customHeight="1" outlineLevel="2" x14ac:dyDescent="0.15">
      <c r="A36" s="34" t="s">
        <v>248</v>
      </c>
      <c r="B36" s="180">
        <v>3</v>
      </c>
      <c r="C36" s="33" t="s">
        <v>47</v>
      </c>
      <c r="D36" s="101">
        <f>'REV-REVCALC_CWS'!$AH$34</f>
        <v>20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102"/>
      <c r="AJ36" s="45"/>
      <c r="AK36" s="101">
        <f>$D36</f>
        <v>20</v>
      </c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>
        <f>$D36</f>
        <v>20</v>
      </c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/>
      <c r="BI36" s="101">
        <f>$D36</f>
        <v>20</v>
      </c>
      <c r="BJ36" s="101"/>
      <c r="BK36" s="101"/>
      <c r="BL36" s="101"/>
      <c r="BM36" s="101"/>
      <c r="BN36" s="105">
        <f t="shared" si="0"/>
        <v>20</v>
      </c>
    </row>
    <row r="37" spans="1:66" ht="14.25" customHeight="1" outlineLevel="2" x14ac:dyDescent="0.15">
      <c r="A37" s="34" t="s">
        <v>249</v>
      </c>
      <c r="B37" s="180">
        <v>3</v>
      </c>
      <c r="C37" s="33" t="s">
        <v>48</v>
      </c>
      <c r="D37" s="101">
        <f>'REV-REVCALC_CWS'!$AI$34</f>
        <v>15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102"/>
      <c r="AK37" s="45"/>
      <c r="AL37" s="101">
        <f>$D37</f>
        <v>15</v>
      </c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>
        <f>$D37</f>
        <v>15</v>
      </c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/>
      <c r="BJ37" s="101">
        <f>$D37</f>
        <v>15</v>
      </c>
      <c r="BK37" s="101"/>
      <c r="BL37" s="101"/>
      <c r="BM37" s="101"/>
      <c r="BN37" s="105">
        <f t="shared" si="0"/>
        <v>15</v>
      </c>
    </row>
    <row r="38" spans="1:66" ht="14.25" customHeight="1" outlineLevel="2" x14ac:dyDescent="0.15">
      <c r="A38" s="34" t="s">
        <v>250</v>
      </c>
      <c r="B38" s="180">
        <v>3</v>
      </c>
      <c r="C38" s="33" t="s">
        <v>49</v>
      </c>
      <c r="D38" s="101">
        <f>'REV-REVCALC_CWS'!$AJ$34</f>
        <v>15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102"/>
      <c r="AL38" s="45"/>
      <c r="AM38" s="101">
        <f>$D38</f>
        <v>15</v>
      </c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>
        <f>$D38</f>
        <v>15</v>
      </c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/>
      <c r="BK38" s="101">
        <f>$D38</f>
        <v>15</v>
      </c>
      <c r="BL38" s="101"/>
      <c r="BM38" s="101"/>
      <c r="BN38" s="105">
        <f t="shared" si="0"/>
        <v>15</v>
      </c>
    </row>
    <row r="39" spans="1:66" ht="14.25" customHeight="1" outlineLevel="2" x14ac:dyDescent="0.15">
      <c r="A39" s="34" t="s">
        <v>251</v>
      </c>
      <c r="B39" s="180">
        <v>3</v>
      </c>
      <c r="C39" s="33" t="s">
        <v>50</v>
      </c>
      <c r="D39" s="101">
        <f>'REV-REVCALC_CWS'!$AK$34</f>
        <v>15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102"/>
      <c r="AM39" s="45"/>
      <c r="AN39" s="101">
        <f>$D39</f>
        <v>15</v>
      </c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>
        <f>$D39</f>
        <v>15</v>
      </c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/>
      <c r="BL39" s="101">
        <f>$D39</f>
        <v>15</v>
      </c>
      <c r="BM39" s="101"/>
      <c r="BN39" s="105">
        <f t="shared" si="0"/>
        <v>15</v>
      </c>
    </row>
    <row r="40" spans="1:66" ht="14.25" customHeight="1" outlineLevel="2" x14ac:dyDescent="0.15">
      <c r="A40" s="34" t="s">
        <v>252</v>
      </c>
      <c r="B40" s="180">
        <v>3</v>
      </c>
      <c r="C40" s="33" t="s">
        <v>51</v>
      </c>
      <c r="D40" s="101">
        <f>'REV-REVCALC_CWS'!$AL$34</f>
        <v>9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102"/>
      <c r="AN40" s="45"/>
      <c r="AO40" s="101">
        <f>$D40</f>
        <v>9</v>
      </c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  <c r="BA40" s="101">
        <f>$D40</f>
        <v>9</v>
      </c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/>
      <c r="BM40" s="101">
        <f>$D40</f>
        <v>9</v>
      </c>
      <c r="BN40" s="105">
        <f t="shared" si="0"/>
        <v>9</v>
      </c>
    </row>
    <row r="41" spans="1:66" ht="14.25" customHeight="1" outlineLevel="2" x14ac:dyDescent="0.15">
      <c r="A41" s="34" t="s">
        <v>253</v>
      </c>
      <c r="B41" s="180">
        <v>4</v>
      </c>
      <c r="C41" s="33" t="s">
        <v>40</v>
      </c>
      <c r="D41" s="101" t="e">
        <f>'REV-REVCALC_CWS'!$AM$34</f>
        <v>#REF!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102"/>
      <c r="AO41" s="45"/>
      <c r="AP41" s="101" t="e">
        <f>$D41</f>
        <v>#REF!</v>
      </c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/>
      <c r="BB41" s="101" t="e">
        <f>$D41</f>
        <v>#REF!</v>
      </c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/>
      <c r="BN41" s="105" t="e">
        <f t="shared" si="0"/>
        <v>#REF!</v>
      </c>
    </row>
    <row r="42" spans="1:66" ht="14.25" customHeight="1" outlineLevel="2" x14ac:dyDescent="0.15">
      <c r="A42" s="34" t="s">
        <v>254</v>
      </c>
      <c r="B42" s="180">
        <v>4</v>
      </c>
      <c r="C42" s="33" t="s">
        <v>41</v>
      </c>
      <c r="D42" s="101" t="e">
        <f>'REV-REVCALC_CWS'!$AN$34</f>
        <v>#REF!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102"/>
      <c r="AP42" s="45"/>
      <c r="AQ42" s="101" t="e">
        <f>$D42</f>
        <v>#REF!</v>
      </c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/>
      <c r="BC42" s="101" t="e">
        <f>$D42</f>
        <v>#REF!</v>
      </c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 t="e">
        <f t="shared" si="0"/>
        <v>#REF!</v>
      </c>
    </row>
    <row r="43" spans="1:66" ht="14.25" customHeight="1" outlineLevel="2" x14ac:dyDescent="0.15">
      <c r="A43" s="34" t="s">
        <v>255</v>
      </c>
      <c r="B43" s="180">
        <v>4</v>
      </c>
      <c r="C43" s="33" t="s">
        <v>42</v>
      </c>
      <c r="D43" s="101" t="e">
        <f>'REV-REVCALC_CWS'!$AO$34</f>
        <v>#REF!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102"/>
      <c r="AQ43" s="45"/>
      <c r="AR43" s="101" t="e">
        <f>$D43</f>
        <v>#REF!</v>
      </c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/>
      <c r="BD43" s="101" t="e">
        <f>$D43</f>
        <v>#REF!</v>
      </c>
      <c r="BE43" s="101"/>
      <c r="BF43" s="101"/>
      <c r="BG43" s="101"/>
      <c r="BH43" s="101"/>
      <c r="BI43" s="101"/>
      <c r="BJ43" s="101"/>
      <c r="BK43" s="101"/>
      <c r="BL43" s="101"/>
      <c r="BM43" s="101"/>
      <c r="BN43" s="105" t="e">
        <f t="shared" si="0"/>
        <v>#REF!</v>
      </c>
    </row>
    <row r="44" spans="1:66" ht="14.25" customHeight="1" outlineLevel="2" x14ac:dyDescent="0.15">
      <c r="A44" s="34" t="s">
        <v>256</v>
      </c>
      <c r="B44" s="180">
        <v>4</v>
      </c>
      <c r="C44" s="33" t="s">
        <v>43</v>
      </c>
      <c r="D44" s="101" t="e">
        <f>'REV-REVCALC_CWS'!$AP$34</f>
        <v>#REF!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102"/>
      <c r="AR44" s="45"/>
      <c r="AS44" s="101" t="e">
        <f>$D44</f>
        <v>#REF!</v>
      </c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/>
      <c r="BE44" s="101" t="e">
        <f>$D44</f>
        <v>#REF!</v>
      </c>
      <c r="BF44" s="101"/>
      <c r="BG44" s="101"/>
      <c r="BH44" s="101"/>
      <c r="BI44" s="101"/>
      <c r="BJ44" s="101"/>
      <c r="BK44" s="101"/>
      <c r="BL44" s="101"/>
      <c r="BM44" s="101"/>
      <c r="BN44" s="105" t="e">
        <f t="shared" si="0"/>
        <v>#REF!</v>
      </c>
    </row>
    <row r="45" spans="1:66" ht="14.25" customHeight="1" outlineLevel="2" x14ac:dyDescent="0.15">
      <c r="A45" s="34" t="s">
        <v>257</v>
      </c>
      <c r="B45" s="180">
        <v>4</v>
      </c>
      <c r="C45" s="33" t="s">
        <v>44</v>
      </c>
      <c r="D45" s="101" t="e">
        <f>'REV-REVCALC_CWS'!$AQ$34</f>
        <v>#REF!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102"/>
      <c r="AS45" s="45"/>
      <c r="AT45" s="101" t="e">
        <f>$D45</f>
        <v>#REF!</v>
      </c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/>
      <c r="BF45" s="101" t="e">
        <f>$D45</f>
        <v>#REF!</v>
      </c>
      <c r="BG45" s="101"/>
      <c r="BH45" s="101"/>
      <c r="BI45" s="101"/>
      <c r="BJ45" s="101"/>
      <c r="BK45" s="101"/>
      <c r="BL45" s="101"/>
      <c r="BM45" s="101"/>
      <c r="BN45" s="105" t="e">
        <f t="shared" si="0"/>
        <v>#REF!</v>
      </c>
    </row>
    <row r="46" spans="1:66" ht="14.25" customHeight="1" outlineLevel="2" x14ac:dyDescent="0.15">
      <c r="A46" s="34" t="s">
        <v>258</v>
      </c>
      <c r="B46" s="180">
        <v>4</v>
      </c>
      <c r="C46" s="33" t="s">
        <v>45</v>
      </c>
      <c r="D46" s="101" t="e">
        <f>'REV-REVCALC_CWS'!$AR$34</f>
        <v>#REF!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102"/>
      <c r="AT46" s="45"/>
      <c r="AU46" s="101" t="e">
        <f>$D46</f>
        <v>#REF!</v>
      </c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/>
      <c r="BG46" s="101" t="e">
        <f>$D46</f>
        <v>#REF!</v>
      </c>
      <c r="BH46" s="101"/>
      <c r="BI46" s="101"/>
      <c r="BJ46" s="101"/>
      <c r="BK46" s="101"/>
      <c r="BL46" s="101"/>
      <c r="BM46" s="101"/>
      <c r="BN46" s="105" t="e">
        <f t="shared" si="0"/>
        <v>#REF!</v>
      </c>
    </row>
    <row r="47" spans="1:66" ht="14.25" customHeight="1" x14ac:dyDescent="0.15">
      <c r="A47" s="34" t="s">
        <v>259</v>
      </c>
      <c r="B47" s="180">
        <v>4</v>
      </c>
      <c r="C47" s="33" t="s">
        <v>46</v>
      </c>
      <c r="D47" s="101" t="e">
        <f>'REV-REVCALC_CWS'!$AS$34</f>
        <v>#REF!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102"/>
      <c r="AU47" s="45"/>
      <c r="AV47" s="101" t="e">
        <f>$D47</f>
        <v>#REF!</v>
      </c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/>
      <c r="BH47" s="101" t="e">
        <f>$D47</f>
        <v>#REF!</v>
      </c>
      <c r="BI47" s="101"/>
      <c r="BJ47" s="101"/>
      <c r="BK47" s="101"/>
      <c r="BL47" s="101"/>
      <c r="BM47" s="101"/>
      <c r="BN47" s="105" t="e">
        <f t="shared" si="0"/>
        <v>#REF!</v>
      </c>
    </row>
    <row r="48" spans="1:66" ht="14.25" customHeight="1" x14ac:dyDescent="0.15">
      <c r="A48" s="34" t="s">
        <v>260</v>
      </c>
      <c r="B48" s="180">
        <v>4</v>
      </c>
      <c r="C48" s="33" t="s">
        <v>47</v>
      </c>
      <c r="D48" s="101" t="e">
        <f>'REV-REVCALC_CWS'!$AT$34</f>
        <v>#REF!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102"/>
      <c r="AV48" s="45"/>
      <c r="AW48" s="101" t="e">
        <f>$D48</f>
        <v>#REF!</v>
      </c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/>
      <c r="BI48" s="101" t="e">
        <f>$D48</f>
        <v>#REF!</v>
      </c>
      <c r="BJ48" s="101"/>
      <c r="BK48" s="101"/>
      <c r="BL48" s="101"/>
      <c r="BM48" s="101"/>
      <c r="BN48" s="105" t="e">
        <f t="shared" si="0"/>
        <v>#REF!</v>
      </c>
    </row>
    <row r="49" spans="1:72" ht="14.25" customHeight="1" x14ac:dyDescent="0.15">
      <c r="A49" s="34" t="s">
        <v>261</v>
      </c>
      <c r="B49" s="180">
        <v>4</v>
      </c>
      <c r="C49" s="33" t="s">
        <v>48</v>
      </c>
      <c r="D49" s="101" t="e">
        <f>'REV-REVCALC_CWS'!$AU$34</f>
        <v>#REF!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102"/>
      <c r="AW49" s="45"/>
      <c r="AX49" s="101" t="e">
        <f>$D49</f>
        <v>#REF!</v>
      </c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/>
      <c r="BJ49" s="101" t="e">
        <f>$D49</f>
        <v>#REF!</v>
      </c>
      <c r="BK49" s="101"/>
      <c r="BL49" s="101"/>
      <c r="BM49" s="101"/>
      <c r="BN49" s="105" t="e">
        <f t="shared" si="0"/>
        <v>#REF!</v>
      </c>
    </row>
    <row r="50" spans="1:72" ht="14.25" customHeight="1" x14ac:dyDescent="0.15">
      <c r="A50" s="34" t="s">
        <v>262</v>
      </c>
      <c r="B50" s="180">
        <v>4</v>
      </c>
      <c r="C50" s="33" t="s">
        <v>49</v>
      </c>
      <c r="D50" s="101" t="e">
        <f>'REV-REVCALC_CWS'!$AV$34</f>
        <v>#REF!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45"/>
      <c r="AY50" s="101" t="e">
        <f>$D50</f>
        <v>#REF!</v>
      </c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/>
      <c r="BK50" s="101" t="e">
        <f>$D50</f>
        <v>#REF!</v>
      </c>
      <c r="BL50" s="101"/>
      <c r="BM50" s="101"/>
      <c r="BN50" s="105" t="e">
        <f t="shared" si="0"/>
        <v>#REF!</v>
      </c>
    </row>
    <row r="51" spans="1:72" ht="14.25" customHeight="1" x14ac:dyDescent="0.15">
      <c r="A51" s="34" t="s">
        <v>263</v>
      </c>
      <c r="B51" s="180">
        <v>4</v>
      </c>
      <c r="C51" s="33" t="s">
        <v>50</v>
      </c>
      <c r="D51" s="101" t="e">
        <f>'REV-REVCALC_CWS'!$AW$34</f>
        <v>#REF!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102"/>
      <c r="AY51" s="45"/>
      <c r="AZ51" s="101" t="e">
        <f>$D51</f>
        <v>#REF!</v>
      </c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/>
      <c r="BL51" s="101" t="e">
        <f>$D51</f>
        <v>#REF!</v>
      </c>
      <c r="BM51" s="101"/>
      <c r="BN51" s="105" t="e">
        <f t="shared" si="0"/>
        <v>#REF!</v>
      </c>
    </row>
    <row r="52" spans="1:72" ht="14.25" customHeight="1" x14ac:dyDescent="0.15">
      <c r="A52" s="34" t="s">
        <v>264</v>
      </c>
      <c r="B52" s="180">
        <v>4</v>
      </c>
      <c r="C52" s="33" t="s">
        <v>51</v>
      </c>
      <c r="D52" s="101" t="e">
        <f>'REV-REVCALC_CWS'!$AX$34</f>
        <v>#REF!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102"/>
      <c r="AZ52" s="45"/>
      <c r="BA52" s="101" t="e">
        <f>$D52</f>
        <v>#REF!</v>
      </c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/>
      <c r="BM52" s="101" t="e">
        <f>$D52</f>
        <v>#REF!</v>
      </c>
      <c r="BN52" s="105" t="e">
        <f t="shared" si="0"/>
        <v>#REF!</v>
      </c>
    </row>
    <row r="53" spans="1:72" ht="14.25" customHeight="1" x14ac:dyDescent="0.15">
      <c r="A53" s="34" t="s">
        <v>265</v>
      </c>
      <c r="B53" s="180">
        <v>5</v>
      </c>
      <c r="C53" s="33" t="s">
        <v>40</v>
      </c>
      <c r="D53" s="101">
        <f>'REV-REVCALC_CWS'!$AY$34</f>
        <v>-82467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102"/>
      <c r="BA53" s="45"/>
      <c r="BB53" s="101">
        <f>$D53</f>
        <v>-82467</v>
      </c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/>
      <c r="BN53" s="105">
        <f t="shared" si="0"/>
        <v>-82467</v>
      </c>
    </row>
    <row r="54" spans="1:72" ht="14.25" customHeight="1" x14ac:dyDescent="0.15">
      <c r="A54" s="34" t="s">
        <v>266</v>
      </c>
      <c r="B54" s="180">
        <v>5</v>
      </c>
      <c r="C54" s="33" t="s">
        <v>41</v>
      </c>
      <c r="D54" s="101">
        <f>'REV-REVCALC_CWS'!$AZ$34</f>
        <v>-132447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102"/>
      <c r="BB54" s="45"/>
      <c r="BC54" s="101">
        <f>$D54</f>
        <v>-132447</v>
      </c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-132447</v>
      </c>
    </row>
    <row r="55" spans="1:72" ht="14.25" customHeight="1" x14ac:dyDescent="0.15">
      <c r="A55" s="34" t="s">
        <v>267</v>
      </c>
      <c r="B55" s="180">
        <v>5</v>
      </c>
      <c r="C55" s="33" t="s">
        <v>42</v>
      </c>
      <c r="D55" s="101">
        <f>'REV-REVCALC_CWS'!$BA$34</f>
        <v>-147441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102"/>
      <c r="BC55" s="45"/>
      <c r="BD55" s="101">
        <f>$D55</f>
        <v>-147441</v>
      </c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-147441</v>
      </c>
    </row>
    <row r="56" spans="1:72" ht="14.25" customHeight="1" x14ac:dyDescent="0.15">
      <c r="A56" s="34" t="s">
        <v>268</v>
      </c>
      <c r="B56" s="180">
        <v>5</v>
      </c>
      <c r="C56" s="33" t="s">
        <v>43</v>
      </c>
      <c r="D56" s="101">
        <f>'REV-REVCALC_CWS'!$BB$34</f>
        <v>-147441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102"/>
      <c r="BD56" s="45"/>
      <c r="BE56" s="101">
        <f>$D56</f>
        <v>-147441</v>
      </c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-147441</v>
      </c>
    </row>
    <row r="57" spans="1:72" ht="14.25" customHeight="1" x14ac:dyDescent="0.15">
      <c r="A57" s="34" t="s">
        <v>269</v>
      </c>
      <c r="B57" s="180">
        <v>5</v>
      </c>
      <c r="C57" s="33" t="s">
        <v>44</v>
      </c>
      <c r="D57" s="101">
        <f>'REV-REVCALC_CWS'!$BC$34</f>
        <v>-164934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102"/>
      <c r="BE57" s="45"/>
      <c r="BF57" s="101">
        <f>$D57</f>
        <v>-164934</v>
      </c>
      <c r="BG57" s="101"/>
      <c r="BH57" s="101"/>
      <c r="BI57" s="101"/>
      <c r="BJ57" s="101"/>
      <c r="BK57" s="101"/>
      <c r="BL57" s="101"/>
      <c r="BM57" s="101"/>
      <c r="BN57" s="105">
        <f t="shared" si="0"/>
        <v>-164934</v>
      </c>
    </row>
    <row r="58" spans="1:72" ht="14.25" customHeight="1" x14ac:dyDescent="0.15">
      <c r="A58" s="34" t="s">
        <v>270</v>
      </c>
      <c r="B58" s="180">
        <v>5</v>
      </c>
      <c r="C58" s="33" t="s">
        <v>45</v>
      </c>
      <c r="D58" s="101">
        <f>'REV-REVCALC_CWS'!$BD$34</f>
        <v>-179928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102"/>
      <c r="BF58" s="45"/>
      <c r="BG58" s="101">
        <f>$D58</f>
        <v>-179928</v>
      </c>
      <c r="BH58" s="101"/>
      <c r="BI58" s="101"/>
      <c r="BJ58" s="101"/>
      <c r="BK58" s="101"/>
      <c r="BL58" s="101"/>
      <c r="BM58" s="101"/>
      <c r="BN58" s="105">
        <f t="shared" si="0"/>
        <v>-179928</v>
      </c>
    </row>
    <row r="59" spans="1:72" ht="14.25" customHeight="1" x14ac:dyDescent="0.15">
      <c r="A59" s="34" t="s">
        <v>271</v>
      </c>
      <c r="B59" s="180">
        <v>5</v>
      </c>
      <c r="C59" s="33" t="s">
        <v>46</v>
      </c>
      <c r="D59" s="101">
        <f>'REV-REVCALC_CWS'!$BE$34</f>
        <v>-147441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102"/>
      <c r="BG59" s="45"/>
      <c r="BH59" s="101">
        <f>$D59</f>
        <v>-147441</v>
      </c>
      <c r="BI59" s="101"/>
      <c r="BJ59" s="101"/>
      <c r="BK59" s="101"/>
      <c r="BL59" s="101"/>
      <c r="BM59" s="101"/>
      <c r="BN59" s="105">
        <f t="shared" si="0"/>
        <v>-147441</v>
      </c>
      <c r="BO59" s="63"/>
    </row>
    <row r="60" spans="1:72" ht="14.25" customHeight="1" x14ac:dyDescent="0.15">
      <c r="A60" s="34" t="s">
        <v>272</v>
      </c>
      <c r="B60" s="180">
        <v>5</v>
      </c>
      <c r="C60" s="33" t="s">
        <v>47</v>
      </c>
      <c r="D60" s="101">
        <f>'REV-REVCALC_CWS'!$BF$34</f>
        <v>-164934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102"/>
      <c r="BH60" s="45"/>
      <c r="BI60" s="101">
        <f>$D60</f>
        <v>-164934</v>
      </c>
      <c r="BJ60" s="101"/>
      <c r="BK60" s="101"/>
      <c r="BL60" s="101"/>
      <c r="BM60" s="101"/>
      <c r="BN60" s="105">
        <f t="shared" si="0"/>
        <v>-164934</v>
      </c>
      <c r="BO60" s="63"/>
      <c r="BP60" s="63"/>
    </row>
    <row r="61" spans="1:72" ht="14.25" customHeight="1" x14ac:dyDescent="0.15">
      <c r="A61" s="34" t="s">
        <v>273</v>
      </c>
      <c r="B61" s="180">
        <v>5</v>
      </c>
      <c r="C61" s="33" t="s">
        <v>48</v>
      </c>
      <c r="D61" s="101">
        <f>'REV-REVCALC_CWS'!$BG$34</f>
        <v>-132447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102"/>
      <c r="BI61" s="45"/>
      <c r="BJ61" s="101">
        <f>$D61</f>
        <v>-132447</v>
      </c>
      <c r="BK61" s="101"/>
      <c r="BL61" s="101"/>
      <c r="BM61" s="101"/>
      <c r="BN61" s="105">
        <f t="shared" si="0"/>
        <v>-132447</v>
      </c>
      <c r="BO61" s="63"/>
      <c r="BP61" s="63"/>
      <c r="BQ61" s="63"/>
    </row>
    <row r="62" spans="1:72" ht="14.25" customHeight="1" x14ac:dyDescent="0.15">
      <c r="A62" s="34" t="s">
        <v>274</v>
      </c>
      <c r="B62" s="180">
        <v>5</v>
      </c>
      <c r="C62" s="33" t="s">
        <v>49</v>
      </c>
      <c r="D62" s="101">
        <f>'REV-REVCALC_CWS'!$BH$34</f>
        <v>-132447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102"/>
      <c r="BJ62" s="45"/>
      <c r="BK62" s="101">
        <f>$D62</f>
        <v>-132447</v>
      </c>
      <c r="BL62" s="101"/>
      <c r="BM62" s="101"/>
      <c r="BN62" s="105">
        <f t="shared" si="0"/>
        <v>-132447</v>
      </c>
      <c r="BO62" s="63"/>
      <c r="BP62" s="63"/>
      <c r="BQ62" s="63"/>
      <c r="BR62" s="63"/>
    </row>
    <row r="63" spans="1:72" ht="14.25" customHeight="1" x14ac:dyDescent="0.15">
      <c r="A63" s="34" t="s">
        <v>275</v>
      </c>
      <c r="B63" s="180">
        <v>5</v>
      </c>
      <c r="C63" s="33" t="s">
        <v>50</v>
      </c>
      <c r="D63" s="101">
        <f>'REV-REVCALC_CWS'!$BI$34</f>
        <v>-132447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102"/>
      <c r="BK63" s="45"/>
      <c r="BL63" s="101">
        <f>$D63</f>
        <v>-132447</v>
      </c>
      <c r="BM63" s="101"/>
      <c r="BN63" s="105">
        <f t="shared" si="0"/>
        <v>-132447</v>
      </c>
      <c r="BO63" s="63"/>
      <c r="BP63" s="63"/>
      <c r="BQ63" s="63"/>
      <c r="BR63" s="63"/>
      <c r="BS63" s="63"/>
    </row>
    <row r="64" spans="1:72" ht="14.25" customHeight="1" x14ac:dyDescent="0.15">
      <c r="A64" s="34" t="s">
        <v>276</v>
      </c>
      <c r="B64" s="180">
        <v>5</v>
      </c>
      <c r="C64" s="33" t="s">
        <v>51</v>
      </c>
      <c r="D64" s="101">
        <f>'REV-REVCALC_CWS'!$BJ$34</f>
        <v>-82467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102"/>
      <c r="BL64" s="45"/>
      <c r="BM64" s="101">
        <f>$D64</f>
        <v>-82467</v>
      </c>
      <c r="BN64" s="105">
        <f t="shared" si="0"/>
        <v>-82467</v>
      </c>
      <c r="BO64" s="63"/>
      <c r="BP64" s="63"/>
      <c r="BQ64" s="63"/>
      <c r="BR64" s="63"/>
      <c r="BS64" s="63"/>
      <c r="BT64" s="63"/>
    </row>
    <row r="65" spans="1:66" ht="14.25" customHeight="1" x14ac:dyDescent="0.15"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102"/>
      <c r="BM65" s="102"/>
    </row>
    <row r="66" spans="1:66" ht="14.25" customHeight="1" x14ac:dyDescent="0.15">
      <c r="A66" s="378" t="s">
        <v>635</v>
      </c>
      <c r="B66" s="378"/>
      <c r="C66" s="378"/>
      <c r="D66" s="378"/>
      <c r="E66" s="104" t="s">
        <v>215</v>
      </c>
      <c r="F66" s="102">
        <f>SUM(F5:F65)</f>
        <v>0</v>
      </c>
      <c r="G66" s="102">
        <f t="shared" ref="G66:BL66" si="1">SUM(G5:G65)</f>
        <v>0</v>
      </c>
      <c r="H66" s="102">
        <f t="shared" si="1"/>
        <v>0</v>
      </c>
      <c r="I66" s="102">
        <f t="shared" si="1"/>
        <v>3</v>
      </c>
      <c r="J66" s="102">
        <f t="shared" si="1"/>
        <v>4</v>
      </c>
      <c r="K66" s="102">
        <f t="shared" si="1"/>
        <v>5</v>
      </c>
      <c r="L66" s="102">
        <f t="shared" si="1"/>
        <v>3</v>
      </c>
      <c r="M66" s="102">
        <f t="shared" si="1"/>
        <v>4</v>
      </c>
      <c r="N66" s="102">
        <f t="shared" si="1"/>
        <v>3</v>
      </c>
      <c r="O66" s="102">
        <f t="shared" si="1"/>
        <v>3</v>
      </c>
      <c r="P66" s="102">
        <f t="shared" si="1"/>
        <v>3</v>
      </c>
      <c r="Q66" s="102">
        <f t="shared" si="1"/>
        <v>1</v>
      </c>
      <c r="R66" s="102">
        <f t="shared" si="1"/>
        <v>8</v>
      </c>
      <c r="S66" s="102">
        <f t="shared" si="1"/>
        <v>12</v>
      </c>
      <c r="T66" s="102">
        <f t="shared" si="1"/>
        <v>14</v>
      </c>
      <c r="U66" s="102">
        <f t="shared" si="1"/>
        <v>17</v>
      </c>
      <c r="V66" s="102">
        <f t="shared" si="1"/>
        <v>20</v>
      </c>
      <c r="W66" s="102">
        <f t="shared" si="1"/>
        <v>22</v>
      </c>
      <c r="X66" s="102">
        <f t="shared" si="1"/>
        <v>17</v>
      </c>
      <c r="Y66" s="102">
        <f t="shared" si="1"/>
        <v>20</v>
      </c>
      <c r="Z66" s="102">
        <f t="shared" si="1"/>
        <v>15</v>
      </c>
      <c r="AA66" s="102">
        <f t="shared" si="1"/>
        <v>15</v>
      </c>
      <c r="AB66" s="102">
        <f t="shared" si="1"/>
        <v>15</v>
      </c>
      <c r="AC66" s="102">
        <f t="shared" si="1"/>
        <v>9</v>
      </c>
      <c r="AD66" s="102">
        <f t="shared" si="1"/>
        <v>17</v>
      </c>
      <c r="AE66" s="102">
        <f t="shared" si="1"/>
        <v>27</v>
      </c>
      <c r="AF66" s="102">
        <f t="shared" si="1"/>
        <v>31</v>
      </c>
      <c r="AG66" s="102">
        <f t="shared" si="1"/>
        <v>34</v>
      </c>
      <c r="AH66" s="102">
        <f t="shared" si="1"/>
        <v>40</v>
      </c>
      <c r="AI66" s="102">
        <f t="shared" si="1"/>
        <v>44</v>
      </c>
      <c r="AJ66" s="102">
        <f t="shared" si="1"/>
        <v>34</v>
      </c>
      <c r="AK66" s="102">
        <f t="shared" si="1"/>
        <v>40</v>
      </c>
      <c r="AL66" s="102">
        <f t="shared" si="1"/>
        <v>30</v>
      </c>
      <c r="AM66" s="102">
        <f t="shared" si="1"/>
        <v>30</v>
      </c>
      <c r="AN66" s="102">
        <f t="shared" si="1"/>
        <v>30</v>
      </c>
      <c r="AO66" s="102">
        <f t="shared" si="1"/>
        <v>18</v>
      </c>
      <c r="AP66" s="102" t="e">
        <f t="shared" si="1"/>
        <v>#REF!</v>
      </c>
      <c r="AQ66" s="102" t="e">
        <f t="shared" si="1"/>
        <v>#REF!</v>
      </c>
      <c r="AR66" s="102" t="e">
        <f t="shared" si="1"/>
        <v>#REF!</v>
      </c>
      <c r="AS66" s="102" t="e">
        <f t="shared" si="1"/>
        <v>#REF!</v>
      </c>
      <c r="AT66" s="102" t="e">
        <f t="shared" si="1"/>
        <v>#REF!</v>
      </c>
      <c r="AU66" s="102" t="e">
        <f t="shared" si="1"/>
        <v>#REF!</v>
      </c>
      <c r="AV66" s="102" t="e">
        <f t="shared" si="1"/>
        <v>#REF!</v>
      </c>
      <c r="AW66" s="102" t="e">
        <f t="shared" si="1"/>
        <v>#REF!</v>
      </c>
      <c r="AX66" s="102" t="e">
        <f t="shared" si="1"/>
        <v>#REF!</v>
      </c>
      <c r="AY66" s="102" t="e">
        <f t="shared" si="1"/>
        <v>#REF!</v>
      </c>
      <c r="AZ66" s="102" t="e">
        <f t="shared" si="1"/>
        <v>#REF!</v>
      </c>
      <c r="BA66" s="102" t="e">
        <f t="shared" si="1"/>
        <v>#REF!</v>
      </c>
      <c r="BB66" s="102" t="e">
        <f t="shared" si="1"/>
        <v>#REF!</v>
      </c>
      <c r="BC66" s="102" t="e">
        <f t="shared" si="1"/>
        <v>#REF!</v>
      </c>
      <c r="BD66" s="102" t="e">
        <f t="shared" si="1"/>
        <v>#REF!</v>
      </c>
      <c r="BE66" s="102" t="e">
        <f t="shared" si="1"/>
        <v>#REF!</v>
      </c>
      <c r="BF66" s="102" t="e">
        <f t="shared" si="1"/>
        <v>#REF!</v>
      </c>
      <c r="BG66" s="102" t="e">
        <f t="shared" si="1"/>
        <v>#REF!</v>
      </c>
      <c r="BH66" s="102" t="e">
        <f t="shared" si="1"/>
        <v>#REF!</v>
      </c>
      <c r="BI66" s="102" t="e">
        <f t="shared" si="1"/>
        <v>#REF!</v>
      </c>
      <c r="BJ66" s="102" t="e">
        <f t="shared" si="1"/>
        <v>#REF!</v>
      </c>
      <c r="BK66" s="102" t="e">
        <f t="shared" si="1"/>
        <v>#REF!</v>
      </c>
      <c r="BL66" s="102" t="e">
        <f t="shared" si="1"/>
        <v>#REF!</v>
      </c>
      <c r="BM66" s="102" t="e">
        <f>SUM(BM5:BM65)</f>
        <v>#REF!</v>
      </c>
      <c r="BN66" s="105" t="e">
        <f>SUM(BN4:BN65)</f>
        <v>#REF!</v>
      </c>
    </row>
    <row r="67" spans="1:66" ht="14.25" customHeight="1" x14ac:dyDescent="0.15">
      <c r="A67" s="378" t="s">
        <v>637</v>
      </c>
      <c r="B67" s="378"/>
      <c r="C67" s="378"/>
      <c r="D67" s="378"/>
      <c r="E67" s="104"/>
      <c r="F67" s="102">
        <f>'COGS-PRICE-MARGIN_CWS'!$D13</f>
        <v>0</v>
      </c>
      <c r="G67" s="102">
        <f>'COGS-PRICE-MARGIN_CWS'!$D13</f>
        <v>0</v>
      </c>
      <c r="H67" s="102">
        <f>'COGS-PRICE-MARGIN_CWS'!$D13</f>
        <v>0</v>
      </c>
      <c r="I67" s="102">
        <f>'COGS-PRICE-MARGIN_CWS'!$D13</f>
        <v>0</v>
      </c>
      <c r="J67" s="102">
        <f>'COGS-PRICE-MARGIN_CWS'!$D13</f>
        <v>0</v>
      </c>
      <c r="K67" s="102">
        <f>'COGS-PRICE-MARGIN_CWS'!$D13</f>
        <v>0</v>
      </c>
      <c r="L67" s="102">
        <f>'COGS-PRICE-MARGIN_CWS'!$D13</f>
        <v>0</v>
      </c>
      <c r="M67" s="102">
        <f>'COGS-PRICE-MARGIN_CWS'!$D13</f>
        <v>0</v>
      </c>
      <c r="N67" s="102">
        <f>'COGS-PRICE-MARGIN_CWS'!$D13</f>
        <v>0</v>
      </c>
      <c r="O67" s="102">
        <f>'COGS-PRICE-MARGIN_CWS'!$D13</f>
        <v>0</v>
      </c>
      <c r="P67" s="102">
        <f>'COGS-PRICE-MARGIN_CWS'!$D13</f>
        <v>0</v>
      </c>
      <c r="Q67" s="102">
        <f>'COGS-PRICE-MARGIN_CWS'!$D13</f>
        <v>0</v>
      </c>
      <c r="R67" s="102">
        <f>'COGS-PRICE-MARGIN_CWS'!$D63</f>
        <v>0</v>
      </c>
      <c r="S67" s="102">
        <f>'COGS-PRICE-MARGIN_CWS'!$D63</f>
        <v>0</v>
      </c>
      <c r="T67" s="102">
        <f>'COGS-PRICE-MARGIN_CWS'!$D63</f>
        <v>0</v>
      </c>
      <c r="U67" s="102">
        <f>'COGS-PRICE-MARGIN_CWS'!$D63</f>
        <v>0</v>
      </c>
      <c r="V67" s="102">
        <f>'COGS-PRICE-MARGIN_CWS'!$D63</f>
        <v>0</v>
      </c>
      <c r="W67" s="102">
        <f>'COGS-PRICE-MARGIN_CWS'!$D63</f>
        <v>0</v>
      </c>
      <c r="X67" s="102">
        <f>'COGS-PRICE-MARGIN_CWS'!$D63</f>
        <v>0</v>
      </c>
      <c r="Y67" s="102">
        <f>'COGS-PRICE-MARGIN_CWS'!$D63</f>
        <v>0</v>
      </c>
      <c r="Z67" s="102">
        <f>'COGS-PRICE-MARGIN_CWS'!$D63</f>
        <v>0</v>
      </c>
      <c r="AA67" s="102">
        <f>'COGS-PRICE-MARGIN_CWS'!$D63</f>
        <v>0</v>
      </c>
      <c r="AB67" s="102">
        <f>'COGS-PRICE-MARGIN_CWS'!$D63</f>
        <v>0</v>
      </c>
      <c r="AC67" s="102">
        <f>'COGS-PRICE-MARGIN_CWS'!$D63</f>
        <v>0</v>
      </c>
      <c r="AD67" s="102">
        <f>'COGS-PRICE-MARGIN_CWS'!$D113</f>
        <v>0</v>
      </c>
      <c r="AE67" s="102">
        <f>'COGS-PRICE-MARGIN_CWS'!$D113</f>
        <v>0</v>
      </c>
      <c r="AF67" s="102">
        <f>'COGS-PRICE-MARGIN_CWS'!$D113</f>
        <v>0</v>
      </c>
      <c r="AG67" s="102">
        <f>'COGS-PRICE-MARGIN_CWS'!$D113</f>
        <v>0</v>
      </c>
      <c r="AH67" s="102">
        <f>'COGS-PRICE-MARGIN_CWS'!$D113</f>
        <v>0</v>
      </c>
      <c r="AI67" s="102">
        <f>'COGS-PRICE-MARGIN_CWS'!$D113</f>
        <v>0</v>
      </c>
      <c r="AJ67" s="102">
        <f>'COGS-PRICE-MARGIN_CWS'!$D113</f>
        <v>0</v>
      </c>
      <c r="AK67" s="102">
        <f>'COGS-PRICE-MARGIN_CWS'!$D113</f>
        <v>0</v>
      </c>
      <c r="AL67" s="102">
        <f>'COGS-PRICE-MARGIN_CWS'!$D113</f>
        <v>0</v>
      </c>
      <c r="AM67" s="102">
        <f>'COGS-PRICE-MARGIN_CWS'!$D113</f>
        <v>0</v>
      </c>
      <c r="AN67" s="102">
        <f>'COGS-PRICE-MARGIN_CWS'!$D113</f>
        <v>0</v>
      </c>
      <c r="AO67" s="102">
        <f>'COGS-PRICE-MARGIN_CWS'!$D113</f>
        <v>0</v>
      </c>
      <c r="AP67" s="102" t="e">
        <f>'COGS-PRICE-MARGIN_CWS'!#REF!</f>
        <v>#REF!</v>
      </c>
      <c r="AQ67" s="102" t="e">
        <f>'COGS-PRICE-MARGIN_CWS'!#REF!</f>
        <v>#REF!</v>
      </c>
      <c r="AR67" s="102" t="e">
        <f>'COGS-PRICE-MARGIN_CWS'!#REF!</f>
        <v>#REF!</v>
      </c>
      <c r="AS67" s="102" t="e">
        <f>'COGS-PRICE-MARGIN_CWS'!#REF!</f>
        <v>#REF!</v>
      </c>
      <c r="AT67" s="102" t="e">
        <f>'COGS-PRICE-MARGIN_CWS'!#REF!</f>
        <v>#REF!</v>
      </c>
      <c r="AU67" s="102" t="e">
        <f>'COGS-PRICE-MARGIN_CWS'!#REF!</f>
        <v>#REF!</v>
      </c>
      <c r="AV67" s="102" t="e">
        <f>'COGS-PRICE-MARGIN_CWS'!#REF!</f>
        <v>#REF!</v>
      </c>
      <c r="AW67" s="102" t="e">
        <f>'COGS-PRICE-MARGIN_CWS'!#REF!</f>
        <v>#REF!</v>
      </c>
      <c r="AX67" s="102" t="e">
        <f>'COGS-PRICE-MARGIN_CWS'!#REF!</f>
        <v>#REF!</v>
      </c>
      <c r="AY67" s="102" t="e">
        <f>'COGS-PRICE-MARGIN_CWS'!#REF!</f>
        <v>#REF!</v>
      </c>
      <c r="AZ67" s="102" t="e">
        <f>'COGS-PRICE-MARGIN_CWS'!#REF!</f>
        <v>#REF!</v>
      </c>
      <c r="BA67" s="102" t="e">
        <f>'COGS-PRICE-MARGIN_CWS'!#REF!</f>
        <v>#REF!</v>
      </c>
      <c r="BB67" s="102">
        <f>'COGS-PRICE-MARGIN_CWS'!$D112</f>
        <v>0</v>
      </c>
      <c r="BC67" s="102">
        <f>'COGS-PRICE-MARGIN_CWS'!$D112</f>
        <v>0</v>
      </c>
      <c r="BD67" s="102">
        <f>'COGS-PRICE-MARGIN_CWS'!$D112</f>
        <v>0</v>
      </c>
      <c r="BE67" s="102">
        <f>'COGS-PRICE-MARGIN_CWS'!$D112</f>
        <v>0</v>
      </c>
      <c r="BF67" s="102">
        <f>'COGS-PRICE-MARGIN_CWS'!$D112</f>
        <v>0</v>
      </c>
      <c r="BG67" s="102">
        <f>'COGS-PRICE-MARGIN_CWS'!$D112</f>
        <v>0</v>
      </c>
      <c r="BH67" s="102">
        <f>'COGS-PRICE-MARGIN_CWS'!$D112</f>
        <v>0</v>
      </c>
      <c r="BI67" s="102">
        <f>'COGS-PRICE-MARGIN_CWS'!$D112</f>
        <v>0</v>
      </c>
      <c r="BJ67" s="102">
        <f>'COGS-PRICE-MARGIN_CWS'!$D112</f>
        <v>0</v>
      </c>
      <c r="BK67" s="102">
        <f>'COGS-PRICE-MARGIN_CWS'!$D112</f>
        <v>0</v>
      </c>
      <c r="BL67" s="102">
        <f>'COGS-PRICE-MARGIN_CWS'!$D112</f>
        <v>0</v>
      </c>
      <c r="BM67" s="102">
        <f>'COGS-PRICE-MARGIN_CWS'!$D112</f>
        <v>0</v>
      </c>
    </row>
    <row r="68" spans="1:66" ht="14.25" customHeight="1" x14ac:dyDescent="0.15">
      <c r="A68" s="378" t="s">
        <v>636</v>
      </c>
      <c r="B68" s="378"/>
      <c r="C68" s="378"/>
      <c r="D68" s="378"/>
      <c r="E68" s="104" t="s">
        <v>324</v>
      </c>
      <c r="F68" s="102">
        <f t="shared" ref="F68:AK68" si="2">F67*F66</f>
        <v>0</v>
      </c>
      <c r="G68" s="102">
        <f t="shared" si="2"/>
        <v>0</v>
      </c>
      <c r="H68" s="102">
        <f t="shared" si="2"/>
        <v>0</v>
      </c>
      <c r="I68" s="102">
        <f t="shared" si="2"/>
        <v>0</v>
      </c>
      <c r="J68" s="102">
        <f t="shared" si="2"/>
        <v>0</v>
      </c>
      <c r="K68" s="102">
        <f t="shared" si="2"/>
        <v>0</v>
      </c>
      <c r="L68" s="102">
        <f t="shared" si="2"/>
        <v>0</v>
      </c>
      <c r="M68" s="102">
        <f t="shared" si="2"/>
        <v>0</v>
      </c>
      <c r="N68" s="102">
        <f t="shared" si="2"/>
        <v>0</v>
      </c>
      <c r="O68" s="102">
        <f t="shared" si="2"/>
        <v>0</v>
      </c>
      <c r="P68" s="102">
        <f t="shared" si="2"/>
        <v>0</v>
      </c>
      <c r="Q68" s="102">
        <f t="shared" si="2"/>
        <v>0</v>
      </c>
      <c r="R68" s="102">
        <f t="shared" si="2"/>
        <v>0</v>
      </c>
      <c r="S68" s="102">
        <f t="shared" si="2"/>
        <v>0</v>
      </c>
      <c r="T68" s="102">
        <f t="shared" si="2"/>
        <v>0</v>
      </c>
      <c r="U68" s="102">
        <f t="shared" si="2"/>
        <v>0</v>
      </c>
      <c r="V68" s="102">
        <f t="shared" si="2"/>
        <v>0</v>
      </c>
      <c r="W68" s="102">
        <f t="shared" si="2"/>
        <v>0</v>
      </c>
      <c r="X68" s="102">
        <f t="shared" si="2"/>
        <v>0</v>
      </c>
      <c r="Y68" s="102">
        <f t="shared" si="2"/>
        <v>0</v>
      </c>
      <c r="Z68" s="102">
        <f t="shared" si="2"/>
        <v>0</v>
      </c>
      <c r="AA68" s="102">
        <f t="shared" si="2"/>
        <v>0</v>
      </c>
      <c r="AB68" s="102">
        <f t="shared" si="2"/>
        <v>0</v>
      </c>
      <c r="AC68" s="102">
        <f t="shared" si="2"/>
        <v>0</v>
      </c>
      <c r="AD68" s="102">
        <f t="shared" si="2"/>
        <v>0</v>
      </c>
      <c r="AE68" s="102">
        <f t="shared" si="2"/>
        <v>0</v>
      </c>
      <c r="AF68" s="102">
        <f t="shared" si="2"/>
        <v>0</v>
      </c>
      <c r="AG68" s="102">
        <f t="shared" si="2"/>
        <v>0</v>
      </c>
      <c r="AH68" s="102">
        <f t="shared" si="2"/>
        <v>0</v>
      </c>
      <c r="AI68" s="102">
        <f t="shared" si="2"/>
        <v>0</v>
      </c>
      <c r="AJ68" s="102">
        <f t="shared" si="2"/>
        <v>0</v>
      </c>
      <c r="AK68" s="102">
        <f t="shared" si="2"/>
        <v>0</v>
      </c>
      <c r="AL68" s="102">
        <f t="shared" ref="AL68:BM68" si="3">AL67*AL66</f>
        <v>0</v>
      </c>
      <c r="AM68" s="102">
        <f t="shared" si="3"/>
        <v>0</v>
      </c>
      <c r="AN68" s="102">
        <f t="shared" si="3"/>
        <v>0</v>
      </c>
      <c r="AO68" s="102">
        <f t="shared" si="3"/>
        <v>0</v>
      </c>
      <c r="AP68" s="102" t="e">
        <f t="shared" si="3"/>
        <v>#REF!</v>
      </c>
      <c r="AQ68" s="102" t="e">
        <f t="shared" si="3"/>
        <v>#REF!</v>
      </c>
      <c r="AR68" s="102" t="e">
        <f t="shared" si="3"/>
        <v>#REF!</v>
      </c>
      <c r="AS68" s="102" t="e">
        <f t="shared" si="3"/>
        <v>#REF!</v>
      </c>
      <c r="AT68" s="102" t="e">
        <f t="shared" si="3"/>
        <v>#REF!</v>
      </c>
      <c r="AU68" s="102" t="e">
        <f t="shared" si="3"/>
        <v>#REF!</v>
      </c>
      <c r="AV68" s="102" t="e">
        <f t="shared" si="3"/>
        <v>#REF!</v>
      </c>
      <c r="AW68" s="102" t="e">
        <f t="shared" si="3"/>
        <v>#REF!</v>
      </c>
      <c r="AX68" s="102" t="e">
        <f t="shared" si="3"/>
        <v>#REF!</v>
      </c>
      <c r="AY68" s="102" t="e">
        <f t="shared" si="3"/>
        <v>#REF!</v>
      </c>
      <c r="AZ68" s="102" t="e">
        <f t="shared" si="3"/>
        <v>#REF!</v>
      </c>
      <c r="BA68" s="102" t="e">
        <f t="shared" si="3"/>
        <v>#REF!</v>
      </c>
      <c r="BB68" s="102" t="e">
        <f t="shared" si="3"/>
        <v>#REF!</v>
      </c>
      <c r="BC68" s="102" t="e">
        <f t="shared" si="3"/>
        <v>#REF!</v>
      </c>
      <c r="BD68" s="102" t="e">
        <f t="shared" si="3"/>
        <v>#REF!</v>
      </c>
      <c r="BE68" s="102" t="e">
        <f t="shared" si="3"/>
        <v>#REF!</v>
      </c>
      <c r="BF68" s="102" t="e">
        <f t="shared" si="3"/>
        <v>#REF!</v>
      </c>
      <c r="BG68" s="102" t="e">
        <f t="shared" si="3"/>
        <v>#REF!</v>
      </c>
      <c r="BH68" s="102" t="e">
        <f t="shared" si="3"/>
        <v>#REF!</v>
      </c>
      <c r="BI68" s="102" t="e">
        <f t="shared" si="3"/>
        <v>#REF!</v>
      </c>
      <c r="BJ68" s="102" t="e">
        <f t="shared" si="3"/>
        <v>#REF!</v>
      </c>
      <c r="BK68" s="102" t="e">
        <f t="shared" si="3"/>
        <v>#REF!</v>
      </c>
      <c r="BL68" s="102" t="e">
        <f t="shared" si="3"/>
        <v>#REF!</v>
      </c>
      <c r="BM68" s="102" t="e">
        <f t="shared" si="3"/>
        <v>#REF!</v>
      </c>
    </row>
    <row r="69" spans="1:66" s="37" customFormat="1" ht="14.25" customHeight="1" x14ac:dyDescent="0.15">
      <c r="B69" s="297"/>
      <c r="D69" s="177" t="s">
        <v>64</v>
      </c>
      <c r="E69" s="38" t="str">
        <f>E66</f>
        <v>Units</v>
      </c>
      <c r="F69" s="103"/>
      <c r="G69" s="103"/>
      <c r="H69" s="103"/>
      <c r="I69" s="103"/>
      <c r="J69" s="103"/>
      <c r="K69" s="103"/>
      <c r="L69" s="103"/>
      <c r="M69" s="103"/>
      <c r="N69" s="103"/>
      <c r="O69" s="103"/>
      <c r="P69" s="103"/>
      <c r="Q69" s="103">
        <f>SUM(F66:Q66)</f>
        <v>29</v>
      </c>
      <c r="R69" s="103"/>
      <c r="S69" s="103"/>
      <c r="T69" s="103"/>
      <c r="U69" s="103"/>
      <c r="V69" s="103"/>
      <c r="W69" s="103"/>
      <c r="X69" s="103"/>
      <c r="Y69" s="103"/>
      <c r="Z69" s="103"/>
      <c r="AA69" s="103"/>
      <c r="AB69" s="103"/>
      <c r="AC69" s="103">
        <f>SUM(R66:AC66)</f>
        <v>184</v>
      </c>
      <c r="AD69" s="103"/>
      <c r="AE69" s="103"/>
      <c r="AF69" s="103"/>
      <c r="AG69" s="103"/>
      <c r="AH69" s="103"/>
      <c r="AI69" s="103"/>
      <c r="AJ69" s="103"/>
      <c r="AK69" s="103"/>
      <c r="AL69" s="103"/>
      <c r="AM69" s="103"/>
      <c r="AN69" s="103"/>
      <c r="AO69" s="103">
        <f>SUM(AD66:AO66)</f>
        <v>375</v>
      </c>
      <c r="AP69" s="103"/>
      <c r="AQ69" s="103"/>
      <c r="AR69" s="103"/>
      <c r="AS69" s="103"/>
      <c r="AT69" s="103"/>
      <c r="AU69" s="103"/>
      <c r="AV69" s="103"/>
      <c r="AW69" s="103"/>
      <c r="AX69" s="103"/>
      <c r="AY69" s="103"/>
      <c r="AZ69" s="103"/>
      <c r="BA69" s="103" t="e">
        <f>SUM(AP66:BA66)</f>
        <v>#REF!</v>
      </c>
      <c r="BB69" s="103"/>
      <c r="BC69" s="103"/>
      <c r="BD69" s="103"/>
      <c r="BE69" s="103"/>
      <c r="BF69" s="103"/>
      <c r="BG69" s="103"/>
      <c r="BH69" s="103"/>
      <c r="BI69" s="103"/>
      <c r="BJ69" s="103"/>
      <c r="BK69" s="103"/>
      <c r="BL69" s="103"/>
      <c r="BM69" s="103" t="e">
        <f>SUM(BB66:BM66)</f>
        <v>#REF!</v>
      </c>
      <c r="BN69" s="105" t="e">
        <f>SUM(F69:BM69)</f>
        <v>#REF!</v>
      </c>
    </row>
    <row r="70" spans="1:66" ht="14.25" customHeight="1" x14ac:dyDescent="0.15">
      <c r="D70" s="177" t="s">
        <v>64</v>
      </c>
      <c r="E70" s="38">
        <f>E67</f>
        <v>0</v>
      </c>
      <c r="Q70" s="90">
        <f>SUM(F68:Q68)</f>
        <v>0</v>
      </c>
      <c r="AC70" s="90">
        <f>SUM(R68:AC68)</f>
        <v>0</v>
      </c>
      <c r="AO70" s="90">
        <f>SUM(AD68:AO68)</f>
        <v>0</v>
      </c>
      <c r="BA70" s="90" t="e">
        <f>SUM(AP68:BA68)</f>
        <v>#REF!</v>
      </c>
      <c r="BM70" s="90" t="e">
        <f>SUM(BB68:BM68)</f>
        <v>#REF!</v>
      </c>
      <c r="BN70" s="105" t="e">
        <f>SUM(F70:BM70)</f>
        <v>#REF!</v>
      </c>
    </row>
    <row r="73" spans="1:66" ht="14.25" customHeight="1" x14ac:dyDescent="0.2">
      <c r="H73" s="68" t="s">
        <v>634</v>
      </c>
      <c r="I73" s="68"/>
      <c r="J73" s="68"/>
      <c r="K73" s="68"/>
      <c r="L73" s="68"/>
      <c r="M73" s="68"/>
      <c r="N73" s="68"/>
    </row>
    <row r="74" spans="1:66" ht="14.25" customHeight="1" x14ac:dyDescent="0.15">
      <c r="F74" s="372" t="s">
        <v>35</v>
      </c>
      <c r="G74" s="372"/>
      <c r="H74" s="372"/>
      <c r="I74" s="372"/>
      <c r="J74" s="372"/>
      <c r="K74" s="372"/>
      <c r="L74" s="372"/>
      <c r="M74" s="372"/>
      <c r="N74" s="372"/>
      <c r="O74" s="372"/>
      <c r="P74" s="372"/>
      <c r="Q74" s="372"/>
      <c r="R74" s="10"/>
      <c r="S74" s="372" t="s">
        <v>36</v>
      </c>
      <c r="T74" s="372"/>
      <c r="U74" s="372"/>
      <c r="V74" s="372"/>
      <c r="W74" s="372"/>
      <c r="X74" s="372"/>
      <c r="Y74" s="372"/>
      <c r="Z74" s="372"/>
      <c r="AA74" s="372"/>
      <c r="AB74" s="372"/>
      <c r="AC74" s="372"/>
      <c r="AD74" s="372"/>
      <c r="AE74" s="10"/>
      <c r="AF74" s="372" t="s">
        <v>37</v>
      </c>
      <c r="AG74" s="372"/>
      <c r="AH74" s="372"/>
      <c r="AI74" s="372"/>
      <c r="AJ74" s="372"/>
      <c r="AK74" s="372"/>
      <c r="AL74" s="372"/>
      <c r="AM74" s="372"/>
      <c r="AN74" s="372"/>
      <c r="AO74" s="372"/>
      <c r="AP74" s="372"/>
      <c r="AQ74" s="372"/>
      <c r="AR74" s="10"/>
      <c r="AS74" s="372" t="s">
        <v>38</v>
      </c>
      <c r="AT74" s="372"/>
      <c r="AU74" s="372"/>
      <c r="AV74" s="372"/>
      <c r="AW74" s="372"/>
      <c r="AX74" s="372"/>
      <c r="AY74" s="372"/>
      <c r="AZ74" s="372"/>
      <c r="BA74" s="372"/>
      <c r="BB74" s="372"/>
      <c r="BC74" s="372"/>
      <c r="BD74" s="372"/>
      <c r="BE74" s="10"/>
      <c r="BF74" s="372" t="s">
        <v>39</v>
      </c>
      <c r="BG74" s="372"/>
      <c r="BH74" s="372"/>
      <c r="BI74" s="372"/>
      <c r="BJ74" s="372"/>
      <c r="BK74" s="372"/>
      <c r="BL74" s="372"/>
      <c r="BM74" s="372"/>
    </row>
    <row r="75" spans="1:66" ht="14.25" customHeight="1" x14ac:dyDescent="0.15">
      <c r="D75" s="176"/>
      <c r="E75" s="58" t="s">
        <v>147</v>
      </c>
      <c r="F75" s="27" t="s">
        <v>40</v>
      </c>
      <c r="G75" s="27" t="s">
        <v>41</v>
      </c>
      <c r="H75" s="27" t="s">
        <v>42</v>
      </c>
      <c r="I75" s="10" t="s">
        <v>43</v>
      </c>
      <c r="J75" s="10" t="s">
        <v>44</v>
      </c>
      <c r="K75" s="10" t="s">
        <v>45</v>
      </c>
      <c r="L75" s="10" t="s">
        <v>46</v>
      </c>
      <c r="M75" s="10" t="s">
        <v>47</v>
      </c>
      <c r="N75" s="10" t="s">
        <v>48</v>
      </c>
      <c r="O75" s="10" t="s">
        <v>49</v>
      </c>
      <c r="P75" s="10" t="s">
        <v>50</v>
      </c>
      <c r="Q75" s="10" t="s">
        <v>51</v>
      </c>
      <c r="R75" s="10" t="s">
        <v>40</v>
      </c>
      <c r="S75" s="10" t="s">
        <v>41</v>
      </c>
      <c r="T75" s="10" t="s">
        <v>42</v>
      </c>
      <c r="U75" s="10" t="s">
        <v>43</v>
      </c>
      <c r="V75" s="10" t="s">
        <v>44</v>
      </c>
      <c r="W75" s="10" t="s">
        <v>45</v>
      </c>
      <c r="X75" s="10" t="s">
        <v>46</v>
      </c>
      <c r="Y75" s="10" t="s">
        <v>47</v>
      </c>
      <c r="Z75" s="10" t="s">
        <v>48</v>
      </c>
      <c r="AA75" s="10" t="s">
        <v>49</v>
      </c>
      <c r="AB75" s="10" t="s">
        <v>50</v>
      </c>
      <c r="AC75" s="10" t="s">
        <v>51</v>
      </c>
      <c r="AD75" s="10" t="s">
        <v>40</v>
      </c>
      <c r="AE75" s="10" t="s">
        <v>41</v>
      </c>
      <c r="AF75" s="10" t="s">
        <v>42</v>
      </c>
      <c r="AG75" s="10" t="s">
        <v>43</v>
      </c>
      <c r="AH75" s="10" t="s">
        <v>44</v>
      </c>
      <c r="AI75" s="10" t="s">
        <v>45</v>
      </c>
      <c r="AJ75" s="10" t="s">
        <v>46</v>
      </c>
      <c r="AK75" s="10" t="s">
        <v>47</v>
      </c>
      <c r="AL75" s="10" t="s">
        <v>48</v>
      </c>
      <c r="AM75" s="10" t="s">
        <v>49</v>
      </c>
      <c r="AN75" s="10" t="s">
        <v>50</v>
      </c>
      <c r="AO75" s="10" t="s">
        <v>51</v>
      </c>
      <c r="AP75" s="10" t="s">
        <v>40</v>
      </c>
      <c r="AQ75" s="10" t="s">
        <v>41</v>
      </c>
      <c r="AR75" s="10" t="s">
        <v>42</v>
      </c>
      <c r="AS75" s="10" t="s">
        <v>43</v>
      </c>
      <c r="AT75" s="10" t="s">
        <v>44</v>
      </c>
      <c r="AU75" s="10" t="s">
        <v>45</v>
      </c>
      <c r="AV75" s="10" t="s">
        <v>46</v>
      </c>
      <c r="AW75" s="10" t="s">
        <v>47</v>
      </c>
      <c r="AX75" s="10" t="s">
        <v>48</v>
      </c>
      <c r="AY75" s="10" t="s">
        <v>49</v>
      </c>
      <c r="AZ75" s="10" t="s">
        <v>50</v>
      </c>
      <c r="BA75" s="10" t="s">
        <v>51</v>
      </c>
      <c r="BB75" s="10" t="s">
        <v>40</v>
      </c>
      <c r="BC75" s="10" t="s">
        <v>41</v>
      </c>
      <c r="BD75" s="10" t="s">
        <v>42</v>
      </c>
      <c r="BE75" s="10" t="s">
        <v>43</v>
      </c>
      <c r="BF75" s="10" t="s">
        <v>44</v>
      </c>
      <c r="BG75" s="10" t="s">
        <v>45</v>
      </c>
      <c r="BH75" s="10" t="s">
        <v>46</v>
      </c>
      <c r="BI75" s="10" t="s">
        <v>47</v>
      </c>
      <c r="BJ75" s="10" t="s">
        <v>48</v>
      </c>
      <c r="BK75" s="10" t="s">
        <v>49</v>
      </c>
      <c r="BL75" s="10" t="s">
        <v>50</v>
      </c>
      <c r="BM75" s="10" t="s">
        <v>51</v>
      </c>
    </row>
    <row r="76" spans="1:66" ht="14.25" customHeight="1" x14ac:dyDescent="0.15">
      <c r="A76" s="33"/>
      <c r="D76" s="176"/>
      <c r="E76" s="6"/>
      <c r="F76" s="27"/>
      <c r="G76" s="27"/>
      <c r="H76" s="27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</row>
    <row r="77" spans="1:66" ht="14.25" customHeight="1" x14ac:dyDescent="0.15">
      <c r="A77" s="34" t="s">
        <v>278</v>
      </c>
      <c r="B77" s="180" t="s">
        <v>219</v>
      </c>
      <c r="C77" s="33" t="s">
        <v>220</v>
      </c>
      <c r="D77" s="175"/>
      <c r="E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66" ht="14.25" customHeight="1" x14ac:dyDescent="0.15">
      <c r="A78" s="34" t="s">
        <v>221</v>
      </c>
      <c r="B78" s="180">
        <v>1</v>
      </c>
      <c r="C78" s="33" t="s">
        <v>40</v>
      </c>
      <c r="D78" s="101">
        <f>'REV-REVCALC_CWS'!$C$35</f>
        <v>0</v>
      </c>
      <c r="E78" s="70"/>
      <c r="F78" s="101">
        <f>$D78</f>
        <v>0</v>
      </c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>
        <f>$D78</f>
        <v>0</v>
      </c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>
        <f>$D78</f>
        <v>0</v>
      </c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>
        <f>$D78</f>
        <v>0</v>
      </c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  <c r="BA78" s="101"/>
      <c r="BB78" s="101">
        <f>$D78</f>
        <v>0</v>
      </c>
      <c r="BC78" s="101"/>
      <c r="BD78" s="101"/>
      <c r="BE78" s="101"/>
      <c r="BF78" s="101"/>
      <c r="BG78" s="101"/>
      <c r="BH78" s="101"/>
      <c r="BI78" s="101"/>
      <c r="BJ78" s="101"/>
      <c r="BK78" s="101"/>
      <c r="BL78" s="101"/>
      <c r="BM78" s="101"/>
      <c r="BN78" s="105">
        <f>SUM(BB78:BM78)</f>
        <v>0</v>
      </c>
    </row>
    <row r="79" spans="1:66" ht="14.25" customHeight="1" x14ac:dyDescent="0.15">
      <c r="A79" s="34" t="s">
        <v>222</v>
      </c>
      <c r="B79" s="180">
        <v>1</v>
      </c>
      <c r="C79" s="33" t="s">
        <v>41</v>
      </c>
      <c r="D79" s="101">
        <f>'REV-REVCALC_CWS'!$D$35</f>
        <v>0</v>
      </c>
      <c r="E79" s="67"/>
      <c r="F79" s="45"/>
      <c r="G79" s="101">
        <f>$D79</f>
        <v>0</v>
      </c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>
        <f>$D79</f>
        <v>0</v>
      </c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>
        <f>$D79</f>
        <v>0</v>
      </c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>
        <f>$D79</f>
        <v>0</v>
      </c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/>
      <c r="BC79" s="101">
        <f>$D79</f>
        <v>0</v>
      </c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 t="shared" ref="BN79:BN137" si="4">SUM(BB79:BM79)</f>
        <v>0</v>
      </c>
    </row>
    <row r="80" spans="1:66" ht="14.25" customHeight="1" x14ac:dyDescent="0.15">
      <c r="A80" s="34" t="s">
        <v>223</v>
      </c>
      <c r="B80" s="180">
        <v>1</v>
      </c>
      <c r="C80" s="33" t="s">
        <v>42</v>
      </c>
      <c r="D80" s="101">
        <f>'REV-REVCALC_CWS'!$E$35</f>
        <v>0</v>
      </c>
      <c r="E80" s="67"/>
      <c r="F80" s="102"/>
      <c r="G80" s="45"/>
      <c r="H80" s="101">
        <f>$D80</f>
        <v>0</v>
      </c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>
        <f>$D80</f>
        <v>0</v>
      </c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>
        <f>$D80</f>
        <v>0</v>
      </c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>
        <f>$D80</f>
        <v>0</v>
      </c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/>
      <c r="BD80" s="101">
        <f>$D80</f>
        <v>0</v>
      </c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si="4"/>
        <v>0</v>
      </c>
    </row>
    <row r="81" spans="1:66" ht="14.25" customHeight="1" x14ac:dyDescent="0.15">
      <c r="A81" s="34" t="s">
        <v>224</v>
      </c>
      <c r="B81" s="180">
        <v>1</v>
      </c>
      <c r="C81" s="33" t="s">
        <v>43</v>
      </c>
      <c r="D81" s="101">
        <f>'REV-REVCALC_CWS'!$F$35</f>
        <v>2</v>
      </c>
      <c r="E81" s="67"/>
      <c r="F81" s="102"/>
      <c r="G81" s="102"/>
      <c r="H81" s="45"/>
      <c r="I81" s="101">
        <f>$D81</f>
        <v>2</v>
      </c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>
        <f>$D81</f>
        <v>2</v>
      </c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>
        <f>$D81</f>
        <v>2</v>
      </c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>
        <f>$D81</f>
        <v>2</v>
      </c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/>
      <c r="BE81" s="101">
        <f>$D81</f>
        <v>2</v>
      </c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2</v>
      </c>
    </row>
    <row r="82" spans="1:66" ht="14.25" customHeight="1" x14ac:dyDescent="0.15">
      <c r="A82" s="34" t="s">
        <v>225</v>
      </c>
      <c r="B82" s="180">
        <v>1</v>
      </c>
      <c r="C82" s="33" t="s">
        <v>44</v>
      </c>
      <c r="D82" s="101">
        <f>'REV-REVCALC_CWS'!$G$35</f>
        <v>2</v>
      </c>
      <c r="E82" s="67"/>
      <c r="F82" s="102"/>
      <c r="G82" s="102"/>
      <c r="H82" s="102"/>
      <c r="I82" s="45"/>
      <c r="J82" s="101">
        <f>$D82</f>
        <v>2</v>
      </c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>
        <f>$D82</f>
        <v>2</v>
      </c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>
        <f>$D82</f>
        <v>2</v>
      </c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>
        <f>$D82</f>
        <v>2</v>
      </c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/>
      <c r="BF82" s="101">
        <f>$D82</f>
        <v>2</v>
      </c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226</v>
      </c>
      <c r="B83" s="180">
        <v>1</v>
      </c>
      <c r="C83" s="33" t="s">
        <v>45</v>
      </c>
      <c r="D83" s="101">
        <f>'REV-REVCALC_CWS'!$H$35</f>
        <v>2</v>
      </c>
      <c r="E83" s="67"/>
      <c r="F83" s="102"/>
      <c r="G83" s="102"/>
      <c r="H83" s="102"/>
      <c r="I83" s="102"/>
      <c r="J83" s="45"/>
      <c r="K83" s="101">
        <f>$D83</f>
        <v>2</v>
      </c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>
        <f>$D83</f>
        <v>2</v>
      </c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>
        <f>$D83</f>
        <v>2</v>
      </c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>
        <f>$D83</f>
        <v>2</v>
      </c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/>
      <c r="BG83" s="101">
        <f>$D83</f>
        <v>2</v>
      </c>
      <c r="BH83" s="101"/>
      <c r="BI83" s="101"/>
      <c r="BJ83" s="101"/>
      <c r="BK83" s="101"/>
      <c r="BL83" s="101"/>
      <c r="BM83" s="101"/>
      <c r="BN83" s="105">
        <f t="shared" si="4"/>
        <v>2</v>
      </c>
    </row>
    <row r="84" spans="1:66" ht="14.25" customHeight="1" x14ac:dyDescent="0.15">
      <c r="A84" s="34" t="s">
        <v>227</v>
      </c>
      <c r="B84" s="180">
        <v>1</v>
      </c>
      <c r="C84" s="33" t="s">
        <v>46</v>
      </c>
      <c r="D84" s="101">
        <f>'REV-REVCALC_CWS'!$I$35</f>
        <v>2</v>
      </c>
      <c r="E84" s="67"/>
      <c r="F84" s="102"/>
      <c r="G84" s="102"/>
      <c r="H84" s="102"/>
      <c r="I84" s="102"/>
      <c r="J84" s="102"/>
      <c r="K84" s="45"/>
      <c r="L84" s="101">
        <f>$D84</f>
        <v>2</v>
      </c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>
        <f>$D84</f>
        <v>2</v>
      </c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>
        <f>$D84</f>
        <v>2</v>
      </c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>
        <f>$D84</f>
        <v>2</v>
      </c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/>
      <c r="BH84" s="101">
        <f>$D84</f>
        <v>2</v>
      </c>
      <c r="BI84" s="101"/>
      <c r="BJ84" s="101"/>
      <c r="BK84" s="101"/>
      <c r="BL84" s="101"/>
      <c r="BM84" s="101"/>
      <c r="BN84" s="105">
        <f t="shared" si="4"/>
        <v>2</v>
      </c>
    </row>
    <row r="85" spans="1:66" ht="14.25" customHeight="1" x14ac:dyDescent="0.15">
      <c r="A85" s="34" t="s">
        <v>228</v>
      </c>
      <c r="B85" s="180">
        <v>1</v>
      </c>
      <c r="C85" s="33" t="s">
        <v>47</v>
      </c>
      <c r="D85" s="101">
        <f>'REV-REVCALC_CWS'!$J$35</f>
        <v>2</v>
      </c>
      <c r="E85" s="67"/>
      <c r="F85" s="102"/>
      <c r="G85" s="102"/>
      <c r="H85" s="102"/>
      <c r="I85" s="102"/>
      <c r="J85" s="102"/>
      <c r="K85" s="102"/>
      <c r="L85" s="45"/>
      <c r="M85" s="101">
        <f>$D85</f>
        <v>2</v>
      </c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>
        <f>$D85</f>
        <v>2</v>
      </c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>
        <f>$D85</f>
        <v>2</v>
      </c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>
        <f>$D85</f>
        <v>2</v>
      </c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/>
      <c r="BI85" s="101">
        <f>$D85</f>
        <v>2</v>
      </c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229</v>
      </c>
      <c r="B86" s="180">
        <v>1</v>
      </c>
      <c r="C86" s="33" t="s">
        <v>48</v>
      </c>
      <c r="D86" s="101">
        <f>'REV-REVCALC_CWS'!$K$35</f>
        <v>1</v>
      </c>
      <c r="E86" s="67"/>
      <c r="F86" s="102"/>
      <c r="G86" s="102"/>
      <c r="H86" s="102"/>
      <c r="I86" s="102"/>
      <c r="J86" s="102"/>
      <c r="K86" s="102"/>
      <c r="L86" s="102"/>
      <c r="M86" s="45"/>
      <c r="N86" s="101">
        <f>$D86</f>
        <v>1</v>
      </c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>
        <f>$D86</f>
        <v>1</v>
      </c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>
        <f>$D86</f>
        <v>1</v>
      </c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>
        <f>$D86</f>
        <v>1</v>
      </c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/>
      <c r="BJ86" s="101">
        <f>$D86</f>
        <v>1</v>
      </c>
      <c r="BK86" s="101"/>
      <c r="BL86" s="101"/>
      <c r="BM86" s="101"/>
      <c r="BN86" s="105">
        <f t="shared" si="4"/>
        <v>1</v>
      </c>
    </row>
    <row r="87" spans="1:66" ht="14.25" customHeight="1" x14ac:dyDescent="0.15">
      <c r="A87" s="34" t="s">
        <v>91</v>
      </c>
      <c r="B87" s="180">
        <v>1</v>
      </c>
      <c r="C87" s="33" t="s">
        <v>49</v>
      </c>
      <c r="D87" s="101">
        <f>'REV-REVCALC_CWS'!$L$35</f>
        <v>1</v>
      </c>
      <c r="E87" s="67"/>
      <c r="F87" s="102"/>
      <c r="G87" s="102"/>
      <c r="H87" s="102"/>
      <c r="I87" s="102"/>
      <c r="J87" s="102"/>
      <c r="K87" s="102"/>
      <c r="L87" s="102"/>
      <c r="M87" s="102"/>
      <c r="N87" s="45"/>
      <c r="O87" s="101">
        <f>$D87</f>
        <v>1</v>
      </c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>
        <f>$D87</f>
        <v>1</v>
      </c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>
        <f>$D87</f>
        <v>1</v>
      </c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>
        <f>$D87</f>
        <v>1</v>
      </c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/>
      <c r="BK87" s="101">
        <f>$D87</f>
        <v>1</v>
      </c>
      <c r="BL87" s="101"/>
      <c r="BM87" s="101"/>
      <c r="BN87" s="105">
        <f t="shared" si="4"/>
        <v>1</v>
      </c>
    </row>
    <row r="88" spans="1:66" ht="14.25" customHeight="1" x14ac:dyDescent="0.15">
      <c r="A88" s="34" t="s">
        <v>230</v>
      </c>
      <c r="B88" s="180">
        <v>1</v>
      </c>
      <c r="C88" s="33" t="s">
        <v>50</v>
      </c>
      <c r="D88" s="101">
        <f>'REV-REVCALC_CWS'!$M$35</f>
        <v>1</v>
      </c>
      <c r="E88" s="67"/>
      <c r="F88" s="102"/>
      <c r="G88" s="102"/>
      <c r="H88" s="102"/>
      <c r="I88" s="102"/>
      <c r="J88" s="102"/>
      <c r="K88" s="102"/>
      <c r="L88" s="102"/>
      <c r="M88" s="102"/>
      <c r="N88" s="102"/>
      <c r="O88" s="45"/>
      <c r="P88" s="101">
        <f>$D88</f>
        <v>1</v>
      </c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>
        <f>$D88</f>
        <v>1</v>
      </c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>
        <f>$D88</f>
        <v>1</v>
      </c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>
        <f>$D88</f>
        <v>1</v>
      </c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/>
      <c r="BL88" s="101">
        <f>$D88</f>
        <v>1</v>
      </c>
      <c r="BM88" s="101"/>
      <c r="BN88" s="105">
        <f t="shared" si="4"/>
        <v>1</v>
      </c>
    </row>
    <row r="89" spans="1:66" ht="14.25" customHeight="1" x14ac:dyDescent="0.15">
      <c r="A89" s="34" t="s">
        <v>65</v>
      </c>
      <c r="B89" s="180">
        <v>2</v>
      </c>
      <c r="C89" s="33" t="s">
        <v>51</v>
      </c>
      <c r="D89" s="101">
        <f>'REV-REVCALC_CWS'!$N$35</f>
        <v>1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102"/>
      <c r="P89" s="45"/>
      <c r="Q89" s="101">
        <f>$D89</f>
        <v>1</v>
      </c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>
        <f>$D89</f>
        <v>1</v>
      </c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>
        <f>$D89</f>
        <v>1</v>
      </c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  <c r="BA89" s="101">
        <f>$D89</f>
        <v>1</v>
      </c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/>
      <c r="BM89" s="101">
        <f>$D89</f>
        <v>1</v>
      </c>
      <c r="BN89" s="105">
        <f t="shared" si="4"/>
        <v>1</v>
      </c>
    </row>
    <row r="90" spans="1:66" ht="14.25" customHeight="1" x14ac:dyDescent="0.15">
      <c r="A90" s="34" t="s">
        <v>231</v>
      </c>
      <c r="B90" s="180">
        <v>2</v>
      </c>
      <c r="C90" s="33" t="s">
        <v>40</v>
      </c>
      <c r="D90" s="101">
        <f>'REV-REVCALC_CWS'!$O$35</f>
        <v>3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102"/>
      <c r="Q90" s="45"/>
      <c r="R90" s="101">
        <f>$D90</f>
        <v>3</v>
      </c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>
        <f>$D90</f>
        <v>3</v>
      </c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>
        <f>$D90</f>
        <v>3</v>
      </c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/>
      <c r="BB90" s="101">
        <f>$D90</f>
        <v>3</v>
      </c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/>
      <c r="BN90" s="105">
        <f t="shared" si="4"/>
        <v>3</v>
      </c>
    </row>
    <row r="91" spans="1:66" ht="14.25" customHeight="1" x14ac:dyDescent="0.15">
      <c r="A91" s="34" t="s">
        <v>232</v>
      </c>
      <c r="B91" s="180">
        <v>2</v>
      </c>
      <c r="C91" s="33" t="s">
        <v>41</v>
      </c>
      <c r="D91" s="101">
        <f>'REV-REVCALC_CWS'!$P$35</f>
        <v>5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102"/>
      <c r="R91" s="45"/>
      <c r="S91" s="101">
        <f>$D91</f>
        <v>5</v>
      </c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>
        <f>$D91</f>
        <v>5</v>
      </c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>
        <f>$D91</f>
        <v>5</v>
      </c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/>
      <c r="BC91" s="101">
        <f>$D91</f>
        <v>5</v>
      </c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5</v>
      </c>
    </row>
    <row r="92" spans="1:66" ht="14.25" customHeight="1" x14ac:dyDescent="0.15">
      <c r="A92" s="34" t="s">
        <v>233</v>
      </c>
      <c r="B92" s="180">
        <v>2</v>
      </c>
      <c r="C92" s="33" t="s">
        <v>42</v>
      </c>
      <c r="D92" s="101">
        <f>'REV-REVCALC_CWS'!$Q$35</f>
        <v>6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102"/>
      <c r="S92" s="45"/>
      <c r="T92" s="101">
        <f>$D92</f>
        <v>6</v>
      </c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>
        <f>$D92</f>
        <v>6</v>
      </c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>
        <f>$D92</f>
        <v>6</v>
      </c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/>
      <c r="BD92" s="101">
        <f>$D92</f>
        <v>6</v>
      </c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6</v>
      </c>
    </row>
    <row r="93" spans="1:66" ht="14.25" customHeight="1" x14ac:dyDescent="0.15">
      <c r="A93" s="34" t="s">
        <v>234</v>
      </c>
      <c r="B93" s="180">
        <v>2</v>
      </c>
      <c r="C93" s="33" t="s">
        <v>43</v>
      </c>
      <c r="D93" s="101">
        <f>'REV-REVCALC_CWS'!$R$35</f>
        <v>6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102"/>
      <c r="T93" s="45"/>
      <c r="U93" s="101">
        <f>$D93</f>
        <v>6</v>
      </c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>
        <f>$D93</f>
        <v>6</v>
      </c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>
        <f>$D93</f>
        <v>6</v>
      </c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/>
      <c r="BE93" s="101">
        <f>$D93</f>
        <v>6</v>
      </c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6</v>
      </c>
    </row>
    <row r="94" spans="1:66" ht="14.25" customHeight="1" x14ac:dyDescent="0.15">
      <c r="A94" s="34" t="s">
        <v>235</v>
      </c>
      <c r="B94" s="180">
        <v>2</v>
      </c>
      <c r="C94" s="33" t="s">
        <v>44</v>
      </c>
      <c r="D94" s="101">
        <f>'REV-REVCALC_CWS'!$S$35</f>
        <v>6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102"/>
      <c r="U94" s="45"/>
      <c r="V94" s="101">
        <f>$D94</f>
        <v>6</v>
      </c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>
        <f>$D94</f>
        <v>6</v>
      </c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>
        <f>$D94</f>
        <v>6</v>
      </c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/>
      <c r="BF94" s="101">
        <f>$D94</f>
        <v>6</v>
      </c>
      <c r="BG94" s="101"/>
      <c r="BH94" s="101"/>
      <c r="BI94" s="101"/>
      <c r="BJ94" s="101"/>
      <c r="BK94" s="101"/>
      <c r="BL94" s="101"/>
      <c r="BM94" s="101"/>
      <c r="BN94" s="105">
        <f t="shared" si="4"/>
        <v>6</v>
      </c>
    </row>
    <row r="95" spans="1:66" ht="14.25" customHeight="1" x14ac:dyDescent="0.15">
      <c r="A95" s="34" t="s">
        <v>217</v>
      </c>
      <c r="B95" s="180">
        <v>2</v>
      </c>
      <c r="C95" s="33" t="s">
        <v>45</v>
      </c>
      <c r="D95" s="101">
        <f>'REV-REVCALC_CWS'!$T$35</f>
        <v>7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102"/>
      <c r="V95" s="45"/>
      <c r="W95" s="101">
        <f>$D95</f>
        <v>7</v>
      </c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>
        <f>$D95</f>
        <v>7</v>
      </c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>
        <f>$D95</f>
        <v>7</v>
      </c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/>
      <c r="BG95" s="101">
        <f>$D95</f>
        <v>7</v>
      </c>
      <c r="BH95" s="101"/>
      <c r="BI95" s="101"/>
      <c r="BJ95" s="101"/>
      <c r="BK95" s="101"/>
      <c r="BL95" s="101"/>
      <c r="BM95" s="101"/>
      <c r="BN95" s="105">
        <f t="shared" si="4"/>
        <v>7</v>
      </c>
    </row>
    <row r="96" spans="1:66" ht="14.25" customHeight="1" x14ac:dyDescent="0.15">
      <c r="A96" s="34" t="s">
        <v>236</v>
      </c>
      <c r="B96" s="180">
        <v>2</v>
      </c>
      <c r="C96" s="33" t="s">
        <v>46</v>
      </c>
      <c r="D96" s="101">
        <f>'REV-REVCALC_CWS'!$U$35</f>
        <v>6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102"/>
      <c r="W96" s="45"/>
      <c r="X96" s="101">
        <f>$D96</f>
        <v>6</v>
      </c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>
        <f>$D96</f>
        <v>6</v>
      </c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>
        <f>$D96</f>
        <v>6</v>
      </c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/>
      <c r="BH96" s="101">
        <f>$D96</f>
        <v>6</v>
      </c>
      <c r="BI96" s="101"/>
      <c r="BJ96" s="101"/>
      <c r="BK96" s="101"/>
      <c r="BL96" s="101"/>
      <c r="BM96" s="101"/>
      <c r="BN96" s="105">
        <f t="shared" si="4"/>
        <v>6</v>
      </c>
    </row>
    <row r="97" spans="1:66" ht="14.25" customHeight="1" x14ac:dyDescent="0.15">
      <c r="A97" s="34" t="s">
        <v>237</v>
      </c>
      <c r="B97" s="180">
        <v>2</v>
      </c>
      <c r="C97" s="33" t="s">
        <v>47</v>
      </c>
      <c r="D97" s="101">
        <f>'REV-REVCALC_CWS'!$V$35</f>
        <v>6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102"/>
      <c r="X97" s="45"/>
      <c r="Y97" s="101">
        <f>$D97</f>
        <v>6</v>
      </c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>
        <f>$D97</f>
        <v>6</v>
      </c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>
        <f>$D97</f>
        <v>6</v>
      </c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/>
      <c r="BI97" s="101">
        <f>$D97</f>
        <v>6</v>
      </c>
      <c r="BJ97" s="101"/>
      <c r="BK97" s="101"/>
      <c r="BL97" s="101"/>
      <c r="BM97" s="101"/>
      <c r="BN97" s="105">
        <f t="shared" si="4"/>
        <v>6</v>
      </c>
    </row>
    <row r="98" spans="1:66" ht="14.25" customHeight="1" x14ac:dyDescent="0.15">
      <c r="A98" s="34" t="s">
        <v>64</v>
      </c>
      <c r="B98" s="180">
        <v>2</v>
      </c>
      <c r="C98" s="33" t="s">
        <v>48</v>
      </c>
      <c r="D98" s="101">
        <f>'REV-REVCALC_CWS'!$W$35</f>
        <v>5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102"/>
      <c r="Y98" s="45"/>
      <c r="Z98" s="101">
        <f>$D98</f>
        <v>5</v>
      </c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>
        <f>$D98</f>
        <v>5</v>
      </c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>
        <f>$D98</f>
        <v>5</v>
      </c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/>
      <c r="BJ98" s="101">
        <f>$D98</f>
        <v>5</v>
      </c>
      <c r="BK98" s="101"/>
      <c r="BL98" s="101"/>
      <c r="BM98" s="101"/>
      <c r="BN98" s="105">
        <f t="shared" si="4"/>
        <v>5</v>
      </c>
    </row>
    <row r="99" spans="1:66" ht="14.25" customHeight="1" x14ac:dyDescent="0.15">
      <c r="A99" s="34" t="s">
        <v>238</v>
      </c>
      <c r="B99" s="180">
        <v>2</v>
      </c>
      <c r="C99" s="33" t="s">
        <v>49</v>
      </c>
      <c r="D99" s="101">
        <f>'REV-REVCALC_CWS'!$X$35</f>
        <v>5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102"/>
      <c r="Z99" s="45"/>
      <c r="AA99" s="101">
        <f>$D99</f>
        <v>5</v>
      </c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>
        <f>$D99</f>
        <v>5</v>
      </c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>
        <f>$D99</f>
        <v>5</v>
      </c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/>
      <c r="BK99" s="101">
        <f>$D99</f>
        <v>5</v>
      </c>
      <c r="BL99" s="101"/>
      <c r="BM99" s="101"/>
      <c r="BN99" s="105">
        <f t="shared" si="4"/>
        <v>5</v>
      </c>
    </row>
    <row r="100" spans="1:66" ht="14.25" customHeight="1" x14ac:dyDescent="0.15">
      <c r="A100" s="34" t="s">
        <v>239</v>
      </c>
      <c r="B100" s="180">
        <v>2</v>
      </c>
      <c r="C100" s="33" t="s">
        <v>50</v>
      </c>
      <c r="D100" s="101">
        <f>'REV-REVCALC_CWS'!$Y$35</f>
        <v>5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102"/>
      <c r="AA100" s="45"/>
      <c r="AB100" s="101">
        <f>$D100</f>
        <v>5</v>
      </c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>
        <f>$D100</f>
        <v>5</v>
      </c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>
        <f>$D100</f>
        <v>5</v>
      </c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/>
      <c r="BL100" s="101">
        <f>$D100</f>
        <v>5</v>
      </c>
      <c r="BM100" s="101"/>
      <c r="BN100" s="105">
        <f t="shared" si="4"/>
        <v>5</v>
      </c>
    </row>
    <row r="101" spans="1:66" ht="14.25" customHeight="1" x14ac:dyDescent="0.15">
      <c r="A101" s="34" t="s">
        <v>240</v>
      </c>
      <c r="B101" s="180">
        <v>2</v>
      </c>
      <c r="C101" s="33" t="s">
        <v>51</v>
      </c>
      <c r="D101" s="101">
        <f>'REV-REVCALC_CWS'!$Z$35</f>
        <v>3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102"/>
      <c r="AB101" s="45"/>
      <c r="AC101" s="101">
        <f>$D101</f>
        <v>3</v>
      </c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>
        <f>$D101</f>
        <v>3</v>
      </c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  <c r="BA101" s="101">
        <f>$D101</f>
        <v>3</v>
      </c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/>
      <c r="BM101" s="101">
        <f>$D101</f>
        <v>3</v>
      </c>
      <c r="BN101" s="105">
        <f t="shared" si="4"/>
        <v>3</v>
      </c>
    </row>
    <row r="102" spans="1:66" ht="14.25" customHeight="1" x14ac:dyDescent="0.15">
      <c r="A102" s="34" t="s">
        <v>241</v>
      </c>
      <c r="B102" s="180">
        <v>3</v>
      </c>
      <c r="C102" s="33" t="s">
        <v>40</v>
      </c>
      <c r="D102" s="101">
        <f>'REV-REVCALC_CWS'!$AA$35</f>
        <v>5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102"/>
      <c r="AC102" s="45"/>
      <c r="AD102" s="101">
        <f>$D102</f>
        <v>5</v>
      </c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>
        <f>$D102</f>
        <v>5</v>
      </c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/>
      <c r="BB102" s="101">
        <f>$D102</f>
        <v>5</v>
      </c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/>
      <c r="BN102" s="105">
        <f t="shared" si="4"/>
        <v>5</v>
      </c>
    </row>
    <row r="103" spans="1:66" ht="14.25" customHeight="1" x14ac:dyDescent="0.15">
      <c r="A103" s="34" t="s">
        <v>242</v>
      </c>
      <c r="B103" s="180">
        <v>3</v>
      </c>
      <c r="C103" s="33" t="s">
        <v>41</v>
      </c>
      <c r="D103" s="101">
        <f>'REV-REVCALC_CWS'!$AB$35</f>
        <v>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102"/>
      <c r="AD103" s="45"/>
      <c r="AE103" s="101">
        <f>$D103</f>
        <v>8</v>
      </c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>
        <f>$D103</f>
        <v>8</v>
      </c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/>
      <c r="BC103" s="101">
        <f>$D103</f>
        <v>8</v>
      </c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8</v>
      </c>
    </row>
    <row r="104" spans="1:66" ht="14.25" customHeight="1" x14ac:dyDescent="0.15">
      <c r="A104" s="34" t="s">
        <v>243</v>
      </c>
      <c r="B104" s="180">
        <v>3</v>
      </c>
      <c r="C104" s="33" t="s">
        <v>42</v>
      </c>
      <c r="D104" s="101">
        <f>'REV-REVCALC_CWS'!$AC$35</f>
        <v>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102"/>
      <c r="AE104" s="45"/>
      <c r="AF104" s="101">
        <f>$D104</f>
        <v>9</v>
      </c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>
        <f>$D104</f>
        <v>9</v>
      </c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/>
      <c r="BD104" s="101">
        <f>$D104</f>
        <v>9</v>
      </c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9</v>
      </c>
    </row>
    <row r="105" spans="1:66" ht="14.25" customHeight="1" x14ac:dyDescent="0.15">
      <c r="A105" s="34" t="s">
        <v>244</v>
      </c>
      <c r="B105" s="180">
        <v>3</v>
      </c>
      <c r="C105" s="33" t="s">
        <v>43</v>
      </c>
      <c r="D105" s="101">
        <f>'REV-REVCALC_CWS'!$AD$35</f>
        <v>9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102"/>
      <c r="AF105" s="45"/>
      <c r="AG105" s="101">
        <f>$D105</f>
        <v>9</v>
      </c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>
        <f>$D105</f>
        <v>9</v>
      </c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/>
      <c r="BE105" s="101">
        <f>$D105</f>
        <v>9</v>
      </c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9</v>
      </c>
    </row>
    <row r="106" spans="1:66" ht="14.25" customHeight="1" x14ac:dyDescent="0.15">
      <c r="A106" s="34" t="s">
        <v>245</v>
      </c>
      <c r="B106" s="180">
        <v>3</v>
      </c>
      <c r="C106" s="33" t="s">
        <v>44</v>
      </c>
      <c r="D106" s="101">
        <f>'REV-REVCALC_CWS'!$AE$35</f>
        <v>9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102"/>
      <c r="AG106" s="45"/>
      <c r="AH106" s="101">
        <f>$D106</f>
        <v>9</v>
      </c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>
        <f>$D106</f>
        <v>9</v>
      </c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/>
      <c r="BF106" s="101">
        <f>$D106</f>
        <v>9</v>
      </c>
      <c r="BG106" s="101"/>
      <c r="BH106" s="101"/>
      <c r="BI106" s="101"/>
      <c r="BJ106" s="101"/>
      <c r="BK106" s="101"/>
      <c r="BL106" s="101"/>
      <c r="BM106" s="101"/>
      <c r="BN106" s="105">
        <f t="shared" si="4"/>
        <v>9</v>
      </c>
    </row>
    <row r="107" spans="1:66" ht="14.25" customHeight="1" x14ac:dyDescent="0.15">
      <c r="A107" s="34" t="s">
        <v>246</v>
      </c>
      <c r="B107" s="180">
        <v>3</v>
      </c>
      <c r="C107" s="33" t="s">
        <v>45</v>
      </c>
      <c r="D107" s="101">
        <f>'REV-REVCALC_CWS'!$AF$35</f>
        <v>10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102"/>
      <c r="AH107" s="45"/>
      <c r="AI107" s="101">
        <f>$D107</f>
        <v>10</v>
      </c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>
        <f>$D107</f>
        <v>10</v>
      </c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/>
      <c r="BG107" s="101">
        <f>$D107</f>
        <v>10</v>
      </c>
      <c r="BH107" s="101"/>
      <c r="BI107" s="101"/>
      <c r="BJ107" s="101"/>
      <c r="BK107" s="101"/>
      <c r="BL107" s="101"/>
      <c r="BM107" s="101"/>
      <c r="BN107" s="105">
        <f t="shared" si="4"/>
        <v>10</v>
      </c>
    </row>
    <row r="108" spans="1:66" ht="14.25" customHeight="1" x14ac:dyDescent="0.15">
      <c r="A108" s="34" t="s">
        <v>247</v>
      </c>
      <c r="B108" s="180">
        <v>3</v>
      </c>
      <c r="C108" s="33" t="s">
        <v>46</v>
      </c>
      <c r="D108" s="101">
        <f>'REV-REVCALC_CWS'!$AG$35</f>
        <v>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102"/>
      <c r="AI108" s="45"/>
      <c r="AJ108" s="101">
        <f>$D108</f>
        <v>9</v>
      </c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>
        <f>$D108</f>
        <v>9</v>
      </c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/>
      <c r="BH108" s="101">
        <f>$D108</f>
        <v>9</v>
      </c>
      <c r="BI108" s="101"/>
      <c r="BJ108" s="101"/>
      <c r="BK108" s="101"/>
      <c r="BL108" s="101"/>
      <c r="BM108" s="101"/>
      <c r="BN108" s="105">
        <f t="shared" si="4"/>
        <v>9</v>
      </c>
    </row>
    <row r="109" spans="1:66" ht="14.25" customHeight="1" x14ac:dyDescent="0.15">
      <c r="A109" s="34" t="s">
        <v>248</v>
      </c>
      <c r="B109" s="180">
        <v>3</v>
      </c>
      <c r="C109" s="33" t="s">
        <v>47</v>
      </c>
      <c r="D109" s="101">
        <f>'REV-REVCALC_CWS'!$AH$35</f>
        <v>9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102"/>
      <c r="AJ109" s="45"/>
      <c r="AK109" s="101">
        <f>$D109</f>
        <v>9</v>
      </c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>
        <f>$D109</f>
        <v>9</v>
      </c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/>
      <c r="BI109" s="101">
        <f>$D109</f>
        <v>9</v>
      </c>
      <c r="BJ109" s="101"/>
      <c r="BK109" s="101"/>
      <c r="BL109" s="101"/>
      <c r="BM109" s="101"/>
      <c r="BN109" s="105">
        <f t="shared" si="4"/>
        <v>9</v>
      </c>
    </row>
    <row r="110" spans="1:66" ht="14.25" customHeight="1" x14ac:dyDescent="0.15">
      <c r="A110" s="34" t="s">
        <v>249</v>
      </c>
      <c r="B110" s="180">
        <v>3</v>
      </c>
      <c r="C110" s="33" t="s">
        <v>48</v>
      </c>
      <c r="D110" s="101">
        <f>'REV-REVCALC_CWS'!$AI$35</f>
        <v>8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102"/>
      <c r="AK110" s="45"/>
      <c r="AL110" s="101">
        <f>$D110</f>
        <v>8</v>
      </c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>
        <f>$D110</f>
        <v>8</v>
      </c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/>
      <c r="BJ110" s="101">
        <f>$D110</f>
        <v>8</v>
      </c>
      <c r="BK110" s="101"/>
      <c r="BL110" s="101"/>
      <c r="BM110" s="101"/>
      <c r="BN110" s="105">
        <f t="shared" si="4"/>
        <v>8</v>
      </c>
    </row>
    <row r="111" spans="1:66" ht="14.25" customHeight="1" x14ac:dyDescent="0.15">
      <c r="A111" s="34" t="s">
        <v>250</v>
      </c>
      <c r="B111" s="180">
        <v>3</v>
      </c>
      <c r="C111" s="33" t="s">
        <v>49</v>
      </c>
      <c r="D111" s="101">
        <f>'REV-REVCALC_CWS'!$AJ$35</f>
        <v>8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102"/>
      <c r="AL111" s="45"/>
      <c r="AM111" s="101">
        <f>$D111</f>
        <v>8</v>
      </c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>
        <f>$D111</f>
        <v>8</v>
      </c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/>
      <c r="BK111" s="101">
        <f>$D111</f>
        <v>8</v>
      </c>
      <c r="BL111" s="101"/>
      <c r="BM111" s="101"/>
      <c r="BN111" s="105">
        <f t="shared" si="4"/>
        <v>8</v>
      </c>
    </row>
    <row r="112" spans="1:66" ht="14.25" customHeight="1" x14ac:dyDescent="0.15">
      <c r="A112" s="34" t="s">
        <v>251</v>
      </c>
      <c r="B112" s="180">
        <v>3</v>
      </c>
      <c r="C112" s="33" t="s">
        <v>50</v>
      </c>
      <c r="D112" s="101">
        <f>'REV-REVCALC_CWS'!$AK$35</f>
        <v>8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102"/>
      <c r="AM112" s="45"/>
      <c r="AN112" s="101">
        <f>$D112</f>
        <v>8</v>
      </c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>
        <f>$D112</f>
        <v>8</v>
      </c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/>
      <c r="BL112" s="101">
        <f>$D112</f>
        <v>8</v>
      </c>
      <c r="BM112" s="101"/>
      <c r="BN112" s="105">
        <f t="shared" si="4"/>
        <v>8</v>
      </c>
    </row>
    <row r="113" spans="1:66" ht="14.25" customHeight="1" x14ac:dyDescent="0.15">
      <c r="A113" s="34" t="s">
        <v>252</v>
      </c>
      <c r="B113" s="180">
        <v>3</v>
      </c>
      <c r="C113" s="33" t="s">
        <v>51</v>
      </c>
      <c r="D113" s="101">
        <f>'REV-REVCALC_CWS'!$AL$35</f>
        <v>5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102"/>
      <c r="AN113" s="45"/>
      <c r="AO113" s="101">
        <f>$D113</f>
        <v>5</v>
      </c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  <c r="BA113" s="101">
        <f>$D113</f>
        <v>5</v>
      </c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/>
      <c r="BM113" s="101">
        <f>$D113</f>
        <v>5</v>
      </c>
      <c r="BN113" s="105">
        <f t="shared" si="4"/>
        <v>5</v>
      </c>
    </row>
    <row r="114" spans="1:66" ht="14.25" customHeight="1" x14ac:dyDescent="0.15">
      <c r="A114" s="34" t="s">
        <v>253</v>
      </c>
      <c r="B114" s="180">
        <v>4</v>
      </c>
      <c r="C114" s="33" t="s">
        <v>40</v>
      </c>
      <c r="D114" s="101" t="e">
        <f>'REV-REVCALC_CWS'!$AM$35</f>
        <v>#REF!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102"/>
      <c r="AO114" s="45"/>
      <c r="AP114" s="101" t="e">
        <f>$D114</f>
        <v>#REF!</v>
      </c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/>
      <c r="BB114" s="101" t="e">
        <f>$D114</f>
        <v>#REF!</v>
      </c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/>
      <c r="BN114" s="105" t="e">
        <f t="shared" si="4"/>
        <v>#REF!</v>
      </c>
    </row>
    <row r="115" spans="1:66" ht="14.25" customHeight="1" x14ac:dyDescent="0.15">
      <c r="A115" s="34" t="s">
        <v>254</v>
      </c>
      <c r="B115" s="180">
        <v>4</v>
      </c>
      <c r="C115" s="33" t="s">
        <v>41</v>
      </c>
      <c r="D115" s="101" t="e">
        <f>'REV-REVCALC_CWS'!$AN$35</f>
        <v>#REF!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102"/>
      <c r="AP115" s="45"/>
      <c r="AQ115" s="101" t="e">
        <f>$D115</f>
        <v>#REF!</v>
      </c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/>
      <c r="BC115" s="101" t="e">
        <f>$D115</f>
        <v>#REF!</v>
      </c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 t="e">
        <f t="shared" si="4"/>
        <v>#REF!</v>
      </c>
    </row>
    <row r="116" spans="1:66" ht="14.25" customHeight="1" x14ac:dyDescent="0.15">
      <c r="A116" s="34" t="s">
        <v>255</v>
      </c>
      <c r="B116" s="180">
        <v>4</v>
      </c>
      <c r="C116" s="33" t="s">
        <v>42</v>
      </c>
      <c r="D116" s="101" t="e">
        <f>'REV-REVCALC_CWS'!$AO$35</f>
        <v>#REF!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102"/>
      <c r="AQ116" s="45"/>
      <c r="AR116" s="101" t="e">
        <f>$D116</f>
        <v>#REF!</v>
      </c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/>
      <c r="BD116" s="101" t="e">
        <f>$D116</f>
        <v>#REF!</v>
      </c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 t="e">
        <f t="shared" si="4"/>
        <v>#REF!</v>
      </c>
    </row>
    <row r="117" spans="1:66" ht="14.25" customHeight="1" x14ac:dyDescent="0.15">
      <c r="A117" s="34" t="s">
        <v>256</v>
      </c>
      <c r="B117" s="180">
        <v>4</v>
      </c>
      <c r="C117" s="33" t="s">
        <v>43</v>
      </c>
      <c r="D117" s="101" t="e">
        <f>'REV-REVCALC_CWS'!$AP$35</f>
        <v>#REF!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102"/>
      <c r="AR117" s="45"/>
      <c r="AS117" s="101" t="e">
        <f>$D117</f>
        <v>#REF!</v>
      </c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/>
      <c r="BE117" s="101" t="e">
        <f>$D117</f>
        <v>#REF!</v>
      </c>
      <c r="BF117" s="101"/>
      <c r="BG117" s="101"/>
      <c r="BH117" s="101"/>
      <c r="BI117" s="101"/>
      <c r="BJ117" s="101"/>
      <c r="BK117" s="101"/>
      <c r="BL117" s="101"/>
      <c r="BM117" s="101"/>
      <c r="BN117" s="105" t="e">
        <f t="shared" si="4"/>
        <v>#REF!</v>
      </c>
    </row>
    <row r="118" spans="1:66" ht="14.25" customHeight="1" x14ac:dyDescent="0.15">
      <c r="A118" s="34" t="s">
        <v>257</v>
      </c>
      <c r="B118" s="180">
        <v>4</v>
      </c>
      <c r="C118" s="33" t="s">
        <v>44</v>
      </c>
      <c r="D118" s="101" t="e">
        <f>'REV-REVCALC_CWS'!$AQ$35</f>
        <v>#REF!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102"/>
      <c r="AS118" s="45"/>
      <c r="AT118" s="101" t="e">
        <f>$D118</f>
        <v>#REF!</v>
      </c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/>
      <c r="BF118" s="101" t="e">
        <f>$D118</f>
        <v>#REF!</v>
      </c>
      <c r="BG118" s="101"/>
      <c r="BH118" s="101"/>
      <c r="BI118" s="101"/>
      <c r="BJ118" s="101"/>
      <c r="BK118" s="101"/>
      <c r="BL118" s="101"/>
      <c r="BM118" s="101"/>
      <c r="BN118" s="105" t="e">
        <f t="shared" si="4"/>
        <v>#REF!</v>
      </c>
    </row>
    <row r="119" spans="1:66" ht="14.25" customHeight="1" x14ac:dyDescent="0.15">
      <c r="A119" s="34" t="s">
        <v>258</v>
      </c>
      <c r="B119" s="180">
        <v>4</v>
      </c>
      <c r="C119" s="33" t="s">
        <v>45</v>
      </c>
      <c r="D119" s="101" t="e">
        <f>'REV-REVCALC_CWS'!$AR$35</f>
        <v>#REF!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102"/>
      <c r="AT119" s="45"/>
      <c r="AU119" s="101" t="e">
        <f>$D119</f>
        <v>#REF!</v>
      </c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/>
      <c r="BG119" s="101" t="e">
        <f>$D119</f>
        <v>#REF!</v>
      </c>
      <c r="BH119" s="101"/>
      <c r="BI119" s="101"/>
      <c r="BJ119" s="101"/>
      <c r="BK119" s="101"/>
      <c r="BL119" s="101"/>
      <c r="BM119" s="101"/>
      <c r="BN119" s="105" t="e">
        <f t="shared" si="4"/>
        <v>#REF!</v>
      </c>
    </row>
    <row r="120" spans="1:66" ht="14.25" customHeight="1" x14ac:dyDescent="0.15">
      <c r="A120" s="34" t="s">
        <v>259</v>
      </c>
      <c r="B120" s="180">
        <v>4</v>
      </c>
      <c r="C120" s="33" t="s">
        <v>46</v>
      </c>
      <c r="D120" s="101" t="e">
        <f>'REV-REVCALC_CWS'!$AS$35</f>
        <v>#REF!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102"/>
      <c r="AU120" s="45"/>
      <c r="AV120" s="101" t="e">
        <f>$D120</f>
        <v>#REF!</v>
      </c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/>
      <c r="BH120" s="101" t="e">
        <f>$D120</f>
        <v>#REF!</v>
      </c>
      <c r="BI120" s="101"/>
      <c r="BJ120" s="101"/>
      <c r="BK120" s="101"/>
      <c r="BL120" s="101"/>
      <c r="BM120" s="101"/>
      <c r="BN120" s="105" t="e">
        <f t="shared" si="4"/>
        <v>#REF!</v>
      </c>
    </row>
    <row r="121" spans="1:66" ht="14.25" customHeight="1" x14ac:dyDescent="0.15">
      <c r="A121" s="34" t="s">
        <v>260</v>
      </c>
      <c r="B121" s="180">
        <v>4</v>
      </c>
      <c r="C121" s="33" t="s">
        <v>47</v>
      </c>
      <c r="D121" s="101" t="e">
        <f>'REV-REVCALC_CWS'!$AT$35</f>
        <v>#REF!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102"/>
      <c r="AV121" s="45"/>
      <c r="AW121" s="101" t="e">
        <f>$D121</f>
        <v>#REF!</v>
      </c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/>
      <c r="BI121" s="101" t="e">
        <f>$D121</f>
        <v>#REF!</v>
      </c>
      <c r="BJ121" s="101"/>
      <c r="BK121" s="101"/>
      <c r="BL121" s="101"/>
      <c r="BM121" s="101"/>
      <c r="BN121" s="105" t="e">
        <f t="shared" si="4"/>
        <v>#REF!</v>
      </c>
    </row>
    <row r="122" spans="1:66" ht="14.25" customHeight="1" x14ac:dyDescent="0.15">
      <c r="A122" s="34" t="s">
        <v>261</v>
      </c>
      <c r="B122" s="180">
        <v>4</v>
      </c>
      <c r="C122" s="33" t="s">
        <v>48</v>
      </c>
      <c r="D122" s="101" t="e">
        <f>'REV-REVCALC_CWS'!$AU$35</f>
        <v>#REF!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45"/>
      <c r="AX122" s="101" t="e">
        <f>$D122</f>
        <v>#REF!</v>
      </c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/>
      <c r="BJ122" s="101" t="e">
        <f>$D122</f>
        <v>#REF!</v>
      </c>
      <c r="BK122" s="101"/>
      <c r="BL122" s="101"/>
      <c r="BM122" s="101"/>
      <c r="BN122" s="105" t="e">
        <f t="shared" si="4"/>
        <v>#REF!</v>
      </c>
    </row>
    <row r="123" spans="1:66" ht="14.25" customHeight="1" x14ac:dyDescent="0.15">
      <c r="A123" s="34" t="s">
        <v>262</v>
      </c>
      <c r="B123" s="180">
        <v>4</v>
      </c>
      <c r="C123" s="33" t="s">
        <v>49</v>
      </c>
      <c r="D123" s="101" t="e">
        <f>'REV-REVCALC_CWS'!$AV$35</f>
        <v>#REF!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102"/>
      <c r="AX123" s="45"/>
      <c r="AY123" s="101" t="e">
        <f>$D123</f>
        <v>#REF!</v>
      </c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/>
      <c r="BK123" s="101" t="e">
        <f>$D123</f>
        <v>#REF!</v>
      </c>
      <c r="BL123" s="101"/>
      <c r="BM123" s="101"/>
      <c r="BN123" s="105" t="e">
        <f t="shared" si="4"/>
        <v>#REF!</v>
      </c>
    </row>
    <row r="124" spans="1:66" ht="14.25" customHeight="1" x14ac:dyDescent="0.15">
      <c r="A124" s="34" t="s">
        <v>263</v>
      </c>
      <c r="B124" s="180">
        <v>4</v>
      </c>
      <c r="C124" s="33" t="s">
        <v>50</v>
      </c>
      <c r="D124" s="101" t="e">
        <f>'REV-REVCALC_CWS'!$AW$35</f>
        <v>#REF!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102"/>
      <c r="AY124" s="45"/>
      <c r="AZ124" s="101" t="e">
        <f>$D124</f>
        <v>#REF!</v>
      </c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/>
      <c r="BL124" s="101" t="e">
        <f>$D124</f>
        <v>#REF!</v>
      </c>
      <c r="BM124" s="101"/>
      <c r="BN124" s="105" t="e">
        <f t="shared" si="4"/>
        <v>#REF!</v>
      </c>
    </row>
    <row r="125" spans="1:66" ht="14.25" customHeight="1" x14ac:dyDescent="0.15">
      <c r="A125" s="34" t="s">
        <v>264</v>
      </c>
      <c r="B125" s="180">
        <v>4</v>
      </c>
      <c r="C125" s="33" t="s">
        <v>51</v>
      </c>
      <c r="D125" s="101" t="e">
        <f>'REV-REVCALC_CWS'!$AX$35</f>
        <v>#REF!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102"/>
      <c r="AZ125" s="45"/>
      <c r="BA125" s="101" t="e">
        <f>$D125</f>
        <v>#REF!</v>
      </c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/>
      <c r="BM125" s="101" t="e">
        <f>$D125</f>
        <v>#REF!</v>
      </c>
      <c r="BN125" s="105" t="e">
        <f t="shared" si="4"/>
        <v>#REF!</v>
      </c>
    </row>
    <row r="126" spans="1:66" ht="14.25" customHeight="1" x14ac:dyDescent="0.15">
      <c r="A126" s="34" t="s">
        <v>265</v>
      </c>
      <c r="B126" s="180">
        <v>5</v>
      </c>
      <c r="C126" s="33" t="s">
        <v>40</v>
      </c>
      <c r="D126" s="101">
        <f>'REV-REVCALC_CWS'!$AY$35</f>
        <v>82500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102"/>
      <c r="BA126" s="45"/>
      <c r="BB126" s="101">
        <f>$D126</f>
        <v>82500</v>
      </c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/>
      <c r="BN126" s="105">
        <f t="shared" si="4"/>
        <v>82500</v>
      </c>
    </row>
    <row r="127" spans="1:66" ht="14.25" customHeight="1" x14ac:dyDescent="0.15">
      <c r="A127" s="34" t="s">
        <v>266</v>
      </c>
      <c r="B127" s="180">
        <v>5</v>
      </c>
      <c r="C127" s="33" t="s">
        <v>41</v>
      </c>
      <c r="D127" s="101">
        <f>'REV-REVCALC_CWS'!$AZ$35</f>
        <v>132500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102"/>
      <c r="BB127" s="45"/>
      <c r="BC127" s="101">
        <f>$D127</f>
        <v>132500</v>
      </c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132500</v>
      </c>
    </row>
    <row r="128" spans="1:66" ht="14.25" customHeight="1" x14ac:dyDescent="0.15">
      <c r="A128" s="34" t="s">
        <v>267</v>
      </c>
      <c r="B128" s="180">
        <v>5</v>
      </c>
      <c r="C128" s="33" t="s">
        <v>42</v>
      </c>
      <c r="D128" s="101">
        <f>'REV-REVCALC_CWS'!$BA$35</f>
        <v>147500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102"/>
      <c r="BC128" s="45"/>
      <c r="BD128" s="101">
        <f>$D128</f>
        <v>147500</v>
      </c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147500</v>
      </c>
    </row>
    <row r="129" spans="1:72" ht="14.25" customHeight="1" x14ac:dyDescent="0.15">
      <c r="A129" s="34" t="s">
        <v>268</v>
      </c>
      <c r="B129" s="180">
        <v>5</v>
      </c>
      <c r="C129" s="33" t="s">
        <v>43</v>
      </c>
      <c r="D129" s="101">
        <f>'REV-REVCALC_CWS'!$BB$35</f>
        <v>147500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102"/>
      <c r="BD129" s="45"/>
      <c r="BE129" s="101">
        <f>$D129</f>
        <v>147500</v>
      </c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147500</v>
      </c>
    </row>
    <row r="130" spans="1:72" ht="14.25" customHeight="1" x14ac:dyDescent="0.15">
      <c r="A130" s="34" t="s">
        <v>269</v>
      </c>
      <c r="B130" s="180">
        <v>5</v>
      </c>
      <c r="C130" s="33" t="s">
        <v>44</v>
      </c>
      <c r="D130" s="101">
        <f>'REV-REVCALC_CWS'!$BC$35</f>
        <v>165000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102"/>
      <c r="BE130" s="45"/>
      <c r="BF130" s="101">
        <f>$D130</f>
        <v>165000</v>
      </c>
      <c r="BG130" s="101"/>
      <c r="BH130" s="101"/>
      <c r="BI130" s="101"/>
      <c r="BJ130" s="101"/>
      <c r="BK130" s="101"/>
      <c r="BL130" s="101"/>
      <c r="BM130" s="101"/>
      <c r="BN130" s="105">
        <f t="shared" si="4"/>
        <v>165000</v>
      </c>
    </row>
    <row r="131" spans="1:72" ht="14.25" customHeight="1" x14ac:dyDescent="0.15">
      <c r="A131" s="34" t="s">
        <v>270</v>
      </c>
      <c r="B131" s="180">
        <v>5</v>
      </c>
      <c r="C131" s="33" t="s">
        <v>45</v>
      </c>
      <c r="D131" s="101">
        <f>'REV-REVCALC_CWS'!$BD$35</f>
        <v>180000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102"/>
      <c r="BF131" s="45"/>
      <c r="BG131" s="101">
        <f>$D131</f>
        <v>180000</v>
      </c>
      <c r="BH131" s="101"/>
      <c r="BI131" s="101"/>
      <c r="BJ131" s="101"/>
      <c r="BK131" s="101"/>
      <c r="BL131" s="101"/>
      <c r="BM131" s="101"/>
      <c r="BN131" s="105">
        <f t="shared" si="4"/>
        <v>180000</v>
      </c>
    </row>
    <row r="132" spans="1:72" ht="14.25" customHeight="1" x14ac:dyDescent="0.15">
      <c r="A132" s="34" t="s">
        <v>271</v>
      </c>
      <c r="B132" s="180">
        <v>5</v>
      </c>
      <c r="C132" s="33" t="s">
        <v>46</v>
      </c>
      <c r="D132" s="101">
        <f>'REV-REVCALC_CWS'!$BE$35</f>
        <v>147500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102"/>
      <c r="BG132" s="45"/>
      <c r="BH132" s="101">
        <f>$D132</f>
        <v>147500</v>
      </c>
      <c r="BI132" s="101"/>
      <c r="BJ132" s="101"/>
      <c r="BK132" s="101"/>
      <c r="BL132" s="101"/>
      <c r="BM132" s="101"/>
      <c r="BN132" s="105">
        <f t="shared" si="4"/>
        <v>147500</v>
      </c>
      <c r="BO132" s="63"/>
    </row>
    <row r="133" spans="1:72" ht="14.25" customHeight="1" x14ac:dyDescent="0.15">
      <c r="A133" s="34" t="s">
        <v>272</v>
      </c>
      <c r="B133" s="180">
        <v>5</v>
      </c>
      <c r="C133" s="33" t="s">
        <v>47</v>
      </c>
      <c r="D133" s="101">
        <f>'REV-REVCALC_CWS'!$BF$35</f>
        <v>165000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102"/>
      <c r="BH133" s="45"/>
      <c r="BI133" s="101">
        <f>$D133</f>
        <v>165000</v>
      </c>
      <c r="BJ133" s="101"/>
      <c r="BK133" s="101"/>
      <c r="BL133" s="101"/>
      <c r="BM133" s="101"/>
      <c r="BN133" s="105">
        <f t="shared" si="4"/>
        <v>165000</v>
      </c>
      <c r="BO133" s="63"/>
      <c r="BP133" s="63"/>
    </row>
    <row r="134" spans="1:72" ht="14.25" customHeight="1" x14ac:dyDescent="0.15">
      <c r="A134" s="34" t="s">
        <v>273</v>
      </c>
      <c r="B134" s="180">
        <v>5</v>
      </c>
      <c r="C134" s="33" t="s">
        <v>48</v>
      </c>
      <c r="D134" s="101">
        <f>'REV-REVCALC_CWS'!$BG$35</f>
        <v>132500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102"/>
      <c r="BI134" s="45"/>
      <c r="BJ134" s="101">
        <f>$D134</f>
        <v>132500</v>
      </c>
      <c r="BK134" s="101"/>
      <c r="BL134" s="101"/>
      <c r="BM134" s="101"/>
      <c r="BN134" s="105">
        <f t="shared" si="4"/>
        <v>132500</v>
      </c>
      <c r="BO134" s="63"/>
      <c r="BP134" s="63"/>
      <c r="BQ134" s="63"/>
    </row>
    <row r="135" spans="1:72" ht="14.25" customHeight="1" x14ac:dyDescent="0.15">
      <c r="A135" s="34" t="s">
        <v>274</v>
      </c>
      <c r="B135" s="180">
        <v>5</v>
      </c>
      <c r="C135" s="33" t="s">
        <v>49</v>
      </c>
      <c r="D135" s="101">
        <f>'REV-REVCALC_CWS'!$BH$35</f>
        <v>132500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102"/>
      <c r="BJ135" s="45"/>
      <c r="BK135" s="101">
        <f>$D135</f>
        <v>132500</v>
      </c>
      <c r="BL135" s="101"/>
      <c r="BM135" s="101"/>
      <c r="BN135" s="105">
        <f t="shared" si="4"/>
        <v>132500</v>
      </c>
      <c r="BO135" s="63"/>
      <c r="BP135" s="63"/>
      <c r="BQ135" s="63"/>
      <c r="BR135" s="63"/>
    </row>
    <row r="136" spans="1:72" ht="14.25" customHeight="1" x14ac:dyDescent="0.15">
      <c r="A136" s="34" t="s">
        <v>275</v>
      </c>
      <c r="B136" s="180">
        <v>5</v>
      </c>
      <c r="C136" s="33" t="s">
        <v>50</v>
      </c>
      <c r="D136" s="101">
        <f>'REV-REVCALC_CWS'!$BI$35</f>
        <v>132500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102"/>
      <c r="BK136" s="45"/>
      <c r="BL136" s="101">
        <f>$D136</f>
        <v>132500</v>
      </c>
      <c r="BM136" s="101"/>
      <c r="BN136" s="105">
        <f t="shared" si="4"/>
        <v>132500</v>
      </c>
      <c r="BO136" s="63"/>
      <c r="BP136" s="63"/>
      <c r="BQ136" s="63"/>
      <c r="BR136" s="63"/>
      <c r="BS136" s="63"/>
    </row>
    <row r="137" spans="1:72" ht="14.25" customHeight="1" x14ac:dyDescent="0.15">
      <c r="A137" s="34" t="s">
        <v>276</v>
      </c>
      <c r="B137" s="180">
        <v>5</v>
      </c>
      <c r="C137" s="33" t="s">
        <v>51</v>
      </c>
      <c r="D137" s="101">
        <f>'REV-REVCALC_CWS'!$BJ$35</f>
        <v>82500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102"/>
      <c r="BL137" s="45"/>
      <c r="BM137" s="101">
        <f>$D137</f>
        <v>82500</v>
      </c>
      <c r="BN137" s="105">
        <f t="shared" si="4"/>
        <v>82500</v>
      </c>
      <c r="BO137" s="63"/>
      <c r="BP137" s="63"/>
      <c r="BQ137" s="63"/>
      <c r="BR137" s="63"/>
      <c r="BS137" s="63"/>
      <c r="BT137" s="63"/>
    </row>
    <row r="138" spans="1:72" ht="14.25" customHeight="1" x14ac:dyDescent="0.15"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102"/>
      <c r="BM138" s="102"/>
    </row>
    <row r="139" spans="1:72" ht="14.25" customHeight="1" x14ac:dyDescent="0.15">
      <c r="A139" s="378" t="s">
        <v>638</v>
      </c>
      <c r="B139" s="378"/>
      <c r="C139" s="378"/>
      <c r="D139" s="378"/>
      <c r="E139" s="104" t="s">
        <v>215</v>
      </c>
      <c r="F139" s="169">
        <f>SUM(F78:F138)</f>
        <v>0</v>
      </c>
      <c r="G139" s="169">
        <f t="shared" ref="G139:BM139" si="5">SUM(G78:G138)</f>
        <v>0</v>
      </c>
      <c r="H139" s="169">
        <f t="shared" si="5"/>
        <v>0</v>
      </c>
      <c r="I139" s="169">
        <f t="shared" si="5"/>
        <v>2</v>
      </c>
      <c r="J139" s="169">
        <f t="shared" si="5"/>
        <v>2</v>
      </c>
      <c r="K139" s="169">
        <f t="shared" si="5"/>
        <v>2</v>
      </c>
      <c r="L139" s="169">
        <f t="shared" si="5"/>
        <v>2</v>
      </c>
      <c r="M139" s="169">
        <f t="shared" si="5"/>
        <v>2</v>
      </c>
      <c r="N139" s="169">
        <f t="shared" si="5"/>
        <v>1</v>
      </c>
      <c r="O139" s="169">
        <f t="shared" si="5"/>
        <v>1</v>
      </c>
      <c r="P139" s="169">
        <f t="shared" si="5"/>
        <v>1</v>
      </c>
      <c r="Q139" s="169">
        <f t="shared" si="5"/>
        <v>1</v>
      </c>
      <c r="R139" s="169">
        <f t="shared" si="5"/>
        <v>3</v>
      </c>
      <c r="S139" s="169">
        <f t="shared" si="5"/>
        <v>5</v>
      </c>
      <c r="T139" s="169">
        <f t="shared" si="5"/>
        <v>6</v>
      </c>
      <c r="U139" s="169">
        <f t="shared" si="5"/>
        <v>8</v>
      </c>
      <c r="V139" s="169">
        <f t="shared" si="5"/>
        <v>8</v>
      </c>
      <c r="W139" s="169">
        <f t="shared" si="5"/>
        <v>9</v>
      </c>
      <c r="X139" s="169">
        <f t="shared" si="5"/>
        <v>8</v>
      </c>
      <c r="Y139" s="169">
        <f t="shared" si="5"/>
        <v>8</v>
      </c>
      <c r="Z139" s="169">
        <f t="shared" si="5"/>
        <v>6</v>
      </c>
      <c r="AA139" s="169">
        <f t="shared" si="5"/>
        <v>6</v>
      </c>
      <c r="AB139" s="169">
        <f t="shared" si="5"/>
        <v>6</v>
      </c>
      <c r="AC139" s="169">
        <f t="shared" si="5"/>
        <v>4</v>
      </c>
      <c r="AD139" s="169">
        <f t="shared" si="5"/>
        <v>8</v>
      </c>
      <c r="AE139" s="169">
        <f t="shared" si="5"/>
        <v>13</v>
      </c>
      <c r="AF139" s="169">
        <f t="shared" si="5"/>
        <v>15</v>
      </c>
      <c r="AG139" s="169">
        <f t="shared" si="5"/>
        <v>17</v>
      </c>
      <c r="AH139" s="169">
        <f t="shared" si="5"/>
        <v>17</v>
      </c>
      <c r="AI139" s="169">
        <f t="shared" si="5"/>
        <v>19</v>
      </c>
      <c r="AJ139" s="169">
        <f t="shared" si="5"/>
        <v>17</v>
      </c>
      <c r="AK139" s="169">
        <f t="shared" si="5"/>
        <v>17</v>
      </c>
      <c r="AL139" s="169">
        <f t="shared" si="5"/>
        <v>14</v>
      </c>
      <c r="AM139" s="169">
        <f t="shared" si="5"/>
        <v>14</v>
      </c>
      <c r="AN139" s="169">
        <f t="shared" si="5"/>
        <v>14</v>
      </c>
      <c r="AO139" s="169">
        <f t="shared" si="5"/>
        <v>9</v>
      </c>
      <c r="AP139" s="169" t="e">
        <f t="shared" si="5"/>
        <v>#REF!</v>
      </c>
      <c r="AQ139" s="169" t="e">
        <f t="shared" si="5"/>
        <v>#REF!</v>
      </c>
      <c r="AR139" s="169" t="e">
        <f t="shared" si="5"/>
        <v>#REF!</v>
      </c>
      <c r="AS139" s="169" t="e">
        <f t="shared" si="5"/>
        <v>#REF!</v>
      </c>
      <c r="AT139" s="169" t="e">
        <f t="shared" si="5"/>
        <v>#REF!</v>
      </c>
      <c r="AU139" s="169" t="e">
        <f t="shared" si="5"/>
        <v>#REF!</v>
      </c>
      <c r="AV139" s="169" t="e">
        <f t="shared" si="5"/>
        <v>#REF!</v>
      </c>
      <c r="AW139" s="169" t="e">
        <f t="shared" si="5"/>
        <v>#REF!</v>
      </c>
      <c r="AX139" s="169" t="e">
        <f t="shared" si="5"/>
        <v>#REF!</v>
      </c>
      <c r="AY139" s="169" t="e">
        <f t="shared" si="5"/>
        <v>#REF!</v>
      </c>
      <c r="AZ139" s="169" t="e">
        <f t="shared" si="5"/>
        <v>#REF!</v>
      </c>
      <c r="BA139" s="169" t="e">
        <f t="shared" si="5"/>
        <v>#REF!</v>
      </c>
      <c r="BB139" s="169" t="e">
        <f t="shared" si="5"/>
        <v>#REF!</v>
      </c>
      <c r="BC139" s="169" t="e">
        <f t="shared" si="5"/>
        <v>#REF!</v>
      </c>
      <c r="BD139" s="169" t="e">
        <f t="shared" si="5"/>
        <v>#REF!</v>
      </c>
      <c r="BE139" s="169" t="e">
        <f t="shared" si="5"/>
        <v>#REF!</v>
      </c>
      <c r="BF139" s="169" t="e">
        <f t="shared" si="5"/>
        <v>#REF!</v>
      </c>
      <c r="BG139" s="169" t="e">
        <f t="shared" si="5"/>
        <v>#REF!</v>
      </c>
      <c r="BH139" s="169" t="e">
        <f t="shared" si="5"/>
        <v>#REF!</v>
      </c>
      <c r="BI139" s="169" t="e">
        <f t="shared" si="5"/>
        <v>#REF!</v>
      </c>
      <c r="BJ139" s="169" t="e">
        <f t="shared" si="5"/>
        <v>#REF!</v>
      </c>
      <c r="BK139" s="169" t="e">
        <f t="shared" si="5"/>
        <v>#REF!</v>
      </c>
      <c r="BL139" s="169" t="e">
        <f t="shared" si="5"/>
        <v>#REF!</v>
      </c>
      <c r="BM139" s="169" t="e">
        <f t="shared" si="5"/>
        <v>#REF!</v>
      </c>
      <c r="BN139" s="105" t="e">
        <f>SUM(BN77:BN138)</f>
        <v>#REF!</v>
      </c>
    </row>
    <row r="140" spans="1:72" ht="14.25" customHeight="1" x14ac:dyDescent="0.15">
      <c r="A140" s="378" t="s">
        <v>352</v>
      </c>
      <c r="B140" s="378"/>
      <c r="C140" s="378"/>
      <c r="D140" s="378"/>
      <c r="E140" s="104" t="s">
        <v>324</v>
      </c>
      <c r="F140" s="102">
        <f>'COGS-PRICE-MARGIN_CWS'!$D13</f>
        <v>0</v>
      </c>
      <c r="G140" s="102">
        <f>'COGS-PRICE-MARGIN_CWS'!$D13</f>
        <v>0</v>
      </c>
      <c r="H140" s="102">
        <f>'COGS-PRICE-MARGIN_CWS'!$D13</f>
        <v>0</v>
      </c>
      <c r="I140" s="102">
        <f>'COGS-PRICE-MARGIN_CWS'!$D13</f>
        <v>0</v>
      </c>
      <c r="J140" s="102">
        <f>'COGS-PRICE-MARGIN_CWS'!$D13</f>
        <v>0</v>
      </c>
      <c r="K140" s="102">
        <f>'COGS-PRICE-MARGIN_CWS'!$D13</f>
        <v>0</v>
      </c>
      <c r="L140" s="102">
        <f>'COGS-PRICE-MARGIN_CWS'!$D13</f>
        <v>0</v>
      </c>
      <c r="M140" s="102">
        <f>'COGS-PRICE-MARGIN_CWS'!$D13</f>
        <v>0</v>
      </c>
      <c r="N140" s="102">
        <f>'COGS-PRICE-MARGIN_CWS'!$D13</f>
        <v>0</v>
      </c>
      <c r="O140" s="102">
        <f>'COGS-PRICE-MARGIN_CWS'!$D13</f>
        <v>0</v>
      </c>
      <c r="P140" s="102">
        <f>'COGS-PRICE-MARGIN_CWS'!$D13</f>
        <v>0</v>
      </c>
      <c r="Q140" s="102">
        <f>'COGS-PRICE-MARGIN_CWS'!$D13</f>
        <v>0</v>
      </c>
      <c r="R140" s="102">
        <f>'COGS-PRICE-MARGIN_CWS'!$D68</f>
        <v>0</v>
      </c>
      <c r="S140" s="102">
        <f>'COGS-PRICE-MARGIN_CWS'!$D68</f>
        <v>0</v>
      </c>
      <c r="T140" s="102">
        <f>'COGS-PRICE-MARGIN_CWS'!$D68</f>
        <v>0</v>
      </c>
      <c r="U140" s="102">
        <f>'COGS-PRICE-MARGIN_CWS'!$D68</f>
        <v>0</v>
      </c>
      <c r="V140" s="102">
        <f>'COGS-PRICE-MARGIN_CWS'!$D68</f>
        <v>0</v>
      </c>
      <c r="W140" s="102">
        <f>'COGS-PRICE-MARGIN_CWS'!$D68</f>
        <v>0</v>
      </c>
      <c r="X140" s="102">
        <f>'COGS-PRICE-MARGIN_CWS'!$D68</f>
        <v>0</v>
      </c>
      <c r="Y140" s="102">
        <f>'COGS-PRICE-MARGIN_CWS'!$D68</f>
        <v>0</v>
      </c>
      <c r="Z140" s="102">
        <f>'COGS-PRICE-MARGIN_CWS'!$D68</f>
        <v>0</v>
      </c>
      <c r="AA140" s="102">
        <f>'COGS-PRICE-MARGIN_CWS'!$D68</f>
        <v>0</v>
      </c>
      <c r="AB140" s="102">
        <f>'COGS-PRICE-MARGIN_CWS'!$D68</f>
        <v>0</v>
      </c>
      <c r="AC140" s="102">
        <f>'COGS-PRICE-MARGIN_CWS'!$D68</f>
        <v>0</v>
      </c>
      <c r="AD140" s="102">
        <f>'COGS-PRICE-MARGIN_CWS'!$D89</f>
        <v>0</v>
      </c>
      <c r="AE140" s="102">
        <f>'COGS-PRICE-MARGIN_CWS'!$D89</f>
        <v>0</v>
      </c>
      <c r="AF140" s="102">
        <f>'COGS-PRICE-MARGIN_CWS'!$D89</f>
        <v>0</v>
      </c>
      <c r="AG140" s="102">
        <f>'COGS-PRICE-MARGIN_CWS'!$D89</f>
        <v>0</v>
      </c>
      <c r="AH140" s="102">
        <f>'COGS-PRICE-MARGIN_CWS'!$D89</f>
        <v>0</v>
      </c>
      <c r="AI140" s="102">
        <f>'COGS-PRICE-MARGIN_CWS'!$D89</f>
        <v>0</v>
      </c>
      <c r="AJ140" s="102">
        <f>'COGS-PRICE-MARGIN_CWS'!$D89</f>
        <v>0</v>
      </c>
      <c r="AK140" s="102">
        <f>'COGS-PRICE-MARGIN_CWS'!$D89</f>
        <v>0</v>
      </c>
      <c r="AL140" s="102">
        <f>'COGS-PRICE-MARGIN_CWS'!$D89</f>
        <v>0</v>
      </c>
      <c r="AM140" s="102">
        <f>'COGS-PRICE-MARGIN_CWS'!$D89</f>
        <v>0</v>
      </c>
      <c r="AN140" s="102">
        <f>'COGS-PRICE-MARGIN_CWS'!$D89</f>
        <v>0</v>
      </c>
      <c r="AO140" s="299">
        <f>'COGS-PRICE-MARGIN_CWS'!$D89</f>
        <v>0</v>
      </c>
      <c r="AP140" s="299" t="e">
        <f>'COGS-PRICE-MARGIN_CWS'!#REF!</f>
        <v>#REF!</v>
      </c>
      <c r="AQ140" s="102" t="e">
        <f>'COGS-PRICE-MARGIN_CWS'!#REF!</f>
        <v>#REF!</v>
      </c>
      <c r="AR140" s="102" t="e">
        <f>'COGS-PRICE-MARGIN_CWS'!#REF!</f>
        <v>#REF!</v>
      </c>
      <c r="AS140" s="102" t="e">
        <f>'COGS-PRICE-MARGIN_CWS'!#REF!</f>
        <v>#REF!</v>
      </c>
      <c r="AT140" s="102" t="e">
        <f>'COGS-PRICE-MARGIN_CWS'!#REF!</f>
        <v>#REF!</v>
      </c>
      <c r="AU140" s="102" t="e">
        <f>'COGS-PRICE-MARGIN_CWS'!#REF!</f>
        <v>#REF!</v>
      </c>
      <c r="AV140" s="102" t="e">
        <f>'COGS-PRICE-MARGIN_CWS'!#REF!</f>
        <v>#REF!</v>
      </c>
      <c r="AW140" s="102" t="e">
        <f>'COGS-PRICE-MARGIN_CWS'!#REF!</f>
        <v>#REF!</v>
      </c>
      <c r="AX140" s="102" t="e">
        <f>'COGS-PRICE-MARGIN_CWS'!#REF!</f>
        <v>#REF!</v>
      </c>
      <c r="AY140" s="102" t="e">
        <f>'COGS-PRICE-MARGIN_CWS'!#REF!</f>
        <v>#REF!</v>
      </c>
      <c r="AZ140" s="102" t="e">
        <f>'COGS-PRICE-MARGIN_CWS'!#REF!</f>
        <v>#REF!</v>
      </c>
      <c r="BA140" s="102" t="e">
        <f>'COGS-PRICE-MARGIN_CWS'!#REF!</f>
        <v>#REF!</v>
      </c>
      <c r="BB140" s="102">
        <f>'COGS-PRICE-MARGIN_CWS'!$D118</f>
        <v>0</v>
      </c>
      <c r="BC140" s="102">
        <f>'COGS-PRICE-MARGIN_CWS'!$D118</f>
        <v>0</v>
      </c>
      <c r="BD140" s="102">
        <f>'COGS-PRICE-MARGIN_CWS'!$D118</f>
        <v>0</v>
      </c>
      <c r="BE140" s="102">
        <f>'COGS-PRICE-MARGIN_CWS'!$D118</f>
        <v>0</v>
      </c>
      <c r="BF140" s="102">
        <f>'COGS-PRICE-MARGIN_CWS'!$D118</f>
        <v>0</v>
      </c>
      <c r="BG140" s="102">
        <f>'COGS-PRICE-MARGIN_CWS'!$D118</f>
        <v>0</v>
      </c>
      <c r="BH140" s="102">
        <f>'COGS-PRICE-MARGIN_CWS'!$D118</f>
        <v>0</v>
      </c>
      <c r="BI140" s="102">
        <f>'COGS-PRICE-MARGIN_CWS'!$D118</f>
        <v>0</v>
      </c>
      <c r="BJ140" s="102">
        <f>'COGS-PRICE-MARGIN_CWS'!$D118</f>
        <v>0</v>
      </c>
      <c r="BK140" s="102">
        <f>'COGS-PRICE-MARGIN_CWS'!$D118</f>
        <v>0</v>
      </c>
      <c r="BL140" s="102">
        <f>'COGS-PRICE-MARGIN_CWS'!$D118</f>
        <v>0</v>
      </c>
      <c r="BM140" s="102">
        <f>'COGS-PRICE-MARGIN_CWS'!$D118</f>
        <v>0</v>
      </c>
    </row>
    <row r="141" spans="1:72" ht="14.25" customHeight="1" x14ac:dyDescent="0.15">
      <c r="A141" s="378" t="s">
        <v>639</v>
      </c>
      <c r="B141" s="378"/>
      <c r="C141" s="378"/>
      <c r="D141" s="378"/>
      <c r="E141" s="104" t="s">
        <v>324</v>
      </c>
      <c r="F141" s="102">
        <f t="shared" ref="F141:AK141" si="6">F140*F139</f>
        <v>0</v>
      </c>
      <c r="G141" s="102">
        <f t="shared" si="6"/>
        <v>0</v>
      </c>
      <c r="H141" s="102">
        <f t="shared" si="6"/>
        <v>0</v>
      </c>
      <c r="I141" s="102">
        <f t="shared" si="6"/>
        <v>0</v>
      </c>
      <c r="J141" s="102">
        <f t="shared" si="6"/>
        <v>0</v>
      </c>
      <c r="K141" s="102">
        <f t="shared" si="6"/>
        <v>0</v>
      </c>
      <c r="L141" s="102">
        <f t="shared" si="6"/>
        <v>0</v>
      </c>
      <c r="M141" s="102">
        <f t="shared" si="6"/>
        <v>0</v>
      </c>
      <c r="N141" s="102">
        <f t="shared" si="6"/>
        <v>0</v>
      </c>
      <c r="O141" s="102">
        <f t="shared" si="6"/>
        <v>0</v>
      </c>
      <c r="P141" s="102">
        <f t="shared" si="6"/>
        <v>0</v>
      </c>
      <c r="Q141" s="102">
        <f t="shared" si="6"/>
        <v>0</v>
      </c>
      <c r="R141" s="102">
        <f t="shared" si="6"/>
        <v>0</v>
      </c>
      <c r="S141" s="102">
        <f t="shared" si="6"/>
        <v>0</v>
      </c>
      <c r="T141" s="102">
        <f t="shared" si="6"/>
        <v>0</v>
      </c>
      <c r="U141" s="102">
        <f t="shared" si="6"/>
        <v>0</v>
      </c>
      <c r="V141" s="102">
        <f t="shared" si="6"/>
        <v>0</v>
      </c>
      <c r="W141" s="102">
        <f t="shared" si="6"/>
        <v>0</v>
      </c>
      <c r="X141" s="102">
        <f t="shared" si="6"/>
        <v>0</v>
      </c>
      <c r="Y141" s="102">
        <f t="shared" si="6"/>
        <v>0</v>
      </c>
      <c r="Z141" s="102">
        <f t="shared" si="6"/>
        <v>0</v>
      </c>
      <c r="AA141" s="102">
        <f t="shared" si="6"/>
        <v>0</v>
      </c>
      <c r="AB141" s="102">
        <f t="shared" si="6"/>
        <v>0</v>
      </c>
      <c r="AC141" s="102">
        <f t="shared" si="6"/>
        <v>0</v>
      </c>
      <c r="AD141" s="102">
        <f t="shared" si="6"/>
        <v>0</v>
      </c>
      <c r="AE141" s="102">
        <f t="shared" si="6"/>
        <v>0</v>
      </c>
      <c r="AF141" s="102">
        <f t="shared" si="6"/>
        <v>0</v>
      </c>
      <c r="AG141" s="102">
        <f t="shared" si="6"/>
        <v>0</v>
      </c>
      <c r="AH141" s="102">
        <f t="shared" si="6"/>
        <v>0</v>
      </c>
      <c r="AI141" s="102">
        <f t="shared" si="6"/>
        <v>0</v>
      </c>
      <c r="AJ141" s="102">
        <f t="shared" si="6"/>
        <v>0</v>
      </c>
      <c r="AK141" s="102">
        <f t="shared" si="6"/>
        <v>0</v>
      </c>
      <c r="AL141" s="102">
        <f t="shared" ref="AL141:BL141" si="7">AL140*AL139</f>
        <v>0</v>
      </c>
      <c r="AM141" s="102">
        <f t="shared" si="7"/>
        <v>0</v>
      </c>
      <c r="AN141" s="102">
        <f t="shared" si="7"/>
        <v>0</v>
      </c>
      <c r="AO141" s="299">
        <f t="shared" si="7"/>
        <v>0</v>
      </c>
      <c r="AP141" s="299" t="e">
        <f t="shared" si="7"/>
        <v>#REF!</v>
      </c>
      <c r="AQ141" s="102" t="e">
        <f t="shared" si="7"/>
        <v>#REF!</v>
      </c>
      <c r="AR141" s="102" t="e">
        <f t="shared" si="7"/>
        <v>#REF!</v>
      </c>
      <c r="AS141" s="102" t="e">
        <f t="shared" si="7"/>
        <v>#REF!</v>
      </c>
      <c r="AT141" s="102" t="e">
        <f t="shared" si="7"/>
        <v>#REF!</v>
      </c>
      <c r="AU141" s="102" t="e">
        <f t="shared" si="7"/>
        <v>#REF!</v>
      </c>
      <c r="AV141" s="102" t="e">
        <f t="shared" si="7"/>
        <v>#REF!</v>
      </c>
      <c r="AW141" s="102" t="e">
        <f t="shared" si="7"/>
        <v>#REF!</v>
      </c>
      <c r="AX141" s="102" t="e">
        <f t="shared" si="7"/>
        <v>#REF!</v>
      </c>
      <c r="AY141" s="102" t="e">
        <f t="shared" si="7"/>
        <v>#REF!</v>
      </c>
      <c r="AZ141" s="102" t="e">
        <f t="shared" si="7"/>
        <v>#REF!</v>
      </c>
      <c r="BA141" s="102" t="e">
        <f t="shared" si="7"/>
        <v>#REF!</v>
      </c>
      <c r="BB141" s="102" t="e">
        <f t="shared" si="7"/>
        <v>#REF!</v>
      </c>
      <c r="BC141" s="102" t="e">
        <f t="shared" si="7"/>
        <v>#REF!</v>
      </c>
      <c r="BD141" s="102" t="e">
        <f t="shared" si="7"/>
        <v>#REF!</v>
      </c>
      <c r="BE141" s="102" t="e">
        <f t="shared" si="7"/>
        <v>#REF!</v>
      </c>
      <c r="BF141" s="102" t="e">
        <f t="shared" si="7"/>
        <v>#REF!</v>
      </c>
      <c r="BG141" s="102" t="e">
        <f t="shared" si="7"/>
        <v>#REF!</v>
      </c>
      <c r="BH141" s="102" t="e">
        <f t="shared" si="7"/>
        <v>#REF!</v>
      </c>
      <c r="BI141" s="102" t="e">
        <f t="shared" si="7"/>
        <v>#REF!</v>
      </c>
      <c r="BJ141" s="102" t="e">
        <f t="shared" si="7"/>
        <v>#REF!</v>
      </c>
      <c r="BK141" s="102" t="e">
        <f t="shared" si="7"/>
        <v>#REF!</v>
      </c>
      <c r="BL141" s="102" t="e">
        <f t="shared" si="7"/>
        <v>#REF!</v>
      </c>
      <c r="BM141" s="102" t="e">
        <f>BM140*BM139</f>
        <v>#REF!</v>
      </c>
    </row>
    <row r="142" spans="1:72" s="37" customFormat="1" ht="14.25" customHeight="1" x14ac:dyDescent="0.15">
      <c r="A142" s="37" t="s">
        <v>346</v>
      </c>
      <c r="B142" s="297"/>
      <c r="D142" s="177" t="s">
        <v>64</v>
      </c>
      <c r="E142" s="38" t="str">
        <f>E139</f>
        <v>Units</v>
      </c>
      <c r="F142" s="103"/>
      <c r="G142" s="103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>
        <f>SUM(F139:Q139)</f>
        <v>14</v>
      </c>
      <c r="R142" s="103"/>
      <c r="S142" s="103"/>
      <c r="T142" s="103"/>
      <c r="U142" s="103"/>
      <c r="V142" s="103"/>
      <c r="W142" s="103"/>
      <c r="X142" s="103"/>
      <c r="Y142" s="103"/>
      <c r="Z142" s="103"/>
      <c r="AA142" s="103"/>
      <c r="AB142" s="103"/>
      <c r="AC142" s="103">
        <f>SUM(R139:AC139)</f>
        <v>77</v>
      </c>
      <c r="AD142" s="103"/>
      <c r="AE142" s="103"/>
      <c r="AF142" s="103"/>
      <c r="AG142" s="103"/>
      <c r="AH142" s="103"/>
      <c r="AI142" s="103"/>
      <c r="AJ142" s="103"/>
      <c r="AK142" s="103"/>
      <c r="AL142" s="103"/>
      <c r="AM142" s="103"/>
      <c r="AN142" s="103"/>
      <c r="AO142" s="103">
        <f>SUM(AD139:AO139)</f>
        <v>174</v>
      </c>
      <c r="AP142" s="103"/>
      <c r="AQ142" s="103"/>
      <c r="AR142" s="103"/>
      <c r="AS142" s="103"/>
      <c r="AT142" s="103"/>
      <c r="AU142" s="103"/>
      <c r="AV142" s="103"/>
      <c r="AW142" s="103"/>
      <c r="AX142" s="103"/>
      <c r="AY142" s="103"/>
      <c r="AZ142" s="103"/>
      <c r="BA142" s="103" t="e">
        <f>SUM(AP139:BA139)</f>
        <v>#REF!</v>
      </c>
      <c r="BB142" s="103"/>
      <c r="BC142" s="103"/>
      <c r="BD142" s="103"/>
      <c r="BE142" s="103"/>
      <c r="BF142" s="103"/>
      <c r="BG142" s="103"/>
      <c r="BH142" s="103"/>
      <c r="BI142" s="103"/>
      <c r="BJ142" s="103"/>
      <c r="BK142" s="103"/>
      <c r="BL142" s="103"/>
      <c r="BM142" s="103" t="e">
        <f>SUM(BB139:BM139)</f>
        <v>#REF!</v>
      </c>
      <c r="BN142" s="105" t="e">
        <f>SUM(F142:BM142)</f>
        <v>#REF!</v>
      </c>
    </row>
    <row r="143" spans="1:72" ht="14.25" customHeight="1" x14ac:dyDescent="0.15">
      <c r="D143" s="177" t="s">
        <v>64</v>
      </c>
      <c r="E143" s="38" t="str">
        <f>E140</f>
        <v>$</v>
      </c>
      <c r="Q143" s="90">
        <f>SUM(F141:Q141)</f>
        <v>0</v>
      </c>
      <c r="AC143" s="90">
        <f>SUM(R141:AC141)</f>
        <v>0</v>
      </c>
      <c r="AO143" s="90">
        <f>SUM(AD141:AO141)</f>
        <v>0</v>
      </c>
      <c r="BA143" s="90" t="e">
        <f>SUM(AP141:BA141)</f>
        <v>#REF!</v>
      </c>
      <c r="BM143" s="90" t="e">
        <f>SUM(BB141:BM141)</f>
        <v>#REF!</v>
      </c>
      <c r="BN143" s="105" t="e">
        <f>SUM(F143:BM143)</f>
        <v>#REF!</v>
      </c>
    </row>
  </sheetData>
  <mergeCells count="16">
    <mergeCell ref="A139:D139"/>
    <mergeCell ref="A140:D140"/>
    <mergeCell ref="A141:D141"/>
    <mergeCell ref="A68:D68"/>
    <mergeCell ref="A66:D66"/>
    <mergeCell ref="A67:D67"/>
    <mergeCell ref="F2:Q2"/>
    <mergeCell ref="R2:AC2"/>
    <mergeCell ref="AD2:AO2"/>
    <mergeCell ref="BB2:BM2"/>
    <mergeCell ref="AP2:BA2"/>
    <mergeCell ref="F74:Q74"/>
    <mergeCell ref="S74:AD74"/>
    <mergeCell ref="AF74:AQ74"/>
    <mergeCell ref="AS74:BD74"/>
    <mergeCell ref="BF74:BM74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8.1640625" customWidth="1"/>
    <col min="4" max="4" width="13.33203125" customWidth="1"/>
    <col min="5" max="5" width="13.5" customWidth="1"/>
    <col min="6" max="9" width="12.33203125" customWidth="1"/>
    <col min="10" max="12" width="9.6640625" bestFit="1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478</v>
      </c>
      <c r="C4" s="9">
        <f>SUM(C14)</f>
        <v>0</v>
      </c>
      <c r="D4" s="9">
        <f>SUM(D14:O14)</f>
        <v>1306020</v>
      </c>
      <c r="E4" s="9">
        <f>SUM(P14:AA14)</f>
        <v>7017595</v>
      </c>
      <c r="F4" s="9">
        <f>SUM(AB14:AM14)</f>
        <v>12500056.419999998</v>
      </c>
      <c r="G4" s="9" t="e">
        <f>SUM(AN14:AY14)</f>
        <v>#REF!</v>
      </c>
      <c r="H4" s="9" t="e">
        <f>SUM(AZ14:BK14)</f>
        <v>#REF!</v>
      </c>
      <c r="I4" s="9" t="e">
        <f>SUM(E4:H4)</f>
        <v>#REF!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479</v>
      </c>
      <c r="C6" s="9">
        <f>C16</f>
        <v>0</v>
      </c>
      <c r="D6" s="66">
        <f>C9</f>
        <v>0</v>
      </c>
      <c r="E6" s="66">
        <f>D9</f>
        <v>79620</v>
      </c>
      <c r="F6" s="66">
        <f>E9</f>
        <v>348285</v>
      </c>
      <c r="G6" s="66">
        <f>F9</f>
        <v>622002.78999999911</v>
      </c>
      <c r="H6" s="66" t="e">
        <f>G9</f>
        <v>#REF!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480</v>
      </c>
      <c r="C7" s="9">
        <f>C17</f>
        <v>0</v>
      </c>
      <c r="D7" s="9">
        <f>SUM(D17:O17)</f>
        <v>1306020</v>
      </c>
      <c r="E7" s="9">
        <f>SUM(P17:AA17)</f>
        <v>7017595</v>
      </c>
      <c r="F7" s="9">
        <f>SUM(AB17:AM17)</f>
        <v>12500056.419999998</v>
      </c>
      <c r="G7" s="9" t="e">
        <f>SUM(AN17:AY17)</f>
        <v>#REF!</v>
      </c>
      <c r="H7" s="9" t="e">
        <f>SUM(AZ17:BK17)</f>
        <v>#REF!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481</v>
      </c>
      <c r="C8" s="9">
        <f>C18</f>
        <v>0</v>
      </c>
      <c r="D8" s="9">
        <f>SUM(D18:O18)</f>
        <v>1226400</v>
      </c>
      <c r="E8" s="9">
        <f>SUM(P18:AA18)</f>
        <v>6748930</v>
      </c>
      <c r="F8" s="9">
        <f>SUM(AB18:AM18)</f>
        <v>12226338.629999999</v>
      </c>
      <c r="G8" s="9" t="e">
        <f>SUM(AN18:AY18)</f>
        <v>#REF!</v>
      </c>
      <c r="H8" s="9" t="e">
        <f>SUM(AZ18:BK18)</f>
        <v>#REF!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482</v>
      </c>
      <c r="C9" s="9">
        <f>C19</f>
        <v>0</v>
      </c>
      <c r="D9" s="66">
        <f>D6+D7-D8</f>
        <v>79620</v>
      </c>
      <c r="E9" s="66">
        <f>E6+E7-E8</f>
        <v>348285</v>
      </c>
      <c r="F9" s="66">
        <f>F6+F7-F8</f>
        <v>622002.78999999911</v>
      </c>
      <c r="G9" s="66" t="e">
        <f>G6+G7-G8</f>
        <v>#REF!</v>
      </c>
      <c r="H9" s="66" t="e">
        <f>H6+H7-H8</f>
        <v>#REF!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483</v>
      </c>
      <c r="C10" s="9">
        <f>C20</f>
        <v>0</v>
      </c>
      <c r="D10" s="140">
        <f>D7-D8</f>
        <v>79620</v>
      </c>
      <c r="E10" s="140">
        <f>E7-E8</f>
        <v>268665</v>
      </c>
      <c r="F10" s="140">
        <f>F7-F8</f>
        <v>273717.78999999911</v>
      </c>
      <c r="G10" s="140" t="e">
        <f>G7-G8</f>
        <v>#REF!</v>
      </c>
      <c r="H10" s="140" t="e">
        <f>H7-H8</f>
        <v>#REF!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72" t="s">
        <v>35</v>
      </c>
      <c r="E11" s="372"/>
      <c r="F11" s="372"/>
      <c r="G11" s="372"/>
      <c r="H11" s="372"/>
      <c r="I11" s="372"/>
      <c r="J11" s="372"/>
      <c r="K11" s="372"/>
      <c r="L11" s="372"/>
      <c r="M11" s="372"/>
      <c r="N11" s="372"/>
      <c r="O11" s="372"/>
      <c r="P11" s="372" t="s">
        <v>36</v>
      </c>
      <c r="Q11" s="372"/>
      <c r="R11" s="372"/>
      <c r="S11" s="372"/>
      <c r="T11" s="372"/>
      <c r="U11" s="372"/>
      <c r="V11" s="372"/>
      <c r="W11" s="372"/>
      <c r="X11" s="372"/>
      <c r="Y11" s="372"/>
      <c r="Z11" s="372"/>
      <c r="AA11" s="372"/>
      <c r="AB11" s="372" t="s">
        <v>37</v>
      </c>
      <c r="AC11" s="372"/>
      <c r="AD11" s="372"/>
      <c r="AE11" s="372"/>
      <c r="AF11" s="372"/>
      <c r="AG11" s="372"/>
      <c r="AH11" s="372"/>
      <c r="AI11" s="372"/>
      <c r="AJ11" s="372"/>
      <c r="AK11" s="372"/>
      <c r="AL11" s="372"/>
      <c r="AM11" s="372"/>
      <c r="AN11" s="372" t="s">
        <v>38</v>
      </c>
      <c r="AO11" s="372"/>
      <c r="AP11" s="372"/>
      <c r="AQ11" s="372"/>
      <c r="AR11" s="372"/>
      <c r="AS11" s="372"/>
      <c r="AT11" s="372"/>
      <c r="AU11" s="372"/>
      <c r="AV11" s="372"/>
      <c r="AW11" s="372"/>
      <c r="AX11" s="372"/>
      <c r="AY11" s="372"/>
      <c r="AZ11" s="372" t="s">
        <v>39</v>
      </c>
      <c r="BA11" s="372"/>
      <c r="BB11" s="372"/>
      <c r="BC11" s="372"/>
      <c r="BD11" s="372"/>
      <c r="BE11" s="372"/>
      <c r="BF11" s="372"/>
      <c r="BG11" s="372"/>
      <c r="BH11" s="372"/>
      <c r="BI11" s="372"/>
      <c r="BJ11" s="372"/>
      <c r="BK11" s="372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478</v>
      </c>
      <c r="C14" s="9">
        <f>'REV-REVCALC_CWS'!B90</f>
        <v>0</v>
      </c>
      <c r="D14" s="9">
        <f>'REV-REVCALC_CWS'!C90</f>
        <v>0</v>
      </c>
      <c r="E14" s="9">
        <f>'REV-REVCALC_CWS'!D90</f>
        <v>0</v>
      </c>
      <c r="F14" s="9">
        <f>'REV-REVCALC_CWS'!E90</f>
        <v>0</v>
      </c>
      <c r="G14" s="9">
        <f>'REV-REVCALC_CWS'!F90</f>
        <v>152190</v>
      </c>
      <c r="H14" s="9">
        <f>'REV-REVCALC_CWS'!G90</f>
        <v>168570</v>
      </c>
      <c r="I14" s="9">
        <f>'REV-REVCALC_CWS'!H90</f>
        <v>184950</v>
      </c>
      <c r="J14" s="9">
        <f>'REV-REVCALC_CWS'!I90</f>
        <v>152190</v>
      </c>
      <c r="K14" s="9">
        <f>'REV-REVCALC_CWS'!J90</f>
        <v>168570</v>
      </c>
      <c r="L14" s="9">
        <f>'REV-REVCALC_CWS'!K90</f>
        <v>133310</v>
      </c>
      <c r="M14" s="9">
        <f>'REV-REVCALC_CWS'!L90</f>
        <v>133310</v>
      </c>
      <c r="N14" s="9">
        <f>'REV-REVCALC_CWS'!M90</f>
        <v>133310</v>
      </c>
      <c r="O14" s="9">
        <f>'REV-REVCALC_CWS'!N90</f>
        <v>79620</v>
      </c>
      <c r="P14" s="9">
        <f>'REV-REVCALC_CWS'!O90</f>
        <v>348285</v>
      </c>
      <c r="Q14" s="9">
        <f>'REV-REVCALC_CWS'!P90</f>
        <v>570310</v>
      </c>
      <c r="R14" s="9">
        <f>'REV-REVCALC_CWS'!Q90</f>
        <v>630765</v>
      </c>
      <c r="S14" s="9">
        <f>'REV-REVCALC_CWS'!R90</f>
        <v>630765</v>
      </c>
      <c r="T14" s="9">
        <f>'REV-REVCALC_CWS'!S90</f>
        <v>693895</v>
      </c>
      <c r="U14" s="9">
        <f>'REV-REVCALC_CWS'!T90</f>
        <v>759700</v>
      </c>
      <c r="V14" s="9">
        <f>'REV-REVCALC_CWS'!U90</f>
        <v>630765</v>
      </c>
      <c r="W14" s="9">
        <f>'REV-REVCALC_CWS'!V90</f>
        <v>693895</v>
      </c>
      <c r="X14" s="9">
        <f>'REV-REVCALC_CWS'!W90</f>
        <v>570310</v>
      </c>
      <c r="Y14" s="9">
        <f>'REV-REVCALC_CWS'!X90</f>
        <v>570310</v>
      </c>
      <c r="Z14" s="9">
        <f>'REV-REVCALC_CWS'!Y90</f>
        <v>570310</v>
      </c>
      <c r="AA14" s="9">
        <f>'REV-REVCALC_CWS'!Z90</f>
        <v>348285</v>
      </c>
      <c r="AB14" s="9">
        <f>'REV-REVCALC_CWS'!AA90</f>
        <v>622000</v>
      </c>
      <c r="AC14" s="9">
        <f>'REV-REVCALC_CWS'!AB90</f>
        <v>1006004.65</v>
      </c>
      <c r="AD14" s="9">
        <f>'REV-REVCALC_CWS'!AC90</f>
        <v>1134005.27</v>
      </c>
      <c r="AE14" s="9">
        <f>'REV-REVCALC_CWS'!AD90</f>
        <v>1134005.27</v>
      </c>
      <c r="AF14" s="9">
        <f>'REV-REVCALC_CWS'!AE90</f>
        <v>1234006.2</v>
      </c>
      <c r="AG14" s="9">
        <f>'REV-REVCALC_CWS'!AF90</f>
        <v>1362006.8199999998</v>
      </c>
      <c r="AH14" s="9">
        <f>'REV-REVCALC_CWS'!AG90</f>
        <v>1134005.27</v>
      </c>
      <c r="AI14" s="9">
        <f>'REV-REVCALC_CWS'!AH90</f>
        <v>1234006.2</v>
      </c>
      <c r="AJ14" s="9">
        <f>'REV-REVCALC_CWS'!AI90</f>
        <v>1006004.65</v>
      </c>
      <c r="AK14" s="9">
        <f>'REV-REVCALC_CWS'!AJ90</f>
        <v>1006004.65</v>
      </c>
      <c r="AL14" s="9">
        <f>'REV-REVCALC_CWS'!AK90</f>
        <v>1006004.65</v>
      </c>
      <c r="AM14" s="9">
        <f>'REV-REVCALC_CWS'!AL90</f>
        <v>622002.79</v>
      </c>
      <c r="AN14" s="9" t="e">
        <f>'REV-REVCALC_CWS'!AM90</f>
        <v>#REF!</v>
      </c>
      <c r="AO14" s="9" t="e">
        <f>'REV-REVCALC_CWS'!AN90</f>
        <v>#REF!</v>
      </c>
      <c r="AP14" s="9" t="e">
        <f>'REV-REVCALC_CWS'!AO90</f>
        <v>#REF!</v>
      </c>
      <c r="AQ14" s="9" t="e">
        <f>'REV-REVCALC_CWS'!AP90</f>
        <v>#REF!</v>
      </c>
      <c r="AR14" s="9" t="e">
        <f>'REV-REVCALC_CWS'!AQ90</f>
        <v>#REF!</v>
      </c>
      <c r="AS14" s="9" t="e">
        <f>'REV-REVCALC_CWS'!AR90</f>
        <v>#REF!</v>
      </c>
      <c r="AT14" s="9" t="e">
        <f>'REV-REVCALC_CWS'!AS90</f>
        <v>#REF!</v>
      </c>
      <c r="AU14" s="9" t="e">
        <f>'REV-REVCALC_CWS'!AT90</f>
        <v>#REF!</v>
      </c>
      <c r="AV14" s="9" t="e">
        <f>'REV-REVCALC_CWS'!AU90</f>
        <v>#REF!</v>
      </c>
      <c r="AW14" s="9" t="e">
        <f>'REV-REVCALC_CWS'!AV90</f>
        <v>#REF!</v>
      </c>
      <c r="AX14" s="9" t="e">
        <f>'REV-REVCALC_CWS'!AW90</f>
        <v>#REF!</v>
      </c>
      <c r="AY14" s="9" t="e">
        <f>'REV-REVCALC_CWS'!AX90</f>
        <v>#REF!</v>
      </c>
      <c r="AZ14" s="9" t="e">
        <f>'REV-REVCALC_CWS'!AY90</f>
        <v>#REF!</v>
      </c>
      <c r="BA14" s="9" t="e">
        <f>'REV-REVCALC_CWS'!AZ90</f>
        <v>#REF!</v>
      </c>
      <c r="BB14" s="9" t="e">
        <f>'REV-REVCALC_CWS'!BA90</f>
        <v>#REF!</v>
      </c>
      <c r="BC14" s="9" t="e">
        <f>'REV-REVCALC_CWS'!BB90</f>
        <v>#REF!</v>
      </c>
      <c r="BD14" s="9" t="e">
        <f>'REV-REVCALC_CWS'!BC90</f>
        <v>#REF!</v>
      </c>
      <c r="BE14" s="9" t="e">
        <f>'REV-REVCALC_CWS'!BD90</f>
        <v>#REF!</v>
      </c>
      <c r="BF14" s="9" t="e">
        <f>'REV-REVCALC_CWS'!BE90</f>
        <v>#REF!</v>
      </c>
      <c r="BG14" s="9" t="e">
        <f>'REV-REVCALC_CWS'!BF90</f>
        <v>#REF!</v>
      </c>
      <c r="BH14" s="9" t="e">
        <f>'REV-REVCALC_CWS'!BG90</f>
        <v>#REF!</v>
      </c>
      <c r="BI14" s="9" t="e">
        <f>'REV-REVCALC_CWS'!BH90</f>
        <v>#REF!</v>
      </c>
      <c r="BJ14" s="9" t="e">
        <f>'REV-REVCALC_CWS'!BI90</f>
        <v>#REF!</v>
      </c>
      <c r="BK14" s="9" t="e">
        <f>'REV-REVCALC_CWS'!BJ90</f>
        <v>#REF!</v>
      </c>
      <c r="BL14" s="38" t="e">
        <f>SUM(C14:BK14)</f>
        <v>#REF!</v>
      </c>
    </row>
    <row r="16" spans="2:64" x14ac:dyDescent="0.15">
      <c r="B16" t="s">
        <v>479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152190</v>
      </c>
      <c r="I16" s="66">
        <f t="shared" si="0"/>
        <v>168570</v>
      </c>
      <c r="J16" s="66">
        <f t="shared" si="0"/>
        <v>184950</v>
      </c>
      <c r="K16" s="66">
        <f t="shared" si="0"/>
        <v>152190</v>
      </c>
      <c r="L16" s="66">
        <f t="shared" si="0"/>
        <v>168570</v>
      </c>
      <c r="M16" s="66">
        <f t="shared" si="0"/>
        <v>133310</v>
      </c>
      <c r="N16" s="66">
        <f t="shared" si="0"/>
        <v>133310</v>
      </c>
      <c r="O16" s="66">
        <f t="shared" si="0"/>
        <v>133310</v>
      </c>
      <c r="P16" s="66">
        <f t="shared" si="0"/>
        <v>79620</v>
      </c>
      <c r="Q16" s="66">
        <f t="shared" si="0"/>
        <v>348285</v>
      </c>
      <c r="R16" s="66">
        <f t="shared" si="0"/>
        <v>570310</v>
      </c>
      <c r="S16" s="66">
        <f t="shared" si="0"/>
        <v>630765</v>
      </c>
      <c r="T16" s="66">
        <f t="shared" si="0"/>
        <v>630765</v>
      </c>
      <c r="U16" s="66">
        <f t="shared" si="0"/>
        <v>693895</v>
      </c>
      <c r="V16" s="66">
        <f t="shared" si="0"/>
        <v>759700</v>
      </c>
      <c r="W16" s="66">
        <f t="shared" si="0"/>
        <v>630765</v>
      </c>
      <c r="X16" s="66">
        <f t="shared" si="0"/>
        <v>693895</v>
      </c>
      <c r="Y16" s="66">
        <f t="shared" si="0"/>
        <v>570310</v>
      </c>
      <c r="Z16" s="66">
        <f t="shared" si="0"/>
        <v>570310</v>
      </c>
      <c r="AA16" s="66">
        <f t="shared" si="0"/>
        <v>570310</v>
      </c>
      <c r="AB16" s="66">
        <f t="shared" si="0"/>
        <v>348285</v>
      </c>
      <c r="AC16" s="66">
        <f t="shared" si="0"/>
        <v>622000</v>
      </c>
      <c r="AD16" s="66">
        <f t="shared" si="0"/>
        <v>1006004.6499999999</v>
      </c>
      <c r="AE16" s="66">
        <f t="shared" si="0"/>
        <v>1134005.27</v>
      </c>
      <c r="AF16" s="66">
        <f t="shared" si="0"/>
        <v>1134005.27</v>
      </c>
      <c r="AG16" s="66">
        <f t="shared" si="0"/>
        <v>1234006.1999999997</v>
      </c>
      <c r="AH16" s="66">
        <f t="shared" si="0"/>
        <v>1362006.8199999996</v>
      </c>
      <c r="AI16" s="66">
        <f t="shared" si="0"/>
        <v>1134005.27</v>
      </c>
      <c r="AJ16" s="66">
        <f t="shared" ref="AJ16:BK16" si="1">AI19</f>
        <v>1234006.1999999997</v>
      </c>
      <c r="AK16" s="66">
        <f t="shared" si="1"/>
        <v>1006004.6499999997</v>
      </c>
      <c r="AL16" s="66">
        <f t="shared" si="1"/>
        <v>1006004.6499999998</v>
      </c>
      <c r="AM16" s="66">
        <f t="shared" si="1"/>
        <v>1006004.6499999998</v>
      </c>
      <c r="AN16" s="66">
        <f t="shared" si="1"/>
        <v>622002.78999999992</v>
      </c>
      <c r="AO16" s="66" t="e">
        <f t="shared" si="1"/>
        <v>#REF!</v>
      </c>
      <c r="AP16" s="66" t="e">
        <f t="shared" si="1"/>
        <v>#REF!</v>
      </c>
      <c r="AQ16" s="66" t="e">
        <f t="shared" si="1"/>
        <v>#REF!</v>
      </c>
      <c r="AR16" s="66" t="e">
        <f t="shared" si="1"/>
        <v>#REF!</v>
      </c>
      <c r="AS16" s="66" t="e">
        <f t="shared" si="1"/>
        <v>#REF!</v>
      </c>
      <c r="AT16" s="66" t="e">
        <f t="shared" si="1"/>
        <v>#REF!</v>
      </c>
      <c r="AU16" s="66" t="e">
        <f t="shared" si="1"/>
        <v>#REF!</v>
      </c>
      <c r="AV16" s="66" t="e">
        <f t="shared" si="1"/>
        <v>#REF!</v>
      </c>
      <c r="AW16" s="66" t="e">
        <f t="shared" si="1"/>
        <v>#REF!</v>
      </c>
      <c r="AX16" s="66" t="e">
        <f t="shared" si="1"/>
        <v>#REF!</v>
      </c>
      <c r="AY16" s="66" t="e">
        <f t="shared" si="1"/>
        <v>#REF!</v>
      </c>
      <c r="AZ16" s="66" t="e">
        <f t="shared" si="1"/>
        <v>#REF!</v>
      </c>
      <c r="BA16" s="66" t="e">
        <f t="shared" si="1"/>
        <v>#REF!</v>
      </c>
      <c r="BB16" s="66" t="e">
        <f t="shared" si="1"/>
        <v>#REF!</v>
      </c>
      <c r="BC16" s="66" t="e">
        <f t="shared" si="1"/>
        <v>#REF!</v>
      </c>
      <c r="BD16" s="66" t="e">
        <f t="shared" si="1"/>
        <v>#REF!</v>
      </c>
      <c r="BE16" s="66" t="e">
        <f t="shared" si="1"/>
        <v>#REF!</v>
      </c>
      <c r="BF16" s="66" t="e">
        <f t="shared" si="1"/>
        <v>#REF!</v>
      </c>
      <c r="BG16" s="66" t="e">
        <f t="shared" si="1"/>
        <v>#REF!</v>
      </c>
      <c r="BH16" s="66" t="e">
        <f t="shared" si="1"/>
        <v>#REF!</v>
      </c>
      <c r="BI16" s="66" t="e">
        <f t="shared" si="1"/>
        <v>#REF!</v>
      </c>
      <c r="BJ16" s="66" t="e">
        <f t="shared" si="1"/>
        <v>#REF!</v>
      </c>
      <c r="BK16" s="66" t="e">
        <f t="shared" si="1"/>
        <v>#REF!</v>
      </c>
      <c r="BL16" s="35">
        <f>COLUMNS(D16:BK16)</f>
        <v>60</v>
      </c>
    </row>
    <row r="17" spans="2:63" x14ac:dyDescent="0.15">
      <c r="B17" s="139" t="s">
        <v>480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152190</v>
      </c>
      <c r="H17" s="140">
        <f t="shared" si="2"/>
        <v>168570</v>
      </c>
      <c r="I17" s="140">
        <f t="shared" si="2"/>
        <v>184950</v>
      </c>
      <c r="J17" s="140">
        <f t="shared" si="2"/>
        <v>152190</v>
      </c>
      <c r="K17" s="140">
        <f t="shared" si="2"/>
        <v>168570</v>
      </c>
      <c r="L17" s="140">
        <f t="shared" si="2"/>
        <v>133310</v>
      </c>
      <c r="M17" s="140">
        <f t="shared" si="2"/>
        <v>133310</v>
      </c>
      <c r="N17" s="140">
        <f t="shared" si="2"/>
        <v>133310</v>
      </c>
      <c r="O17" s="140">
        <f t="shared" si="2"/>
        <v>79620</v>
      </c>
      <c r="P17" s="140">
        <f t="shared" si="2"/>
        <v>348285</v>
      </c>
      <c r="Q17" s="140">
        <f t="shared" si="2"/>
        <v>570310</v>
      </c>
      <c r="R17" s="140">
        <f t="shared" si="2"/>
        <v>630765</v>
      </c>
      <c r="S17" s="140">
        <f t="shared" si="2"/>
        <v>630765</v>
      </c>
      <c r="T17" s="140">
        <f t="shared" si="2"/>
        <v>693895</v>
      </c>
      <c r="U17" s="140">
        <f t="shared" si="2"/>
        <v>759700</v>
      </c>
      <c r="V17" s="140">
        <f t="shared" si="2"/>
        <v>630765</v>
      </c>
      <c r="W17" s="140">
        <f t="shared" si="2"/>
        <v>693895</v>
      </c>
      <c r="X17" s="140">
        <f t="shared" si="2"/>
        <v>570310</v>
      </c>
      <c r="Y17" s="140">
        <f t="shared" si="2"/>
        <v>570310</v>
      </c>
      <c r="Z17" s="140">
        <f t="shared" si="2"/>
        <v>570310</v>
      </c>
      <c r="AA17" s="140">
        <f t="shared" si="2"/>
        <v>348285</v>
      </c>
      <c r="AB17" s="140">
        <f t="shared" si="2"/>
        <v>622000</v>
      </c>
      <c r="AC17" s="140">
        <f t="shared" si="2"/>
        <v>1006004.65</v>
      </c>
      <c r="AD17" s="140">
        <f t="shared" si="2"/>
        <v>1134005.27</v>
      </c>
      <c r="AE17" s="140">
        <f t="shared" si="2"/>
        <v>1134005.27</v>
      </c>
      <c r="AF17" s="140">
        <f t="shared" si="2"/>
        <v>1234006.2</v>
      </c>
      <c r="AG17" s="140">
        <f t="shared" si="2"/>
        <v>1362006.8199999998</v>
      </c>
      <c r="AH17" s="140">
        <f t="shared" si="2"/>
        <v>1134005.27</v>
      </c>
      <c r="AI17" s="140">
        <f t="shared" ref="AI17:BK17" si="3">AI14</f>
        <v>1234006.2</v>
      </c>
      <c r="AJ17" s="140">
        <f t="shared" si="3"/>
        <v>1006004.65</v>
      </c>
      <c r="AK17" s="140">
        <f t="shared" si="3"/>
        <v>1006004.65</v>
      </c>
      <c r="AL17" s="140">
        <f t="shared" si="3"/>
        <v>1006004.65</v>
      </c>
      <c r="AM17" s="140">
        <f t="shared" si="3"/>
        <v>622002.79</v>
      </c>
      <c r="AN17" s="140" t="e">
        <f t="shared" si="3"/>
        <v>#REF!</v>
      </c>
      <c r="AO17" s="140" t="e">
        <f t="shared" si="3"/>
        <v>#REF!</v>
      </c>
      <c r="AP17" s="140" t="e">
        <f t="shared" si="3"/>
        <v>#REF!</v>
      </c>
      <c r="AQ17" s="140" t="e">
        <f t="shared" si="3"/>
        <v>#REF!</v>
      </c>
      <c r="AR17" s="140" t="e">
        <f t="shared" si="3"/>
        <v>#REF!</v>
      </c>
      <c r="AS17" s="140" t="e">
        <f t="shared" si="3"/>
        <v>#REF!</v>
      </c>
      <c r="AT17" s="140" t="e">
        <f t="shared" si="3"/>
        <v>#REF!</v>
      </c>
      <c r="AU17" s="140" t="e">
        <f t="shared" si="3"/>
        <v>#REF!</v>
      </c>
      <c r="AV17" s="140" t="e">
        <f t="shared" si="3"/>
        <v>#REF!</v>
      </c>
      <c r="AW17" s="140" t="e">
        <f t="shared" si="3"/>
        <v>#REF!</v>
      </c>
      <c r="AX17" s="140" t="e">
        <f t="shared" si="3"/>
        <v>#REF!</v>
      </c>
      <c r="AY17" s="140" t="e">
        <f t="shared" si="3"/>
        <v>#REF!</v>
      </c>
      <c r="AZ17" s="140" t="e">
        <f t="shared" si="3"/>
        <v>#REF!</v>
      </c>
      <c r="BA17" s="140" t="e">
        <f t="shared" si="3"/>
        <v>#REF!</v>
      </c>
      <c r="BB17" s="140" t="e">
        <f t="shared" si="3"/>
        <v>#REF!</v>
      </c>
      <c r="BC17" s="140" t="e">
        <f t="shared" si="3"/>
        <v>#REF!</v>
      </c>
      <c r="BD17" s="140" t="e">
        <f t="shared" si="3"/>
        <v>#REF!</v>
      </c>
      <c r="BE17" s="140" t="e">
        <f t="shared" si="3"/>
        <v>#REF!</v>
      </c>
      <c r="BF17" s="140" t="e">
        <f t="shared" si="3"/>
        <v>#REF!</v>
      </c>
      <c r="BG17" s="140" t="e">
        <f t="shared" si="3"/>
        <v>#REF!</v>
      </c>
      <c r="BH17" s="140" t="e">
        <f t="shared" si="3"/>
        <v>#REF!</v>
      </c>
      <c r="BI17" s="140" t="e">
        <f t="shared" si="3"/>
        <v>#REF!</v>
      </c>
      <c r="BJ17" s="140" t="e">
        <f t="shared" si="3"/>
        <v>#REF!</v>
      </c>
      <c r="BK17" s="140" t="e">
        <f t="shared" si="3"/>
        <v>#REF!</v>
      </c>
    </row>
    <row r="18" spans="2:63" x14ac:dyDescent="0.15">
      <c r="B18" s="139" t="s">
        <v>481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152190</v>
      </c>
      <c r="I18" s="140">
        <f t="shared" si="4"/>
        <v>168570</v>
      </c>
      <c r="J18" s="140">
        <f t="shared" si="4"/>
        <v>184950</v>
      </c>
      <c r="K18" s="140">
        <f t="shared" si="4"/>
        <v>152190</v>
      </c>
      <c r="L18" s="140">
        <f t="shared" si="4"/>
        <v>168570</v>
      </c>
      <c r="M18" s="140">
        <f t="shared" si="4"/>
        <v>133310</v>
      </c>
      <c r="N18" s="140">
        <f t="shared" si="4"/>
        <v>133310</v>
      </c>
      <c r="O18" s="140">
        <f t="shared" si="4"/>
        <v>133310</v>
      </c>
      <c r="P18" s="140">
        <f t="shared" si="4"/>
        <v>79620</v>
      </c>
      <c r="Q18" s="140">
        <f t="shared" si="4"/>
        <v>348285</v>
      </c>
      <c r="R18" s="140">
        <f t="shared" si="4"/>
        <v>570310</v>
      </c>
      <c r="S18" s="140">
        <f t="shared" si="4"/>
        <v>630765</v>
      </c>
      <c r="T18" s="140">
        <f t="shared" si="4"/>
        <v>630765</v>
      </c>
      <c r="U18" s="140">
        <f t="shared" si="4"/>
        <v>693895</v>
      </c>
      <c r="V18" s="140">
        <f t="shared" si="4"/>
        <v>759700</v>
      </c>
      <c r="W18" s="140">
        <f t="shared" si="4"/>
        <v>630765</v>
      </c>
      <c r="X18" s="140">
        <f t="shared" si="4"/>
        <v>693895</v>
      </c>
      <c r="Y18" s="140">
        <f t="shared" si="4"/>
        <v>570310</v>
      </c>
      <c r="Z18" s="140">
        <f t="shared" si="4"/>
        <v>570310</v>
      </c>
      <c r="AA18" s="140">
        <f t="shared" si="4"/>
        <v>570310</v>
      </c>
      <c r="AB18" s="140">
        <f t="shared" si="4"/>
        <v>348285</v>
      </c>
      <c r="AC18" s="140">
        <f t="shared" si="4"/>
        <v>622000</v>
      </c>
      <c r="AD18" s="140">
        <f t="shared" si="4"/>
        <v>1006004.65</v>
      </c>
      <c r="AE18" s="140">
        <f t="shared" si="4"/>
        <v>1134005.27</v>
      </c>
      <c r="AF18" s="140">
        <f t="shared" si="4"/>
        <v>1134005.27</v>
      </c>
      <c r="AG18" s="140">
        <f t="shared" si="4"/>
        <v>1234006.2</v>
      </c>
      <c r="AH18" s="140">
        <f t="shared" si="4"/>
        <v>1362006.8199999998</v>
      </c>
      <c r="AI18" s="140">
        <f t="shared" si="4"/>
        <v>1134005.27</v>
      </c>
      <c r="AJ18" s="140">
        <f t="shared" ref="AJ18:BK18" si="5">AI17</f>
        <v>1234006.2</v>
      </c>
      <c r="AK18" s="140">
        <f t="shared" si="5"/>
        <v>1006004.65</v>
      </c>
      <c r="AL18" s="140">
        <f t="shared" si="5"/>
        <v>1006004.65</v>
      </c>
      <c r="AM18" s="140">
        <f t="shared" si="5"/>
        <v>1006004.65</v>
      </c>
      <c r="AN18" s="140">
        <f t="shared" si="5"/>
        <v>622002.79</v>
      </c>
      <c r="AO18" s="140" t="e">
        <f t="shared" si="5"/>
        <v>#REF!</v>
      </c>
      <c r="AP18" s="140" t="e">
        <f t="shared" si="5"/>
        <v>#REF!</v>
      </c>
      <c r="AQ18" s="140" t="e">
        <f t="shared" si="5"/>
        <v>#REF!</v>
      </c>
      <c r="AR18" s="140" t="e">
        <f t="shared" si="5"/>
        <v>#REF!</v>
      </c>
      <c r="AS18" s="140" t="e">
        <f t="shared" si="5"/>
        <v>#REF!</v>
      </c>
      <c r="AT18" s="140" t="e">
        <f t="shared" si="5"/>
        <v>#REF!</v>
      </c>
      <c r="AU18" s="140" t="e">
        <f t="shared" si="5"/>
        <v>#REF!</v>
      </c>
      <c r="AV18" s="140" t="e">
        <f t="shared" si="5"/>
        <v>#REF!</v>
      </c>
      <c r="AW18" s="140" t="e">
        <f t="shared" si="5"/>
        <v>#REF!</v>
      </c>
      <c r="AX18" s="140" t="e">
        <f t="shared" si="5"/>
        <v>#REF!</v>
      </c>
      <c r="AY18" s="140" t="e">
        <f t="shared" si="5"/>
        <v>#REF!</v>
      </c>
      <c r="AZ18" s="140" t="e">
        <f t="shared" si="5"/>
        <v>#REF!</v>
      </c>
      <c r="BA18" s="140" t="e">
        <f t="shared" si="5"/>
        <v>#REF!</v>
      </c>
      <c r="BB18" s="140" t="e">
        <f t="shared" si="5"/>
        <v>#REF!</v>
      </c>
      <c r="BC18" s="140" t="e">
        <f t="shared" si="5"/>
        <v>#REF!</v>
      </c>
      <c r="BD18" s="140" t="e">
        <f t="shared" si="5"/>
        <v>#REF!</v>
      </c>
      <c r="BE18" s="140" t="e">
        <f t="shared" si="5"/>
        <v>#REF!</v>
      </c>
      <c r="BF18" s="140" t="e">
        <f t="shared" si="5"/>
        <v>#REF!</v>
      </c>
      <c r="BG18" s="140" t="e">
        <f t="shared" si="5"/>
        <v>#REF!</v>
      </c>
      <c r="BH18" s="140" t="e">
        <f t="shared" si="5"/>
        <v>#REF!</v>
      </c>
      <c r="BI18" s="140" t="e">
        <f t="shared" si="5"/>
        <v>#REF!</v>
      </c>
      <c r="BJ18" s="140" t="e">
        <f t="shared" si="5"/>
        <v>#REF!</v>
      </c>
      <c r="BK18" s="140" t="e">
        <f t="shared" si="5"/>
        <v>#REF!</v>
      </c>
    </row>
    <row r="19" spans="2:63" x14ac:dyDescent="0.15">
      <c r="B19" t="s">
        <v>482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152190</v>
      </c>
      <c r="H19" s="66">
        <f t="shared" si="6"/>
        <v>168570</v>
      </c>
      <c r="I19" s="66">
        <f t="shared" si="6"/>
        <v>184950</v>
      </c>
      <c r="J19" s="66">
        <f t="shared" si="6"/>
        <v>152190</v>
      </c>
      <c r="K19" s="66">
        <f t="shared" si="6"/>
        <v>168570</v>
      </c>
      <c r="L19" s="66">
        <f t="shared" si="6"/>
        <v>133310</v>
      </c>
      <c r="M19" s="66">
        <f t="shared" si="6"/>
        <v>133310</v>
      </c>
      <c r="N19" s="66">
        <f t="shared" si="6"/>
        <v>133310</v>
      </c>
      <c r="O19" s="66">
        <f t="shared" si="6"/>
        <v>79620</v>
      </c>
      <c r="P19" s="66">
        <f t="shared" si="6"/>
        <v>348285</v>
      </c>
      <c r="Q19" s="66">
        <f t="shared" si="6"/>
        <v>570310</v>
      </c>
      <c r="R19" s="66">
        <f t="shared" si="6"/>
        <v>630765</v>
      </c>
      <c r="S19" s="66">
        <f t="shared" si="6"/>
        <v>630765</v>
      </c>
      <c r="T19" s="66">
        <f t="shared" si="6"/>
        <v>693895</v>
      </c>
      <c r="U19" s="66">
        <f t="shared" si="6"/>
        <v>759700</v>
      </c>
      <c r="V19" s="66">
        <f t="shared" si="6"/>
        <v>630765</v>
      </c>
      <c r="W19" s="66">
        <f t="shared" si="6"/>
        <v>693895</v>
      </c>
      <c r="X19" s="66">
        <f t="shared" si="6"/>
        <v>570310</v>
      </c>
      <c r="Y19" s="66">
        <f t="shared" si="6"/>
        <v>570310</v>
      </c>
      <c r="Z19" s="66">
        <f t="shared" si="6"/>
        <v>570310</v>
      </c>
      <c r="AA19" s="66">
        <f t="shared" si="6"/>
        <v>348285</v>
      </c>
      <c r="AB19" s="66">
        <f t="shared" si="6"/>
        <v>622000</v>
      </c>
      <c r="AC19" s="66">
        <f t="shared" si="6"/>
        <v>1006004.6499999999</v>
      </c>
      <c r="AD19" s="66">
        <f t="shared" si="6"/>
        <v>1134005.27</v>
      </c>
      <c r="AE19" s="66">
        <f t="shared" si="6"/>
        <v>1134005.27</v>
      </c>
      <c r="AF19" s="66">
        <f t="shared" si="6"/>
        <v>1234006.1999999997</v>
      </c>
      <c r="AG19" s="66">
        <f t="shared" si="6"/>
        <v>1362006.8199999996</v>
      </c>
      <c r="AH19" s="66">
        <f t="shared" si="6"/>
        <v>1134005.27</v>
      </c>
      <c r="AI19" s="66">
        <f t="shared" ref="AI19:BK19" si="7">AI16+AI17-AI18</f>
        <v>1234006.1999999997</v>
      </c>
      <c r="AJ19" s="66">
        <f t="shared" si="7"/>
        <v>1006004.6499999997</v>
      </c>
      <c r="AK19" s="66">
        <f t="shared" si="7"/>
        <v>1006004.6499999998</v>
      </c>
      <c r="AL19" s="66">
        <f t="shared" si="7"/>
        <v>1006004.6499999998</v>
      </c>
      <c r="AM19" s="66">
        <f t="shared" si="7"/>
        <v>622002.78999999992</v>
      </c>
      <c r="AN19" s="66" t="e">
        <f t="shared" si="7"/>
        <v>#REF!</v>
      </c>
      <c r="AO19" s="66" t="e">
        <f t="shared" si="7"/>
        <v>#REF!</v>
      </c>
      <c r="AP19" s="66" t="e">
        <f t="shared" si="7"/>
        <v>#REF!</v>
      </c>
      <c r="AQ19" s="66" t="e">
        <f t="shared" si="7"/>
        <v>#REF!</v>
      </c>
      <c r="AR19" s="66" t="e">
        <f t="shared" si="7"/>
        <v>#REF!</v>
      </c>
      <c r="AS19" s="66" t="e">
        <f t="shared" si="7"/>
        <v>#REF!</v>
      </c>
      <c r="AT19" s="66" t="e">
        <f t="shared" si="7"/>
        <v>#REF!</v>
      </c>
      <c r="AU19" s="66" t="e">
        <f t="shared" si="7"/>
        <v>#REF!</v>
      </c>
      <c r="AV19" s="66" t="e">
        <f t="shared" si="7"/>
        <v>#REF!</v>
      </c>
      <c r="AW19" s="66" t="e">
        <f t="shared" si="7"/>
        <v>#REF!</v>
      </c>
      <c r="AX19" s="66" t="e">
        <f t="shared" si="7"/>
        <v>#REF!</v>
      </c>
      <c r="AY19" s="66" t="e">
        <f t="shared" si="7"/>
        <v>#REF!</v>
      </c>
      <c r="AZ19" s="66" t="e">
        <f t="shared" si="7"/>
        <v>#REF!</v>
      </c>
      <c r="BA19" s="66" t="e">
        <f t="shared" si="7"/>
        <v>#REF!</v>
      </c>
      <c r="BB19" s="66" t="e">
        <f t="shared" si="7"/>
        <v>#REF!</v>
      </c>
      <c r="BC19" s="66" t="e">
        <f t="shared" si="7"/>
        <v>#REF!</v>
      </c>
      <c r="BD19" s="66" t="e">
        <f t="shared" si="7"/>
        <v>#REF!</v>
      </c>
      <c r="BE19" s="66" t="e">
        <f t="shared" si="7"/>
        <v>#REF!</v>
      </c>
      <c r="BF19" s="66" t="e">
        <f t="shared" si="7"/>
        <v>#REF!</v>
      </c>
      <c r="BG19" s="66" t="e">
        <f t="shared" si="7"/>
        <v>#REF!</v>
      </c>
      <c r="BH19" s="66" t="e">
        <f t="shared" si="7"/>
        <v>#REF!</v>
      </c>
      <c r="BI19" s="66" t="e">
        <f t="shared" si="7"/>
        <v>#REF!</v>
      </c>
      <c r="BJ19" s="66" t="e">
        <f t="shared" si="7"/>
        <v>#REF!</v>
      </c>
      <c r="BK19" s="66" t="e">
        <f t="shared" si="7"/>
        <v>#REF!</v>
      </c>
    </row>
    <row r="20" spans="2:63" x14ac:dyDescent="0.15">
      <c r="B20" t="s">
        <v>483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152190</v>
      </c>
      <c r="H20" s="140">
        <f t="shared" si="8"/>
        <v>16380</v>
      </c>
      <c r="I20" s="140">
        <f t="shared" si="8"/>
        <v>16380</v>
      </c>
      <c r="J20" s="140">
        <f t="shared" si="8"/>
        <v>-32760</v>
      </c>
      <c r="K20" s="140">
        <f t="shared" si="8"/>
        <v>16380</v>
      </c>
      <c r="L20" s="140">
        <f t="shared" si="8"/>
        <v>-35260</v>
      </c>
      <c r="M20" s="140">
        <f t="shared" si="8"/>
        <v>0</v>
      </c>
      <c r="N20" s="140">
        <f t="shared" si="8"/>
        <v>0</v>
      </c>
      <c r="O20" s="140">
        <f t="shared" si="8"/>
        <v>-53690</v>
      </c>
      <c r="P20" s="140">
        <f t="shared" si="8"/>
        <v>268665</v>
      </c>
      <c r="Q20" s="140">
        <f t="shared" si="8"/>
        <v>222025</v>
      </c>
      <c r="R20" s="140">
        <f t="shared" si="8"/>
        <v>60455</v>
      </c>
      <c r="S20" s="140">
        <f t="shared" si="8"/>
        <v>0</v>
      </c>
      <c r="T20" s="140">
        <f t="shared" si="8"/>
        <v>63130</v>
      </c>
      <c r="U20" s="140">
        <f t="shared" si="8"/>
        <v>65805</v>
      </c>
      <c r="V20" s="140">
        <f t="shared" si="8"/>
        <v>-128935</v>
      </c>
      <c r="W20" s="140">
        <f t="shared" si="8"/>
        <v>63130</v>
      </c>
      <c r="X20" s="140">
        <f t="shared" si="8"/>
        <v>-123585</v>
      </c>
      <c r="Y20" s="140">
        <f t="shared" si="8"/>
        <v>0</v>
      </c>
      <c r="Z20" s="140">
        <f t="shared" si="8"/>
        <v>0</v>
      </c>
      <c r="AA20" s="140">
        <f t="shared" si="8"/>
        <v>-222025</v>
      </c>
      <c r="AB20" s="140">
        <f t="shared" si="8"/>
        <v>273715</v>
      </c>
      <c r="AC20" s="140">
        <f t="shared" si="8"/>
        <v>384004.65</v>
      </c>
      <c r="AD20" s="140">
        <f t="shared" si="8"/>
        <v>128000.62</v>
      </c>
      <c r="AE20" s="140">
        <f t="shared" si="8"/>
        <v>0</v>
      </c>
      <c r="AF20" s="140">
        <f t="shared" si="8"/>
        <v>100000.92999999993</v>
      </c>
      <c r="AG20" s="140">
        <f t="shared" si="8"/>
        <v>128000.61999999988</v>
      </c>
      <c r="AH20" s="140">
        <f t="shared" si="8"/>
        <v>-228001.54999999981</v>
      </c>
      <c r="AI20" s="140">
        <f t="shared" si="8"/>
        <v>100000.92999999993</v>
      </c>
      <c r="AJ20" s="140">
        <f t="shared" ref="AJ20:BK20" si="9">AJ17-AJ18</f>
        <v>-228001.54999999993</v>
      </c>
      <c r="AK20" s="140">
        <f t="shared" si="9"/>
        <v>0</v>
      </c>
      <c r="AL20" s="140">
        <f t="shared" si="9"/>
        <v>0</v>
      </c>
      <c r="AM20" s="140">
        <f t="shared" si="9"/>
        <v>-384001.86</v>
      </c>
      <c r="AN20" s="140" t="e">
        <f t="shared" si="9"/>
        <v>#REF!</v>
      </c>
      <c r="AO20" s="140" t="e">
        <f t="shared" si="9"/>
        <v>#REF!</v>
      </c>
      <c r="AP20" s="140" t="e">
        <f t="shared" si="9"/>
        <v>#REF!</v>
      </c>
      <c r="AQ20" s="140" t="e">
        <f t="shared" si="9"/>
        <v>#REF!</v>
      </c>
      <c r="AR20" s="140" t="e">
        <f t="shared" si="9"/>
        <v>#REF!</v>
      </c>
      <c r="AS20" s="140" t="e">
        <f t="shared" si="9"/>
        <v>#REF!</v>
      </c>
      <c r="AT20" s="140" t="e">
        <f t="shared" si="9"/>
        <v>#REF!</v>
      </c>
      <c r="AU20" s="140" t="e">
        <f t="shared" si="9"/>
        <v>#REF!</v>
      </c>
      <c r="AV20" s="140" t="e">
        <f t="shared" si="9"/>
        <v>#REF!</v>
      </c>
      <c r="AW20" s="140" t="e">
        <f t="shared" si="9"/>
        <v>#REF!</v>
      </c>
      <c r="AX20" s="140" t="e">
        <f t="shared" si="9"/>
        <v>#REF!</v>
      </c>
      <c r="AY20" s="140" t="e">
        <f t="shared" si="9"/>
        <v>#REF!</v>
      </c>
      <c r="AZ20" s="140" t="e">
        <f t="shared" si="9"/>
        <v>#REF!</v>
      </c>
      <c r="BA20" s="140" t="e">
        <f t="shared" si="9"/>
        <v>#REF!</v>
      </c>
      <c r="BB20" s="140" t="e">
        <f t="shared" si="9"/>
        <v>#REF!</v>
      </c>
      <c r="BC20" s="140" t="e">
        <f t="shared" si="9"/>
        <v>#REF!</v>
      </c>
      <c r="BD20" s="140" t="e">
        <f t="shared" si="9"/>
        <v>#REF!</v>
      </c>
      <c r="BE20" s="140" t="e">
        <f t="shared" si="9"/>
        <v>#REF!</v>
      </c>
      <c r="BF20" s="140" t="e">
        <f t="shared" si="9"/>
        <v>#REF!</v>
      </c>
      <c r="BG20" s="140" t="e">
        <f t="shared" si="9"/>
        <v>#REF!</v>
      </c>
      <c r="BH20" s="140" t="e">
        <f t="shared" si="9"/>
        <v>#REF!</v>
      </c>
      <c r="BI20" s="140" t="e">
        <f t="shared" si="9"/>
        <v>#REF!</v>
      </c>
      <c r="BJ20" s="140" t="e">
        <f t="shared" si="9"/>
        <v>#REF!</v>
      </c>
      <c r="BK20" s="140" t="e">
        <f t="shared" si="9"/>
        <v>#REF!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9" t="s">
        <v>292</v>
      </c>
      <c r="BO2" s="379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513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514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389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429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515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405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408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406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423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424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407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425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409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  <sheetView topLeftCell="B1" workbookViewId="3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ht="12.75" x14ac:dyDescent="0.15">
      <c r="A2" s="56"/>
      <c r="B2" s="372"/>
      <c r="C2" s="372"/>
      <c r="D2" s="372"/>
      <c r="E2" s="372"/>
      <c r="F2" s="372"/>
      <c r="G2" s="372"/>
      <c r="H2" s="372"/>
      <c r="I2" s="372"/>
      <c r="J2" s="372"/>
      <c r="K2" s="372"/>
      <c r="L2" s="372"/>
      <c r="M2" s="372"/>
      <c r="N2" s="372" t="s">
        <v>36</v>
      </c>
      <c r="O2" s="372"/>
      <c r="P2" s="372"/>
      <c r="Q2" s="372"/>
      <c r="R2" s="372"/>
      <c r="S2" s="372"/>
      <c r="T2" s="372"/>
      <c r="U2" s="372"/>
      <c r="V2" s="372"/>
      <c r="W2" s="372"/>
      <c r="X2" s="372"/>
      <c r="Y2" s="372"/>
      <c r="Z2" s="372" t="s">
        <v>37</v>
      </c>
      <c r="AA2" s="372"/>
      <c r="AB2" s="372"/>
      <c r="AC2" s="372"/>
      <c r="AD2" s="372"/>
      <c r="AE2" s="372"/>
      <c r="AF2" s="372"/>
      <c r="AG2" s="372"/>
      <c r="AH2" s="372"/>
      <c r="AI2" s="372"/>
      <c r="AJ2" s="372"/>
      <c r="AK2" s="372"/>
      <c r="AL2" s="372" t="s">
        <v>38</v>
      </c>
      <c r="AM2" s="372"/>
      <c r="AN2" s="372"/>
      <c r="AO2" s="372"/>
      <c r="AP2" s="372"/>
      <c r="AQ2" s="372"/>
      <c r="AR2" s="372"/>
      <c r="AS2" s="372"/>
      <c r="AT2" s="372"/>
      <c r="AU2" s="372"/>
      <c r="AV2" s="372"/>
      <c r="AW2" s="372"/>
      <c r="AX2" s="372" t="s">
        <v>39</v>
      </c>
      <c r="AY2" s="372"/>
      <c r="AZ2" s="372"/>
      <c r="BA2" s="372"/>
      <c r="BB2" s="372"/>
      <c r="BC2" s="372"/>
      <c r="BD2" s="372"/>
      <c r="BE2" s="372"/>
      <c r="BF2" s="372"/>
      <c r="BG2" s="372"/>
      <c r="BH2" s="372"/>
      <c r="BI2" s="372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ht="12.75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ht="12.75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ht="12.75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ht="12.75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ht="12.75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ht="12.75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ht="12.75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ht="12.75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ht="12.75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ht="12.75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ht="12.75" x14ac:dyDescent="0.15">
      <c r="A14" s="56"/>
      <c r="B14" s="372" t="s">
        <v>35</v>
      </c>
      <c r="C14" s="372"/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 t="s">
        <v>36</v>
      </c>
      <c r="O14" s="372"/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 t="s">
        <v>37</v>
      </c>
      <c r="AA14" s="372"/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 t="s">
        <v>38</v>
      </c>
      <c r="AM14" s="372"/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 t="s">
        <v>39</v>
      </c>
      <c r="AY14" s="372"/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ht="12.75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ht="12.75" x14ac:dyDescent="0.15">
      <c r="B17" s="33" t="s">
        <v>1064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ht="12.75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ht="12.75" x14ac:dyDescent="0.15">
      <c r="B19" s="33" t="s">
        <v>1065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ht="12.75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ht="12.75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ht="12.75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ht="12.75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ht="12.75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ht="12.75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ht="12.75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513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514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389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429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515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405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408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406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423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424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407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425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409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80" t="s">
        <v>287</v>
      </c>
      <c r="I1" s="380"/>
      <c r="J1" s="380"/>
      <c r="K1" s="380"/>
      <c r="L1" s="68"/>
      <c r="M1" s="292" t="s">
        <v>290</v>
      </c>
      <c r="N1" s="292" t="s">
        <v>291</v>
      </c>
    </row>
    <row r="2" spans="1:66" ht="16" x14ac:dyDescent="0.2">
      <c r="H2" s="292" t="s">
        <v>288</v>
      </c>
      <c r="I2" s="68"/>
      <c r="J2" s="68"/>
      <c r="K2" s="68"/>
      <c r="L2" s="68"/>
      <c r="M2" s="289">
        <v>5</v>
      </c>
      <c r="N2" s="289">
        <f>M2*12</f>
        <v>60</v>
      </c>
      <c r="O2" s="290" t="s">
        <v>289</v>
      </c>
      <c r="P2" s="267"/>
      <c r="Q2" s="267"/>
    </row>
    <row r="3" spans="1:66" x14ac:dyDescent="0.15">
      <c r="F3" s="372"/>
      <c r="G3" s="372"/>
      <c r="H3" s="372"/>
      <c r="I3" s="372"/>
      <c r="J3" s="372"/>
      <c r="K3" s="372"/>
      <c r="L3" s="372"/>
      <c r="M3" s="372"/>
      <c r="N3" s="372"/>
      <c r="O3" s="372"/>
      <c r="P3" s="372"/>
      <c r="Q3" s="372"/>
      <c r="R3" s="10"/>
      <c r="S3" s="372" t="s">
        <v>36</v>
      </c>
      <c r="T3" s="372"/>
      <c r="U3" s="372"/>
      <c r="V3" s="372"/>
      <c r="W3" s="372"/>
      <c r="X3" s="372"/>
      <c r="Y3" s="372"/>
      <c r="Z3" s="372"/>
      <c r="AA3" s="372"/>
      <c r="AB3" s="372"/>
      <c r="AC3" s="372"/>
      <c r="AD3" s="372"/>
      <c r="AE3" s="10"/>
      <c r="AF3" s="372" t="s">
        <v>37</v>
      </c>
      <c r="AG3" s="372"/>
      <c r="AH3" s="372"/>
      <c r="AI3" s="372"/>
      <c r="AJ3" s="372"/>
      <c r="AK3" s="372"/>
      <c r="AL3" s="372"/>
      <c r="AM3" s="372"/>
      <c r="AN3" s="372"/>
      <c r="AO3" s="372"/>
      <c r="AP3" s="372"/>
      <c r="AQ3" s="372"/>
      <c r="AR3" s="10"/>
      <c r="AS3" s="372" t="s">
        <v>38</v>
      </c>
      <c r="AT3" s="372"/>
      <c r="AU3" s="372"/>
      <c r="AV3" s="372"/>
      <c r="AW3" s="372"/>
      <c r="AX3" s="372"/>
      <c r="AY3" s="372"/>
      <c r="AZ3" s="372"/>
      <c r="BA3" s="372"/>
      <c r="BB3" s="372"/>
      <c r="BC3" s="372"/>
      <c r="BD3" s="372"/>
      <c r="BE3" s="10"/>
      <c r="BF3" s="372" t="s">
        <v>39</v>
      </c>
      <c r="BG3" s="372"/>
      <c r="BH3" s="372"/>
      <c r="BI3" s="372"/>
      <c r="BJ3" s="372"/>
      <c r="BK3" s="372"/>
      <c r="BL3" s="372"/>
      <c r="BM3" s="372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1035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72" t="s">
        <v>318</v>
      </c>
      <c r="B2" s="372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72" t="s">
        <v>35</v>
      </c>
      <c r="D5" s="372"/>
      <c r="E5" s="372"/>
      <c r="F5" s="372"/>
      <c r="G5" s="372"/>
      <c r="H5" s="372"/>
      <c r="I5" s="372"/>
      <c r="J5" s="372"/>
      <c r="K5" s="372"/>
      <c r="L5" s="372"/>
      <c r="M5" s="372"/>
      <c r="N5" s="372"/>
      <c r="O5" s="372" t="s">
        <v>36</v>
      </c>
      <c r="P5" s="372"/>
      <c r="Q5" s="372"/>
      <c r="R5" s="372"/>
      <c r="S5" s="372"/>
      <c r="T5" s="372"/>
      <c r="U5" s="372"/>
      <c r="V5" s="372"/>
      <c r="W5" s="372"/>
      <c r="X5" s="372"/>
      <c r="Y5" s="372"/>
      <c r="Z5" s="372"/>
      <c r="AA5" s="372" t="s">
        <v>37</v>
      </c>
      <c r="AB5" s="372"/>
      <c r="AC5" s="372"/>
      <c r="AD5" s="372"/>
      <c r="AE5" s="372"/>
      <c r="AF5" s="372"/>
      <c r="AG5" s="372"/>
      <c r="AH5" s="372"/>
      <c r="AI5" s="372"/>
      <c r="AJ5" s="372"/>
      <c r="AK5" s="372"/>
      <c r="AL5" s="372"/>
      <c r="AM5" s="372" t="s">
        <v>38</v>
      </c>
      <c r="AN5" s="372"/>
      <c r="AO5" s="372"/>
      <c r="AP5" s="372"/>
      <c r="AQ5" s="372"/>
      <c r="AR5" s="372"/>
      <c r="AS5" s="372"/>
      <c r="AT5" s="372"/>
      <c r="AU5" s="372"/>
      <c r="AV5" s="372"/>
      <c r="AW5" s="372"/>
      <c r="AX5" s="372"/>
      <c r="AY5" s="372" t="s">
        <v>39</v>
      </c>
      <c r="AZ5" s="372"/>
      <c r="BA5" s="372"/>
      <c r="BB5" s="372"/>
      <c r="BC5" s="372"/>
      <c r="BD5" s="372"/>
      <c r="BE5" s="372"/>
      <c r="BF5" s="372"/>
      <c r="BG5" s="372"/>
      <c r="BH5" s="372"/>
      <c r="BI5" s="372"/>
      <c r="BJ5" s="372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72" t="s">
        <v>35</v>
      </c>
      <c r="D21" s="372"/>
      <c r="E21" s="372"/>
      <c r="F21" s="372"/>
      <c r="G21" s="372"/>
      <c r="H21" s="372"/>
      <c r="I21" s="372"/>
      <c r="J21" s="372"/>
      <c r="K21" s="372"/>
      <c r="L21" s="372"/>
      <c r="M21" s="372"/>
      <c r="N21" s="372"/>
      <c r="O21" s="372" t="s">
        <v>36</v>
      </c>
      <c r="P21" s="372"/>
      <c r="Q21" s="372"/>
      <c r="R21" s="372"/>
      <c r="S21" s="372"/>
      <c r="T21" s="372"/>
      <c r="U21" s="372"/>
      <c r="V21" s="372"/>
      <c r="W21" s="372"/>
      <c r="X21" s="372"/>
      <c r="Y21" s="372"/>
      <c r="Z21" s="372"/>
      <c r="AA21" s="372" t="s">
        <v>37</v>
      </c>
      <c r="AB21" s="372"/>
      <c r="AC21" s="372"/>
      <c r="AD21" s="372"/>
      <c r="AE21" s="372"/>
      <c r="AF21" s="372"/>
      <c r="AG21" s="372"/>
      <c r="AH21" s="372"/>
      <c r="AI21" s="372"/>
      <c r="AJ21" s="372"/>
      <c r="AK21" s="372"/>
      <c r="AL21" s="372"/>
      <c r="AM21" s="372" t="s">
        <v>38</v>
      </c>
      <c r="AN21" s="372"/>
      <c r="AO21" s="372"/>
      <c r="AP21" s="372"/>
      <c r="AQ21" s="372"/>
      <c r="AR21" s="372"/>
      <c r="AS21" s="372"/>
      <c r="AT21" s="372"/>
      <c r="AU21" s="372"/>
      <c r="AV21" s="372"/>
      <c r="AW21" s="372"/>
      <c r="AX21" s="372"/>
      <c r="AY21" s="372" t="s">
        <v>39</v>
      </c>
      <c r="AZ21" s="372"/>
      <c r="BA21" s="372"/>
      <c r="BB21" s="372"/>
      <c r="BC21" s="372"/>
      <c r="BD21" s="372"/>
      <c r="BE21" s="372"/>
      <c r="BF21" s="372"/>
      <c r="BG21" s="372"/>
      <c r="BH21" s="372"/>
      <c r="BI21" s="372"/>
      <c r="BJ21" s="372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1097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1098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72" t="s">
        <v>35</v>
      </c>
      <c r="G1" s="372"/>
      <c r="H1" s="372"/>
      <c r="I1" s="372"/>
      <c r="J1" s="372"/>
      <c r="K1" s="372"/>
      <c r="L1" s="372"/>
      <c r="M1" s="372"/>
      <c r="N1" s="372"/>
      <c r="O1" s="372"/>
      <c r="P1" s="372"/>
      <c r="Q1" s="372"/>
      <c r="R1" s="372" t="s">
        <v>36</v>
      </c>
      <c r="S1" s="372"/>
      <c r="T1" s="372"/>
      <c r="U1" s="372"/>
      <c r="V1" s="372"/>
      <c r="W1" s="372"/>
      <c r="X1" s="372"/>
      <c r="Y1" s="372"/>
      <c r="Z1" s="372"/>
      <c r="AA1" s="372"/>
      <c r="AB1" s="372"/>
      <c r="AC1" s="372"/>
      <c r="AD1" s="372" t="s">
        <v>37</v>
      </c>
      <c r="AE1" s="372"/>
      <c r="AF1" s="372"/>
      <c r="AG1" s="372"/>
      <c r="AH1" s="372"/>
      <c r="AI1" s="372"/>
      <c r="AJ1" s="372"/>
      <c r="AK1" s="372"/>
      <c r="AL1" s="372"/>
      <c r="AM1" s="372"/>
      <c r="AN1" s="372"/>
      <c r="AO1" s="372"/>
      <c r="AP1" s="372" t="s">
        <v>38</v>
      </c>
      <c r="AQ1" s="372"/>
      <c r="AR1" s="372"/>
      <c r="AS1" s="372"/>
      <c r="AT1" s="372"/>
      <c r="AU1" s="372"/>
      <c r="AV1" s="372"/>
      <c r="AW1" s="372"/>
      <c r="AX1" s="372"/>
      <c r="AY1" s="372"/>
      <c r="AZ1" s="372"/>
      <c r="BA1" s="372"/>
      <c r="BB1" s="372" t="s">
        <v>39</v>
      </c>
      <c r="BC1" s="372"/>
      <c r="BD1" s="372"/>
      <c r="BE1" s="372"/>
      <c r="BF1" s="372"/>
      <c r="BG1" s="372"/>
      <c r="BH1" s="372"/>
      <c r="BI1" s="372"/>
      <c r="BJ1" s="372"/>
      <c r="BK1" s="372"/>
      <c r="BL1" s="372"/>
      <c r="BM1" s="372"/>
      <c r="BN1" s="35"/>
    </row>
    <row r="2" spans="1:66" x14ac:dyDescent="0.15">
      <c r="B2" s="74" t="s">
        <v>1025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1028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1027</v>
      </c>
      <c r="C9" s="280">
        <v>90</v>
      </c>
      <c r="D9" s="281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1027</v>
      </c>
      <c r="C10" s="280">
        <v>250</v>
      </c>
      <c r="D10" s="281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1027</v>
      </c>
      <c r="C11" s="280">
        <v>350</v>
      </c>
      <c r="D11" s="281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1028</v>
      </c>
      <c r="C12" s="280" t="s">
        <v>296</v>
      </c>
      <c r="D12" s="266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2"/>
      <c r="D13" s="275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0"/>
      <c r="D14" s="266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0"/>
      <c r="D15" s="281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1027</v>
      </c>
      <c r="C16" s="280">
        <v>50</v>
      </c>
      <c r="D16" s="281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1027</v>
      </c>
      <c r="C17" s="280">
        <v>125</v>
      </c>
      <c r="D17" s="281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1027</v>
      </c>
      <c r="C18" s="280">
        <v>35</v>
      </c>
      <c r="D18" s="281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1027</v>
      </c>
      <c r="C19" s="280">
        <v>150</v>
      </c>
      <c r="D19" s="281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3"/>
      <c r="D20" s="275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0"/>
      <c r="D21" s="266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2"/>
      <c r="D22" s="275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1027</v>
      </c>
      <c r="C23" s="280">
        <v>75</v>
      </c>
      <c r="D23" s="281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7" customFormat="1" x14ac:dyDescent="0.15">
      <c r="A24" s="287" t="s">
        <v>300</v>
      </c>
      <c r="B24" s="266" t="s">
        <v>1029</v>
      </c>
      <c r="C24" s="280" t="s">
        <v>303</v>
      </c>
      <c r="D24" s="281"/>
      <c r="E24" s="285">
        <v>1500</v>
      </c>
      <c r="F24" s="286"/>
      <c r="G24" s="286"/>
      <c r="H24" s="286"/>
      <c r="I24" s="285">
        <v>1500</v>
      </c>
      <c r="J24" s="286"/>
      <c r="K24" s="286"/>
      <c r="L24" s="286"/>
      <c r="M24" s="286"/>
      <c r="N24" s="286"/>
      <c r="O24" s="286"/>
      <c r="P24" s="286"/>
      <c r="Q24" s="286"/>
      <c r="R24" s="286"/>
      <c r="S24" s="286"/>
      <c r="T24" s="286"/>
      <c r="U24" s="285">
        <v>1500</v>
      </c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5">
        <v>1500</v>
      </c>
      <c r="AH24" s="286"/>
      <c r="AI24" s="286"/>
      <c r="AJ24" s="286"/>
      <c r="AK24" s="286"/>
      <c r="AL24" s="286"/>
      <c r="AM24" s="286"/>
      <c r="AN24" s="286"/>
      <c r="AO24" s="286"/>
      <c r="AP24" s="286"/>
      <c r="AQ24" s="286"/>
      <c r="AR24" s="286"/>
      <c r="AS24" s="285">
        <v>1500</v>
      </c>
      <c r="AT24" s="286"/>
      <c r="AU24" s="286"/>
      <c r="AV24" s="286"/>
      <c r="AW24" s="286"/>
      <c r="AX24" s="286"/>
      <c r="AY24" s="286"/>
      <c r="AZ24" s="286"/>
      <c r="BA24" s="286"/>
      <c r="BB24" s="286"/>
      <c r="BC24" s="286"/>
      <c r="BD24" s="286"/>
      <c r="BE24" s="285">
        <v>1500</v>
      </c>
      <c r="BF24" s="286"/>
      <c r="BG24" s="286"/>
      <c r="BH24" s="286"/>
      <c r="BI24" s="286"/>
      <c r="BJ24" s="286"/>
      <c r="BK24" s="286"/>
      <c r="BL24" s="286"/>
      <c r="BM24" s="286"/>
    </row>
    <row r="25" spans="1:65" x14ac:dyDescent="0.15">
      <c r="A25" s="47" t="s">
        <v>169</v>
      </c>
      <c r="B25" s="34" t="s">
        <v>1027</v>
      </c>
      <c r="C25" s="280">
        <v>150</v>
      </c>
      <c r="D25" s="281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2"/>
      <c r="D26" s="284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0"/>
      <c r="D27" s="281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0"/>
      <c r="D28" s="281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1027</v>
      </c>
      <c r="C29" s="280">
        <v>250</v>
      </c>
      <c r="D29" s="281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1027</v>
      </c>
      <c r="C30" s="280">
        <v>250</v>
      </c>
      <c r="D30" s="281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7" customFormat="1" x14ac:dyDescent="0.15">
      <c r="A31" s="287" t="s">
        <v>176</v>
      </c>
      <c r="B31" s="266" t="s">
        <v>313</v>
      </c>
      <c r="C31" s="280"/>
      <c r="D31" s="281"/>
      <c r="E31" s="285">
        <v>8500</v>
      </c>
      <c r="F31" s="286">
        <v>20000</v>
      </c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>
        <v>5000</v>
      </c>
      <c r="S31" s="286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>
        <v>5000</v>
      </c>
      <c r="AE31" s="286"/>
      <c r="AF31" s="286"/>
      <c r="AG31" s="286"/>
      <c r="AH31" s="286"/>
      <c r="AI31" s="286"/>
      <c r="AJ31" s="286"/>
      <c r="AK31" s="286"/>
      <c r="AL31" s="286"/>
      <c r="AM31" s="286"/>
      <c r="AN31" s="286"/>
      <c r="AO31" s="286"/>
      <c r="AP31" s="286">
        <v>5000</v>
      </c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>
        <v>5000</v>
      </c>
      <c r="BC31" s="286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</row>
    <row r="32" spans="1:65" s="14" customFormat="1" x14ac:dyDescent="0.15">
      <c r="A32" s="50" t="s">
        <v>307</v>
      </c>
      <c r="B32" s="34" t="s">
        <v>294</v>
      </c>
      <c r="C32" s="282"/>
      <c r="D32" s="284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0"/>
      <c r="D33" s="281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1027</v>
      </c>
      <c r="C34" s="280">
        <v>25</v>
      </c>
      <c r="D34" s="281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0"/>
      <c r="D35" s="281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1027</v>
      </c>
      <c r="C36" s="280">
        <v>25</v>
      </c>
      <c r="D36" s="281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0"/>
      <c r="D37" s="266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1026</v>
      </c>
      <c r="C38" s="280"/>
      <c r="D38" s="266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" style="51" customWidth="1"/>
    <col min="2" max="2" width="11.33203125" style="276" customWidth="1"/>
    <col min="3" max="3" width="9.5" style="56" customWidth="1"/>
    <col min="4" max="4" width="10.1640625" style="52" customWidth="1"/>
    <col min="5" max="16384" width="9.1640625" style="52"/>
  </cols>
  <sheetData>
    <row r="1" spans="1:64" ht="12.75" x14ac:dyDescent="0.15">
      <c r="D1" s="372" t="s">
        <v>35</v>
      </c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/>
      <c r="P1" s="372" t="s">
        <v>36</v>
      </c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/>
      <c r="AB1" s="372" t="s">
        <v>37</v>
      </c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/>
      <c r="AN1" s="372" t="s">
        <v>38</v>
      </c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/>
      <c r="AZ1" s="372" t="s">
        <v>39</v>
      </c>
      <c r="BA1" s="372"/>
      <c r="BB1" s="372"/>
      <c r="BC1" s="372"/>
      <c r="BD1" s="372"/>
      <c r="BE1" s="372"/>
      <c r="BF1" s="372"/>
      <c r="BG1" s="372"/>
      <c r="BH1" s="372"/>
      <c r="BI1" s="372"/>
      <c r="BJ1" s="372"/>
      <c r="BK1" s="372"/>
      <c r="BL1" s="35"/>
    </row>
    <row r="2" spans="1:64" ht="14" x14ac:dyDescent="0.15">
      <c r="B2" s="276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8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8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1024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8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ht="12.75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8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79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79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79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6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79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79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workbookViewId="0"/>
    <sheetView workbookViewId="1"/>
    <sheetView workbookViewId="2"/>
    <sheetView workbookViewId="3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72" t="s">
        <v>35</v>
      </c>
      <c r="I1" s="372"/>
      <c r="J1" s="372"/>
      <c r="K1" s="372"/>
      <c r="L1" s="372"/>
      <c r="M1" s="372"/>
      <c r="N1" s="372"/>
      <c r="O1" s="372"/>
      <c r="P1" s="372"/>
      <c r="Q1" s="372"/>
      <c r="R1" s="372"/>
      <c r="S1" s="372"/>
      <c r="T1" s="372" t="s">
        <v>36</v>
      </c>
      <c r="U1" s="372"/>
      <c r="V1" s="372"/>
      <c r="W1" s="372"/>
      <c r="X1" s="372"/>
      <c r="Y1" s="372"/>
      <c r="Z1" s="372"/>
      <c r="AA1" s="372"/>
      <c r="AB1" s="372"/>
      <c r="AC1" s="372"/>
      <c r="AD1" s="372"/>
      <c r="AE1" s="372"/>
      <c r="AF1" s="372" t="s">
        <v>37</v>
      </c>
      <c r="AG1" s="372"/>
      <c r="AH1" s="372"/>
      <c r="AI1" s="372"/>
      <c r="AJ1" s="372"/>
      <c r="AK1" s="372"/>
      <c r="AL1" s="372"/>
      <c r="AM1" s="372"/>
      <c r="AN1" s="372"/>
      <c r="AO1" s="372"/>
      <c r="AP1" s="372"/>
      <c r="AQ1" s="372"/>
      <c r="AR1" s="372" t="s">
        <v>38</v>
      </c>
      <c r="AS1" s="372"/>
      <c r="AT1" s="372"/>
      <c r="AU1" s="372"/>
      <c r="AV1" s="372"/>
      <c r="AW1" s="372"/>
      <c r="AX1" s="372"/>
      <c r="AY1" s="372"/>
      <c r="AZ1" s="372"/>
      <c r="BA1" s="372"/>
      <c r="BB1" s="372"/>
      <c r="BC1" s="372"/>
      <c r="BD1" s="372" t="s">
        <v>39</v>
      </c>
      <c r="BE1" s="372"/>
      <c r="BF1" s="372"/>
      <c r="BG1" s="372"/>
      <c r="BH1" s="372"/>
      <c r="BI1" s="372"/>
      <c r="BJ1" s="372"/>
      <c r="BK1" s="372"/>
      <c r="BL1" s="372"/>
      <c r="BM1" s="372"/>
      <c r="BN1" s="372"/>
      <c r="BO1" s="372"/>
      <c r="BP1" s="35"/>
    </row>
    <row r="2" spans="1:79" s="14" customFormat="1" x14ac:dyDescent="0.15">
      <c r="A2" s="10" t="s">
        <v>1183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1187</v>
      </c>
      <c r="B3" s="10" t="s">
        <v>68</v>
      </c>
      <c r="C3" s="268" t="s">
        <v>1189</v>
      </c>
      <c r="D3" s="10" t="s">
        <v>65</v>
      </c>
      <c r="E3" s="10" t="s">
        <v>66</v>
      </c>
      <c r="F3" s="10" t="s">
        <v>67</v>
      </c>
      <c r="G3" s="10"/>
      <c r="BP3" s="36" t="s">
        <v>731</v>
      </c>
    </row>
    <row r="4" spans="1:79" x14ac:dyDescent="0.15">
      <c r="A4" s="10" t="s">
        <v>1188</v>
      </c>
      <c r="B4" s="10" t="s">
        <v>1190</v>
      </c>
      <c r="C4" s="268" t="s">
        <v>1189</v>
      </c>
    </row>
    <row r="5" spans="1:79" x14ac:dyDescent="0.15">
      <c r="A5" s="14"/>
      <c r="B5" s="14"/>
      <c r="C5" s="20"/>
      <c r="D5" s="10"/>
      <c r="E5" s="10"/>
      <c r="F5" s="263"/>
      <c r="G5" s="10"/>
      <c r="H5" s="28"/>
      <c r="I5" s="28"/>
      <c r="J5" s="28"/>
    </row>
    <row r="6" spans="1:79" x14ac:dyDescent="0.15">
      <c r="A6" s="14" t="s">
        <v>1176</v>
      </c>
      <c r="B6" s="14"/>
      <c r="C6" s="20"/>
      <c r="D6" s="10"/>
      <c r="E6" s="10"/>
      <c r="F6" s="262"/>
      <c r="G6" s="10"/>
      <c r="H6" s="28"/>
      <c r="I6" s="28"/>
      <c r="J6" s="28"/>
    </row>
    <row r="7" spans="1:79" x14ac:dyDescent="0.15">
      <c r="A7" s="14" t="s">
        <v>1185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1205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1197</v>
      </c>
      <c r="B10" s="330">
        <f>4000000*12</f>
        <v>48000000</v>
      </c>
      <c r="C10" s="264">
        <f>TESTOFRANGE/12</f>
        <v>4000000</v>
      </c>
      <c r="D10" s="335" t="s">
        <v>64</v>
      </c>
      <c r="E10" s="335" t="s">
        <v>64</v>
      </c>
      <c r="F10" s="335" t="s">
        <v>64</v>
      </c>
      <c r="G10" s="339">
        <v>0</v>
      </c>
      <c r="H10" s="339">
        <v>0</v>
      </c>
      <c r="I10" s="339">
        <v>0</v>
      </c>
      <c r="J10" s="339">
        <v>0</v>
      </c>
      <c r="K10" s="339">
        <v>0</v>
      </c>
      <c r="L10" s="339">
        <v>0</v>
      </c>
      <c r="M10" s="339">
        <v>0</v>
      </c>
      <c r="N10" s="339">
        <v>0</v>
      </c>
      <c r="O10" s="339">
        <v>0</v>
      </c>
      <c r="P10" s="339">
        <v>0</v>
      </c>
      <c r="Q10" s="339">
        <v>0</v>
      </c>
      <c r="R10" s="339">
        <v>0</v>
      </c>
      <c r="S10" s="339">
        <v>0</v>
      </c>
      <c r="T10" s="339">
        <v>0</v>
      </c>
      <c r="U10" s="339">
        <v>0</v>
      </c>
      <c r="V10" s="339">
        <v>0</v>
      </c>
      <c r="W10" s="339">
        <v>0</v>
      </c>
      <c r="X10" s="339">
        <v>0</v>
      </c>
      <c r="Y10" s="339">
        <v>0</v>
      </c>
      <c r="Z10" s="339">
        <v>0</v>
      </c>
      <c r="AA10" s="339">
        <v>0</v>
      </c>
      <c r="AB10" s="339">
        <v>0</v>
      </c>
      <c r="AC10" s="339">
        <v>0</v>
      </c>
      <c r="AD10" s="339">
        <v>0</v>
      </c>
      <c r="AE10" s="339">
        <v>0</v>
      </c>
      <c r="AF10" s="339">
        <v>0</v>
      </c>
      <c r="AG10" s="339">
        <v>0</v>
      </c>
      <c r="AH10" s="339">
        <v>0</v>
      </c>
      <c r="AI10" s="339">
        <v>0</v>
      </c>
      <c r="AJ10" s="339">
        <v>0</v>
      </c>
      <c r="AK10" s="339">
        <v>0</v>
      </c>
      <c r="AL10" s="339">
        <v>0</v>
      </c>
      <c r="AM10" s="339">
        <v>0</v>
      </c>
      <c r="AN10" s="339">
        <v>0</v>
      </c>
      <c r="AO10" s="339">
        <v>0</v>
      </c>
      <c r="AP10" s="339">
        <v>0</v>
      </c>
      <c r="AQ10" s="339">
        <v>0</v>
      </c>
      <c r="AR10" s="339">
        <v>0</v>
      </c>
      <c r="AS10" s="339">
        <v>0</v>
      </c>
      <c r="AT10" s="339">
        <v>0</v>
      </c>
      <c r="AU10" s="339">
        <v>0</v>
      </c>
      <c r="AV10" s="339">
        <v>0</v>
      </c>
      <c r="AW10" s="339">
        <v>0</v>
      </c>
      <c r="AX10" s="339">
        <v>0</v>
      </c>
      <c r="AY10" s="339">
        <v>0</v>
      </c>
      <c r="AZ10" s="339">
        <v>0</v>
      </c>
      <c r="BA10" s="339">
        <v>0</v>
      </c>
      <c r="BB10" s="339">
        <v>0</v>
      </c>
      <c r="BC10" s="339">
        <v>0</v>
      </c>
      <c r="BD10" s="339">
        <v>0</v>
      </c>
      <c r="BE10" s="339">
        <v>0</v>
      </c>
      <c r="BF10" s="339">
        <v>0</v>
      </c>
      <c r="BG10" s="339">
        <v>0</v>
      </c>
      <c r="BH10" s="339">
        <v>0</v>
      </c>
      <c r="BI10" s="339">
        <v>0</v>
      </c>
      <c r="BJ10" s="339">
        <v>0</v>
      </c>
      <c r="BK10" s="339">
        <v>0</v>
      </c>
      <c r="BL10" s="339">
        <v>0</v>
      </c>
      <c r="BM10" s="339">
        <v>0</v>
      </c>
      <c r="BN10" s="339">
        <v>0</v>
      </c>
      <c r="BO10" s="339">
        <v>0</v>
      </c>
      <c r="BP10" s="347">
        <f>COLUMNS(H10:BO10)</f>
        <v>60</v>
      </c>
      <c r="BQ10" s="348" t="s">
        <v>1023</v>
      </c>
    </row>
    <row r="11" spans="1:79" s="18" customFormat="1" hidden="1" outlineLevel="1" x14ac:dyDescent="0.15">
      <c r="A11" s="33" t="s">
        <v>86</v>
      </c>
      <c r="B11" s="330">
        <f>4000000/160</f>
        <v>25000</v>
      </c>
      <c r="C11" s="264">
        <f>B11*160</f>
        <v>4000000</v>
      </c>
      <c r="D11" s="335" t="s">
        <v>64</v>
      </c>
      <c r="E11" s="335" t="s">
        <v>64</v>
      </c>
      <c r="F11" s="335" t="s">
        <v>64</v>
      </c>
      <c r="G11" s="339">
        <v>0</v>
      </c>
      <c r="H11" s="339">
        <v>0</v>
      </c>
      <c r="I11" s="339">
        <v>0</v>
      </c>
      <c r="J11" s="339">
        <v>0</v>
      </c>
      <c r="K11" s="339">
        <v>0</v>
      </c>
      <c r="L11" s="339">
        <v>0</v>
      </c>
      <c r="M11" s="339">
        <v>0</v>
      </c>
      <c r="N11" s="339">
        <v>0</v>
      </c>
      <c r="O11" s="339">
        <v>0</v>
      </c>
      <c r="P11" s="339">
        <v>0</v>
      </c>
      <c r="Q11" s="339">
        <v>0</v>
      </c>
      <c r="R11" s="339">
        <v>0</v>
      </c>
      <c r="S11" s="339">
        <v>0</v>
      </c>
      <c r="T11" s="339">
        <v>0</v>
      </c>
      <c r="U11" s="339">
        <v>0</v>
      </c>
      <c r="V11" s="339">
        <v>0</v>
      </c>
      <c r="W11" s="339">
        <v>0</v>
      </c>
      <c r="X11" s="339">
        <v>0</v>
      </c>
      <c r="Y11" s="339">
        <v>0</v>
      </c>
      <c r="Z11" s="339">
        <v>0</v>
      </c>
      <c r="AA11" s="339">
        <v>0</v>
      </c>
      <c r="AB11" s="339">
        <v>0</v>
      </c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0</v>
      </c>
      <c r="AN11" s="339">
        <v>0</v>
      </c>
      <c r="AO11" s="339">
        <v>0</v>
      </c>
      <c r="AP11" s="339">
        <v>0</v>
      </c>
      <c r="AQ11" s="339">
        <v>0</v>
      </c>
      <c r="AR11" s="339">
        <v>0</v>
      </c>
      <c r="AS11" s="339">
        <v>0</v>
      </c>
      <c r="AT11" s="339">
        <v>0</v>
      </c>
      <c r="AU11" s="339">
        <v>0</v>
      </c>
      <c r="AV11" s="339">
        <v>0</v>
      </c>
      <c r="AW11" s="339">
        <v>0</v>
      </c>
      <c r="AX11" s="339">
        <v>0</v>
      </c>
      <c r="AY11" s="339">
        <v>0</v>
      </c>
      <c r="AZ11" s="339">
        <v>0</v>
      </c>
      <c r="BA11" s="339">
        <v>0</v>
      </c>
      <c r="BB11" s="339">
        <v>0</v>
      </c>
      <c r="BC11" s="339">
        <v>0</v>
      </c>
      <c r="BD11" s="339">
        <v>0</v>
      </c>
      <c r="BE11" s="339">
        <v>0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49"/>
      <c r="BQ11" s="350"/>
    </row>
    <row r="12" spans="1:79" hidden="1" outlineLevel="1" x14ac:dyDescent="0.15">
      <c r="B12" s="330"/>
      <c r="C12" s="265"/>
      <c r="D12" s="336"/>
      <c r="E12" s="336"/>
      <c r="F12" s="336"/>
      <c r="G12" s="339"/>
      <c r="H12" s="339"/>
      <c r="I12" s="339"/>
      <c r="J12" s="339"/>
      <c r="K12" s="339"/>
      <c r="L12" s="339"/>
      <c r="M12" s="339"/>
      <c r="N12" s="339"/>
      <c r="O12" s="339"/>
      <c r="P12" s="339"/>
      <c r="Q12" s="339"/>
      <c r="R12" s="339"/>
      <c r="S12" s="339"/>
      <c r="T12" s="339"/>
      <c r="U12" s="339"/>
      <c r="V12" s="339"/>
      <c r="W12" s="339"/>
      <c r="X12" s="339"/>
      <c r="Y12" s="339"/>
      <c r="Z12" s="339"/>
      <c r="AA12" s="339"/>
      <c r="AB12" s="339"/>
      <c r="AC12" s="339"/>
      <c r="AD12" s="339"/>
      <c r="AE12" s="339"/>
      <c r="AF12" s="339"/>
      <c r="AG12" s="339"/>
      <c r="AH12" s="339"/>
      <c r="AI12" s="339"/>
      <c r="AJ12" s="339"/>
      <c r="AK12" s="339"/>
      <c r="AL12" s="339"/>
      <c r="AM12" s="339"/>
      <c r="AN12" s="339"/>
      <c r="AO12" s="339"/>
      <c r="AP12" s="339"/>
      <c r="AQ12" s="339"/>
      <c r="AR12" s="339"/>
      <c r="AS12" s="339"/>
      <c r="AT12" s="339"/>
      <c r="AU12" s="339"/>
      <c r="AV12" s="339"/>
      <c r="AW12" s="339"/>
      <c r="AX12" s="339"/>
      <c r="AY12" s="339"/>
      <c r="AZ12" s="339"/>
      <c r="BA12" s="339"/>
      <c r="BB12" s="339"/>
      <c r="BC12" s="339"/>
      <c r="BD12" s="339"/>
      <c r="BE12" s="339"/>
      <c r="BF12" s="339"/>
      <c r="BG12" s="339"/>
      <c r="BH12" s="339"/>
      <c r="BI12" s="339"/>
      <c r="BJ12" s="339"/>
      <c r="BK12" s="339"/>
      <c r="BL12" s="339"/>
      <c r="BM12" s="339"/>
      <c r="BN12" s="339"/>
      <c r="BO12" s="339"/>
      <c r="BP12" s="349"/>
      <c r="BQ12" s="351"/>
    </row>
    <row r="13" spans="1:79" hidden="1" outlineLevel="1" x14ac:dyDescent="0.15">
      <c r="A13" s="33" t="s">
        <v>1191</v>
      </c>
      <c r="B13" s="330">
        <f>4000000*12</f>
        <v>48000000</v>
      </c>
      <c r="C13" s="264">
        <f>B13/12</f>
        <v>4000000</v>
      </c>
      <c r="D13" s="335" t="s">
        <v>64</v>
      </c>
      <c r="E13" s="335" t="s">
        <v>64</v>
      </c>
      <c r="F13" s="335" t="s">
        <v>64</v>
      </c>
      <c r="G13" s="339">
        <v>0</v>
      </c>
      <c r="H13" s="339">
        <v>1</v>
      </c>
      <c r="I13" s="339">
        <v>1</v>
      </c>
      <c r="J13" s="339">
        <v>1</v>
      </c>
      <c r="K13" s="339">
        <v>1</v>
      </c>
      <c r="L13" s="339">
        <v>1</v>
      </c>
      <c r="M13" s="339">
        <v>1</v>
      </c>
      <c r="N13" s="339">
        <v>1</v>
      </c>
      <c r="O13" s="339">
        <v>1</v>
      </c>
      <c r="P13" s="339">
        <v>1</v>
      </c>
      <c r="Q13" s="339">
        <v>1</v>
      </c>
      <c r="R13" s="339">
        <v>1</v>
      </c>
      <c r="S13" s="339">
        <v>1</v>
      </c>
      <c r="T13" s="339">
        <v>1</v>
      </c>
      <c r="U13" s="339">
        <v>1</v>
      </c>
      <c r="V13" s="339">
        <v>1</v>
      </c>
      <c r="W13" s="339">
        <v>1</v>
      </c>
      <c r="X13" s="339">
        <v>1</v>
      </c>
      <c r="Y13" s="339">
        <v>1</v>
      </c>
      <c r="Z13" s="339">
        <v>1</v>
      </c>
      <c r="AA13" s="339">
        <v>1</v>
      </c>
      <c r="AB13" s="339">
        <v>1</v>
      </c>
      <c r="AC13" s="339">
        <v>1</v>
      </c>
      <c r="AD13" s="339">
        <v>1</v>
      </c>
      <c r="AE13" s="339">
        <v>1</v>
      </c>
      <c r="AF13" s="339">
        <v>1</v>
      </c>
      <c r="AG13" s="339">
        <v>1</v>
      </c>
      <c r="AH13" s="339">
        <v>1</v>
      </c>
      <c r="AI13" s="339">
        <v>1</v>
      </c>
      <c r="AJ13" s="339">
        <v>1</v>
      </c>
      <c r="AK13" s="339">
        <v>1</v>
      </c>
      <c r="AL13" s="339">
        <v>1</v>
      </c>
      <c r="AM13" s="339">
        <v>1</v>
      </c>
      <c r="AN13" s="339">
        <v>1</v>
      </c>
      <c r="AO13" s="339">
        <v>1</v>
      </c>
      <c r="AP13" s="339">
        <v>1</v>
      </c>
      <c r="AQ13" s="339">
        <v>1</v>
      </c>
      <c r="AR13" s="339">
        <v>1</v>
      </c>
      <c r="AS13" s="339">
        <v>1</v>
      </c>
      <c r="AT13" s="339">
        <v>1</v>
      </c>
      <c r="AU13" s="339">
        <v>1</v>
      </c>
      <c r="AV13" s="339">
        <v>1</v>
      </c>
      <c r="AW13" s="339">
        <v>1</v>
      </c>
      <c r="AX13" s="339">
        <v>1</v>
      </c>
      <c r="AY13" s="339">
        <v>1</v>
      </c>
      <c r="AZ13" s="339">
        <v>1</v>
      </c>
      <c r="BA13" s="339">
        <v>1</v>
      </c>
      <c r="BB13" s="339">
        <v>1</v>
      </c>
      <c r="BC13" s="339">
        <v>1</v>
      </c>
      <c r="BD13" s="339">
        <v>1</v>
      </c>
      <c r="BE13" s="339">
        <v>1</v>
      </c>
      <c r="BF13" s="339">
        <v>1</v>
      </c>
      <c r="BG13" s="339">
        <v>1</v>
      </c>
      <c r="BH13" s="339">
        <v>1</v>
      </c>
      <c r="BI13" s="339">
        <v>1</v>
      </c>
      <c r="BJ13" s="339">
        <v>1</v>
      </c>
      <c r="BK13" s="339">
        <v>1</v>
      </c>
      <c r="BL13" s="339">
        <v>1</v>
      </c>
      <c r="BM13" s="339">
        <v>1</v>
      </c>
      <c r="BN13" s="339">
        <v>1</v>
      </c>
      <c r="BO13" s="339">
        <v>1</v>
      </c>
      <c r="BP13" s="349"/>
      <c r="BQ13" s="351"/>
    </row>
    <row r="14" spans="1:79" hidden="1" outlineLevel="1" x14ac:dyDescent="0.15">
      <c r="A14" s="33" t="s">
        <v>86</v>
      </c>
      <c r="B14" s="330">
        <f>4000000/160</f>
        <v>25000</v>
      </c>
      <c r="C14" s="264">
        <f>B14*160</f>
        <v>4000000</v>
      </c>
      <c r="D14" s="335" t="s">
        <v>64</v>
      </c>
      <c r="E14" s="335" t="s">
        <v>64</v>
      </c>
      <c r="F14" s="335" t="s">
        <v>64</v>
      </c>
      <c r="G14" s="339">
        <v>0</v>
      </c>
      <c r="H14" s="339">
        <v>0</v>
      </c>
      <c r="I14" s="339">
        <v>0</v>
      </c>
      <c r="J14" s="339">
        <v>0</v>
      </c>
      <c r="K14" s="339">
        <v>0</v>
      </c>
      <c r="L14" s="339">
        <v>0</v>
      </c>
      <c r="M14" s="339">
        <v>0</v>
      </c>
      <c r="N14" s="339">
        <v>0</v>
      </c>
      <c r="O14" s="339">
        <v>0</v>
      </c>
      <c r="P14" s="339">
        <v>0</v>
      </c>
      <c r="Q14" s="339">
        <v>0</v>
      </c>
      <c r="R14" s="339">
        <v>0</v>
      </c>
      <c r="S14" s="339">
        <v>0</v>
      </c>
      <c r="T14" s="339">
        <v>0</v>
      </c>
      <c r="U14" s="339">
        <v>0</v>
      </c>
      <c r="V14" s="339">
        <v>0</v>
      </c>
      <c r="W14" s="339">
        <v>0</v>
      </c>
      <c r="X14" s="339">
        <v>0</v>
      </c>
      <c r="Y14" s="339">
        <v>0</v>
      </c>
      <c r="Z14" s="339">
        <v>0</v>
      </c>
      <c r="AA14" s="339">
        <v>0</v>
      </c>
      <c r="AB14" s="339">
        <v>0</v>
      </c>
      <c r="AC14" s="339">
        <v>0</v>
      </c>
      <c r="AD14" s="339">
        <v>0</v>
      </c>
      <c r="AE14" s="339">
        <v>0</v>
      </c>
      <c r="AF14" s="339">
        <v>0</v>
      </c>
      <c r="AG14" s="339">
        <v>0</v>
      </c>
      <c r="AH14" s="339">
        <v>0</v>
      </c>
      <c r="AI14" s="339">
        <v>0</v>
      </c>
      <c r="AJ14" s="339">
        <v>0</v>
      </c>
      <c r="AK14" s="339">
        <v>0</v>
      </c>
      <c r="AL14" s="339">
        <v>0</v>
      </c>
      <c r="AM14" s="339">
        <v>0</v>
      </c>
      <c r="AN14" s="339">
        <v>0</v>
      </c>
      <c r="AO14" s="339">
        <v>0</v>
      </c>
      <c r="AP14" s="339">
        <v>0</v>
      </c>
      <c r="AQ14" s="339">
        <v>0</v>
      </c>
      <c r="AR14" s="339">
        <v>0</v>
      </c>
      <c r="AS14" s="339">
        <v>0</v>
      </c>
      <c r="AT14" s="339">
        <v>0</v>
      </c>
      <c r="AU14" s="339">
        <v>0</v>
      </c>
      <c r="AV14" s="339">
        <v>0</v>
      </c>
      <c r="AW14" s="339">
        <v>0</v>
      </c>
      <c r="AX14" s="339">
        <v>0</v>
      </c>
      <c r="AY14" s="339">
        <v>0</v>
      </c>
      <c r="AZ14" s="339">
        <v>0</v>
      </c>
      <c r="BA14" s="339">
        <v>0</v>
      </c>
      <c r="BB14" s="339">
        <v>0</v>
      </c>
      <c r="BC14" s="339">
        <v>0</v>
      </c>
      <c r="BD14" s="339">
        <v>0</v>
      </c>
      <c r="BE14" s="339">
        <v>0</v>
      </c>
      <c r="BF14" s="339">
        <v>0</v>
      </c>
      <c r="BG14" s="339">
        <v>0</v>
      </c>
      <c r="BH14" s="339">
        <v>0</v>
      </c>
      <c r="BI14" s="339">
        <v>0</v>
      </c>
      <c r="BJ14" s="339">
        <v>0</v>
      </c>
      <c r="BK14" s="339">
        <v>0</v>
      </c>
      <c r="BL14" s="339">
        <v>0</v>
      </c>
      <c r="BM14" s="339">
        <v>0</v>
      </c>
      <c r="BN14" s="339">
        <v>0</v>
      </c>
      <c r="BO14" s="339">
        <v>0</v>
      </c>
      <c r="BP14" s="349"/>
      <c r="BQ14" s="351"/>
    </row>
    <row r="15" spans="1:79" hidden="1" outlineLevel="1" x14ac:dyDescent="0.15">
      <c r="B15" s="330"/>
      <c r="C15" s="264"/>
      <c r="D15" s="335"/>
      <c r="E15" s="335"/>
      <c r="F15" s="335"/>
      <c r="G15" s="339"/>
      <c r="H15" s="339"/>
      <c r="I15" s="339"/>
      <c r="J15" s="339"/>
      <c r="K15" s="339"/>
      <c r="L15" s="339"/>
      <c r="M15" s="339"/>
      <c r="N15" s="339"/>
      <c r="O15" s="339"/>
      <c r="P15" s="339"/>
      <c r="Q15" s="339"/>
      <c r="R15" s="339"/>
      <c r="S15" s="339"/>
      <c r="T15" s="339"/>
      <c r="U15" s="339"/>
      <c r="V15" s="339"/>
      <c r="W15" s="339"/>
      <c r="X15" s="339"/>
      <c r="Y15" s="339"/>
      <c r="Z15" s="339"/>
      <c r="AA15" s="339"/>
      <c r="AB15" s="339"/>
      <c r="AC15" s="339"/>
      <c r="AD15" s="339"/>
      <c r="AE15" s="339"/>
      <c r="AF15" s="339"/>
      <c r="AG15" s="339"/>
      <c r="AH15" s="339"/>
      <c r="AI15" s="339"/>
      <c r="AJ15" s="339"/>
      <c r="AK15" s="339"/>
      <c r="AL15" s="339"/>
      <c r="AM15" s="339"/>
      <c r="AN15" s="339"/>
      <c r="AO15" s="339"/>
      <c r="AP15" s="339"/>
      <c r="AQ15" s="339"/>
      <c r="AR15" s="339"/>
      <c r="AS15" s="339"/>
      <c r="AT15" s="339"/>
      <c r="AU15" s="339"/>
      <c r="AV15" s="339"/>
      <c r="AW15" s="339"/>
      <c r="AX15" s="339"/>
      <c r="AY15" s="339"/>
      <c r="AZ15" s="339"/>
      <c r="BA15" s="339"/>
      <c r="BB15" s="339"/>
      <c r="BC15" s="339"/>
      <c r="BD15" s="339"/>
      <c r="BE15" s="339"/>
      <c r="BF15" s="339"/>
      <c r="BG15" s="339"/>
      <c r="BH15" s="339"/>
      <c r="BI15" s="339"/>
      <c r="BJ15" s="339"/>
      <c r="BK15" s="339"/>
      <c r="BL15" s="339"/>
      <c r="BM15" s="339"/>
      <c r="BN15" s="339"/>
      <c r="BO15" s="339"/>
      <c r="BP15" s="349"/>
      <c r="BQ15" s="351"/>
    </row>
    <row r="16" spans="1:79" hidden="1" outlineLevel="1" x14ac:dyDescent="0.15">
      <c r="A16" s="33" t="s">
        <v>1192</v>
      </c>
      <c r="B16" s="330">
        <f>4000000*12</f>
        <v>48000000</v>
      </c>
      <c r="C16" s="264">
        <f>B16/12</f>
        <v>4000000</v>
      </c>
      <c r="D16" s="335" t="s">
        <v>64</v>
      </c>
      <c r="E16" s="335" t="s">
        <v>64</v>
      </c>
      <c r="F16" s="335" t="s">
        <v>64</v>
      </c>
      <c r="G16" s="339">
        <v>0</v>
      </c>
      <c r="H16" s="339">
        <v>0</v>
      </c>
      <c r="I16" s="339">
        <v>0</v>
      </c>
      <c r="J16" s="339">
        <v>0</v>
      </c>
      <c r="K16" s="339">
        <v>0</v>
      </c>
      <c r="L16" s="339">
        <v>0</v>
      </c>
      <c r="M16" s="339">
        <v>0</v>
      </c>
      <c r="N16" s="339">
        <v>0</v>
      </c>
      <c r="O16" s="339">
        <v>0</v>
      </c>
      <c r="P16" s="339">
        <v>0</v>
      </c>
      <c r="Q16" s="339">
        <v>0</v>
      </c>
      <c r="R16" s="339">
        <v>0</v>
      </c>
      <c r="S16" s="339">
        <v>0</v>
      </c>
      <c r="T16" s="339">
        <v>0</v>
      </c>
      <c r="U16" s="339">
        <v>0</v>
      </c>
      <c r="V16" s="339">
        <v>0</v>
      </c>
      <c r="W16" s="339">
        <v>0</v>
      </c>
      <c r="X16" s="339">
        <v>0</v>
      </c>
      <c r="Y16" s="339">
        <v>0</v>
      </c>
      <c r="Z16" s="339">
        <v>0</v>
      </c>
      <c r="AA16" s="339">
        <v>0</v>
      </c>
      <c r="AB16" s="339">
        <v>0</v>
      </c>
      <c r="AC16" s="339">
        <v>0</v>
      </c>
      <c r="AD16" s="339">
        <v>0</v>
      </c>
      <c r="AE16" s="339">
        <v>0</v>
      </c>
      <c r="AF16" s="339">
        <v>0</v>
      </c>
      <c r="AG16" s="339">
        <v>0</v>
      </c>
      <c r="AH16" s="339">
        <v>0</v>
      </c>
      <c r="AI16" s="339">
        <v>0</v>
      </c>
      <c r="AJ16" s="339">
        <v>0</v>
      </c>
      <c r="AK16" s="339">
        <v>0</v>
      </c>
      <c r="AL16" s="339">
        <v>0</v>
      </c>
      <c r="AM16" s="339">
        <v>0</v>
      </c>
      <c r="AN16" s="339">
        <v>0</v>
      </c>
      <c r="AO16" s="339">
        <v>0</v>
      </c>
      <c r="AP16" s="339">
        <v>0</v>
      </c>
      <c r="AQ16" s="339">
        <v>0</v>
      </c>
      <c r="AR16" s="339">
        <v>0</v>
      </c>
      <c r="AS16" s="339">
        <v>0</v>
      </c>
      <c r="AT16" s="339">
        <v>0</v>
      </c>
      <c r="AU16" s="339">
        <v>0</v>
      </c>
      <c r="AV16" s="339">
        <v>0</v>
      </c>
      <c r="AW16" s="339">
        <v>0</v>
      </c>
      <c r="AX16" s="339">
        <v>0</v>
      </c>
      <c r="AY16" s="339">
        <v>0</v>
      </c>
      <c r="AZ16" s="339">
        <v>0</v>
      </c>
      <c r="BA16" s="339">
        <v>0</v>
      </c>
      <c r="BB16" s="339">
        <v>0</v>
      </c>
      <c r="BC16" s="339">
        <v>0</v>
      </c>
      <c r="BD16" s="339">
        <v>0</v>
      </c>
      <c r="BE16" s="339">
        <v>0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49"/>
      <c r="BQ16" s="351"/>
    </row>
    <row r="17" spans="1:69" hidden="1" outlineLevel="1" x14ac:dyDescent="0.15">
      <c r="A17" s="33" t="s">
        <v>86</v>
      </c>
      <c r="B17" s="330">
        <f>4000000/160</f>
        <v>25000</v>
      </c>
      <c r="C17" s="264">
        <f>B17*160</f>
        <v>4000000</v>
      </c>
      <c r="D17" s="335" t="s">
        <v>64</v>
      </c>
      <c r="E17" s="335" t="s">
        <v>64</v>
      </c>
      <c r="F17" s="335" t="s">
        <v>64</v>
      </c>
      <c r="G17" s="339">
        <v>0</v>
      </c>
      <c r="H17" s="339">
        <v>0</v>
      </c>
      <c r="I17" s="339">
        <v>0</v>
      </c>
      <c r="J17" s="339">
        <v>0</v>
      </c>
      <c r="K17" s="339">
        <v>0</v>
      </c>
      <c r="L17" s="339">
        <v>0</v>
      </c>
      <c r="M17" s="339">
        <v>0</v>
      </c>
      <c r="N17" s="339">
        <v>0</v>
      </c>
      <c r="O17" s="339">
        <v>0</v>
      </c>
      <c r="P17" s="339">
        <v>0</v>
      </c>
      <c r="Q17" s="339">
        <v>0</v>
      </c>
      <c r="R17" s="339">
        <v>0</v>
      </c>
      <c r="S17" s="339">
        <v>0</v>
      </c>
      <c r="T17" s="339">
        <v>0</v>
      </c>
      <c r="U17" s="339">
        <v>0</v>
      </c>
      <c r="V17" s="339">
        <v>0</v>
      </c>
      <c r="W17" s="339">
        <v>0</v>
      </c>
      <c r="X17" s="339">
        <v>0</v>
      </c>
      <c r="Y17" s="339">
        <v>0</v>
      </c>
      <c r="Z17" s="339">
        <v>0</v>
      </c>
      <c r="AA17" s="339">
        <v>0</v>
      </c>
      <c r="AB17" s="339">
        <v>0</v>
      </c>
      <c r="AC17" s="339">
        <v>0</v>
      </c>
      <c r="AD17" s="339">
        <v>0</v>
      </c>
      <c r="AE17" s="339">
        <v>0</v>
      </c>
      <c r="AF17" s="339">
        <v>0</v>
      </c>
      <c r="AG17" s="339">
        <v>0</v>
      </c>
      <c r="AH17" s="339">
        <v>0</v>
      </c>
      <c r="AI17" s="339">
        <v>0</v>
      </c>
      <c r="AJ17" s="339">
        <v>0</v>
      </c>
      <c r="AK17" s="339">
        <v>0</v>
      </c>
      <c r="AL17" s="339">
        <v>0</v>
      </c>
      <c r="AM17" s="339">
        <v>0</v>
      </c>
      <c r="AN17" s="339">
        <v>0</v>
      </c>
      <c r="AO17" s="339">
        <v>0</v>
      </c>
      <c r="AP17" s="339">
        <v>0</v>
      </c>
      <c r="AQ17" s="339">
        <v>0</v>
      </c>
      <c r="AR17" s="339">
        <v>0</v>
      </c>
      <c r="AS17" s="339">
        <v>0</v>
      </c>
      <c r="AT17" s="339">
        <v>0</v>
      </c>
      <c r="AU17" s="339">
        <v>0</v>
      </c>
      <c r="AV17" s="339">
        <v>0</v>
      </c>
      <c r="AW17" s="339">
        <v>0</v>
      </c>
      <c r="AX17" s="339">
        <v>0</v>
      </c>
      <c r="AY17" s="339">
        <v>0</v>
      </c>
      <c r="AZ17" s="339">
        <v>0</v>
      </c>
      <c r="BA17" s="339">
        <v>0</v>
      </c>
      <c r="BB17" s="339">
        <v>0</v>
      </c>
      <c r="BC17" s="339">
        <v>0</v>
      </c>
      <c r="BD17" s="339">
        <v>0</v>
      </c>
      <c r="BE17" s="339">
        <v>0</v>
      </c>
      <c r="BF17" s="339">
        <v>0</v>
      </c>
      <c r="BG17" s="339">
        <v>0</v>
      </c>
      <c r="BH17" s="339">
        <v>0</v>
      </c>
      <c r="BI17" s="339">
        <v>0</v>
      </c>
      <c r="BJ17" s="339">
        <v>0</v>
      </c>
      <c r="BK17" s="339">
        <v>0</v>
      </c>
      <c r="BL17" s="339">
        <v>0</v>
      </c>
      <c r="BM17" s="339">
        <v>0</v>
      </c>
      <c r="BN17" s="339">
        <v>0</v>
      </c>
      <c r="BO17" s="339">
        <v>0</v>
      </c>
      <c r="BP17" s="349"/>
      <c r="BQ17" s="351"/>
    </row>
    <row r="18" spans="1:69" hidden="1" outlineLevel="1" x14ac:dyDescent="0.15">
      <c r="B18" s="330"/>
      <c r="C18" s="264"/>
      <c r="D18" s="335"/>
      <c r="E18" s="335"/>
      <c r="F18" s="335"/>
      <c r="G18" s="339"/>
      <c r="H18" s="339"/>
      <c r="I18" s="339"/>
      <c r="J18" s="339"/>
      <c r="K18" s="339"/>
      <c r="L18" s="339"/>
      <c r="M18" s="339"/>
      <c r="N18" s="339"/>
      <c r="O18" s="339"/>
      <c r="P18" s="339"/>
      <c r="Q18" s="339"/>
      <c r="R18" s="339"/>
      <c r="S18" s="339"/>
      <c r="T18" s="339"/>
      <c r="U18" s="339"/>
      <c r="V18" s="339"/>
      <c r="W18" s="339"/>
      <c r="X18" s="339"/>
      <c r="Y18" s="339"/>
      <c r="Z18" s="339"/>
      <c r="AA18" s="339"/>
      <c r="AB18" s="339"/>
      <c r="AC18" s="339"/>
      <c r="AD18" s="339"/>
      <c r="AE18" s="339"/>
      <c r="AF18" s="339"/>
      <c r="AG18" s="339"/>
      <c r="AH18" s="339"/>
      <c r="AI18" s="339"/>
      <c r="AJ18" s="339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/>
      <c r="BF18" s="339"/>
      <c r="BG18" s="339"/>
      <c r="BH18" s="339"/>
      <c r="BI18" s="339"/>
      <c r="BJ18" s="339"/>
      <c r="BK18" s="339"/>
      <c r="BL18" s="339"/>
      <c r="BM18" s="339"/>
      <c r="BN18" s="339"/>
      <c r="BO18" s="339"/>
      <c r="BP18" s="349"/>
      <c r="BQ18" s="351"/>
    </row>
    <row r="19" spans="1:69" hidden="1" outlineLevel="1" x14ac:dyDescent="0.15">
      <c r="A19" s="33" t="s">
        <v>1193</v>
      </c>
      <c r="B19" s="331">
        <f>4000000*12</f>
        <v>48000000</v>
      </c>
      <c r="C19" s="264">
        <f>B19/12</f>
        <v>4000000</v>
      </c>
      <c r="D19" s="335" t="s">
        <v>64</v>
      </c>
      <c r="E19" s="335" t="s">
        <v>64</v>
      </c>
      <c r="F19" s="335" t="s">
        <v>64</v>
      </c>
      <c r="G19" s="339">
        <v>0</v>
      </c>
      <c r="H19" s="339">
        <v>0</v>
      </c>
      <c r="I19" s="339">
        <v>0</v>
      </c>
      <c r="J19" s="339">
        <v>0</v>
      </c>
      <c r="K19" s="339">
        <v>0</v>
      </c>
      <c r="L19" s="339">
        <v>0</v>
      </c>
      <c r="M19" s="339">
        <v>0</v>
      </c>
      <c r="N19" s="339">
        <v>0</v>
      </c>
      <c r="O19" s="339">
        <v>0</v>
      </c>
      <c r="P19" s="339">
        <v>0</v>
      </c>
      <c r="Q19" s="339">
        <v>0</v>
      </c>
      <c r="R19" s="339">
        <v>0</v>
      </c>
      <c r="S19" s="339">
        <v>0</v>
      </c>
      <c r="T19" s="339">
        <v>0</v>
      </c>
      <c r="U19" s="339">
        <v>0</v>
      </c>
      <c r="V19" s="339">
        <v>0</v>
      </c>
      <c r="W19" s="339">
        <v>0</v>
      </c>
      <c r="X19" s="339">
        <v>0</v>
      </c>
      <c r="Y19" s="339">
        <v>0</v>
      </c>
      <c r="Z19" s="339">
        <v>0</v>
      </c>
      <c r="AA19" s="339">
        <v>0</v>
      </c>
      <c r="AB19" s="339">
        <v>0</v>
      </c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0</v>
      </c>
      <c r="AM19" s="339">
        <v>0</v>
      </c>
      <c r="AN19" s="339">
        <v>0</v>
      </c>
      <c r="AO19" s="339">
        <v>0</v>
      </c>
      <c r="AP19" s="339">
        <v>0</v>
      </c>
      <c r="AQ19" s="339">
        <v>0</v>
      </c>
      <c r="AR19" s="339">
        <v>0</v>
      </c>
      <c r="AS19" s="339">
        <v>0</v>
      </c>
      <c r="AT19" s="339">
        <v>0</v>
      </c>
      <c r="AU19" s="339">
        <v>0</v>
      </c>
      <c r="AV19" s="339">
        <v>0</v>
      </c>
      <c r="AW19" s="339">
        <v>0</v>
      </c>
      <c r="AX19" s="339">
        <v>0</v>
      </c>
      <c r="AY19" s="339">
        <v>0</v>
      </c>
      <c r="AZ19" s="339">
        <v>0</v>
      </c>
      <c r="BA19" s="339">
        <v>0</v>
      </c>
      <c r="BB19" s="339">
        <v>0</v>
      </c>
      <c r="BC19" s="339">
        <v>0</v>
      </c>
      <c r="BD19" s="339">
        <v>0</v>
      </c>
      <c r="BE19" s="339">
        <v>0</v>
      </c>
      <c r="BF19" s="339">
        <v>0</v>
      </c>
      <c r="BG19" s="339">
        <v>0</v>
      </c>
      <c r="BH19" s="339">
        <v>0</v>
      </c>
      <c r="BI19" s="339">
        <v>0</v>
      </c>
      <c r="BJ19" s="339">
        <v>0</v>
      </c>
      <c r="BK19" s="339">
        <v>0</v>
      </c>
      <c r="BL19" s="339">
        <v>0</v>
      </c>
      <c r="BM19" s="339">
        <v>0</v>
      </c>
      <c r="BN19" s="339">
        <v>0</v>
      </c>
      <c r="BO19" s="339">
        <v>0</v>
      </c>
      <c r="BP19" s="349"/>
      <c r="BQ19" s="351"/>
    </row>
    <row r="20" spans="1:69" hidden="1" outlineLevel="1" x14ac:dyDescent="0.15">
      <c r="A20" s="33" t="s">
        <v>86</v>
      </c>
      <c r="B20" s="330">
        <f>4000000/160</f>
        <v>25000</v>
      </c>
      <c r="C20" s="264">
        <f>B20*160</f>
        <v>4000000</v>
      </c>
      <c r="D20" s="335" t="s">
        <v>64</v>
      </c>
      <c r="E20" s="335" t="s">
        <v>64</v>
      </c>
      <c r="F20" s="335" t="s">
        <v>64</v>
      </c>
      <c r="G20" s="339">
        <v>0</v>
      </c>
      <c r="H20" s="339">
        <v>0</v>
      </c>
      <c r="I20" s="339">
        <v>0</v>
      </c>
      <c r="J20" s="339">
        <v>0</v>
      </c>
      <c r="K20" s="339">
        <v>0</v>
      </c>
      <c r="L20" s="339">
        <v>0</v>
      </c>
      <c r="M20" s="339">
        <v>0</v>
      </c>
      <c r="N20" s="339">
        <v>0</v>
      </c>
      <c r="O20" s="339">
        <v>0</v>
      </c>
      <c r="P20" s="339">
        <v>0</v>
      </c>
      <c r="Q20" s="339">
        <v>0</v>
      </c>
      <c r="R20" s="339">
        <v>0</v>
      </c>
      <c r="S20" s="339">
        <v>0</v>
      </c>
      <c r="T20" s="339">
        <v>0</v>
      </c>
      <c r="U20" s="339">
        <v>0</v>
      </c>
      <c r="V20" s="339">
        <v>0</v>
      </c>
      <c r="W20" s="339">
        <v>0</v>
      </c>
      <c r="X20" s="339">
        <v>0</v>
      </c>
      <c r="Y20" s="339">
        <v>0</v>
      </c>
      <c r="Z20" s="339">
        <v>0</v>
      </c>
      <c r="AA20" s="339">
        <v>0</v>
      </c>
      <c r="AB20" s="339">
        <v>0</v>
      </c>
      <c r="AC20" s="339">
        <v>0</v>
      </c>
      <c r="AD20" s="339">
        <v>0</v>
      </c>
      <c r="AE20" s="339">
        <v>0</v>
      </c>
      <c r="AF20" s="339">
        <v>0</v>
      </c>
      <c r="AG20" s="339">
        <v>0</v>
      </c>
      <c r="AH20" s="339">
        <v>0</v>
      </c>
      <c r="AI20" s="339">
        <v>0</v>
      </c>
      <c r="AJ20" s="339">
        <v>0</v>
      </c>
      <c r="AK20" s="339">
        <v>0</v>
      </c>
      <c r="AL20" s="339">
        <v>0</v>
      </c>
      <c r="AM20" s="339">
        <v>0</v>
      </c>
      <c r="AN20" s="339">
        <v>0</v>
      </c>
      <c r="AO20" s="339">
        <v>0</v>
      </c>
      <c r="AP20" s="339">
        <v>0</v>
      </c>
      <c r="AQ20" s="339">
        <v>0</v>
      </c>
      <c r="AR20" s="339">
        <v>0</v>
      </c>
      <c r="AS20" s="339">
        <v>0</v>
      </c>
      <c r="AT20" s="339">
        <v>0</v>
      </c>
      <c r="AU20" s="339">
        <v>0</v>
      </c>
      <c r="AV20" s="339">
        <v>0</v>
      </c>
      <c r="AW20" s="339">
        <v>0</v>
      </c>
      <c r="AX20" s="339">
        <v>0</v>
      </c>
      <c r="AY20" s="339">
        <v>0</v>
      </c>
      <c r="AZ20" s="339">
        <v>0</v>
      </c>
      <c r="BA20" s="339">
        <v>0</v>
      </c>
      <c r="BB20" s="339">
        <v>0</v>
      </c>
      <c r="BC20" s="339">
        <v>0</v>
      </c>
      <c r="BD20" s="339">
        <v>0</v>
      </c>
      <c r="BE20" s="339">
        <v>0</v>
      </c>
      <c r="BF20" s="339">
        <v>0</v>
      </c>
      <c r="BG20" s="339">
        <v>0</v>
      </c>
      <c r="BH20" s="339">
        <v>0</v>
      </c>
      <c r="BI20" s="339">
        <v>0</v>
      </c>
      <c r="BJ20" s="339">
        <v>0</v>
      </c>
      <c r="BK20" s="339">
        <v>0</v>
      </c>
      <c r="BL20" s="339">
        <v>0</v>
      </c>
      <c r="BM20" s="339">
        <v>0</v>
      </c>
      <c r="BN20" s="339">
        <v>0</v>
      </c>
      <c r="BO20" s="339">
        <v>0</v>
      </c>
      <c r="BP20" s="349"/>
      <c r="BQ20" s="351"/>
    </row>
    <row r="21" spans="1:69" hidden="1" outlineLevel="1" x14ac:dyDescent="0.15">
      <c r="B21" s="330"/>
      <c r="C21" s="265"/>
      <c r="D21" s="336"/>
      <c r="E21" s="336"/>
      <c r="F21" s="336"/>
      <c r="G21" s="339"/>
      <c r="H21" s="339"/>
      <c r="I21" s="339"/>
      <c r="J21" s="339"/>
      <c r="K21" s="339"/>
      <c r="L21" s="339"/>
      <c r="M21" s="339"/>
      <c r="N21" s="339"/>
      <c r="O21" s="339"/>
      <c r="P21" s="339"/>
      <c r="Q21" s="339"/>
      <c r="R21" s="339"/>
      <c r="S21" s="339"/>
      <c r="T21" s="339"/>
      <c r="U21" s="339"/>
      <c r="V21" s="339"/>
      <c r="W21" s="339"/>
      <c r="X21" s="339"/>
      <c r="Y21" s="339"/>
      <c r="Z21" s="339"/>
      <c r="AA21" s="339"/>
      <c r="AB21" s="339"/>
      <c r="AC21" s="339"/>
      <c r="AD21" s="339"/>
      <c r="AE21" s="339"/>
      <c r="AF21" s="339"/>
      <c r="AG21" s="339"/>
      <c r="AH21" s="339"/>
      <c r="AI21" s="339"/>
      <c r="AJ21" s="339"/>
      <c r="AK21" s="339"/>
      <c r="AL21" s="339"/>
      <c r="AM21" s="339"/>
      <c r="AN21" s="339"/>
      <c r="AO21" s="339"/>
      <c r="AP21" s="339"/>
      <c r="AQ21" s="339"/>
      <c r="AR21" s="339"/>
      <c r="AS21" s="339"/>
      <c r="AT21" s="339"/>
      <c r="AU21" s="339"/>
      <c r="AV21" s="339"/>
      <c r="AW21" s="339"/>
      <c r="AX21" s="339"/>
      <c r="AY21" s="339"/>
      <c r="AZ21" s="339"/>
      <c r="BA21" s="339"/>
      <c r="BB21" s="339"/>
      <c r="BC21" s="339"/>
      <c r="BD21" s="339"/>
      <c r="BE21" s="339"/>
      <c r="BF21" s="339"/>
      <c r="BG21" s="339"/>
      <c r="BH21" s="339"/>
      <c r="BI21" s="339"/>
      <c r="BJ21" s="339"/>
      <c r="BK21" s="339"/>
      <c r="BL21" s="339"/>
      <c r="BM21" s="339"/>
      <c r="BN21" s="339"/>
      <c r="BO21" s="339"/>
      <c r="BP21" s="349"/>
      <c r="BQ21" s="351"/>
    </row>
    <row r="22" spans="1:69" hidden="1" outlineLevel="1" x14ac:dyDescent="0.15">
      <c r="A22" s="33" t="s">
        <v>1194</v>
      </c>
      <c r="B22" s="330">
        <f>4000000*12</f>
        <v>48000000</v>
      </c>
      <c r="C22" s="264">
        <f>B22/12</f>
        <v>4000000</v>
      </c>
      <c r="D22" s="335" t="s">
        <v>64</v>
      </c>
      <c r="E22" s="335" t="s">
        <v>64</v>
      </c>
      <c r="F22" s="335" t="s">
        <v>64</v>
      </c>
      <c r="G22" s="339">
        <v>0</v>
      </c>
      <c r="H22" s="339">
        <v>1</v>
      </c>
      <c r="I22" s="339">
        <v>1</v>
      </c>
      <c r="J22" s="339">
        <v>1</v>
      </c>
      <c r="K22" s="339">
        <v>1</v>
      </c>
      <c r="L22" s="339">
        <v>1</v>
      </c>
      <c r="M22" s="339">
        <v>1</v>
      </c>
      <c r="N22" s="339">
        <v>1</v>
      </c>
      <c r="O22" s="339">
        <v>1</v>
      </c>
      <c r="P22" s="339">
        <v>1</v>
      </c>
      <c r="Q22" s="339">
        <v>1</v>
      </c>
      <c r="R22" s="339">
        <v>1</v>
      </c>
      <c r="S22" s="339">
        <v>1</v>
      </c>
      <c r="T22" s="339">
        <v>1</v>
      </c>
      <c r="U22" s="339">
        <v>1</v>
      </c>
      <c r="V22" s="339">
        <v>1</v>
      </c>
      <c r="W22" s="339">
        <v>1</v>
      </c>
      <c r="X22" s="339">
        <v>1</v>
      </c>
      <c r="Y22" s="339">
        <v>1</v>
      </c>
      <c r="Z22" s="339">
        <v>1</v>
      </c>
      <c r="AA22" s="339">
        <v>1</v>
      </c>
      <c r="AB22" s="339">
        <v>1</v>
      </c>
      <c r="AC22" s="339">
        <v>1</v>
      </c>
      <c r="AD22" s="339">
        <v>1</v>
      </c>
      <c r="AE22" s="339">
        <v>1</v>
      </c>
      <c r="AF22" s="339">
        <v>1</v>
      </c>
      <c r="AG22" s="339">
        <v>1</v>
      </c>
      <c r="AH22" s="339">
        <v>1</v>
      </c>
      <c r="AI22" s="339">
        <v>1</v>
      </c>
      <c r="AJ22" s="339">
        <v>1</v>
      </c>
      <c r="AK22" s="339">
        <v>1</v>
      </c>
      <c r="AL22" s="339">
        <v>1</v>
      </c>
      <c r="AM22" s="339">
        <v>1</v>
      </c>
      <c r="AN22" s="339">
        <v>1</v>
      </c>
      <c r="AO22" s="339">
        <v>1</v>
      </c>
      <c r="AP22" s="339">
        <v>1</v>
      </c>
      <c r="AQ22" s="339">
        <v>1</v>
      </c>
      <c r="AR22" s="339">
        <v>1</v>
      </c>
      <c r="AS22" s="339">
        <v>1</v>
      </c>
      <c r="AT22" s="339">
        <v>1</v>
      </c>
      <c r="AU22" s="339">
        <v>1</v>
      </c>
      <c r="AV22" s="339">
        <v>1</v>
      </c>
      <c r="AW22" s="339">
        <v>1</v>
      </c>
      <c r="AX22" s="339">
        <v>1</v>
      </c>
      <c r="AY22" s="339">
        <v>1</v>
      </c>
      <c r="AZ22" s="339">
        <v>1</v>
      </c>
      <c r="BA22" s="339">
        <v>1</v>
      </c>
      <c r="BB22" s="339">
        <v>1</v>
      </c>
      <c r="BC22" s="339">
        <v>1</v>
      </c>
      <c r="BD22" s="339">
        <v>1</v>
      </c>
      <c r="BE22" s="339">
        <v>1</v>
      </c>
      <c r="BF22" s="339">
        <v>1</v>
      </c>
      <c r="BG22" s="339">
        <v>1</v>
      </c>
      <c r="BH22" s="339">
        <v>1</v>
      </c>
      <c r="BI22" s="339">
        <v>1</v>
      </c>
      <c r="BJ22" s="339">
        <v>1</v>
      </c>
      <c r="BK22" s="339">
        <v>1</v>
      </c>
      <c r="BL22" s="339">
        <v>1</v>
      </c>
      <c r="BM22" s="339">
        <v>1</v>
      </c>
      <c r="BN22" s="339">
        <v>1</v>
      </c>
      <c r="BO22" s="339">
        <v>1</v>
      </c>
      <c r="BP22" s="349"/>
      <c r="BQ22" s="351"/>
    </row>
    <row r="23" spans="1:69" hidden="1" outlineLevel="1" x14ac:dyDescent="0.15">
      <c r="A23" s="33" t="s">
        <v>86</v>
      </c>
      <c r="B23" s="330">
        <f>4000000/160</f>
        <v>25000</v>
      </c>
      <c r="C23" s="264">
        <f>B23*160</f>
        <v>4000000</v>
      </c>
      <c r="D23" s="335" t="s">
        <v>64</v>
      </c>
      <c r="E23" s="335" t="s">
        <v>64</v>
      </c>
      <c r="F23" s="335" t="s">
        <v>64</v>
      </c>
      <c r="G23" s="339">
        <v>0</v>
      </c>
      <c r="H23" s="339">
        <v>0</v>
      </c>
      <c r="I23" s="339">
        <v>0</v>
      </c>
      <c r="J23" s="339">
        <v>0</v>
      </c>
      <c r="K23" s="339">
        <v>0</v>
      </c>
      <c r="L23" s="339">
        <v>0</v>
      </c>
      <c r="M23" s="339">
        <v>0</v>
      </c>
      <c r="N23" s="339">
        <v>0</v>
      </c>
      <c r="O23" s="339">
        <v>0</v>
      </c>
      <c r="P23" s="339">
        <v>0</v>
      </c>
      <c r="Q23" s="339">
        <v>0</v>
      </c>
      <c r="R23" s="339">
        <v>0</v>
      </c>
      <c r="S23" s="339">
        <v>0</v>
      </c>
      <c r="T23" s="339">
        <v>0</v>
      </c>
      <c r="U23" s="339">
        <v>0</v>
      </c>
      <c r="V23" s="339">
        <v>0</v>
      </c>
      <c r="W23" s="339">
        <v>0</v>
      </c>
      <c r="X23" s="339">
        <v>0</v>
      </c>
      <c r="Y23" s="339">
        <v>0</v>
      </c>
      <c r="Z23" s="339">
        <v>0</v>
      </c>
      <c r="AA23" s="339">
        <v>0</v>
      </c>
      <c r="AB23" s="339">
        <v>0</v>
      </c>
      <c r="AC23" s="339">
        <v>0</v>
      </c>
      <c r="AD23" s="339">
        <v>0</v>
      </c>
      <c r="AE23" s="339">
        <v>0</v>
      </c>
      <c r="AF23" s="339">
        <v>0</v>
      </c>
      <c r="AG23" s="339">
        <v>0</v>
      </c>
      <c r="AH23" s="339">
        <v>0</v>
      </c>
      <c r="AI23" s="339">
        <v>0</v>
      </c>
      <c r="AJ23" s="339">
        <v>0</v>
      </c>
      <c r="AK23" s="339">
        <v>0</v>
      </c>
      <c r="AL23" s="339">
        <v>0</v>
      </c>
      <c r="AM23" s="339">
        <v>0</v>
      </c>
      <c r="AN23" s="339">
        <v>0</v>
      </c>
      <c r="AO23" s="339">
        <v>0</v>
      </c>
      <c r="AP23" s="339">
        <v>0</v>
      </c>
      <c r="AQ23" s="339">
        <v>0</v>
      </c>
      <c r="AR23" s="339">
        <v>0</v>
      </c>
      <c r="AS23" s="339">
        <v>0</v>
      </c>
      <c r="AT23" s="339">
        <v>0</v>
      </c>
      <c r="AU23" s="339">
        <v>0</v>
      </c>
      <c r="AV23" s="339">
        <v>0</v>
      </c>
      <c r="AW23" s="339">
        <v>0</v>
      </c>
      <c r="AX23" s="339">
        <v>0</v>
      </c>
      <c r="AY23" s="339">
        <v>0</v>
      </c>
      <c r="AZ23" s="339">
        <v>0</v>
      </c>
      <c r="BA23" s="339">
        <v>0</v>
      </c>
      <c r="BB23" s="339">
        <v>0</v>
      </c>
      <c r="BC23" s="339">
        <v>0</v>
      </c>
      <c r="BD23" s="339">
        <v>0</v>
      </c>
      <c r="BE23" s="339">
        <v>0</v>
      </c>
      <c r="BF23" s="339">
        <v>0</v>
      </c>
      <c r="BG23" s="339">
        <v>0</v>
      </c>
      <c r="BH23" s="339">
        <v>0</v>
      </c>
      <c r="BI23" s="339">
        <v>0</v>
      </c>
      <c r="BJ23" s="339">
        <v>0</v>
      </c>
      <c r="BK23" s="339">
        <v>0</v>
      </c>
      <c r="BL23" s="339">
        <v>0</v>
      </c>
      <c r="BM23" s="339">
        <v>0</v>
      </c>
      <c r="BN23" s="339">
        <v>0</v>
      </c>
      <c r="BO23" s="339">
        <v>0</v>
      </c>
      <c r="BP23" s="349"/>
      <c r="BQ23" s="351"/>
    </row>
    <row r="24" spans="1:69" hidden="1" outlineLevel="1" x14ac:dyDescent="0.15">
      <c r="B24" s="330"/>
      <c r="C24" s="265"/>
      <c r="D24" s="336"/>
      <c r="E24" s="336"/>
      <c r="F24" s="336"/>
      <c r="G24" s="339"/>
      <c r="H24" s="339"/>
      <c r="I24" s="339"/>
      <c r="J24" s="339"/>
      <c r="K24" s="339"/>
      <c r="L24" s="339"/>
      <c r="M24" s="339"/>
      <c r="N24" s="339"/>
      <c r="O24" s="339"/>
      <c r="P24" s="339"/>
      <c r="Q24" s="339"/>
      <c r="R24" s="339"/>
      <c r="S24" s="339"/>
      <c r="T24" s="339"/>
      <c r="U24" s="339"/>
      <c r="V24" s="339"/>
      <c r="W24" s="339"/>
      <c r="X24" s="339"/>
      <c r="Y24" s="339"/>
      <c r="Z24" s="339"/>
      <c r="AA24" s="339"/>
      <c r="AB24" s="339"/>
      <c r="AC24" s="339"/>
      <c r="AD24" s="339"/>
      <c r="AE24" s="339"/>
      <c r="AF24" s="339"/>
      <c r="AG24" s="339"/>
      <c r="AH24" s="339"/>
      <c r="AI24" s="339"/>
      <c r="AJ24" s="339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/>
      <c r="BD24" s="339"/>
      <c r="BE24" s="339"/>
      <c r="BF24" s="339"/>
      <c r="BG24" s="339"/>
      <c r="BH24" s="339"/>
      <c r="BI24" s="339"/>
      <c r="BJ24" s="339"/>
      <c r="BK24" s="339"/>
      <c r="BL24" s="339"/>
      <c r="BM24" s="339"/>
      <c r="BN24" s="339"/>
      <c r="BO24" s="339"/>
      <c r="BP24" s="349"/>
      <c r="BQ24" s="351"/>
    </row>
    <row r="25" spans="1:69" s="14" customFormat="1" hidden="1" outlineLevel="1" x14ac:dyDescent="0.15">
      <c r="A25" s="14" t="s">
        <v>116</v>
      </c>
      <c r="B25" s="332"/>
      <c r="C25" s="142"/>
      <c r="D25" s="337"/>
      <c r="E25" s="337"/>
      <c r="F25" s="337"/>
      <c r="G25" s="354">
        <f t="shared" ref="G25:AL25" si="0">G10+G13+G19+G22+G16</f>
        <v>0</v>
      </c>
      <c r="H25" s="354">
        <f t="shared" si="0"/>
        <v>2</v>
      </c>
      <c r="I25" s="354">
        <f t="shared" si="0"/>
        <v>2</v>
      </c>
      <c r="J25" s="354">
        <f t="shared" si="0"/>
        <v>2</v>
      </c>
      <c r="K25" s="354">
        <f t="shared" si="0"/>
        <v>2</v>
      </c>
      <c r="L25" s="354">
        <f t="shared" si="0"/>
        <v>2</v>
      </c>
      <c r="M25" s="354">
        <f t="shared" si="0"/>
        <v>2</v>
      </c>
      <c r="N25" s="354">
        <f t="shared" si="0"/>
        <v>2</v>
      </c>
      <c r="O25" s="354">
        <f t="shared" si="0"/>
        <v>2</v>
      </c>
      <c r="P25" s="354">
        <f t="shared" si="0"/>
        <v>2</v>
      </c>
      <c r="Q25" s="354">
        <f t="shared" si="0"/>
        <v>2</v>
      </c>
      <c r="R25" s="354">
        <f t="shared" si="0"/>
        <v>2</v>
      </c>
      <c r="S25" s="354">
        <f t="shared" si="0"/>
        <v>2</v>
      </c>
      <c r="T25" s="354">
        <f t="shared" si="0"/>
        <v>2</v>
      </c>
      <c r="U25" s="354">
        <f t="shared" si="0"/>
        <v>2</v>
      </c>
      <c r="V25" s="354">
        <f t="shared" si="0"/>
        <v>2</v>
      </c>
      <c r="W25" s="354">
        <f t="shared" si="0"/>
        <v>2</v>
      </c>
      <c r="X25" s="354">
        <f t="shared" si="0"/>
        <v>2</v>
      </c>
      <c r="Y25" s="354">
        <f t="shared" si="0"/>
        <v>2</v>
      </c>
      <c r="Z25" s="354">
        <f t="shared" si="0"/>
        <v>2</v>
      </c>
      <c r="AA25" s="354">
        <f t="shared" si="0"/>
        <v>2</v>
      </c>
      <c r="AB25" s="354">
        <f t="shared" si="0"/>
        <v>2</v>
      </c>
      <c r="AC25" s="354">
        <f t="shared" si="0"/>
        <v>2</v>
      </c>
      <c r="AD25" s="354">
        <f t="shared" si="0"/>
        <v>2</v>
      </c>
      <c r="AE25" s="354">
        <f t="shared" si="0"/>
        <v>2</v>
      </c>
      <c r="AF25" s="354">
        <f t="shared" si="0"/>
        <v>2</v>
      </c>
      <c r="AG25" s="354">
        <f t="shared" si="0"/>
        <v>2</v>
      </c>
      <c r="AH25" s="354">
        <f t="shared" si="0"/>
        <v>2</v>
      </c>
      <c r="AI25" s="354">
        <f t="shared" si="0"/>
        <v>2</v>
      </c>
      <c r="AJ25" s="354">
        <f t="shared" si="0"/>
        <v>2</v>
      </c>
      <c r="AK25" s="354">
        <f t="shared" si="0"/>
        <v>2</v>
      </c>
      <c r="AL25" s="354">
        <f t="shared" si="0"/>
        <v>2</v>
      </c>
      <c r="AM25" s="354">
        <f t="shared" ref="AM25:BO25" si="1">AM10+AM13+AM19+AM22+AM16</f>
        <v>2</v>
      </c>
      <c r="AN25" s="354">
        <f t="shared" si="1"/>
        <v>2</v>
      </c>
      <c r="AO25" s="354">
        <f t="shared" si="1"/>
        <v>2</v>
      </c>
      <c r="AP25" s="354">
        <f t="shared" si="1"/>
        <v>2</v>
      </c>
      <c r="AQ25" s="354">
        <f t="shared" si="1"/>
        <v>2</v>
      </c>
      <c r="AR25" s="354">
        <f t="shared" si="1"/>
        <v>2</v>
      </c>
      <c r="AS25" s="354">
        <f t="shared" si="1"/>
        <v>2</v>
      </c>
      <c r="AT25" s="354">
        <f t="shared" si="1"/>
        <v>2</v>
      </c>
      <c r="AU25" s="354">
        <f t="shared" si="1"/>
        <v>2</v>
      </c>
      <c r="AV25" s="354">
        <f t="shared" si="1"/>
        <v>2</v>
      </c>
      <c r="AW25" s="354">
        <f t="shared" si="1"/>
        <v>2</v>
      </c>
      <c r="AX25" s="354">
        <f t="shared" si="1"/>
        <v>2</v>
      </c>
      <c r="AY25" s="354">
        <f t="shared" si="1"/>
        <v>2</v>
      </c>
      <c r="AZ25" s="354">
        <f t="shared" si="1"/>
        <v>2</v>
      </c>
      <c r="BA25" s="354">
        <f t="shared" si="1"/>
        <v>2</v>
      </c>
      <c r="BB25" s="354">
        <f t="shared" si="1"/>
        <v>2</v>
      </c>
      <c r="BC25" s="354">
        <f t="shared" si="1"/>
        <v>2</v>
      </c>
      <c r="BD25" s="354">
        <f t="shared" si="1"/>
        <v>2</v>
      </c>
      <c r="BE25" s="354">
        <f t="shared" si="1"/>
        <v>2</v>
      </c>
      <c r="BF25" s="354">
        <f t="shared" si="1"/>
        <v>2</v>
      </c>
      <c r="BG25" s="354">
        <f t="shared" si="1"/>
        <v>2</v>
      </c>
      <c r="BH25" s="354">
        <f t="shared" si="1"/>
        <v>2</v>
      </c>
      <c r="BI25" s="354">
        <f t="shared" si="1"/>
        <v>2</v>
      </c>
      <c r="BJ25" s="354">
        <f t="shared" si="1"/>
        <v>2</v>
      </c>
      <c r="BK25" s="354">
        <f t="shared" si="1"/>
        <v>2</v>
      </c>
      <c r="BL25" s="354">
        <f t="shared" si="1"/>
        <v>2</v>
      </c>
      <c r="BM25" s="354">
        <f t="shared" si="1"/>
        <v>2</v>
      </c>
      <c r="BN25" s="354">
        <f t="shared" si="1"/>
        <v>2</v>
      </c>
      <c r="BO25" s="354">
        <f t="shared" si="1"/>
        <v>2</v>
      </c>
      <c r="BP25" s="348"/>
      <c r="BQ25" s="334"/>
    </row>
    <row r="26" spans="1:69" s="19" customFormat="1" hidden="1" outlineLevel="1" x14ac:dyDescent="0.15">
      <c r="A26" s="14" t="s">
        <v>87</v>
      </c>
      <c r="B26" s="333"/>
      <c r="C26" s="20"/>
      <c r="D26" s="338"/>
      <c r="E26" s="338"/>
      <c r="F26" s="338"/>
      <c r="G26" s="355">
        <f t="shared" ref="G26:AL26" si="2">G23+G20+G14+G11+G17</f>
        <v>0</v>
      </c>
      <c r="H26" s="355">
        <f t="shared" si="2"/>
        <v>0</v>
      </c>
      <c r="I26" s="355">
        <f t="shared" si="2"/>
        <v>0</v>
      </c>
      <c r="J26" s="355">
        <f t="shared" si="2"/>
        <v>0</v>
      </c>
      <c r="K26" s="355">
        <f t="shared" si="2"/>
        <v>0</v>
      </c>
      <c r="L26" s="355">
        <f t="shared" si="2"/>
        <v>0</v>
      </c>
      <c r="M26" s="355">
        <f t="shared" si="2"/>
        <v>0</v>
      </c>
      <c r="N26" s="355">
        <f t="shared" si="2"/>
        <v>0</v>
      </c>
      <c r="O26" s="355">
        <f t="shared" si="2"/>
        <v>0</v>
      </c>
      <c r="P26" s="355">
        <f t="shared" si="2"/>
        <v>0</v>
      </c>
      <c r="Q26" s="355">
        <f t="shared" si="2"/>
        <v>0</v>
      </c>
      <c r="R26" s="355">
        <f t="shared" si="2"/>
        <v>0</v>
      </c>
      <c r="S26" s="355">
        <f t="shared" si="2"/>
        <v>0</v>
      </c>
      <c r="T26" s="355">
        <f t="shared" si="2"/>
        <v>0</v>
      </c>
      <c r="U26" s="355">
        <f t="shared" si="2"/>
        <v>0</v>
      </c>
      <c r="V26" s="355">
        <f t="shared" si="2"/>
        <v>0</v>
      </c>
      <c r="W26" s="355">
        <f t="shared" si="2"/>
        <v>0</v>
      </c>
      <c r="X26" s="355">
        <f t="shared" si="2"/>
        <v>0</v>
      </c>
      <c r="Y26" s="355">
        <f t="shared" si="2"/>
        <v>0</v>
      </c>
      <c r="Z26" s="355">
        <f t="shared" si="2"/>
        <v>0</v>
      </c>
      <c r="AA26" s="355">
        <f t="shared" si="2"/>
        <v>0</v>
      </c>
      <c r="AB26" s="355">
        <f t="shared" si="2"/>
        <v>0</v>
      </c>
      <c r="AC26" s="355">
        <f t="shared" si="2"/>
        <v>0</v>
      </c>
      <c r="AD26" s="355">
        <f t="shared" si="2"/>
        <v>0</v>
      </c>
      <c r="AE26" s="355">
        <f t="shared" si="2"/>
        <v>0</v>
      </c>
      <c r="AF26" s="355">
        <f t="shared" si="2"/>
        <v>0</v>
      </c>
      <c r="AG26" s="355">
        <f t="shared" si="2"/>
        <v>0</v>
      </c>
      <c r="AH26" s="355">
        <f t="shared" si="2"/>
        <v>0</v>
      </c>
      <c r="AI26" s="355">
        <f t="shared" si="2"/>
        <v>0</v>
      </c>
      <c r="AJ26" s="355">
        <f t="shared" si="2"/>
        <v>0</v>
      </c>
      <c r="AK26" s="355">
        <f t="shared" si="2"/>
        <v>0</v>
      </c>
      <c r="AL26" s="355">
        <f t="shared" si="2"/>
        <v>0</v>
      </c>
      <c r="AM26" s="355">
        <f t="shared" ref="AM26:BO26" si="3">AM23+AM20+AM14+AM11+AM17</f>
        <v>0</v>
      </c>
      <c r="AN26" s="355">
        <f t="shared" si="3"/>
        <v>0</v>
      </c>
      <c r="AO26" s="355">
        <f t="shared" si="3"/>
        <v>0</v>
      </c>
      <c r="AP26" s="355">
        <f t="shared" si="3"/>
        <v>0</v>
      </c>
      <c r="AQ26" s="355">
        <f t="shared" si="3"/>
        <v>0</v>
      </c>
      <c r="AR26" s="355">
        <f t="shared" si="3"/>
        <v>0</v>
      </c>
      <c r="AS26" s="355">
        <f t="shared" si="3"/>
        <v>0</v>
      </c>
      <c r="AT26" s="355">
        <f t="shared" si="3"/>
        <v>0</v>
      </c>
      <c r="AU26" s="355">
        <f t="shared" si="3"/>
        <v>0</v>
      </c>
      <c r="AV26" s="355">
        <f t="shared" si="3"/>
        <v>0</v>
      </c>
      <c r="AW26" s="355">
        <f t="shared" si="3"/>
        <v>0</v>
      </c>
      <c r="AX26" s="355">
        <f t="shared" si="3"/>
        <v>0</v>
      </c>
      <c r="AY26" s="355">
        <f t="shared" si="3"/>
        <v>0</v>
      </c>
      <c r="AZ26" s="355">
        <f t="shared" si="3"/>
        <v>0</v>
      </c>
      <c r="BA26" s="355">
        <f t="shared" si="3"/>
        <v>0</v>
      </c>
      <c r="BB26" s="355">
        <f t="shared" si="3"/>
        <v>0</v>
      </c>
      <c r="BC26" s="355">
        <f t="shared" si="3"/>
        <v>0</v>
      </c>
      <c r="BD26" s="355">
        <f t="shared" si="3"/>
        <v>0</v>
      </c>
      <c r="BE26" s="355">
        <f t="shared" si="3"/>
        <v>0</v>
      </c>
      <c r="BF26" s="355">
        <f t="shared" si="3"/>
        <v>0</v>
      </c>
      <c r="BG26" s="355">
        <f t="shared" si="3"/>
        <v>0</v>
      </c>
      <c r="BH26" s="355">
        <f t="shared" si="3"/>
        <v>0</v>
      </c>
      <c r="BI26" s="355">
        <f t="shared" si="3"/>
        <v>0</v>
      </c>
      <c r="BJ26" s="355">
        <f t="shared" si="3"/>
        <v>0</v>
      </c>
      <c r="BK26" s="355">
        <f t="shared" si="3"/>
        <v>0</v>
      </c>
      <c r="BL26" s="355">
        <f t="shared" si="3"/>
        <v>0</v>
      </c>
      <c r="BM26" s="355">
        <f t="shared" si="3"/>
        <v>0</v>
      </c>
      <c r="BN26" s="355">
        <f t="shared" si="3"/>
        <v>0</v>
      </c>
      <c r="BO26" s="355">
        <f t="shared" si="3"/>
        <v>0</v>
      </c>
      <c r="BP26" s="348"/>
      <c r="BQ26" s="333"/>
    </row>
    <row r="27" spans="1:69" s="14" customFormat="1" hidden="1" outlineLevel="1" x14ac:dyDescent="0.15">
      <c r="A27" s="14" t="s">
        <v>117</v>
      </c>
      <c r="B27" s="334"/>
      <c r="C27" s="20"/>
      <c r="D27" s="337"/>
      <c r="E27" s="337"/>
      <c r="F27" s="337"/>
      <c r="G27" s="354">
        <f>SUM(G25:G26)</f>
        <v>0</v>
      </c>
      <c r="H27" s="354">
        <f>SUM(H25:H26)</f>
        <v>2</v>
      </c>
      <c r="I27" s="354">
        <f t="shared" ref="I27:BO27" si="4">SUM(I25:I26)</f>
        <v>2</v>
      </c>
      <c r="J27" s="354">
        <f t="shared" si="4"/>
        <v>2</v>
      </c>
      <c r="K27" s="354">
        <f t="shared" si="4"/>
        <v>2</v>
      </c>
      <c r="L27" s="354">
        <f t="shared" si="4"/>
        <v>2</v>
      </c>
      <c r="M27" s="354">
        <f t="shared" si="4"/>
        <v>2</v>
      </c>
      <c r="N27" s="354">
        <f t="shared" si="4"/>
        <v>2</v>
      </c>
      <c r="O27" s="354">
        <f t="shared" si="4"/>
        <v>2</v>
      </c>
      <c r="P27" s="354">
        <f t="shared" si="4"/>
        <v>2</v>
      </c>
      <c r="Q27" s="354">
        <f t="shared" si="4"/>
        <v>2</v>
      </c>
      <c r="R27" s="354">
        <f t="shared" si="4"/>
        <v>2</v>
      </c>
      <c r="S27" s="354">
        <f t="shared" si="4"/>
        <v>2</v>
      </c>
      <c r="T27" s="354">
        <f t="shared" si="4"/>
        <v>2</v>
      </c>
      <c r="U27" s="354">
        <f t="shared" si="4"/>
        <v>2</v>
      </c>
      <c r="V27" s="354">
        <f t="shared" si="4"/>
        <v>2</v>
      </c>
      <c r="W27" s="354">
        <f t="shared" si="4"/>
        <v>2</v>
      </c>
      <c r="X27" s="354">
        <f t="shared" si="4"/>
        <v>2</v>
      </c>
      <c r="Y27" s="354">
        <f t="shared" si="4"/>
        <v>2</v>
      </c>
      <c r="Z27" s="354">
        <f t="shared" si="4"/>
        <v>2</v>
      </c>
      <c r="AA27" s="354">
        <f t="shared" si="4"/>
        <v>2</v>
      </c>
      <c r="AB27" s="354">
        <f t="shared" si="4"/>
        <v>2</v>
      </c>
      <c r="AC27" s="354">
        <f t="shared" si="4"/>
        <v>2</v>
      </c>
      <c r="AD27" s="354">
        <f t="shared" si="4"/>
        <v>2</v>
      </c>
      <c r="AE27" s="354">
        <f t="shared" si="4"/>
        <v>2</v>
      </c>
      <c r="AF27" s="354">
        <f t="shared" si="4"/>
        <v>2</v>
      </c>
      <c r="AG27" s="354">
        <f t="shared" si="4"/>
        <v>2</v>
      </c>
      <c r="AH27" s="354">
        <f t="shared" si="4"/>
        <v>2</v>
      </c>
      <c r="AI27" s="354">
        <f t="shared" si="4"/>
        <v>2</v>
      </c>
      <c r="AJ27" s="354">
        <f t="shared" si="4"/>
        <v>2</v>
      </c>
      <c r="AK27" s="354">
        <f t="shared" si="4"/>
        <v>2</v>
      </c>
      <c r="AL27" s="354">
        <f t="shared" si="4"/>
        <v>2</v>
      </c>
      <c r="AM27" s="354">
        <f t="shared" si="4"/>
        <v>2</v>
      </c>
      <c r="AN27" s="354">
        <f t="shared" si="4"/>
        <v>2</v>
      </c>
      <c r="AO27" s="354">
        <f t="shared" si="4"/>
        <v>2</v>
      </c>
      <c r="AP27" s="354">
        <f t="shared" si="4"/>
        <v>2</v>
      </c>
      <c r="AQ27" s="354">
        <f t="shared" si="4"/>
        <v>2</v>
      </c>
      <c r="AR27" s="354">
        <f t="shared" si="4"/>
        <v>2</v>
      </c>
      <c r="AS27" s="354">
        <f t="shared" si="4"/>
        <v>2</v>
      </c>
      <c r="AT27" s="354">
        <f t="shared" si="4"/>
        <v>2</v>
      </c>
      <c r="AU27" s="354">
        <f t="shared" si="4"/>
        <v>2</v>
      </c>
      <c r="AV27" s="354">
        <f t="shared" si="4"/>
        <v>2</v>
      </c>
      <c r="AW27" s="354">
        <f t="shared" si="4"/>
        <v>2</v>
      </c>
      <c r="AX27" s="354">
        <f t="shared" si="4"/>
        <v>2</v>
      </c>
      <c r="AY27" s="354">
        <f t="shared" si="4"/>
        <v>2</v>
      </c>
      <c r="AZ27" s="354">
        <f t="shared" si="4"/>
        <v>2</v>
      </c>
      <c r="BA27" s="354">
        <f t="shared" si="4"/>
        <v>2</v>
      </c>
      <c r="BB27" s="354">
        <f t="shared" si="4"/>
        <v>2</v>
      </c>
      <c r="BC27" s="354">
        <f t="shared" si="4"/>
        <v>2</v>
      </c>
      <c r="BD27" s="354">
        <f t="shared" si="4"/>
        <v>2</v>
      </c>
      <c r="BE27" s="354">
        <f t="shared" si="4"/>
        <v>2</v>
      </c>
      <c r="BF27" s="354">
        <f t="shared" si="4"/>
        <v>2</v>
      </c>
      <c r="BG27" s="354">
        <f t="shared" si="4"/>
        <v>2</v>
      </c>
      <c r="BH27" s="354">
        <f t="shared" si="4"/>
        <v>2</v>
      </c>
      <c r="BI27" s="354">
        <f t="shared" si="4"/>
        <v>2</v>
      </c>
      <c r="BJ27" s="354">
        <f t="shared" si="4"/>
        <v>2</v>
      </c>
      <c r="BK27" s="354">
        <f t="shared" si="4"/>
        <v>2</v>
      </c>
      <c r="BL27" s="354">
        <f t="shared" si="4"/>
        <v>2</v>
      </c>
      <c r="BM27" s="354">
        <f t="shared" si="4"/>
        <v>2</v>
      </c>
      <c r="BN27" s="354">
        <f t="shared" si="4"/>
        <v>2</v>
      </c>
      <c r="BO27" s="354">
        <f t="shared" si="4"/>
        <v>2</v>
      </c>
      <c r="BP27" s="348"/>
      <c r="BQ27" s="334"/>
    </row>
    <row r="28" spans="1:69" s="14" customFormat="1" hidden="1" outlineLevel="1" x14ac:dyDescent="0.15">
      <c r="B28" s="334"/>
      <c r="C28" s="20"/>
      <c r="D28" s="337"/>
      <c r="E28" s="337"/>
      <c r="F28" s="337"/>
      <c r="G28" s="354"/>
      <c r="H28" s="354"/>
      <c r="I28" s="354"/>
      <c r="J28" s="354"/>
      <c r="K28" s="354"/>
      <c r="L28" s="354"/>
      <c r="M28" s="354"/>
      <c r="N28" s="354"/>
      <c r="O28" s="354"/>
      <c r="P28" s="354"/>
      <c r="Q28" s="354"/>
      <c r="R28" s="354"/>
      <c r="S28" s="354"/>
      <c r="T28" s="354"/>
      <c r="U28" s="354"/>
      <c r="V28" s="354"/>
      <c r="W28" s="354"/>
      <c r="X28" s="354"/>
      <c r="Y28" s="354"/>
      <c r="Z28" s="354"/>
      <c r="AA28" s="354"/>
      <c r="AB28" s="354"/>
      <c r="AC28" s="354"/>
      <c r="AD28" s="354"/>
      <c r="AE28" s="354"/>
      <c r="AF28" s="354"/>
      <c r="AG28" s="354"/>
      <c r="AH28" s="354"/>
      <c r="AI28" s="354"/>
      <c r="AJ28" s="354"/>
      <c r="AK28" s="354"/>
      <c r="AL28" s="354"/>
      <c r="AM28" s="354"/>
      <c r="AN28" s="354"/>
      <c r="AO28" s="354"/>
      <c r="AP28" s="354"/>
      <c r="AQ28" s="354"/>
      <c r="AR28" s="354"/>
      <c r="AS28" s="354"/>
      <c r="AT28" s="354"/>
      <c r="AU28" s="354"/>
      <c r="AV28" s="354"/>
      <c r="AW28" s="354"/>
      <c r="AX28" s="354"/>
      <c r="AY28" s="354"/>
      <c r="AZ28" s="354"/>
      <c r="BA28" s="354"/>
      <c r="BB28" s="354"/>
      <c r="BC28" s="354"/>
      <c r="BD28" s="354"/>
      <c r="BE28" s="354"/>
      <c r="BF28" s="354"/>
      <c r="BG28" s="354"/>
      <c r="BH28" s="354"/>
      <c r="BI28" s="354"/>
      <c r="BJ28" s="354"/>
      <c r="BK28" s="354"/>
      <c r="BL28" s="354"/>
      <c r="BM28" s="354"/>
      <c r="BN28" s="354"/>
      <c r="BO28" s="354"/>
      <c r="BP28" s="348"/>
      <c r="BQ28" s="334"/>
    </row>
    <row r="29" spans="1:69" s="14" customFormat="1" hidden="1" outlineLevel="1" x14ac:dyDescent="0.15">
      <c r="A29" s="14" t="s">
        <v>69</v>
      </c>
      <c r="B29" s="334"/>
      <c r="C29" s="20"/>
      <c r="D29" s="337"/>
      <c r="E29" s="337"/>
      <c r="F29" s="337"/>
      <c r="G29" s="354">
        <f>ROUNDUP(SUMIF($D10:$D23,"Y",G10:G23),0)</f>
        <v>0</v>
      </c>
      <c r="H29" s="354">
        <f>ROUNDUP(SUMIF($D10:$D23,"Y",H10:H23),0)</f>
        <v>2</v>
      </c>
      <c r="I29" s="354">
        <f t="shared" ref="I29:BO29" si="5">ROUNDUP(SUMIF($D10:$D23,"Y",I10:I23),0)</f>
        <v>2</v>
      </c>
      <c r="J29" s="354">
        <f t="shared" si="5"/>
        <v>2</v>
      </c>
      <c r="K29" s="354">
        <f t="shared" si="5"/>
        <v>2</v>
      </c>
      <c r="L29" s="354">
        <f t="shared" si="5"/>
        <v>2</v>
      </c>
      <c r="M29" s="354">
        <f t="shared" si="5"/>
        <v>2</v>
      </c>
      <c r="N29" s="354">
        <f t="shared" si="5"/>
        <v>2</v>
      </c>
      <c r="O29" s="354">
        <f t="shared" si="5"/>
        <v>2</v>
      </c>
      <c r="P29" s="354">
        <f t="shared" si="5"/>
        <v>2</v>
      </c>
      <c r="Q29" s="354">
        <f t="shared" si="5"/>
        <v>2</v>
      </c>
      <c r="R29" s="354">
        <f t="shared" si="5"/>
        <v>2</v>
      </c>
      <c r="S29" s="354">
        <f t="shared" si="5"/>
        <v>2</v>
      </c>
      <c r="T29" s="354">
        <f t="shared" si="5"/>
        <v>2</v>
      </c>
      <c r="U29" s="354">
        <f t="shared" si="5"/>
        <v>2</v>
      </c>
      <c r="V29" s="354">
        <f t="shared" si="5"/>
        <v>2</v>
      </c>
      <c r="W29" s="354">
        <f t="shared" si="5"/>
        <v>2</v>
      </c>
      <c r="X29" s="354">
        <f t="shared" si="5"/>
        <v>2</v>
      </c>
      <c r="Y29" s="354">
        <f t="shared" si="5"/>
        <v>2</v>
      </c>
      <c r="Z29" s="354">
        <f t="shared" si="5"/>
        <v>2</v>
      </c>
      <c r="AA29" s="354">
        <f t="shared" si="5"/>
        <v>2</v>
      </c>
      <c r="AB29" s="354">
        <f t="shared" si="5"/>
        <v>2</v>
      </c>
      <c r="AC29" s="354">
        <f t="shared" si="5"/>
        <v>2</v>
      </c>
      <c r="AD29" s="354">
        <f t="shared" si="5"/>
        <v>2</v>
      </c>
      <c r="AE29" s="354">
        <f t="shared" si="5"/>
        <v>2</v>
      </c>
      <c r="AF29" s="354">
        <f t="shared" si="5"/>
        <v>2</v>
      </c>
      <c r="AG29" s="354">
        <f t="shared" si="5"/>
        <v>2</v>
      </c>
      <c r="AH29" s="354">
        <f t="shared" si="5"/>
        <v>2</v>
      </c>
      <c r="AI29" s="354">
        <f t="shared" si="5"/>
        <v>2</v>
      </c>
      <c r="AJ29" s="354">
        <f t="shared" si="5"/>
        <v>2</v>
      </c>
      <c r="AK29" s="354">
        <f t="shared" si="5"/>
        <v>2</v>
      </c>
      <c r="AL29" s="354">
        <f t="shared" si="5"/>
        <v>2</v>
      </c>
      <c r="AM29" s="354">
        <f t="shared" si="5"/>
        <v>2</v>
      </c>
      <c r="AN29" s="354">
        <f t="shared" si="5"/>
        <v>2</v>
      </c>
      <c r="AO29" s="354">
        <f t="shared" si="5"/>
        <v>2</v>
      </c>
      <c r="AP29" s="354">
        <f t="shared" si="5"/>
        <v>2</v>
      </c>
      <c r="AQ29" s="354">
        <f t="shared" si="5"/>
        <v>2</v>
      </c>
      <c r="AR29" s="354">
        <f t="shared" si="5"/>
        <v>2</v>
      </c>
      <c r="AS29" s="354">
        <f t="shared" si="5"/>
        <v>2</v>
      </c>
      <c r="AT29" s="354">
        <f t="shared" si="5"/>
        <v>2</v>
      </c>
      <c r="AU29" s="354">
        <f t="shared" si="5"/>
        <v>2</v>
      </c>
      <c r="AV29" s="354">
        <f t="shared" si="5"/>
        <v>2</v>
      </c>
      <c r="AW29" s="354">
        <f t="shared" si="5"/>
        <v>2</v>
      </c>
      <c r="AX29" s="354">
        <f t="shared" si="5"/>
        <v>2</v>
      </c>
      <c r="AY29" s="354">
        <f t="shared" si="5"/>
        <v>2</v>
      </c>
      <c r="AZ29" s="354">
        <f t="shared" si="5"/>
        <v>2</v>
      </c>
      <c r="BA29" s="354">
        <f t="shared" si="5"/>
        <v>2</v>
      </c>
      <c r="BB29" s="354">
        <f t="shared" si="5"/>
        <v>2</v>
      </c>
      <c r="BC29" s="354">
        <f t="shared" si="5"/>
        <v>2</v>
      </c>
      <c r="BD29" s="354">
        <f t="shared" si="5"/>
        <v>2</v>
      </c>
      <c r="BE29" s="354">
        <f t="shared" si="5"/>
        <v>2</v>
      </c>
      <c r="BF29" s="354">
        <f t="shared" si="5"/>
        <v>2</v>
      </c>
      <c r="BG29" s="354">
        <f t="shared" si="5"/>
        <v>2</v>
      </c>
      <c r="BH29" s="354">
        <f t="shared" si="5"/>
        <v>2</v>
      </c>
      <c r="BI29" s="354">
        <f t="shared" si="5"/>
        <v>2</v>
      </c>
      <c r="BJ29" s="354">
        <f t="shared" si="5"/>
        <v>2</v>
      </c>
      <c r="BK29" s="354">
        <f t="shared" si="5"/>
        <v>2</v>
      </c>
      <c r="BL29" s="354">
        <f t="shared" si="5"/>
        <v>2</v>
      </c>
      <c r="BM29" s="354">
        <f t="shared" si="5"/>
        <v>2</v>
      </c>
      <c r="BN29" s="354">
        <f t="shared" si="5"/>
        <v>2</v>
      </c>
      <c r="BO29" s="354">
        <f t="shared" si="5"/>
        <v>2</v>
      </c>
      <c r="BP29" s="348"/>
      <c r="BQ29" s="334"/>
    </row>
    <row r="30" spans="1:69" s="14" customFormat="1" hidden="1" outlineLevel="1" x14ac:dyDescent="0.15">
      <c r="A30" s="14" t="s">
        <v>70</v>
      </c>
      <c r="B30" s="334"/>
      <c r="C30" s="20"/>
      <c r="D30" s="337"/>
      <c r="E30" s="337"/>
      <c r="F30" s="337"/>
      <c r="G30" s="354">
        <f>ROUNDUP(SUMIF($E10:$E23,"Y",G10:G23),0)</f>
        <v>0</v>
      </c>
      <c r="H30" s="354">
        <f>ROUNDUP(SUMIF($E10:$E23,"Y",H10:H23),0)</f>
        <v>2</v>
      </c>
      <c r="I30" s="354">
        <f t="shared" ref="I30:BO30" si="6">ROUNDUP(SUMIF($E10:$E23,"Y",I10:I23),0)</f>
        <v>2</v>
      </c>
      <c r="J30" s="354">
        <f t="shared" si="6"/>
        <v>2</v>
      </c>
      <c r="K30" s="354">
        <f t="shared" si="6"/>
        <v>2</v>
      </c>
      <c r="L30" s="354">
        <f t="shared" si="6"/>
        <v>2</v>
      </c>
      <c r="M30" s="354">
        <f t="shared" si="6"/>
        <v>2</v>
      </c>
      <c r="N30" s="354">
        <f t="shared" si="6"/>
        <v>2</v>
      </c>
      <c r="O30" s="354">
        <f t="shared" si="6"/>
        <v>2</v>
      </c>
      <c r="P30" s="354">
        <f t="shared" si="6"/>
        <v>2</v>
      </c>
      <c r="Q30" s="354">
        <f t="shared" si="6"/>
        <v>2</v>
      </c>
      <c r="R30" s="354">
        <f t="shared" si="6"/>
        <v>2</v>
      </c>
      <c r="S30" s="354">
        <f t="shared" si="6"/>
        <v>2</v>
      </c>
      <c r="T30" s="354">
        <f t="shared" si="6"/>
        <v>2</v>
      </c>
      <c r="U30" s="354">
        <f t="shared" si="6"/>
        <v>2</v>
      </c>
      <c r="V30" s="354">
        <f t="shared" si="6"/>
        <v>2</v>
      </c>
      <c r="W30" s="354">
        <f t="shared" si="6"/>
        <v>2</v>
      </c>
      <c r="X30" s="354">
        <f t="shared" si="6"/>
        <v>2</v>
      </c>
      <c r="Y30" s="354">
        <f t="shared" si="6"/>
        <v>2</v>
      </c>
      <c r="Z30" s="354">
        <f t="shared" si="6"/>
        <v>2</v>
      </c>
      <c r="AA30" s="354">
        <f t="shared" si="6"/>
        <v>2</v>
      </c>
      <c r="AB30" s="354">
        <f t="shared" si="6"/>
        <v>2</v>
      </c>
      <c r="AC30" s="354">
        <f t="shared" si="6"/>
        <v>2</v>
      </c>
      <c r="AD30" s="354">
        <f t="shared" si="6"/>
        <v>2</v>
      </c>
      <c r="AE30" s="354">
        <f t="shared" si="6"/>
        <v>2</v>
      </c>
      <c r="AF30" s="354">
        <f t="shared" si="6"/>
        <v>2</v>
      </c>
      <c r="AG30" s="354">
        <f t="shared" si="6"/>
        <v>2</v>
      </c>
      <c r="AH30" s="354">
        <f t="shared" si="6"/>
        <v>2</v>
      </c>
      <c r="AI30" s="354">
        <f t="shared" si="6"/>
        <v>2</v>
      </c>
      <c r="AJ30" s="354">
        <f t="shared" si="6"/>
        <v>2</v>
      </c>
      <c r="AK30" s="354">
        <f t="shared" si="6"/>
        <v>2</v>
      </c>
      <c r="AL30" s="354">
        <f t="shared" si="6"/>
        <v>2</v>
      </c>
      <c r="AM30" s="354">
        <f t="shared" si="6"/>
        <v>2</v>
      </c>
      <c r="AN30" s="354">
        <f t="shared" si="6"/>
        <v>2</v>
      </c>
      <c r="AO30" s="354">
        <f t="shared" si="6"/>
        <v>2</v>
      </c>
      <c r="AP30" s="354">
        <f t="shared" si="6"/>
        <v>2</v>
      </c>
      <c r="AQ30" s="354">
        <f t="shared" si="6"/>
        <v>2</v>
      </c>
      <c r="AR30" s="354">
        <f t="shared" si="6"/>
        <v>2</v>
      </c>
      <c r="AS30" s="354">
        <f t="shared" si="6"/>
        <v>2</v>
      </c>
      <c r="AT30" s="354">
        <f t="shared" si="6"/>
        <v>2</v>
      </c>
      <c r="AU30" s="354">
        <f t="shared" si="6"/>
        <v>2</v>
      </c>
      <c r="AV30" s="354">
        <f t="shared" si="6"/>
        <v>2</v>
      </c>
      <c r="AW30" s="354">
        <f t="shared" si="6"/>
        <v>2</v>
      </c>
      <c r="AX30" s="354">
        <f t="shared" si="6"/>
        <v>2</v>
      </c>
      <c r="AY30" s="354">
        <f t="shared" si="6"/>
        <v>2</v>
      </c>
      <c r="AZ30" s="354">
        <f t="shared" si="6"/>
        <v>2</v>
      </c>
      <c r="BA30" s="354">
        <f t="shared" si="6"/>
        <v>2</v>
      </c>
      <c r="BB30" s="354">
        <f t="shared" si="6"/>
        <v>2</v>
      </c>
      <c r="BC30" s="354">
        <f t="shared" si="6"/>
        <v>2</v>
      </c>
      <c r="BD30" s="354">
        <f t="shared" si="6"/>
        <v>2</v>
      </c>
      <c r="BE30" s="354">
        <f t="shared" si="6"/>
        <v>2</v>
      </c>
      <c r="BF30" s="354">
        <f>ROUNDUP(SUMIF($E10:$E23,"Y",BF10:BF23),0)</f>
        <v>2</v>
      </c>
      <c r="BG30" s="354">
        <f t="shared" si="6"/>
        <v>2</v>
      </c>
      <c r="BH30" s="354">
        <f t="shared" si="6"/>
        <v>2</v>
      </c>
      <c r="BI30" s="354">
        <f t="shared" si="6"/>
        <v>2</v>
      </c>
      <c r="BJ30" s="354">
        <f t="shared" si="6"/>
        <v>2</v>
      </c>
      <c r="BK30" s="354">
        <f t="shared" si="6"/>
        <v>2</v>
      </c>
      <c r="BL30" s="354">
        <f t="shared" si="6"/>
        <v>2</v>
      </c>
      <c r="BM30" s="354">
        <f t="shared" si="6"/>
        <v>2</v>
      </c>
      <c r="BN30" s="354">
        <f t="shared" si="6"/>
        <v>2</v>
      </c>
      <c r="BO30" s="354">
        <f t="shared" si="6"/>
        <v>2</v>
      </c>
      <c r="BP30" s="348"/>
      <c r="BQ30" s="334"/>
    </row>
    <row r="31" spans="1:69" s="14" customFormat="1" hidden="1" outlineLevel="1" x14ac:dyDescent="0.15">
      <c r="A31" s="14" t="s">
        <v>71</v>
      </c>
      <c r="B31" s="334"/>
      <c r="C31" s="20"/>
      <c r="D31" s="337"/>
      <c r="E31" s="337"/>
      <c r="F31" s="337"/>
      <c r="G31" s="354">
        <f>ROUNDUP(SUMIF($F10:$F23,"Y",G10:G23),0)</f>
        <v>0</v>
      </c>
      <c r="H31" s="354">
        <f>ROUNDUP(SUMIF($F10:$F23,"Y",H10:H23),0)</f>
        <v>2</v>
      </c>
      <c r="I31" s="354">
        <f t="shared" ref="I31:BO31" si="7">ROUNDUP(SUMIF($F10:$F23,"Y",I10:I23),0)</f>
        <v>2</v>
      </c>
      <c r="J31" s="354">
        <f t="shared" si="7"/>
        <v>2</v>
      </c>
      <c r="K31" s="354">
        <f t="shared" si="7"/>
        <v>2</v>
      </c>
      <c r="L31" s="354">
        <f t="shared" si="7"/>
        <v>2</v>
      </c>
      <c r="M31" s="354">
        <f t="shared" si="7"/>
        <v>2</v>
      </c>
      <c r="N31" s="354">
        <f t="shared" si="7"/>
        <v>2</v>
      </c>
      <c r="O31" s="354">
        <f t="shared" si="7"/>
        <v>2</v>
      </c>
      <c r="P31" s="354">
        <f t="shared" si="7"/>
        <v>2</v>
      </c>
      <c r="Q31" s="354">
        <f t="shared" si="7"/>
        <v>2</v>
      </c>
      <c r="R31" s="354">
        <f t="shared" si="7"/>
        <v>2</v>
      </c>
      <c r="S31" s="354">
        <f t="shared" si="7"/>
        <v>2</v>
      </c>
      <c r="T31" s="354">
        <f t="shared" si="7"/>
        <v>2</v>
      </c>
      <c r="U31" s="354">
        <f t="shared" si="7"/>
        <v>2</v>
      </c>
      <c r="V31" s="354">
        <f t="shared" si="7"/>
        <v>2</v>
      </c>
      <c r="W31" s="354">
        <f t="shared" si="7"/>
        <v>2</v>
      </c>
      <c r="X31" s="354">
        <f t="shared" si="7"/>
        <v>2</v>
      </c>
      <c r="Y31" s="354">
        <f t="shared" si="7"/>
        <v>2</v>
      </c>
      <c r="Z31" s="354">
        <f t="shared" si="7"/>
        <v>2</v>
      </c>
      <c r="AA31" s="354">
        <f t="shared" si="7"/>
        <v>2</v>
      </c>
      <c r="AB31" s="354">
        <f t="shared" si="7"/>
        <v>2</v>
      </c>
      <c r="AC31" s="354">
        <f t="shared" si="7"/>
        <v>2</v>
      </c>
      <c r="AD31" s="354">
        <f t="shared" si="7"/>
        <v>2</v>
      </c>
      <c r="AE31" s="354">
        <f t="shared" si="7"/>
        <v>2</v>
      </c>
      <c r="AF31" s="354">
        <f t="shared" si="7"/>
        <v>2</v>
      </c>
      <c r="AG31" s="354">
        <f t="shared" si="7"/>
        <v>2</v>
      </c>
      <c r="AH31" s="354">
        <f t="shared" si="7"/>
        <v>2</v>
      </c>
      <c r="AI31" s="354">
        <f t="shared" si="7"/>
        <v>2</v>
      </c>
      <c r="AJ31" s="354">
        <f t="shared" si="7"/>
        <v>2</v>
      </c>
      <c r="AK31" s="354">
        <f t="shared" si="7"/>
        <v>2</v>
      </c>
      <c r="AL31" s="354">
        <f t="shared" si="7"/>
        <v>2</v>
      </c>
      <c r="AM31" s="354">
        <f t="shared" si="7"/>
        <v>2</v>
      </c>
      <c r="AN31" s="354">
        <f t="shared" si="7"/>
        <v>2</v>
      </c>
      <c r="AO31" s="354">
        <f t="shared" si="7"/>
        <v>2</v>
      </c>
      <c r="AP31" s="354">
        <f t="shared" si="7"/>
        <v>2</v>
      </c>
      <c r="AQ31" s="354">
        <f t="shared" si="7"/>
        <v>2</v>
      </c>
      <c r="AR31" s="354">
        <f t="shared" si="7"/>
        <v>2</v>
      </c>
      <c r="AS31" s="354">
        <f t="shared" si="7"/>
        <v>2</v>
      </c>
      <c r="AT31" s="354">
        <f t="shared" si="7"/>
        <v>2</v>
      </c>
      <c r="AU31" s="354">
        <f t="shared" si="7"/>
        <v>2</v>
      </c>
      <c r="AV31" s="354">
        <f t="shared" si="7"/>
        <v>2</v>
      </c>
      <c r="AW31" s="354">
        <f t="shared" si="7"/>
        <v>2</v>
      </c>
      <c r="AX31" s="354">
        <f t="shared" si="7"/>
        <v>2</v>
      </c>
      <c r="AY31" s="354">
        <f t="shared" si="7"/>
        <v>2</v>
      </c>
      <c r="AZ31" s="354">
        <f t="shared" si="7"/>
        <v>2</v>
      </c>
      <c r="BA31" s="354">
        <f t="shared" si="7"/>
        <v>2</v>
      </c>
      <c r="BB31" s="354">
        <f t="shared" si="7"/>
        <v>2</v>
      </c>
      <c r="BC31" s="354">
        <f t="shared" si="7"/>
        <v>2</v>
      </c>
      <c r="BD31" s="354">
        <f t="shared" si="7"/>
        <v>2</v>
      </c>
      <c r="BE31" s="354">
        <f t="shared" si="7"/>
        <v>2</v>
      </c>
      <c r="BF31" s="354">
        <f t="shared" si="7"/>
        <v>2</v>
      </c>
      <c r="BG31" s="354">
        <f t="shared" si="7"/>
        <v>2</v>
      </c>
      <c r="BH31" s="354">
        <f t="shared" si="7"/>
        <v>2</v>
      </c>
      <c r="BI31" s="354">
        <f t="shared" si="7"/>
        <v>2</v>
      </c>
      <c r="BJ31" s="354">
        <f t="shared" si="7"/>
        <v>2</v>
      </c>
      <c r="BK31" s="354">
        <f t="shared" si="7"/>
        <v>2</v>
      </c>
      <c r="BL31" s="354">
        <f t="shared" si="7"/>
        <v>2</v>
      </c>
      <c r="BM31" s="354">
        <f t="shared" si="7"/>
        <v>2</v>
      </c>
      <c r="BN31" s="354">
        <f t="shared" si="7"/>
        <v>2</v>
      </c>
      <c r="BO31" s="354">
        <f t="shared" si="7"/>
        <v>2</v>
      </c>
      <c r="BP31" s="348"/>
      <c r="BQ31" s="334"/>
    </row>
    <row r="32" spans="1:69" s="14" customFormat="1" collapsed="1" x14ac:dyDescent="0.15">
      <c r="B32" s="334"/>
      <c r="C32" s="20"/>
      <c r="D32" s="337"/>
      <c r="E32" s="337"/>
      <c r="F32" s="337"/>
      <c r="G32" s="352"/>
      <c r="H32" s="352"/>
      <c r="I32" s="352"/>
      <c r="J32" s="352"/>
      <c r="K32" s="352"/>
      <c r="L32" s="352"/>
      <c r="M32" s="352"/>
      <c r="N32" s="352"/>
      <c r="O32" s="352"/>
      <c r="P32" s="352"/>
      <c r="Q32" s="352"/>
      <c r="R32" s="352"/>
      <c r="S32" s="352"/>
      <c r="T32" s="352"/>
      <c r="U32" s="352"/>
      <c r="V32" s="352"/>
      <c r="W32" s="352"/>
      <c r="X32" s="352"/>
      <c r="Y32" s="352"/>
      <c r="Z32" s="352"/>
      <c r="AA32" s="352"/>
      <c r="AB32" s="352"/>
      <c r="AC32" s="352"/>
      <c r="AD32" s="352"/>
      <c r="AE32" s="352"/>
      <c r="AF32" s="352"/>
      <c r="AG32" s="352"/>
      <c r="AH32" s="352"/>
      <c r="AI32" s="352"/>
      <c r="AJ32" s="352"/>
      <c r="AK32" s="352"/>
      <c r="AL32" s="352"/>
      <c r="AM32" s="352"/>
      <c r="AN32" s="352"/>
      <c r="AO32" s="352"/>
      <c r="AP32" s="352"/>
      <c r="AQ32" s="352"/>
      <c r="AR32" s="352"/>
      <c r="AS32" s="352"/>
      <c r="AT32" s="352"/>
      <c r="AU32" s="352"/>
      <c r="AV32" s="352"/>
      <c r="AW32" s="352"/>
      <c r="AX32" s="352"/>
      <c r="AY32" s="352"/>
      <c r="AZ32" s="352"/>
      <c r="BA32" s="352"/>
      <c r="BB32" s="352"/>
      <c r="BC32" s="352"/>
      <c r="BD32" s="352"/>
      <c r="BE32" s="352"/>
      <c r="BF32" s="352"/>
      <c r="BG32" s="352"/>
      <c r="BH32" s="352"/>
      <c r="BI32" s="352"/>
      <c r="BJ32" s="352"/>
      <c r="BK32" s="352"/>
      <c r="BL32" s="352"/>
      <c r="BM32" s="352"/>
      <c r="BN32" s="352"/>
      <c r="BO32" s="352"/>
      <c r="BP32" s="348"/>
      <c r="BQ32" s="334"/>
    </row>
    <row r="33" spans="1:69" x14ac:dyDescent="0.15">
      <c r="A33" s="14" t="s">
        <v>1184</v>
      </c>
      <c r="B33" s="332"/>
      <c r="C33" s="142"/>
      <c r="D33" s="337"/>
      <c r="E33" s="337"/>
      <c r="F33" s="337"/>
      <c r="G33" s="353"/>
      <c r="H33" s="353"/>
      <c r="I33" s="353"/>
      <c r="J33" s="353"/>
      <c r="K33" s="353"/>
      <c r="L33" s="353"/>
      <c r="M33" s="353"/>
      <c r="N33" s="353"/>
      <c r="O33" s="353"/>
      <c r="P33" s="353"/>
      <c r="Q33" s="353"/>
      <c r="R33" s="353"/>
      <c r="S33" s="353"/>
      <c r="T33" s="353"/>
      <c r="U33" s="353"/>
      <c r="V33" s="353"/>
      <c r="W33" s="353"/>
      <c r="X33" s="353"/>
      <c r="Y33" s="353"/>
      <c r="Z33" s="353"/>
      <c r="AA33" s="353"/>
      <c r="AB33" s="353"/>
      <c r="AC33" s="353"/>
      <c r="AD33" s="353"/>
      <c r="AE33" s="353"/>
      <c r="AF33" s="353"/>
      <c r="AG33" s="353"/>
      <c r="AH33" s="353"/>
      <c r="AI33" s="353"/>
      <c r="AJ33" s="353"/>
      <c r="AK33" s="353"/>
      <c r="AL33" s="353"/>
      <c r="AM33" s="353"/>
      <c r="AN33" s="353"/>
      <c r="AO33" s="353"/>
      <c r="AP33" s="353"/>
      <c r="AQ33" s="353"/>
      <c r="AR33" s="353"/>
      <c r="AS33" s="353"/>
      <c r="AT33" s="353"/>
      <c r="AU33" s="353"/>
      <c r="AV33" s="353"/>
      <c r="AW33" s="353"/>
      <c r="AX33" s="353"/>
      <c r="AY33" s="353"/>
      <c r="AZ33" s="353"/>
      <c r="BA33" s="353"/>
      <c r="BB33" s="353"/>
      <c r="BC33" s="353"/>
      <c r="BD33" s="353"/>
      <c r="BE33" s="353"/>
      <c r="BF33" s="353"/>
      <c r="BG33" s="353"/>
      <c r="BH33" s="353"/>
      <c r="BI33" s="353"/>
      <c r="BJ33" s="353"/>
      <c r="BK33" s="353"/>
      <c r="BL33" s="353"/>
      <c r="BM33" s="353"/>
      <c r="BN33" s="353"/>
      <c r="BO33" s="353"/>
      <c r="BP33" s="349"/>
      <c r="BQ33" s="351"/>
    </row>
    <row r="34" spans="1:69" hidden="1" outlineLevel="1" x14ac:dyDescent="0.15">
      <c r="A34" s="14"/>
      <c r="B34" s="332"/>
      <c r="C34" s="142"/>
      <c r="D34" s="337"/>
      <c r="E34" s="337"/>
      <c r="F34" s="337"/>
      <c r="G34" s="353"/>
      <c r="H34" s="353"/>
      <c r="I34" s="353"/>
      <c r="J34" s="353"/>
      <c r="K34" s="353"/>
      <c r="L34" s="353"/>
      <c r="M34" s="353"/>
      <c r="N34" s="353"/>
      <c r="O34" s="353"/>
      <c r="P34" s="353"/>
      <c r="Q34" s="353"/>
      <c r="R34" s="353"/>
      <c r="S34" s="353"/>
      <c r="T34" s="353"/>
      <c r="U34" s="353"/>
      <c r="V34" s="353"/>
      <c r="W34" s="353"/>
      <c r="X34" s="353"/>
      <c r="Y34" s="353"/>
      <c r="Z34" s="353"/>
      <c r="AA34" s="353"/>
      <c r="AB34" s="353"/>
      <c r="AC34" s="353"/>
      <c r="AD34" s="353"/>
      <c r="AE34" s="353"/>
      <c r="AF34" s="353"/>
      <c r="AG34" s="353"/>
      <c r="AH34" s="353"/>
      <c r="AI34" s="353"/>
      <c r="AJ34" s="353"/>
      <c r="AK34" s="353"/>
      <c r="AL34" s="353"/>
      <c r="AM34" s="353"/>
      <c r="AN34" s="353"/>
      <c r="AO34" s="353"/>
      <c r="AP34" s="353"/>
      <c r="AQ34" s="353"/>
      <c r="AR34" s="353"/>
      <c r="AS34" s="353"/>
      <c r="AT34" s="353"/>
      <c r="AU34" s="353"/>
      <c r="AV34" s="353"/>
      <c r="AW34" s="353"/>
      <c r="AX34" s="353"/>
      <c r="AY34" s="353"/>
      <c r="AZ34" s="353"/>
      <c r="BA34" s="353"/>
      <c r="BB34" s="353"/>
      <c r="BC34" s="353"/>
      <c r="BD34" s="353"/>
      <c r="BE34" s="353"/>
      <c r="BF34" s="353"/>
      <c r="BG34" s="353"/>
      <c r="BH34" s="353"/>
      <c r="BI34" s="353"/>
      <c r="BJ34" s="353"/>
      <c r="BK34" s="353"/>
      <c r="BL34" s="353"/>
      <c r="BM34" s="353"/>
      <c r="BN34" s="353"/>
      <c r="BO34" s="353"/>
      <c r="BP34" s="349"/>
      <c r="BQ34" s="351"/>
    </row>
    <row r="35" spans="1:69" hidden="1" outlineLevel="1" x14ac:dyDescent="0.15">
      <c r="A35" s="33" t="s">
        <v>19</v>
      </c>
      <c r="B35" s="330">
        <v>90000</v>
      </c>
      <c r="C35" s="264">
        <f>B35/12</f>
        <v>7500</v>
      </c>
      <c r="D35" s="335" t="s">
        <v>64</v>
      </c>
      <c r="E35" s="335" t="s">
        <v>64</v>
      </c>
      <c r="F35" s="335" t="s">
        <v>64</v>
      </c>
      <c r="G35" s="339">
        <v>0</v>
      </c>
      <c r="H35" s="339">
        <v>0</v>
      </c>
      <c r="I35" s="339">
        <v>0</v>
      </c>
      <c r="J35" s="339">
        <v>0</v>
      </c>
      <c r="K35" s="339">
        <v>0</v>
      </c>
      <c r="L35" s="339">
        <v>0</v>
      </c>
      <c r="M35" s="339">
        <v>0</v>
      </c>
      <c r="N35" s="339">
        <v>0</v>
      </c>
      <c r="O35" s="339">
        <v>0</v>
      </c>
      <c r="P35" s="339">
        <v>0</v>
      </c>
      <c r="Q35" s="339">
        <v>0</v>
      </c>
      <c r="R35" s="339">
        <v>0</v>
      </c>
      <c r="S35" s="339">
        <v>0</v>
      </c>
      <c r="T35" s="339">
        <v>0</v>
      </c>
      <c r="U35" s="339">
        <v>0</v>
      </c>
      <c r="V35" s="339">
        <v>0</v>
      </c>
      <c r="W35" s="339">
        <v>0</v>
      </c>
      <c r="X35" s="339">
        <v>0</v>
      </c>
      <c r="Y35" s="339">
        <v>0</v>
      </c>
      <c r="Z35" s="339">
        <v>0</v>
      </c>
      <c r="AA35" s="339">
        <v>0</v>
      </c>
      <c r="AB35" s="339">
        <v>0</v>
      </c>
      <c r="AC35" s="339">
        <v>0</v>
      </c>
      <c r="AD35" s="339">
        <v>0</v>
      </c>
      <c r="AE35" s="339">
        <v>0</v>
      </c>
      <c r="AF35" s="339">
        <v>0</v>
      </c>
      <c r="AG35" s="339">
        <v>0</v>
      </c>
      <c r="AH35" s="339">
        <v>0</v>
      </c>
      <c r="AI35" s="339">
        <v>0</v>
      </c>
      <c r="AJ35" s="339">
        <v>0</v>
      </c>
      <c r="AK35" s="339">
        <v>0</v>
      </c>
      <c r="AL35" s="339">
        <v>0</v>
      </c>
      <c r="AM35" s="339">
        <v>0</v>
      </c>
      <c r="AN35" s="339">
        <v>0</v>
      </c>
      <c r="AO35" s="339">
        <v>0</v>
      </c>
      <c r="AP35" s="339">
        <v>0</v>
      </c>
      <c r="AQ35" s="339">
        <v>0</v>
      </c>
      <c r="AR35" s="339">
        <v>0</v>
      </c>
      <c r="AS35" s="339">
        <v>0</v>
      </c>
      <c r="AT35" s="339">
        <v>0</v>
      </c>
      <c r="AU35" s="339">
        <v>0</v>
      </c>
      <c r="AV35" s="339">
        <v>0</v>
      </c>
      <c r="AW35" s="339">
        <v>0</v>
      </c>
      <c r="AX35" s="339">
        <v>0</v>
      </c>
      <c r="AY35" s="339">
        <v>0</v>
      </c>
      <c r="AZ35" s="339">
        <v>0</v>
      </c>
      <c r="BA35" s="339">
        <v>0</v>
      </c>
      <c r="BB35" s="339">
        <v>0</v>
      </c>
      <c r="BC35" s="339">
        <v>0</v>
      </c>
      <c r="BD35" s="339">
        <v>0</v>
      </c>
      <c r="BE35" s="339">
        <v>0</v>
      </c>
      <c r="BF35" s="339">
        <v>0</v>
      </c>
      <c r="BG35" s="339">
        <v>0</v>
      </c>
      <c r="BH35" s="339">
        <v>0</v>
      </c>
      <c r="BI35" s="339">
        <v>0</v>
      </c>
      <c r="BJ35" s="339">
        <v>0</v>
      </c>
      <c r="BK35" s="339">
        <v>0</v>
      </c>
      <c r="BL35" s="339">
        <v>0</v>
      </c>
      <c r="BM35" s="339">
        <v>0</v>
      </c>
      <c r="BN35" s="339">
        <v>0</v>
      </c>
      <c r="BO35" s="339">
        <v>0</v>
      </c>
      <c r="BP35" s="349"/>
      <c r="BQ35" s="351"/>
    </row>
    <row r="36" spans="1:69" s="18" customFormat="1" hidden="1" outlineLevel="1" x14ac:dyDescent="0.15">
      <c r="A36" s="33" t="s">
        <v>86</v>
      </c>
      <c r="B36" s="330">
        <v>85</v>
      </c>
      <c r="C36" s="264">
        <f>B36*160</f>
        <v>13600</v>
      </c>
      <c r="D36" s="335" t="s">
        <v>91</v>
      </c>
      <c r="E36" s="335" t="s">
        <v>64</v>
      </c>
      <c r="F36" s="335" t="s">
        <v>64</v>
      </c>
      <c r="G36" s="339">
        <v>0</v>
      </c>
      <c r="H36" s="339">
        <v>0</v>
      </c>
      <c r="I36" s="339">
        <v>0</v>
      </c>
      <c r="J36" s="339">
        <v>0</v>
      </c>
      <c r="K36" s="339">
        <v>0</v>
      </c>
      <c r="L36" s="339">
        <v>0</v>
      </c>
      <c r="M36" s="339">
        <v>0</v>
      </c>
      <c r="N36" s="339">
        <v>0</v>
      </c>
      <c r="O36" s="339">
        <v>0</v>
      </c>
      <c r="P36" s="339">
        <v>0</v>
      </c>
      <c r="Q36" s="339">
        <v>0</v>
      </c>
      <c r="R36" s="339">
        <v>0</v>
      </c>
      <c r="S36" s="339">
        <v>0</v>
      </c>
      <c r="T36" s="339">
        <v>0</v>
      </c>
      <c r="U36" s="339">
        <v>0</v>
      </c>
      <c r="V36" s="339">
        <v>0</v>
      </c>
      <c r="W36" s="339">
        <v>0</v>
      </c>
      <c r="X36" s="339">
        <v>0</v>
      </c>
      <c r="Y36" s="339">
        <v>0</v>
      </c>
      <c r="Z36" s="339">
        <v>0</v>
      </c>
      <c r="AA36" s="339">
        <v>0</v>
      </c>
      <c r="AB36" s="339">
        <v>0</v>
      </c>
      <c r="AC36" s="339">
        <v>0</v>
      </c>
      <c r="AD36" s="339">
        <v>0</v>
      </c>
      <c r="AE36" s="339">
        <v>0</v>
      </c>
      <c r="AF36" s="339">
        <v>0</v>
      </c>
      <c r="AG36" s="339">
        <v>0</v>
      </c>
      <c r="AH36" s="339">
        <v>0</v>
      </c>
      <c r="AI36" s="339">
        <v>0</v>
      </c>
      <c r="AJ36" s="339">
        <v>0</v>
      </c>
      <c r="AK36" s="339">
        <v>0</v>
      </c>
      <c r="AL36" s="339">
        <v>0</v>
      </c>
      <c r="AM36" s="339">
        <v>0</v>
      </c>
      <c r="AN36" s="339">
        <v>0</v>
      </c>
      <c r="AO36" s="339">
        <v>0</v>
      </c>
      <c r="AP36" s="339">
        <v>0</v>
      </c>
      <c r="AQ36" s="339">
        <v>0</v>
      </c>
      <c r="AR36" s="339">
        <v>0</v>
      </c>
      <c r="AS36" s="339">
        <v>0</v>
      </c>
      <c r="AT36" s="339">
        <v>0</v>
      </c>
      <c r="AU36" s="339">
        <v>0</v>
      </c>
      <c r="AV36" s="339">
        <v>0</v>
      </c>
      <c r="AW36" s="339">
        <v>0</v>
      </c>
      <c r="AX36" s="339">
        <v>0</v>
      </c>
      <c r="AY36" s="339">
        <v>0</v>
      </c>
      <c r="AZ36" s="339">
        <v>0</v>
      </c>
      <c r="BA36" s="339">
        <v>0</v>
      </c>
      <c r="BB36" s="339">
        <v>0</v>
      </c>
      <c r="BC36" s="339">
        <v>0</v>
      </c>
      <c r="BD36" s="339">
        <v>0</v>
      </c>
      <c r="BE36" s="339">
        <v>0</v>
      </c>
      <c r="BF36" s="339">
        <v>0</v>
      </c>
      <c r="BG36" s="339">
        <v>0</v>
      </c>
      <c r="BH36" s="339">
        <v>0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49"/>
      <c r="BQ36" s="350"/>
    </row>
    <row r="37" spans="1:69" hidden="1" outlineLevel="1" x14ac:dyDescent="0.15">
      <c r="B37" s="330"/>
      <c r="C37" s="265"/>
      <c r="D37" s="336"/>
      <c r="E37" s="336"/>
      <c r="F37" s="336"/>
      <c r="G37" s="339"/>
      <c r="H37" s="339"/>
      <c r="I37" s="339"/>
      <c r="J37" s="339"/>
      <c r="K37" s="339"/>
      <c r="L37" s="339"/>
      <c r="M37" s="339"/>
      <c r="N37" s="339"/>
      <c r="O37" s="339"/>
      <c r="P37" s="339"/>
      <c r="Q37" s="339"/>
      <c r="R37" s="339"/>
      <c r="S37" s="339"/>
      <c r="T37" s="339"/>
      <c r="U37" s="339"/>
      <c r="V37" s="339"/>
      <c r="W37" s="339"/>
      <c r="X37" s="339"/>
      <c r="Y37" s="339"/>
      <c r="Z37" s="339"/>
      <c r="AA37" s="339"/>
      <c r="AB37" s="339"/>
      <c r="AC37" s="339"/>
      <c r="AD37" s="339"/>
      <c r="AE37" s="339"/>
      <c r="AF37" s="339"/>
      <c r="AG37" s="339"/>
      <c r="AH37" s="339"/>
      <c r="AI37" s="339"/>
      <c r="AJ37" s="339"/>
      <c r="AK37" s="339"/>
      <c r="AL37" s="339"/>
      <c r="AM37" s="339"/>
      <c r="AN37" s="339"/>
      <c r="AO37" s="339"/>
      <c r="AP37" s="339"/>
      <c r="AQ37" s="339"/>
      <c r="AR37" s="339"/>
      <c r="AS37" s="339"/>
      <c r="AT37" s="339"/>
      <c r="AU37" s="339"/>
      <c r="AV37" s="339"/>
      <c r="AW37" s="339"/>
      <c r="AX37" s="339"/>
      <c r="AY37" s="339"/>
      <c r="AZ37" s="339"/>
      <c r="BA37" s="339"/>
      <c r="BB37" s="339"/>
      <c r="BC37" s="339"/>
      <c r="BD37" s="339"/>
      <c r="BE37" s="339"/>
      <c r="BF37" s="339"/>
      <c r="BG37" s="339"/>
      <c r="BH37" s="339"/>
      <c r="BI37" s="339"/>
      <c r="BJ37" s="339"/>
      <c r="BK37" s="339"/>
      <c r="BL37" s="339"/>
      <c r="BM37" s="339"/>
      <c r="BN37" s="339"/>
      <c r="BO37" s="339"/>
      <c r="BP37" s="349"/>
      <c r="BQ37" s="351"/>
    </row>
    <row r="38" spans="1:69" hidden="1" outlineLevel="1" x14ac:dyDescent="0.15">
      <c r="A38" s="33" t="s">
        <v>1195</v>
      </c>
      <c r="B38" s="330">
        <f>2000000*12</f>
        <v>24000000</v>
      </c>
      <c r="C38" s="264">
        <f>B38/12</f>
        <v>2000000</v>
      </c>
      <c r="D38" s="335" t="s">
        <v>64</v>
      </c>
      <c r="E38" s="335" t="s">
        <v>64</v>
      </c>
      <c r="F38" s="335" t="s">
        <v>64</v>
      </c>
      <c r="G38" s="339">
        <v>0</v>
      </c>
      <c r="H38" s="339">
        <v>0</v>
      </c>
      <c r="I38" s="339">
        <v>0</v>
      </c>
      <c r="J38" s="339">
        <v>0</v>
      </c>
      <c r="K38" s="339">
        <v>0</v>
      </c>
      <c r="L38" s="339">
        <v>0</v>
      </c>
      <c r="M38" s="339">
        <v>0</v>
      </c>
      <c r="N38" s="339">
        <v>0</v>
      </c>
      <c r="O38" s="339">
        <v>0</v>
      </c>
      <c r="P38" s="339">
        <v>0</v>
      </c>
      <c r="Q38" s="339">
        <v>0</v>
      </c>
      <c r="R38" s="339">
        <v>0</v>
      </c>
      <c r="S38" s="339">
        <v>0</v>
      </c>
      <c r="T38" s="339">
        <v>0</v>
      </c>
      <c r="U38" s="339">
        <v>0</v>
      </c>
      <c r="V38" s="339">
        <v>0</v>
      </c>
      <c r="W38" s="339">
        <v>0</v>
      </c>
      <c r="X38" s="339">
        <v>0</v>
      </c>
      <c r="Y38" s="339">
        <v>0</v>
      </c>
      <c r="Z38" s="339">
        <v>0</v>
      </c>
      <c r="AA38" s="339">
        <v>0</v>
      </c>
      <c r="AB38" s="339">
        <v>0</v>
      </c>
      <c r="AC38" s="339">
        <v>0</v>
      </c>
      <c r="AD38" s="339">
        <v>0</v>
      </c>
      <c r="AE38" s="339">
        <v>0</v>
      </c>
      <c r="AF38" s="339">
        <v>0</v>
      </c>
      <c r="AG38" s="339">
        <v>0</v>
      </c>
      <c r="AH38" s="339">
        <v>0</v>
      </c>
      <c r="AI38" s="339">
        <v>0</v>
      </c>
      <c r="AJ38" s="339">
        <v>0</v>
      </c>
      <c r="AK38" s="339">
        <v>0</v>
      </c>
      <c r="AL38" s="339">
        <v>0</v>
      </c>
      <c r="AM38" s="339">
        <v>0</v>
      </c>
      <c r="AN38" s="339">
        <v>0</v>
      </c>
      <c r="AO38" s="339">
        <v>0</v>
      </c>
      <c r="AP38" s="339">
        <v>0</v>
      </c>
      <c r="AQ38" s="339">
        <v>0</v>
      </c>
      <c r="AR38" s="339">
        <v>0</v>
      </c>
      <c r="AS38" s="339">
        <v>0</v>
      </c>
      <c r="AT38" s="339">
        <v>0</v>
      </c>
      <c r="AU38" s="339">
        <v>0</v>
      </c>
      <c r="AV38" s="339">
        <v>0</v>
      </c>
      <c r="AW38" s="339">
        <v>0</v>
      </c>
      <c r="AX38" s="339">
        <v>0</v>
      </c>
      <c r="AY38" s="339">
        <v>0</v>
      </c>
      <c r="AZ38" s="339">
        <v>0</v>
      </c>
      <c r="BA38" s="339">
        <v>0</v>
      </c>
      <c r="BB38" s="339">
        <v>0</v>
      </c>
      <c r="BC38" s="339">
        <v>0</v>
      </c>
      <c r="BD38" s="339">
        <v>0</v>
      </c>
      <c r="BE38" s="339">
        <v>0</v>
      </c>
      <c r="BF38" s="339">
        <v>0</v>
      </c>
      <c r="BG38" s="339">
        <v>0</v>
      </c>
      <c r="BH38" s="339">
        <v>0</v>
      </c>
      <c r="BI38" s="339">
        <v>0</v>
      </c>
      <c r="BJ38" s="339">
        <v>0</v>
      </c>
      <c r="BK38" s="339">
        <v>0</v>
      </c>
      <c r="BL38" s="339">
        <v>0</v>
      </c>
      <c r="BM38" s="339">
        <v>0</v>
      </c>
      <c r="BN38" s="339">
        <v>0</v>
      </c>
      <c r="BO38" s="339">
        <v>0</v>
      </c>
      <c r="BP38" s="349"/>
      <c r="BQ38" s="351"/>
    </row>
    <row r="39" spans="1:69" s="18" customFormat="1" hidden="1" outlineLevel="1" x14ac:dyDescent="0.15">
      <c r="A39" s="33" t="s">
        <v>86</v>
      </c>
      <c r="B39" s="330">
        <f>2000000/160</f>
        <v>12500</v>
      </c>
      <c r="C39" s="264">
        <f>B39*160</f>
        <v>2000000</v>
      </c>
      <c r="D39" s="335" t="s">
        <v>91</v>
      </c>
      <c r="E39" s="335" t="s">
        <v>64</v>
      </c>
      <c r="F39" s="335" t="s">
        <v>64</v>
      </c>
      <c r="G39" s="339">
        <v>0</v>
      </c>
      <c r="H39" s="339">
        <v>0.5</v>
      </c>
      <c r="I39" s="339">
        <v>0.5</v>
      </c>
      <c r="J39" s="339">
        <v>0.5</v>
      </c>
      <c r="K39" s="339">
        <v>0.5</v>
      </c>
      <c r="L39" s="339">
        <v>0.5</v>
      </c>
      <c r="M39" s="339">
        <v>0.5</v>
      </c>
      <c r="N39" s="339">
        <v>0.5</v>
      </c>
      <c r="O39" s="339">
        <v>0.5</v>
      </c>
      <c r="P39" s="339">
        <v>0.5</v>
      </c>
      <c r="Q39" s="339">
        <v>0.5</v>
      </c>
      <c r="R39" s="339">
        <v>0.5</v>
      </c>
      <c r="S39" s="339">
        <v>0.5</v>
      </c>
      <c r="T39" s="339">
        <v>0.5</v>
      </c>
      <c r="U39" s="339">
        <v>0.5</v>
      </c>
      <c r="V39" s="339">
        <v>0.5</v>
      </c>
      <c r="W39" s="339">
        <v>0.5</v>
      </c>
      <c r="X39" s="339">
        <v>0.5</v>
      </c>
      <c r="Y39" s="339">
        <v>0.5</v>
      </c>
      <c r="Z39" s="339">
        <v>0.5</v>
      </c>
      <c r="AA39" s="339">
        <v>0.5</v>
      </c>
      <c r="AB39" s="339">
        <v>0.5</v>
      </c>
      <c r="AC39" s="339">
        <v>0.5</v>
      </c>
      <c r="AD39" s="339">
        <v>0.5</v>
      </c>
      <c r="AE39" s="339">
        <v>0.5</v>
      </c>
      <c r="AF39" s="339"/>
      <c r="AG39" s="339"/>
      <c r="AH39" s="339"/>
      <c r="AI39" s="339"/>
      <c r="AJ39" s="339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/>
      <c r="BC39" s="339"/>
      <c r="BD39" s="339"/>
      <c r="BE39" s="339"/>
      <c r="BF39" s="339"/>
      <c r="BG39" s="339"/>
      <c r="BH39" s="339"/>
      <c r="BI39" s="339"/>
      <c r="BJ39" s="339"/>
      <c r="BK39" s="339"/>
      <c r="BL39" s="339"/>
      <c r="BM39" s="339"/>
      <c r="BN39" s="339"/>
      <c r="BO39" s="339"/>
      <c r="BP39" s="349"/>
      <c r="BQ39" s="350"/>
    </row>
    <row r="40" spans="1:69" hidden="1" outlineLevel="1" x14ac:dyDescent="0.15">
      <c r="B40" s="340"/>
      <c r="C40" s="142"/>
      <c r="D40" s="344"/>
      <c r="E40" s="344"/>
      <c r="F40" s="344"/>
      <c r="G40" s="339"/>
      <c r="H40" s="339"/>
      <c r="I40" s="339"/>
      <c r="J40" s="339"/>
      <c r="K40" s="339"/>
      <c r="L40" s="339"/>
      <c r="M40" s="339"/>
      <c r="N40" s="339"/>
      <c r="O40" s="339"/>
      <c r="P40" s="339"/>
      <c r="Q40" s="339"/>
      <c r="R40" s="339"/>
      <c r="S40" s="339"/>
      <c r="T40" s="339"/>
      <c r="U40" s="339"/>
      <c r="V40" s="339"/>
      <c r="W40" s="339"/>
      <c r="X40" s="339"/>
      <c r="Y40" s="339"/>
      <c r="Z40" s="339"/>
      <c r="AA40" s="339"/>
      <c r="AB40" s="339"/>
      <c r="AC40" s="339"/>
      <c r="AD40" s="339"/>
      <c r="AE40" s="339"/>
      <c r="AF40" s="339"/>
      <c r="AG40" s="339"/>
      <c r="AH40" s="339"/>
      <c r="AI40" s="339"/>
      <c r="AJ40" s="339"/>
      <c r="AK40" s="339"/>
      <c r="AL40" s="339"/>
      <c r="AM40" s="339"/>
      <c r="AN40" s="339"/>
      <c r="AO40" s="339"/>
      <c r="AP40" s="339"/>
      <c r="AQ40" s="339"/>
      <c r="AR40" s="339"/>
      <c r="AS40" s="339"/>
      <c r="AT40" s="339"/>
      <c r="AU40" s="339"/>
      <c r="AV40" s="339"/>
      <c r="AW40" s="339"/>
      <c r="AX40" s="339"/>
      <c r="AY40" s="339"/>
      <c r="AZ40" s="339"/>
      <c r="BA40" s="339"/>
      <c r="BB40" s="339"/>
      <c r="BC40" s="339"/>
      <c r="BD40" s="339"/>
      <c r="BE40" s="339"/>
      <c r="BF40" s="339"/>
      <c r="BG40" s="339"/>
      <c r="BH40" s="339"/>
      <c r="BI40" s="339"/>
      <c r="BJ40" s="339"/>
      <c r="BK40" s="339"/>
      <c r="BL40" s="339"/>
      <c r="BM40" s="339"/>
      <c r="BN40" s="339"/>
      <c r="BO40" s="339"/>
      <c r="BP40" s="349"/>
      <c r="BQ40" s="351"/>
    </row>
    <row r="41" spans="1:69" hidden="1" outlineLevel="1" x14ac:dyDescent="0.15">
      <c r="A41" s="33" t="s">
        <v>1196</v>
      </c>
      <c r="B41" s="330">
        <f>2000000*12</f>
        <v>24000000</v>
      </c>
      <c r="C41" s="264">
        <f>B41/12</f>
        <v>2000000</v>
      </c>
      <c r="D41" s="335" t="s">
        <v>91</v>
      </c>
      <c r="E41" s="335" t="s">
        <v>64</v>
      </c>
      <c r="F41" s="335" t="s">
        <v>64</v>
      </c>
      <c r="G41" s="339">
        <v>0</v>
      </c>
      <c r="H41" s="339">
        <v>0</v>
      </c>
      <c r="I41" s="339">
        <v>0</v>
      </c>
      <c r="J41" s="339">
        <v>0</v>
      </c>
      <c r="K41" s="339">
        <v>0</v>
      </c>
      <c r="L41" s="339">
        <v>0</v>
      </c>
      <c r="M41" s="339">
        <v>0</v>
      </c>
      <c r="N41" s="339">
        <v>0</v>
      </c>
      <c r="O41" s="339">
        <v>0</v>
      </c>
      <c r="P41" s="339">
        <v>0</v>
      </c>
      <c r="Q41" s="339">
        <v>0</v>
      </c>
      <c r="R41" s="339">
        <v>0</v>
      </c>
      <c r="S41" s="339">
        <v>0</v>
      </c>
      <c r="T41" s="339">
        <v>0</v>
      </c>
      <c r="U41" s="339">
        <v>0</v>
      </c>
      <c r="V41" s="339">
        <v>0</v>
      </c>
      <c r="W41" s="339">
        <v>0</v>
      </c>
      <c r="X41" s="339">
        <v>0</v>
      </c>
      <c r="Y41" s="339">
        <v>0</v>
      </c>
      <c r="Z41" s="339">
        <v>0</v>
      </c>
      <c r="AA41" s="339">
        <v>0</v>
      </c>
      <c r="AB41" s="339">
        <v>0</v>
      </c>
      <c r="AC41" s="339">
        <v>0</v>
      </c>
      <c r="AD41" s="339">
        <v>0</v>
      </c>
      <c r="AE41" s="339">
        <v>0</v>
      </c>
      <c r="AF41" s="339">
        <v>0</v>
      </c>
      <c r="AG41" s="339">
        <v>0</v>
      </c>
      <c r="AH41" s="339">
        <v>0</v>
      </c>
      <c r="AI41" s="339">
        <v>0</v>
      </c>
      <c r="AJ41" s="339">
        <v>0</v>
      </c>
      <c r="AK41" s="339">
        <v>0</v>
      </c>
      <c r="AL41" s="339">
        <v>0</v>
      </c>
      <c r="AM41" s="339">
        <v>0</v>
      </c>
      <c r="AN41" s="339">
        <v>0</v>
      </c>
      <c r="AO41" s="339">
        <v>0</v>
      </c>
      <c r="AP41" s="339">
        <v>0</v>
      </c>
      <c r="AQ41" s="339">
        <v>0</v>
      </c>
      <c r="AR41" s="339">
        <v>0</v>
      </c>
      <c r="AS41" s="339">
        <v>0</v>
      </c>
      <c r="AT41" s="339">
        <v>0</v>
      </c>
      <c r="AU41" s="339">
        <v>0</v>
      </c>
      <c r="AV41" s="339">
        <v>0</v>
      </c>
      <c r="AW41" s="339">
        <v>0</v>
      </c>
      <c r="AX41" s="339">
        <v>0</v>
      </c>
      <c r="AY41" s="339">
        <v>0</v>
      </c>
      <c r="AZ41" s="339">
        <v>0</v>
      </c>
      <c r="BA41" s="339">
        <v>0</v>
      </c>
      <c r="BB41" s="339">
        <v>0</v>
      </c>
      <c r="BC41" s="339">
        <v>0</v>
      </c>
      <c r="BD41" s="339">
        <v>0</v>
      </c>
      <c r="BE41" s="339">
        <v>0</v>
      </c>
      <c r="BF41" s="339">
        <v>0</v>
      </c>
      <c r="BG41" s="339">
        <v>0</v>
      </c>
      <c r="BH41" s="339">
        <v>0</v>
      </c>
      <c r="BI41" s="339">
        <v>0</v>
      </c>
      <c r="BJ41" s="339">
        <v>0</v>
      </c>
      <c r="BK41" s="339">
        <v>0</v>
      </c>
      <c r="BL41" s="339">
        <v>0</v>
      </c>
      <c r="BM41" s="339">
        <v>0</v>
      </c>
      <c r="BN41" s="339">
        <v>0</v>
      </c>
      <c r="BO41" s="339">
        <v>0</v>
      </c>
      <c r="BP41" s="349"/>
      <c r="BQ41" s="351"/>
    </row>
    <row r="42" spans="1:69" s="18" customFormat="1" hidden="1" outlineLevel="1" x14ac:dyDescent="0.15">
      <c r="A42" s="33" t="s">
        <v>86</v>
      </c>
      <c r="B42" s="330">
        <f>2000000/160</f>
        <v>12500</v>
      </c>
      <c r="C42" s="264">
        <f>B42*160</f>
        <v>2000000</v>
      </c>
      <c r="D42" s="335" t="s">
        <v>91</v>
      </c>
      <c r="E42" s="335" t="s">
        <v>64</v>
      </c>
      <c r="F42" s="335" t="s">
        <v>64</v>
      </c>
      <c r="G42" s="339">
        <v>0</v>
      </c>
      <c r="H42" s="339">
        <v>0.5</v>
      </c>
      <c r="I42" s="339">
        <v>0.5</v>
      </c>
      <c r="J42" s="339">
        <v>0.5</v>
      </c>
      <c r="K42" s="339">
        <v>0.5</v>
      </c>
      <c r="L42" s="339">
        <v>0.5</v>
      </c>
      <c r="M42" s="339">
        <v>0.5</v>
      </c>
      <c r="N42" s="339">
        <v>0.5</v>
      </c>
      <c r="O42" s="339">
        <v>0.5</v>
      </c>
      <c r="P42" s="339">
        <v>0.5</v>
      </c>
      <c r="Q42" s="339">
        <v>0.5</v>
      </c>
      <c r="R42" s="339">
        <v>0.5</v>
      </c>
      <c r="S42" s="339">
        <v>0.5</v>
      </c>
      <c r="T42" s="339">
        <v>0.5</v>
      </c>
      <c r="U42" s="339">
        <v>0.5</v>
      </c>
      <c r="V42" s="339">
        <v>0.5</v>
      </c>
      <c r="W42" s="339">
        <v>0.5</v>
      </c>
      <c r="X42" s="339">
        <v>0.5</v>
      </c>
      <c r="Y42" s="339">
        <v>0.5</v>
      </c>
      <c r="Z42" s="339">
        <v>0.5</v>
      </c>
      <c r="AA42" s="339">
        <v>0.5</v>
      </c>
      <c r="AB42" s="339">
        <v>0.5</v>
      </c>
      <c r="AC42" s="339">
        <v>0.5</v>
      </c>
      <c r="AD42" s="339">
        <v>0.5</v>
      </c>
      <c r="AE42" s="339">
        <v>0.5</v>
      </c>
      <c r="AF42" s="339">
        <v>0</v>
      </c>
      <c r="AG42" s="339">
        <v>0</v>
      </c>
      <c r="AH42" s="339">
        <v>0</v>
      </c>
      <c r="AI42" s="339">
        <v>0</v>
      </c>
      <c r="AJ42" s="339">
        <v>0</v>
      </c>
      <c r="AK42" s="339">
        <v>0</v>
      </c>
      <c r="AL42" s="339">
        <v>0</v>
      </c>
      <c r="AM42" s="339">
        <v>0</v>
      </c>
      <c r="AN42" s="339">
        <v>0</v>
      </c>
      <c r="AO42" s="339">
        <v>0</v>
      </c>
      <c r="AP42" s="339">
        <v>0</v>
      </c>
      <c r="AQ42" s="339">
        <v>0</v>
      </c>
      <c r="AR42" s="339">
        <v>0</v>
      </c>
      <c r="AS42" s="339">
        <v>0</v>
      </c>
      <c r="AT42" s="339">
        <v>0</v>
      </c>
      <c r="AU42" s="339">
        <v>0</v>
      </c>
      <c r="AV42" s="339">
        <v>0</v>
      </c>
      <c r="AW42" s="339">
        <v>0</v>
      </c>
      <c r="AX42" s="339">
        <v>0</v>
      </c>
      <c r="AY42" s="339">
        <v>0</v>
      </c>
      <c r="AZ42" s="339">
        <v>0</v>
      </c>
      <c r="BA42" s="339">
        <v>0</v>
      </c>
      <c r="BB42" s="339">
        <v>0</v>
      </c>
      <c r="BC42" s="339">
        <v>0</v>
      </c>
      <c r="BD42" s="339">
        <v>0</v>
      </c>
      <c r="BE42" s="339">
        <v>0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49"/>
      <c r="BQ42" s="350"/>
    </row>
    <row r="43" spans="1:69" hidden="1" outlineLevel="1" x14ac:dyDescent="0.15">
      <c r="B43" s="330"/>
      <c r="C43" s="265"/>
      <c r="D43" s="336"/>
      <c r="E43" s="336"/>
      <c r="F43" s="336"/>
      <c r="G43" s="339"/>
      <c r="H43" s="339"/>
      <c r="I43" s="339"/>
      <c r="J43" s="339"/>
      <c r="K43" s="339"/>
      <c r="L43" s="339"/>
      <c r="M43" s="339"/>
      <c r="N43" s="339"/>
      <c r="O43" s="339"/>
      <c r="P43" s="339"/>
      <c r="Q43" s="339"/>
      <c r="R43" s="339"/>
      <c r="S43" s="339"/>
      <c r="T43" s="339"/>
      <c r="U43" s="339"/>
      <c r="V43" s="339"/>
      <c r="W43" s="339"/>
      <c r="X43" s="339"/>
      <c r="Y43" s="339"/>
      <c r="Z43" s="339"/>
      <c r="AA43" s="339"/>
      <c r="AB43" s="339"/>
      <c r="AC43" s="339"/>
      <c r="AD43" s="339"/>
      <c r="AE43" s="339"/>
      <c r="AF43" s="339"/>
      <c r="AG43" s="339"/>
      <c r="AH43" s="339"/>
      <c r="AI43" s="339"/>
      <c r="AJ43" s="339"/>
      <c r="AK43" s="339"/>
      <c r="AL43" s="339"/>
      <c r="AM43" s="339"/>
      <c r="AN43" s="339"/>
      <c r="AO43" s="339"/>
      <c r="AP43" s="339"/>
      <c r="AQ43" s="339"/>
      <c r="AR43" s="339"/>
      <c r="AS43" s="339"/>
      <c r="AT43" s="339"/>
      <c r="AU43" s="339"/>
      <c r="AV43" s="339"/>
      <c r="AW43" s="339"/>
      <c r="AX43" s="339"/>
      <c r="AY43" s="339"/>
      <c r="AZ43" s="339"/>
      <c r="BA43" s="339"/>
      <c r="BB43" s="339"/>
      <c r="BC43" s="339"/>
      <c r="BD43" s="339"/>
      <c r="BE43" s="339"/>
      <c r="BF43" s="339"/>
      <c r="BG43" s="339"/>
      <c r="BH43" s="339"/>
      <c r="BI43" s="339"/>
      <c r="BJ43" s="339"/>
      <c r="BK43" s="339"/>
      <c r="BL43" s="339"/>
      <c r="BM43" s="339"/>
      <c r="BN43" s="339"/>
      <c r="BO43" s="339"/>
      <c r="BP43" s="349"/>
      <c r="BQ43" s="351"/>
    </row>
    <row r="44" spans="1:69" hidden="1" outlineLevel="1" x14ac:dyDescent="0.15">
      <c r="A44" s="33" t="s">
        <v>72</v>
      </c>
      <c r="B44" s="330">
        <v>80000</v>
      </c>
      <c r="C44" s="264">
        <f>B44/12</f>
        <v>6666.666666666667</v>
      </c>
      <c r="D44" s="335" t="s">
        <v>64</v>
      </c>
      <c r="E44" s="335" t="s">
        <v>64</v>
      </c>
      <c r="F44" s="335" t="s">
        <v>64</v>
      </c>
      <c r="G44" s="339">
        <v>0</v>
      </c>
      <c r="H44" s="339">
        <v>0</v>
      </c>
      <c r="I44" s="339">
        <v>0</v>
      </c>
      <c r="J44" s="339">
        <v>0</v>
      </c>
      <c r="K44" s="339">
        <v>0</v>
      </c>
      <c r="L44" s="339">
        <v>0</v>
      </c>
      <c r="M44" s="339">
        <v>0</v>
      </c>
      <c r="N44" s="339">
        <v>0</v>
      </c>
      <c r="O44" s="339">
        <v>0</v>
      </c>
      <c r="P44" s="339">
        <v>0</v>
      </c>
      <c r="Q44" s="339">
        <v>0</v>
      </c>
      <c r="R44" s="339">
        <v>0</v>
      </c>
      <c r="S44" s="339">
        <v>0</v>
      </c>
      <c r="T44" s="339">
        <v>0</v>
      </c>
      <c r="U44" s="339">
        <v>0</v>
      </c>
      <c r="V44" s="339">
        <v>0</v>
      </c>
      <c r="W44" s="339">
        <v>0</v>
      </c>
      <c r="X44" s="339">
        <v>0</v>
      </c>
      <c r="Y44" s="339">
        <v>0</v>
      </c>
      <c r="Z44" s="339">
        <v>0</v>
      </c>
      <c r="AA44" s="339">
        <v>0</v>
      </c>
      <c r="AB44" s="339">
        <v>0</v>
      </c>
      <c r="AC44" s="339">
        <v>0</v>
      </c>
      <c r="AD44" s="339">
        <v>0</v>
      </c>
      <c r="AE44" s="339">
        <v>0</v>
      </c>
      <c r="AF44" s="339">
        <v>0</v>
      </c>
      <c r="AG44" s="339">
        <v>0</v>
      </c>
      <c r="AH44" s="339">
        <v>0</v>
      </c>
      <c r="AI44" s="339">
        <v>0</v>
      </c>
      <c r="AJ44" s="339">
        <v>0</v>
      </c>
      <c r="AK44" s="339">
        <v>0</v>
      </c>
      <c r="AL44" s="339">
        <v>0</v>
      </c>
      <c r="AM44" s="339">
        <v>0</v>
      </c>
      <c r="AN44" s="339">
        <v>0</v>
      </c>
      <c r="AO44" s="339">
        <v>0</v>
      </c>
      <c r="AP44" s="339">
        <v>0</v>
      </c>
      <c r="AQ44" s="339">
        <v>0</v>
      </c>
      <c r="AR44" s="339">
        <v>0</v>
      </c>
      <c r="AS44" s="339">
        <v>0</v>
      </c>
      <c r="AT44" s="339">
        <v>0</v>
      </c>
      <c r="AU44" s="339">
        <v>0</v>
      </c>
      <c r="AV44" s="339">
        <v>0</v>
      </c>
      <c r="AW44" s="339">
        <v>0</v>
      </c>
      <c r="AX44" s="339">
        <v>0</v>
      </c>
      <c r="AY44" s="339">
        <v>0</v>
      </c>
      <c r="AZ44" s="339">
        <v>0</v>
      </c>
      <c r="BA44" s="339">
        <v>0</v>
      </c>
      <c r="BB44" s="339">
        <v>0</v>
      </c>
      <c r="BC44" s="339">
        <v>0</v>
      </c>
      <c r="BD44" s="339">
        <v>0</v>
      </c>
      <c r="BE44" s="339">
        <v>0</v>
      </c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49"/>
      <c r="BQ44" s="351"/>
    </row>
    <row r="45" spans="1:69" hidden="1" outlineLevel="1" x14ac:dyDescent="0.15">
      <c r="A45" s="33" t="s">
        <v>86</v>
      </c>
      <c r="B45" s="330">
        <v>85</v>
      </c>
      <c r="C45" s="264">
        <f>B45*160</f>
        <v>13600</v>
      </c>
      <c r="D45" s="335" t="s">
        <v>91</v>
      </c>
      <c r="E45" s="335" t="s">
        <v>64</v>
      </c>
      <c r="F45" s="335" t="s">
        <v>64</v>
      </c>
      <c r="G45" s="339">
        <v>0</v>
      </c>
      <c r="H45" s="339">
        <v>0</v>
      </c>
      <c r="I45" s="339">
        <v>0</v>
      </c>
      <c r="J45" s="339">
        <v>0</v>
      </c>
      <c r="K45" s="339">
        <v>0</v>
      </c>
      <c r="L45" s="339">
        <v>0</v>
      </c>
      <c r="M45" s="339">
        <v>0</v>
      </c>
      <c r="N45" s="339">
        <v>0</v>
      </c>
      <c r="O45" s="339">
        <v>0</v>
      </c>
      <c r="P45" s="339">
        <v>0</v>
      </c>
      <c r="Q45" s="339">
        <v>0</v>
      </c>
      <c r="R45" s="339">
        <v>0</v>
      </c>
      <c r="S45" s="339">
        <v>0</v>
      </c>
      <c r="T45" s="339">
        <v>0</v>
      </c>
      <c r="U45" s="339">
        <v>0</v>
      </c>
      <c r="V45" s="339">
        <v>0</v>
      </c>
      <c r="W45" s="339">
        <v>0</v>
      </c>
      <c r="X45" s="339">
        <v>0</v>
      </c>
      <c r="Y45" s="339">
        <v>0</v>
      </c>
      <c r="Z45" s="339">
        <v>0</v>
      </c>
      <c r="AA45" s="339">
        <v>0</v>
      </c>
      <c r="AB45" s="339">
        <v>0</v>
      </c>
      <c r="AC45" s="339">
        <v>0</v>
      </c>
      <c r="AD45" s="339">
        <v>0</v>
      </c>
      <c r="AE45" s="339">
        <v>0</v>
      </c>
      <c r="AF45" s="339">
        <v>0</v>
      </c>
      <c r="AG45" s="339">
        <v>0</v>
      </c>
      <c r="AH45" s="339">
        <v>0</v>
      </c>
      <c r="AI45" s="339">
        <v>0</v>
      </c>
      <c r="AJ45" s="339">
        <v>0</v>
      </c>
      <c r="AK45" s="339">
        <v>0</v>
      </c>
      <c r="AL45" s="339">
        <v>0</v>
      </c>
      <c r="AM45" s="339">
        <v>0</v>
      </c>
      <c r="AN45" s="339">
        <v>0</v>
      </c>
      <c r="AO45" s="339">
        <v>0</v>
      </c>
      <c r="AP45" s="339">
        <v>0</v>
      </c>
      <c r="AQ45" s="339">
        <v>0</v>
      </c>
      <c r="AR45" s="339">
        <v>0</v>
      </c>
      <c r="AS45" s="339">
        <v>0</v>
      </c>
      <c r="AT45" s="339">
        <v>0</v>
      </c>
      <c r="AU45" s="339">
        <v>0</v>
      </c>
      <c r="AV45" s="339">
        <v>0</v>
      </c>
      <c r="AW45" s="339">
        <v>0</v>
      </c>
      <c r="AX45" s="339">
        <v>0</v>
      </c>
      <c r="AY45" s="339">
        <v>0</v>
      </c>
      <c r="AZ45" s="339">
        <v>0</v>
      </c>
      <c r="BA45" s="339">
        <v>0</v>
      </c>
      <c r="BB45" s="339">
        <v>0</v>
      </c>
      <c r="BC45" s="339">
        <v>0</v>
      </c>
      <c r="BD45" s="339">
        <v>0</v>
      </c>
      <c r="BE45" s="339">
        <v>0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49"/>
      <c r="BQ45" s="351"/>
    </row>
    <row r="46" spans="1:69" hidden="1" outlineLevel="1" x14ac:dyDescent="0.15">
      <c r="B46" s="332"/>
      <c r="C46" s="142"/>
      <c r="D46" s="337"/>
      <c r="E46" s="337"/>
      <c r="F46" s="337"/>
      <c r="G46" s="353"/>
      <c r="H46" s="353"/>
      <c r="I46" s="353"/>
      <c r="J46" s="353"/>
      <c r="K46" s="353"/>
      <c r="L46" s="353"/>
      <c r="M46" s="353"/>
      <c r="N46" s="353"/>
      <c r="O46" s="353"/>
      <c r="P46" s="353"/>
      <c r="Q46" s="353"/>
      <c r="R46" s="353"/>
      <c r="S46" s="353"/>
      <c r="T46" s="353"/>
      <c r="U46" s="353"/>
      <c r="V46" s="353"/>
      <c r="W46" s="353"/>
      <c r="X46" s="353"/>
      <c r="Y46" s="353"/>
      <c r="Z46" s="353"/>
      <c r="AA46" s="353"/>
      <c r="AB46" s="353"/>
      <c r="AC46" s="353"/>
      <c r="AD46" s="353"/>
      <c r="AE46" s="353"/>
      <c r="AF46" s="353"/>
      <c r="AG46" s="353"/>
      <c r="AH46" s="353"/>
      <c r="AI46" s="353"/>
      <c r="AJ46" s="353"/>
      <c r="AK46" s="353"/>
      <c r="AL46" s="353"/>
      <c r="AM46" s="353"/>
      <c r="AN46" s="353"/>
      <c r="AO46" s="353"/>
      <c r="AP46" s="353"/>
      <c r="AQ46" s="353"/>
      <c r="AR46" s="353"/>
      <c r="AS46" s="353"/>
      <c r="AT46" s="353"/>
      <c r="AU46" s="353"/>
      <c r="AV46" s="353"/>
      <c r="AW46" s="353"/>
      <c r="AX46" s="353"/>
      <c r="AY46" s="353"/>
      <c r="AZ46" s="353"/>
      <c r="BA46" s="353"/>
      <c r="BB46" s="353"/>
      <c r="BC46" s="353"/>
      <c r="BD46" s="353"/>
      <c r="BE46" s="353"/>
      <c r="BF46" s="353"/>
      <c r="BG46" s="353"/>
      <c r="BH46" s="353"/>
      <c r="BI46" s="353"/>
      <c r="BJ46" s="353"/>
      <c r="BK46" s="353"/>
      <c r="BL46" s="353"/>
      <c r="BM46" s="353"/>
      <c r="BN46" s="353"/>
      <c r="BO46" s="353"/>
      <c r="BP46" s="349"/>
      <c r="BQ46" s="351"/>
    </row>
    <row r="47" spans="1:69" s="14" customFormat="1" hidden="1" outlineLevel="1" x14ac:dyDescent="0.15">
      <c r="A47" s="14" t="str">
        <f>"Total "&amp;A33</f>
        <v>Total Biz Ops</v>
      </c>
      <c r="B47" s="332"/>
      <c r="C47" s="142"/>
      <c r="D47" s="337"/>
      <c r="E47" s="337"/>
      <c r="F47" s="337"/>
      <c r="G47" s="354">
        <f t="shared" ref="G47:AL47" si="8">G44+G41+G38+G35</f>
        <v>0</v>
      </c>
      <c r="H47" s="354">
        <f t="shared" si="8"/>
        <v>0</v>
      </c>
      <c r="I47" s="354">
        <f t="shared" si="8"/>
        <v>0</v>
      </c>
      <c r="J47" s="354">
        <f t="shared" si="8"/>
        <v>0</v>
      </c>
      <c r="K47" s="354">
        <f t="shared" si="8"/>
        <v>0</v>
      </c>
      <c r="L47" s="354">
        <f t="shared" si="8"/>
        <v>0</v>
      </c>
      <c r="M47" s="354">
        <f t="shared" si="8"/>
        <v>0</v>
      </c>
      <c r="N47" s="354">
        <f t="shared" si="8"/>
        <v>0</v>
      </c>
      <c r="O47" s="354">
        <f t="shared" si="8"/>
        <v>0</v>
      </c>
      <c r="P47" s="354">
        <f t="shared" si="8"/>
        <v>0</v>
      </c>
      <c r="Q47" s="354">
        <f t="shared" si="8"/>
        <v>0</v>
      </c>
      <c r="R47" s="354">
        <f t="shared" si="8"/>
        <v>0</v>
      </c>
      <c r="S47" s="354">
        <f t="shared" si="8"/>
        <v>0</v>
      </c>
      <c r="T47" s="354">
        <f t="shared" si="8"/>
        <v>0</v>
      </c>
      <c r="U47" s="354">
        <f t="shared" si="8"/>
        <v>0</v>
      </c>
      <c r="V47" s="354">
        <f t="shared" si="8"/>
        <v>0</v>
      </c>
      <c r="W47" s="354">
        <f t="shared" si="8"/>
        <v>0</v>
      </c>
      <c r="X47" s="354">
        <f t="shared" si="8"/>
        <v>0</v>
      </c>
      <c r="Y47" s="354">
        <f t="shared" si="8"/>
        <v>0</v>
      </c>
      <c r="Z47" s="354">
        <f t="shared" si="8"/>
        <v>0</v>
      </c>
      <c r="AA47" s="354">
        <f t="shared" si="8"/>
        <v>0</v>
      </c>
      <c r="AB47" s="354">
        <f t="shared" si="8"/>
        <v>0</v>
      </c>
      <c r="AC47" s="354">
        <f t="shared" si="8"/>
        <v>0</v>
      </c>
      <c r="AD47" s="354">
        <f t="shared" si="8"/>
        <v>0</v>
      </c>
      <c r="AE47" s="354">
        <f t="shared" si="8"/>
        <v>0</v>
      </c>
      <c r="AF47" s="354">
        <f t="shared" si="8"/>
        <v>0</v>
      </c>
      <c r="AG47" s="354">
        <f t="shared" si="8"/>
        <v>0</v>
      </c>
      <c r="AH47" s="354">
        <f t="shared" si="8"/>
        <v>0</v>
      </c>
      <c r="AI47" s="354">
        <f t="shared" si="8"/>
        <v>0</v>
      </c>
      <c r="AJ47" s="354">
        <f t="shared" si="8"/>
        <v>0</v>
      </c>
      <c r="AK47" s="354">
        <f t="shared" si="8"/>
        <v>0</v>
      </c>
      <c r="AL47" s="354">
        <f t="shared" si="8"/>
        <v>0</v>
      </c>
      <c r="AM47" s="354">
        <f t="shared" ref="AM47:BO47" si="9">AM44+AM41+AM38+AM35</f>
        <v>0</v>
      </c>
      <c r="AN47" s="354">
        <f t="shared" si="9"/>
        <v>0</v>
      </c>
      <c r="AO47" s="354">
        <f t="shared" si="9"/>
        <v>0</v>
      </c>
      <c r="AP47" s="354">
        <f t="shared" si="9"/>
        <v>0</v>
      </c>
      <c r="AQ47" s="354">
        <f t="shared" si="9"/>
        <v>0</v>
      </c>
      <c r="AR47" s="354">
        <f t="shared" si="9"/>
        <v>0</v>
      </c>
      <c r="AS47" s="354">
        <f t="shared" si="9"/>
        <v>0</v>
      </c>
      <c r="AT47" s="354">
        <f t="shared" si="9"/>
        <v>0</v>
      </c>
      <c r="AU47" s="354">
        <f t="shared" si="9"/>
        <v>0</v>
      </c>
      <c r="AV47" s="354">
        <f t="shared" si="9"/>
        <v>0</v>
      </c>
      <c r="AW47" s="354">
        <f t="shared" si="9"/>
        <v>0</v>
      </c>
      <c r="AX47" s="354">
        <f t="shared" si="9"/>
        <v>0</v>
      </c>
      <c r="AY47" s="354">
        <f t="shared" si="9"/>
        <v>0</v>
      </c>
      <c r="AZ47" s="354">
        <f t="shared" si="9"/>
        <v>0</v>
      </c>
      <c r="BA47" s="354">
        <f t="shared" si="9"/>
        <v>0</v>
      </c>
      <c r="BB47" s="354">
        <f t="shared" si="9"/>
        <v>0</v>
      </c>
      <c r="BC47" s="354">
        <f t="shared" si="9"/>
        <v>0</v>
      </c>
      <c r="BD47" s="354">
        <f t="shared" si="9"/>
        <v>0</v>
      </c>
      <c r="BE47" s="354">
        <f t="shared" si="9"/>
        <v>0</v>
      </c>
      <c r="BF47" s="354">
        <f t="shared" si="9"/>
        <v>0</v>
      </c>
      <c r="BG47" s="354">
        <f t="shared" si="9"/>
        <v>0</v>
      </c>
      <c r="BH47" s="354">
        <f t="shared" si="9"/>
        <v>0</v>
      </c>
      <c r="BI47" s="354">
        <f t="shared" si="9"/>
        <v>0</v>
      </c>
      <c r="BJ47" s="354">
        <f t="shared" si="9"/>
        <v>0</v>
      </c>
      <c r="BK47" s="354">
        <f t="shared" si="9"/>
        <v>0</v>
      </c>
      <c r="BL47" s="354">
        <f t="shared" si="9"/>
        <v>0</v>
      </c>
      <c r="BM47" s="354">
        <f t="shared" si="9"/>
        <v>0</v>
      </c>
      <c r="BN47" s="354">
        <f t="shared" si="9"/>
        <v>0</v>
      </c>
      <c r="BO47" s="354">
        <f t="shared" si="9"/>
        <v>0</v>
      </c>
      <c r="BP47" s="348"/>
      <c r="BQ47" s="334"/>
    </row>
    <row r="48" spans="1:69" s="19" customFormat="1" hidden="1" outlineLevel="1" x14ac:dyDescent="0.15">
      <c r="A48" s="14" t="s">
        <v>87</v>
      </c>
      <c r="B48" s="333"/>
      <c r="C48" s="20"/>
      <c r="D48" s="338"/>
      <c r="E48" s="338"/>
      <c r="F48" s="338"/>
      <c r="G48" s="355">
        <f t="shared" ref="G48:AL48" si="10">G45+G42+G39+G36</f>
        <v>0</v>
      </c>
      <c r="H48" s="354">
        <f t="shared" si="10"/>
        <v>1</v>
      </c>
      <c r="I48" s="354">
        <f t="shared" si="10"/>
        <v>1</v>
      </c>
      <c r="J48" s="354">
        <f t="shared" si="10"/>
        <v>1</v>
      </c>
      <c r="K48" s="354">
        <f t="shared" si="10"/>
        <v>1</v>
      </c>
      <c r="L48" s="354">
        <f t="shared" si="10"/>
        <v>1</v>
      </c>
      <c r="M48" s="354">
        <f t="shared" si="10"/>
        <v>1</v>
      </c>
      <c r="N48" s="354">
        <f t="shared" si="10"/>
        <v>1</v>
      </c>
      <c r="O48" s="354">
        <f t="shared" si="10"/>
        <v>1</v>
      </c>
      <c r="P48" s="354">
        <f t="shared" si="10"/>
        <v>1</v>
      </c>
      <c r="Q48" s="354">
        <f t="shared" si="10"/>
        <v>1</v>
      </c>
      <c r="R48" s="354">
        <f t="shared" si="10"/>
        <v>1</v>
      </c>
      <c r="S48" s="354">
        <f t="shared" si="10"/>
        <v>1</v>
      </c>
      <c r="T48" s="354">
        <f t="shared" si="10"/>
        <v>1</v>
      </c>
      <c r="U48" s="354">
        <f t="shared" si="10"/>
        <v>1</v>
      </c>
      <c r="V48" s="354">
        <f t="shared" si="10"/>
        <v>1</v>
      </c>
      <c r="W48" s="354">
        <f t="shared" si="10"/>
        <v>1</v>
      </c>
      <c r="X48" s="354">
        <f t="shared" si="10"/>
        <v>1</v>
      </c>
      <c r="Y48" s="354">
        <f t="shared" si="10"/>
        <v>1</v>
      </c>
      <c r="Z48" s="354">
        <f t="shared" si="10"/>
        <v>1</v>
      </c>
      <c r="AA48" s="354">
        <f t="shared" si="10"/>
        <v>1</v>
      </c>
      <c r="AB48" s="354">
        <f t="shared" si="10"/>
        <v>1</v>
      </c>
      <c r="AC48" s="354">
        <f t="shared" si="10"/>
        <v>1</v>
      </c>
      <c r="AD48" s="354">
        <f t="shared" si="10"/>
        <v>1</v>
      </c>
      <c r="AE48" s="354">
        <f t="shared" si="10"/>
        <v>1</v>
      </c>
      <c r="AF48" s="354">
        <f t="shared" si="10"/>
        <v>0</v>
      </c>
      <c r="AG48" s="354">
        <f t="shared" si="10"/>
        <v>0</v>
      </c>
      <c r="AH48" s="354">
        <f t="shared" si="10"/>
        <v>0</v>
      </c>
      <c r="AI48" s="354">
        <f t="shared" si="10"/>
        <v>0</v>
      </c>
      <c r="AJ48" s="354">
        <f t="shared" si="10"/>
        <v>0</v>
      </c>
      <c r="AK48" s="354">
        <f t="shared" si="10"/>
        <v>0</v>
      </c>
      <c r="AL48" s="354">
        <f t="shared" si="10"/>
        <v>0</v>
      </c>
      <c r="AM48" s="354">
        <f t="shared" ref="AM48:BO48" si="11">AM45+AM42+AM39+AM36</f>
        <v>0</v>
      </c>
      <c r="AN48" s="354">
        <f t="shared" si="11"/>
        <v>0</v>
      </c>
      <c r="AO48" s="354">
        <f t="shared" si="11"/>
        <v>0</v>
      </c>
      <c r="AP48" s="354">
        <f t="shared" si="11"/>
        <v>0</v>
      </c>
      <c r="AQ48" s="354">
        <f t="shared" si="11"/>
        <v>0</v>
      </c>
      <c r="AR48" s="354">
        <f t="shared" si="11"/>
        <v>0</v>
      </c>
      <c r="AS48" s="354">
        <f t="shared" si="11"/>
        <v>0</v>
      </c>
      <c r="AT48" s="354">
        <f t="shared" si="11"/>
        <v>0</v>
      </c>
      <c r="AU48" s="354">
        <f t="shared" si="11"/>
        <v>0</v>
      </c>
      <c r="AV48" s="354">
        <f t="shared" si="11"/>
        <v>0</v>
      </c>
      <c r="AW48" s="354">
        <f t="shared" si="11"/>
        <v>0</v>
      </c>
      <c r="AX48" s="354">
        <f t="shared" si="11"/>
        <v>0</v>
      </c>
      <c r="AY48" s="354">
        <f t="shared" si="11"/>
        <v>0</v>
      </c>
      <c r="AZ48" s="354">
        <f t="shared" si="11"/>
        <v>0</v>
      </c>
      <c r="BA48" s="354">
        <f t="shared" si="11"/>
        <v>0</v>
      </c>
      <c r="BB48" s="354">
        <f t="shared" si="11"/>
        <v>0</v>
      </c>
      <c r="BC48" s="354">
        <f t="shared" si="11"/>
        <v>0</v>
      </c>
      <c r="BD48" s="354">
        <f t="shared" si="11"/>
        <v>0</v>
      </c>
      <c r="BE48" s="354">
        <f t="shared" si="11"/>
        <v>0</v>
      </c>
      <c r="BF48" s="354">
        <f t="shared" si="11"/>
        <v>0</v>
      </c>
      <c r="BG48" s="354">
        <f t="shared" si="11"/>
        <v>0</v>
      </c>
      <c r="BH48" s="354">
        <f t="shared" si="11"/>
        <v>0</v>
      </c>
      <c r="BI48" s="354">
        <f t="shared" si="11"/>
        <v>0</v>
      </c>
      <c r="BJ48" s="354">
        <f t="shared" si="11"/>
        <v>0</v>
      </c>
      <c r="BK48" s="354">
        <f t="shared" si="11"/>
        <v>0</v>
      </c>
      <c r="BL48" s="354">
        <f t="shared" si="11"/>
        <v>0</v>
      </c>
      <c r="BM48" s="354">
        <f t="shared" si="11"/>
        <v>0</v>
      </c>
      <c r="BN48" s="354">
        <f t="shared" si="11"/>
        <v>0</v>
      </c>
      <c r="BO48" s="354">
        <f t="shared" si="11"/>
        <v>0</v>
      </c>
      <c r="BP48" s="348"/>
      <c r="BQ48" s="333"/>
    </row>
    <row r="49" spans="1:69" s="14" customFormat="1" hidden="1" outlineLevel="1" x14ac:dyDescent="0.15">
      <c r="A49" s="14" t="str">
        <f>" Total "&amp;A33</f>
        <v xml:space="preserve"> Total Biz Ops</v>
      </c>
      <c r="B49" s="334"/>
      <c r="C49" s="20"/>
      <c r="D49" s="337"/>
      <c r="E49" s="337"/>
      <c r="F49" s="337"/>
      <c r="G49" s="354">
        <f>SUM(G47:G48)</f>
        <v>0</v>
      </c>
      <c r="H49" s="354">
        <f t="shared" ref="H49:AD49" si="12">SUM(H47:H48)</f>
        <v>1</v>
      </c>
      <c r="I49" s="354">
        <f t="shared" si="12"/>
        <v>1</v>
      </c>
      <c r="J49" s="354">
        <f t="shared" si="12"/>
        <v>1</v>
      </c>
      <c r="K49" s="354">
        <f t="shared" si="12"/>
        <v>1</v>
      </c>
      <c r="L49" s="354">
        <f t="shared" si="12"/>
        <v>1</v>
      </c>
      <c r="M49" s="354">
        <f t="shared" si="12"/>
        <v>1</v>
      </c>
      <c r="N49" s="354">
        <f t="shared" si="12"/>
        <v>1</v>
      </c>
      <c r="O49" s="354">
        <f t="shared" si="12"/>
        <v>1</v>
      </c>
      <c r="P49" s="354">
        <f t="shared" si="12"/>
        <v>1</v>
      </c>
      <c r="Q49" s="354">
        <f t="shared" si="12"/>
        <v>1</v>
      </c>
      <c r="R49" s="354">
        <f t="shared" si="12"/>
        <v>1</v>
      </c>
      <c r="S49" s="354">
        <f t="shared" si="12"/>
        <v>1</v>
      </c>
      <c r="T49" s="354">
        <f t="shared" si="12"/>
        <v>1</v>
      </c>
      <c r="U49" s="354">
        <f t="shared" si="12"/>
        <v>1</v>
      </c>
      <c r="V49" s="354">
        <f t="shared" si="12"/>
        <v>1</v>
      </c>
      <c r="W49" s="354">
        <f t="shared" si="12"/>
        <v>1</v>
      </c>
      <c r="X49" s="354">
        <f t="shared" si="12"/>
        <v>1</v>
      </c>
      <c r="Y49" s="354">
        <f t="shared" si="12"/>
        <v>1</v>
      </c>
      <c r="Z49" s="354">
        <f t="shared" si="12"/>
        <v>1</v>
      </c>
      <c r="AA49" s="354">
        <f t="shared" si="12"/>
        <v>1</v>
      </c>
      <c r="AB49" s="354">
        <f t="shared" si="12"/>
        <v>1</v>
      </c>
      <c r="AC49" s="354">
        <f t="shared" si="12"/>
        <v>1</v>
      </c>
      <c r="AD49" s="354">
        <f t="shared" si="12"/>
        <v>1</v>
      </c>
      <c r="AE49" s="354">
        <f t="shared" ref="AE49:BO49" si="13">SUM(AE47:AE48)</f>
        <v>1</v>
      </c>
      <c r="AF49" s="354">
        <f t="shared" si="13"/>
        <v>0</v>
      </c>
      <c r="AG49" s="354">
        <f t="shared" si="13"/>
        <v>0</v>
      </c>
      <c r="AH49" s="354">
        <f t="shared" si="13"/>
        <v>0</v>
      </c>
      <c r="AI49" s="354">
        <f t="shared" si="13"/>
        <v>0</v>
      </c>
      <c r="AJ49" s="354">
        <f t="shared" si="13"/>
        <v>0</v>
      </c>
      <c r="AK49" s="354">
        <f t="shared" si="13"/>
        <v>0</v>
      </c>
      <c r="AL49" s="354">
        <f t="shared" si="13"/>
        <v>0</v>
      </c>
      <c r="AM49" s="354">
        <f t="shared" si="13"/>
        <v>0</v>
      </c>
      <c r="AN49" s="354">
        <f t="shared" si="13"/>
        <v>0</v>
      </c>
      <c r="AO49" s="354">
        <f t="shared" si="13"/>
        <v>0</v>
      </c>
      <c r="AP49" s="354">
        <f t="shared" si="13"/>
        <v>0</v>
      </c>
      <c r="AQ49" s="354">
        <f t="shared" si="13"/>
        <v>0</v>
      </c>
      <c r="AR49" s="354">
        <f t="shared" si="13"/>
        <v>0</v>
      </c>
      <c r="AS49" s="354">
        <f t="shared" si="13"/>
        <v>0</v>
      </c>
      <c r="AT49" s="354">
        <f t="shared" si="13"/>
        <v>0</v>
      </c>
      <c r="AU49" s="354">
        <f t="shared" si="13"/>
        <v>0</v>
      </c>
      <c r="AV49" s="354">
        <f t="shared" si="13"/>
        <v>0</v>
      </c>
      <c r="AW49" s="354">
        <f t="shared" si="13"/>
        <v>0</v>
      </c>
      <c r="AX49" s="354">
        <f t="shared" si="13"/>
        <v>0</v>
      </c>
      <c r="AY49" s="354">
        <f t="shared" si="13"/>
        <v>0</v>
      </c>
      <c r="AZ49" s="354">
        <f t="shared" si="13"/>
        <v>0</v>
      </c>
      <c r="BA49" s="354">
        <f t="shared" si="13"/>
        <v>0</v>
      </c>
      <c r="BB49" s="354">
        <f t="shared" si="13"/>
        <v>0</v>
      </c>
      <c r="BC49" s="354">
        <f t="shared" si="13"/>
        <v>0</v>
      </c>
      <c r="BD49" s="354">
        <f t="shared" si="13"/>
        <v>0</v>
      </c>
      <c r="BE49" s="354">
        <f t="shared" si="13"/>
        <v>0</v>
      </c>
      <c r="BF49" s="354">
        <f t="shared" si="13"/>
        <v>0</v>
      </c>
      <c r="BG49" s="354">
        <f t="shared" si="13"/>
        <v>0</v>
      </c>
      <c r="BH49" s="354">
        <f t="shared" si="13"/>
        <v>0</v>
      </c>
      <c r="BI49" s="354">
        <f t="shared" si="13"/>
        <v>0</v>
      </c>
      <c r="BJ49" s="354">
        <f t="shared" si="13"/>
        <v>0</v>
      </c>
      <c r="BK49" s="354">
        <f t="shared" si="13"/>
        <v>0</v>
      </c>
      <c r="BL49" s="354">
        <f t="shared" si="13"/>
        <v>0</v>
      </c>
      <c r="BM49" s="354">
        <f t="shared" si="13"/>
        <v>0</v>
      </c>
      <c r="BN49" s="354">
        <f t="shared" si="13"/>
        <v>0</v>
      </c>
      <c r="BO49" s="354">
        <f t="shared" si="13"/>
        <v>0</v>
      </c>
      <c r="BP49" s="348"/>
      <c r="BQ49" s="334"/>
    </row>
    <row r="50" spans="1:69" s="14" customFormat="1" hidden="1" outlineLevel="1" x14ac:dyDescent="0.15">
      <c r="B50" s="334"/>
      <c r="C50" s="20"/>
      <c r="D50" s="337"/>
      <c r="E50" s="337"/>
      <c r="F50" s="337"/>
      <c r="G50" s="354"/>
      <c r="H50" s="354"/>
      <c r="I50" s="354"/>
      <c r="J50" s="354"/>
      <c r="K50" s="354"/>
      <c r="L50" s="354"/>
      <c r="M50" s="354"/>
      <c r="N50" s="354"/>
      <c r="O50" s="354"/>
      <c r="P50" s="354"/>
      <c r="Q50" s="354"/>
      <c r="R50" s="354"/>
      <c r="S50" s="354"/>
      <c r="T50" s="354"/>
      <c r="U50" s="354"/>
      <c r="V50" s="354"/>
      <c r="W50" s="354"/>
      <c r="X50" s="354"/>
      <c r="Y50" s="354"/>
      <c r="Z50" s="354"/>
      <c r="AA50" s="354"/>
      <c r="AB50" s="354"/>
      <c r="AC50" s="354"/>
      <c r="AD50" s="354"/>
      <c r="AE50" s="354"/>
      <c r="AF50" s="354"/>
      <c r="AG50" s="354"/>
      <c r="AH50" s="354"/>
      <c r="AI50" s="354"/>
      <c r="AJ50" s="354"/>
      <c r="AK50" s="354"/>
      <c r="AL50" s="354"/>
      <c r="AM50" s="354"/>
      <c r="AN50" s="354"/>
      <c r="AO50" s="354"/>
      <c r="AP50" s="354"/>
      <c r="AQ50" s="354"/>
      <c r="AR50" s="354"/>
      <c r="AS50" s="354"/>
      <c r="AT50" s="354"/>
      <c r="AU50" s="354"/>
      <c r="AV50" s="354"/>
      <c r="AW50" s="354"/>
      <c r="AX50" s="354"/>
      <c r="AY50" s="354"/>
      <c r="AZ50" s="354"/>
      <c r="BA50" s="354"/>
      <c r="BB50" s="354"/>
      <c r="BC50" s="354"/>
      <c r="BD50" s="354"/>
      <c r="BE50" s="354"/>
      <c r="BF50" s="354"/>
      <c r="BG50" s="354"/>
      <c r="BH50" s="354"/>
      <c r="BI50" s="354"/>
      <c r="BJ50" s="354"/>
      <c r="BK50" s="354"/>
      <c r="BL50" s="354"/>
      <c r="BM50" s="354"/>
      <c r="BN50" s="354"/>
      <c r="BO50" s="354"/>
      <c r="BP50" s="348"/>
      <c r="BQ50" s="334"/>
    </row>
    <row r="51" spans="1:69" s="14" customFormat="1" hidden="1" outlineLevel="1" x14ac:dyDescent="0.15">
      <c r="A51" s="14" t="s">
        <v>69</v>
      </c>
      <c r="B51" s="334"/>
      <c r="C51" s="20"/>
      <c r="D51" s="337"/>
      <c r="E51" s="337"/>
      <c r="F51" s="337"/>
      <c r="G51" s="354">
        <f t="shared" ref="G51:AL51" si="14">ROUNDUP(SUMIF($D35:$D45,"Y",G35:G45),0)</f>
        <v>0</v>
      </c>
      <c r="H51" s="354">
        <f t="shared" si="14"/>
        <v>0</v>
      </c>
      <c r="I51" s="354">
        <f t="shared" si="14"/>
        <v>0</v>
      </c>
      <c r="J51" s="354">
        <f t="shared" si="14"/>
        <v>0</v>
      </c>
      <c r="K51" s="354">
        <f t="shared" si="14"/>
        <v>0</v>
      </c>
      <c r="L51" s="354">
        <f t="shared" si="14"/>
        <v>0</v>
      </c>
      <c r="M51" s="354">
        <f t="shared" si="14"/>
        <v>0</v>
      </c>
      <c r="N51" s="354">
        <f t="shared" si="14"/>
        <v>0</v>
      </c>
      <c r="O51" s="354">
        <f t="shared" si="14"/>
        <v>0</v>
      </c>
      <c r="P51" s="354">
        <f t="shared" si="14"/>
        <v>0</v>
      </c>
      <c r="Q51" s="354">
        <f t="shared" si="14"/>
        <v>0</v>
      </c>
      <c r="R51" s="354">
        <f t="shared" si="14"/>
        <v>0</v>
      </c>
      <c r="S51" s="354">
        <f t="shared" si="14"/>
        <v>0</v>
      </c>
      <c r="T51" s="354">
        <f t="shared" si="14"/>
        <v>0</v>
      </c>
      <c r="U51" s="354">
        <f t="shared" si="14"/>
        <v>0</v>
      </c>
      <c r="V51" s="354">
        <f t="shared" si="14"/>
        <v>0</v>
      </c>
      <c r="W51" s="354">
        <f t="shared" si="14"/>
        <v>0</v>
      </c>
      <c r="X51" s="354">
        <f t="shared" si="14"/>
        <v>0</v>
      </c>
      <c r="Y51" s="354">
        <f t="shared" si="14"/>
        <v>0</v>
      </c>
      <c r="Z51" s="354">
        <f t="shared" si="14"/>
        <v>0</v>
      </c>
      <c r="AA51" s="354">
        <f t="shared" si="14"/>
        <v>0</v>
      </c>
      <c r="AB51" s="354">
        <f t="shared" si="14"/>
        <v>0</v>
      </c>
      <c r="AC51" s="354">
        <f t="shared" si="14"/>
        <v>0</v>
      </c>
      <c r="AD51" s="354">
        <f t="shared" si="14"/>
        <v>0</v>
      </c>
      <c r="AE51" s="354">
        <f t="shared" si="14"/>
        <v>0</v>
      </c>
      <c r="AF51" s="354">
        <f t="shared" si="14"/>
        <v>0</v>
      </c>
      <c r="AG51" s="354">
        <f t="shared" si="14"/>
        <v>0</v>
      </c>
      <c r="AH51" s="354">
        <f t="shared" si="14"/>
        <v>0</v>
      </c>
      <c r="AI51" s="354">
        <f t="shared" si="14"/>
        <v>0</v>
      </c>
      <c r="AJ51" s="354">
        <f t="shared" si="14"/>
        <v>0</v>
      </c>
      <c r="AK51" s="354">
        <f t="shared" si="14"/>
        <v>0</v>
      </c>
      <c r="AL51" s="354">
        <f t="shared" si="14"/>
        <v>0</v>
      </c>
      <c r="AM51" s="354">
        <f t="shared" ref="AM51:BN51" si="15">ROUNDUP(SUMIF($D35:$D45,"Y",AM35:AM45),0)</f>
        <v>0</v>
      </c>
      <c r="AN51" s="354">
        <f t="shared" si="15"/>
        <v>0</v>
      </c>
      <c r="AO51" s="354">
        <f t="shared" si="15"/>
        <v>0</v>
      </c>
      <c r="AP51" s="354">
        <f t="shared" si="15"/>
        <v>0</v>
      </c>
      <c r="AQ51" s="354">
        <f t="shared" si="15"/>
        <v>0</v>
      </c>
      <c r="AR51" s="354">
        <f t="shared" si="15"/>
        <v>0</v>
      </c>
      <c r="AS51" s="354">
        <f t="shared" si="15"/>
        <v>0</v>
      </c>
      <c r="AT51" s="354">
        <f t="shared" si="15"/>
        <v>0</v>
      </c>
      <c r="AU51" s="354">
        <f t="shared" si="15"/>
        <v>0</v>
      </c>
      <c r="AV51" s="354">
        <f t="shared" si="15"/>
        <v>0</v>
      </c>
      <c r="AW51" s="354">
        <f t="shared" si="15"/>
        <v>0</v>
      </c>
      <c r="AX51" s="354">
        <f t="shared" si="15"/>
        <v>0</v>
      </c>
      <c r="AY51" s="354">
        <f t="shared" si="15"/>
        <v>0</v>
      </c>
      <c r="AZ51" s="354">
        <f t="shared" si="15"/>
        <v>0</v>
      </c>
      <c r="BA51" s="354">
        <f t="shared" si="15"/>
        <v>0</v>
      </c>
      <c r="BB51" s="354">
        <f t="shared" si="15"/>
        <v>0</v>
      </c>
      <c r="BC51" s="354">
        <f t="shared" si="15"/>
        <v>0</v>
      </c>
      <c r="BD51" s="354">
        <f t="shared" si="15"/>
        <v>0</v>
      </c>
      <c r="BE51" s="354">
        <f t="shared" si="15"/>
        <v>0</v>
      </c>
      <c r="BF51" s="354">
        <f t="shared" si="15"/>
        <v>0</v>
      </c>
      <c r="BG51" s="354">
        <f t="shared" si="15"/>
        <v>0</v>
      </c>
      <c r="BH51" s="354">
        <f t="shared" si="15"/>
        <v>0</v>
      </c>
      <c r="BI51" s="354">
        <f t="shared" si="15"/>
        <v>0</v>
      </c>
      <c r="BJ51" s="354">
        <f t="shared" si="15"/>
        <v>0</v>
      </c>
      <c r="BK51" s="354">
        <f t="shared" si="15"/>
        <v>0</v>
      </c>
      <c r="BL51" s="354">
        <f t="shared" si="15"/>
        <v>0</v>
      </c>
      <c r="BM51" s="354">
        <f t="shared" si="15"/>
        <v>0</v>
      </c>
      <c r="BN51" s="354">
        <f t="shared" si="15"/>
        <v>0</v>
      </c>
      <c r="BO51" s="354">
        <f>ROUNDUP(SUMIF($D35:$D45,"Y",BO35:BO45),0)</f>
        <v>0</v>
      </c>
      <c r="BP51" s="348"/>
      <c r="BQ51" s="334"/>
    </row>
    <row r="52" spans="1:69" s="14" customFormat="1" hidden="1" outlineLevel="1" x14ac:dyDescent="0.15">
      <c r="A52" s="14" t="s">
        <v>70</v>
      </c>
      <c r="B52" s="334"/>
      <c r="C52" s="20"/>
      <c r="D52" s="337"/>
      <c r="E52" s="337"/>
      <c r="F52" s="337"/>
      <c r="G52" s="354">
        <f t="shared" ref="G52:AL52" si="16">ROUNDUP(SUMIF($E35:$E45,"Y",G35:G45),0)</f>
        <v>0</v>
      </c>
      <c r="H52" s="354">
        <f t="shared" si="16"/>
        <v>1</v>
      </c>
      <c r="I52" s="354">
        <f t="shared" si="16"/>
        <v>1</v>
      </c>
      <c r="J52" s="354">
        <f t="shared" si="16"/>
        <v>1</v>
      </c>
      <c r="K52" s="354">
        <f t="shared" si="16"/>
        <v>1</v>
      </c>
      <c r="L52" s="354">
        <f t="shared" si="16"/>
        <v>1</v>
      </c>
      <c r="M52" s="354">
        <f t="shared" si="16"/>
        <v>1</v>
      </c>
      <c r="N52" s="354">
        <f t="shared" si="16"/>
        <v>1</v>
      </c>
      <c r="O52" s="354">
        <f t="shared" si="16"/>
        <v>1</v>
      </c>
      <c r="P52" s="354">
        <f t="shared" si="16"/>
        <v>1</v>
      </c>
      <c r="Q52" s="354">
        <f t="shared" si="16"/>
        <v>1</v>
      </c>
      <c r="R52" s="354">
        <f t="shared" si="16"/>
        <v>1</v>
      </c>
      <c r="S52" s="354">
        <f t="shared" si="16"/>
        <v>1</v>
      </c>
      <c r="T52" s="354">
        <f t="shared" si="16"/>
        <v>1</v>
      </c>
      <c r="U52" s="354">
        <f t="shared" si="16"/>
        <v>1</v>
      </c>
      <c r="V52" s="354">
        <f t="shared" si="16"/>
        <v>1</v>
      </c>
      <c r="W52" s="354">
        <f t="shared" si="16"/>
        <v>1</v>
      </c>
      <c r="X52" s="354">
        <f t="shared" si="16"/>
        <v>1</v>
      </c>
      <c r="Y52" s="354">
        <f t="shared" si="16"/>
        <v>1</v>
      </c>
      <c r="Z52" s="354">
        <f t="shared" si="16"/>
        <v>1</v>
      </c>
      <c r="AA52" s="354">
        <f t="shared" si="16"/>
        <v>1</v>
      </c>
      <c r="AB52" s="354">
        <f t="shared" si="16"/>
        <v>1</v>
      </c>
      <c r="AC52" s="354">
        <f t="shared" si="16"/>
        <v>1</v>
      </c>
      <c r="AD52" s="354">
        <f t="shared" si="16"/>
        <v>1</v>
      </c>
      <c r="AE52" s="354">
        <f t="shared" si="16"/>
        <v>1</v>
      </c>
      <c r="AF52" s="354">
        <f t="shared" si="16"/>
        <v>0</v>
      </c>
      <c r="AG52" s="354">
        <f t="shared" si="16"/>
        <v>0</v>
      </c>
      <c r="AH52" s="354">
        <f t="shared" si="16"/>
        <v>0</v>
      </c>
      <c r="AI52" s="354">
        <f t="shared" si="16"/>
        <v>0</v>
      </c>
      <c r="AJ52" s="354">
        <f t="shared" si="16"/>
        <v>0</v>
      </c>
      <c r="AK52" s="354">
        <f t="shared" si="16"/>
        <v>0</v>
      </c>
      <c r="AL52" s="354">
        <f t="shared" si="16"/>
        <v>0</v>
      </c>
      <c r="AM52" s="354">
        <f t="shared" ref="AM52:BO52" si="17">ROUNDUP(SUMIF($E35:$E45,"Y",AM35:AM45),0)</f>
        <v>0</v>
      </c>
      <c r="AN52" s="354">
        <f t="shared" si="17"/>
        <v>0</v>
      </c>
      <c r="AO52" s="354">
        <f t="shared" si="17"/>
        <v>0</v>
      </c>
      <c r="AP52" s="354">
        <f t="shared" si="17"/>
        <v>0</v>
      </c>
      <c r="AQ52" s="354">
        <f t="shared" si="17"/>
        <v>0</v>
      </c>
      <c r="AR52" s="354">
        <f t="shared" si="17"/>
        <v>0</v>
      </c>
      <c r="AS52" s="354">
        <f t="shared" si="17"/>
        <v>0</v>
      </c>
      <c r="AT52" s="354">
        <f t="shared" si="17"/>
        <v>0</v>
      </c>
      <c r="AU52" s="354">
        <f t="shared" si="17"/>
        <v>0</v>
      </c>
      <c r="AV52" s="354">
        <f t="shared" si="17"/>
        <v>0</v>
      </c>
      <c r="AW52" s="354">
        <f t="shared" si="17"/>
        <v>0</v>
      </c>
      <c r="AX52" s="354">
        <f t="shared" si="17"/>
        <v>0</v>
      </c>
      <c r="AY52" s="354">
        <f t="shared" si="17"/>
        <v>0</v>
      </c>
      <c r="AZ52" s="354">
        <f t="shared" si="17"/>
        <v>0</v>
      </c>
      <c r="BA52" s="354">
        <f t="shared" si="17"/>
        <v>0</v>
      </c>
      <c r="BB52" s="354">
        <f t="shared" si="17"/>
        <v>0</v>
      </c>
      <c r="BC52" s="354">
        <f t="shared" si="17"/>
        <v>0</v>
      </c>
      <c r="BD52" s="354">
        <f t="shared" si="17"/>
        <v>0</v>
      </c>
      <c r="BE52" s="354">
        <f t="shared" si="17"/>
        <v>0</v>
      </c>
      <c r="BF52" s="354">
        <f t="shared" si="17"/>
        <v>0</v>
      </c>
      <c r="BG52" s="354">
        <f t="shared" si="17"/>
        <v>0</v>
      </c>
      <c r="BH52" s="354">
        <f t="shared" si="17"/>
        <v>0</v>
      </c>
      <c r="BI52" s="354">
        <f t="shared" si="17"/>
        <v>0</v>
      </c>
      <c r="BJ52" s="354">
        <f t="shared" si="17"/>
        <v>0</v>
      </c>
      <c r="BK52" s="354">
        <f t="shared" si="17"/>
        <v>0</v>
      </c>
      <c r="BL52" s="354">
        <f t="shared" si="17"/>
        <v>0</v>
      </c>
      <c r="BM52" s="354">
        <f t="shared" si="17"/>
        <v>0</v>
      </c>
      <c r="BN52" s="354">
        <f t="shared" si="17"/>
        <v>0</v>
      </c>
      <c r="BO52" s="354">
        <f t="shared" si="17"/>
        <v>0</v>
      </c>
      <c r="BP52" s="348"/>
      <c r="BQ52" s="334"/>
    </row>
    <row r="53" spans="1:69" s="14" customFormat="1" hidden="1" outlineLevel="1" x14ac:dyDescent="0.15">
      <c r="A53" s="14" t="s">
        <v>71</v>
      </c>
      <c r="B53" s="334"/>
      <c r="C53" s="20"/>
      <c r="D53" s="337"/>
      <c r="E53" s="337"/>
      <c r="F53" s="337"/>
      <c r="G53" s="354">
        <f t="shared" ref="G53:AL53" si="18">ROUNDUP(SUMIF($F35:$F45,"Y",G35:G45),0)</f>
        <v>0</v>
      </c>
      <c r="H53" s="354">
        <f t="shared" si="18"/>
        <v>1</v>
      </c>
      <c r="I53" s="354">
        <f t="shared" si="18"/>
        <v>1</v>
      </c>
      <c r="J53" s="354">
        <f t="shared" si="18"/>
        <v>1</v>
      </c>
      <c r="K53" s="354">
        <f t="shared" si="18"/>
        <v>1</v>
      </c>
      <c r="L53" s="354">
        <f t="shared" si="18"/>
        <v>1</v>
      </c>
      <c r="M53" s="354">
        <f t="shared" si="18"/>
        <v>1</v>
      </c>
      <c r="N53" s="354">
        <f t="shared" si="18"/>
        <v>1</v>
      </c>
      <c r="O53" s="354">
        <f t="shared" si="18"/>
        <v>1</v>
      </c>
      <c r="P53" s="354">
        <f t="shared" si="18"/>
        <v>1</v>
      </c>
      <c r="Q53" s="354">
        <f t="shared" si="18"/>
        <v>1</v>
      </c>
      <c r="R53" s="354">
        <f t="shared" si="18"/>
        <v>1</v>
      </c>
      <c r="S53" s="354">
        <f t="shared" si="18"/>
        <v>1</v>
      </c>
      <c r="T53" s="354">
        <f t="shared" si="18"/>
        <v>1</v>
      </c>
      <c r="U53" s="354">
        <f t="shared" si="18"/>
        <v>1</v>
      </c>
      <c r="V53" s="354">
        <f t="shared" si="18"/>
        <v>1</v>
      </c>
      <c r="W53" s="354">
        <f t="shared" si="18"/>
        <v>1</v>
      </c>
      <c r="X53" s="354">
        <f t="shared" si="18"/>
        <v>1</v>
      </c>
      <c r="Y53" s="354">
        <f t="shared" si="18"/>
        <v>1</v>
      </c>
      <c r="Z53" s="354">
        <f t="shared" si="18"/>
        <v>1</v>
      </c>
      <c r="AA53" s="354">
        <f t="shared" si="18"/>
        <v>1</v>
      </c>
      <c r="AB53" s="354">
        <f t="shared" si="18"/>
        <v>1</v>
      </c>
      <c r="AC53" s="354">
        <f t="shared" si="18"/>
        <v>1</v>
      </c>
      <c r="AD53" s="354">
        <f t="shared" si="18"/>
        <v>1</v>
      </c>
      <c r="AE53" s="354">
        <f t="shared" si="18"/>
        <v>1</v>
      </c>
      <c r="AF53" s="354">
        <f t="shared" si="18"/>
        <v>0</v>
      </c>
      <c r="AG53" s="354">
        <f t="shared" si="18"/>
        <v>0</v>
      </c>
      <c r="AH53" s="354">
        <f t="shared" si="18"/>
        <v>0</v>
      </c>
      <c r="AI53" s="354">
        <f t="shared" si="18"/>
        <v>0</v>
      </c>
      <c r="AJ53" s="354">
        <f t="shared" si="18"/>
        <v>0</v>
      </c>
      <c r="AK53" s="354">
        <f t="shared" si="18"/>
        <v>0</v>
      </c>
      <c r="AL53" s="354">
        <f t="shared" si="18"/>
        <v>0</v>
      </c>
      <c r="AM53" s="354">
        <f t="shared" ref="AM53:BN53" si="19">ROUNDUP(SUMIF($F35:$F45,"Y",AM35:AM45),0)</f>
        <v>0</v>
      </c>
      <c r="AN53" s="354">
        <f t="shared" si="19"/>
        <v>0</v>
      </c>
      <c r="AO53" s="354">
        <f t="shared" si="19"/>
        <v>0</v>
      </c>
      <c r="AP53" s="354">
        <f t="shared" si="19"/>
        <v>0</v>
      </c>
      <c r="AQ53" s="354">
        <f t="shared" si="19"/>
        <v>0</v>
      </c>
      <c r="AR53" s="354">
        <f t="shared" si="19"/>
        <v>0</v>
      </c>
      <c r="AS53" s="354">
        <f t="shared" si="19"/>
        <v>0</v>
      </c>
      <c r="AT53" s="354">
        <f t="shared" si="19"/>
        <v>0</v>
      </c>
      <c r="AU53" s="354">
        <f t="shared" si="19"/>
        <v>0</v>
      </c>
      <c r="AV53" s="354">
        <f t="shared" si="19"/>
        <v>0</v>
      </c>
      <c r="AW53" s="354">
        <f t="shared" si="19"/>
        <v>0</v>
      </c>
      <c r="AX53" s="354">
        <f t="shared" si="19"/>
        <v>0</v>
      </c>
      <c r="AY53" s="354">
        <f t="shared" si="19"/>
        <v>0</v>
      </c>
      <c r="AZ53" s="354">
        <f t="shared" si="19"/>
        <v>0</v>
      </c>
      <c r="BA53" s="354">
        <f t="shared" si="19"/>
        <v>0</v>
      </c>
      <c r="BB53" s="354">
        <f t="shared" si="19"/>
        <v>0</v>
      </c>
      <c r="BC53" s="354">
        <f t="shared" si="19"/>
        <v>0</v>
      </c>
      <c r="BD53" s="354">
        <f t="shared" si="19"/>
        <v>0</v>
      </c>
      <c r="BE53" s="354">
        <f t="shared" si="19"/>
        <v>0</v>
      </c>
      <c r="BF53" s="354">
        <f t="shared" si="19"/>
        <v>0</v>
      </c>
      <c r="BG53" s="354">
        <f t="shared" si="19"/>
        <v>0</v>
      </c>
      <c r="BH53" s="354">
        <f t="shared" si="19"/>
        <v>0</v>
      </c>
      <c r="BI53" s="354">
        <f t="shared" si="19"/>
        <v>0</v>
      </c>
      <c r="BJ53" s="354">
        <f t="shared" si="19"/>
        <v>0</v>
      </c>
      <c r="BK53" s="354">
        <f t="shared" si="19"/>
        <v>0</v>
      </c>
      <c r="BL53" s="354">
        <f t="shared" si="19"/>
        <v>0</v>
      </c>
      <c r="BM53" s="354">
        <f t="shared" si="19"/>
        <v>0</v>
      </c>
      <c r="BN53" s="354">
        <f t="shared" si="19"/>
        <v>0</v>
      </c>
      <c r="BO53" s="354">
        <f>ROUNDUP(SUMIF($F35:$F45,"Y",BO35:BO45),0)</f>
        <v>0</v>
      </c>
      <c r="BP53" s="348"/>
      <c r="BQ53" s="334"/>
    </row>
    <row r="54" spans="1:69" s="14" customFormat="1" collapsed="1" x14ac:dyDescent="0.15">
      <c r="B54" s="334"/>
      <c r="C54" s="20"/>
      <c r="D54" s="337"/>
      <c r="E54" s="337"/>
      <c r="F54" s="337"/>
      <c r="G54" s="352"/>
      <c r="H54" s="352"/>
      <c r="I54" s="352"/>
      <c r="J54" s="352"/>
      <c r="K54" s="352"/>
      <c r="L54" s="352"/>
      <c r="M54" s="352"/>
      <c r="N54" s="352"/>
      <c r="O54" s="352"/>
      <c r="P54" s="352"/>
      <c r="Q54" s="352"/>
      <c r="R54" s="352"/>
      <c r="S54" s="352"/>
      <c r="T54" s="352"/>
      <c r="U54" s="352"/>
      <c r="V54" s="352"/>
      <c r="W54" s="352"/>
      <c r="X54" s="352"/>
      <c r="Y54" s="352"/>
      <c r="Z54" s="352"/>
      <c r="AA54" s="352"/>
      <c r="AB54" s="352"/>
      <c r="AC54" s="352"/>
      <c r="AD54" s="352"/>
      <c r="AE54" s="352"/>
      <c r="AF54" s="352"/>
      <c r="AG54" s="352"/>
      <c r="AH54" s="352"/>
      <c r="AI54" s="352"/>
      <c r="AJ54" s="352"/>
      <c r="AK54" s="352"/>
      <c r="AL54" s="352"/>
      <c r="AM54" s="352"/>
      <c r="AN54" s="352"/>
      <c r="AO54" s="352"/>
      <c r="AP54" s="352"/>
      <c r="AQ54" s="352"/>
      <c r="AR54" s="352"/>
      <c r="AS54" s="352"/>
      <c r="AT54" s="352"/>
      <c r="AU54" s="352"/>
      <c r="AV54" s="352"/>
      <c r="AW54" s="352"/>
      <c r="AX54" s="352"/>
      <c r="AY54" s="352"/>
      <c r="AZ54" s="352"/>
      <c r="BA54" s="352"/>
      <c r="BB54" s="352"/>
      <c r="BC54" s="352"/>
      <c r="BD54" s="352"/>
      <c r="BE54" s="352"/>
      <c r="BF54" s="352"/>
      <c r="BG54" s="352"/>
      <c r="BH54" s="352"/>
      <c r="BI54" s="352"/>
      <c r="BJ54" s="352"/>
      <c r="BK54" s="352"/>
      <c r="BL54" s="352"/>
      <c r="BM54" s="352"/>
      <c r="BN54" s="352"/>
      <c r="BO54" s="352"/>
      <c r="BP54" s="348"/>
      <c r="BQ54" s="334"/>
    </row>
    <row r="55" spans="1:69" s="14" customFormat="1" x14ac:dyDescent="0.15">
      <c r="A55" s="14" t="s">
        <v>118</v>
      </c>
      <c r="B55" s="334"/>
      <c r="C55" s="20"/>
      <c r="D55" s="337"/>
      <c r="E55" s="337"/>
      <c r="F55" s="337"/>
      <c r="G55" s="352"/>
      <c r="H55" s="352"/>
      <c r="I55" s="352"/>
      <c r="J55" s="352"/>
      <c r="K55" s="352"/>
      <c r="L55" s="352"/>
      <c r="M55" s="352"/>
      <c r="N55" s="352"/>
      <c r="O55" s="352"/>
      <c r="P55" s="352"/>
      <c r="Q55" s="352"/>
      <c r="R55" s="352"/>
      <c r="S55" s="352"/>
      <c r="T55" s="352"/>
      <c r="U55" s="352"/>
      <c r="V55" s="352"/>
      <c r="W55" s="352"/>
      <c r="X55" s="352"/>
      <c r="Y55" s="352"/>
      <c r="Z55" s="352"/>
      <c r="AA55" s="352"/>
      <c r="AB55" s="352"/>
      <c r="AC55" s="352"/>
      <c r="AD55" s="352"/>
      <c r="AE55" s="352"/>
      <c r="AF55" s="352"/>
      <c r="AG55" s="352"/>
      <c r="AH55" s="352"/>
      <c r="AI55" s="352"/>
      <c r="AJ55" s="352"/>
      <c r="AK55" s="352"/>
      <c r="AL55" s="352"/>
      <c r="AM55" s="352"/>
      <c r="AN55" s="352"/>
      <c r="AO55" s="352"/>
      <c r="AP55" s="352"/>
      <c r="AQ55" s="352"/>
      <c r="AR55" s="352"/>
      <c r="AS55" s="352"/>
      <c r="AT55" s="352"/>
      <c r="AU55" s="352"/>
      <c r="AV55" s="352"/>
      <c r="AW55" s="352"/>
      <c r="AX55" s="352"/>
      <c r="AY55" s="352"/>
      <c r="AZ55" s="352"/>
      <c r="BA55" s="352"/>
      <c r="BB55" s="352"/>
      <c r="BC55" s="352"/>
      <c r="BD55" s="352"/>
      <c r="BE55" s="352"/>
      <c r="BF55" s="352"/>
      <c r="BG55" s="352"/>
      <c r="BH55" s="352"/>
      <c r="BI55" s="352"/>
      <c r="BJ55" s="352"/>
      <c r="BK55" s="352"/>
      <c r="BL55" s="352"/>
      <c r="BM55" s="352"/>
      <c r="BN55" s="352"/>
      <c r="BO55" s="352"/>
      <c r="BP55" s="348"/>
      <c r="BQ55" s="334"/>
    </row>
    <row r="56" spans="1:69" s="14" customFormat="1" hidden="1" outlineLevel="1" x14ac:dyDescent="0.15">
      <c r="B56" s="334"/>
      <c r="C56" s="20"/>
      <c r="D56" s="337"/>
      <c r="E56" s="337"/>
      <c r="F56" s="337"/>
      <c r="G56" s="352"/>
      <c r="H56" s="352"/>
      <c r="I56" s="352"/>
      <c r="J56" s="352"/>
      <c r="K56" s="352"/>
      <c r="L56" s="352"/>
      <c r="M56" s="352"/>
      <c r="N56" s="352"/>
      <c r="O56" s="352"/>
      <c r="P56" s="352"/>
      <c r="Q56" s="352"/>
      <c r="R56" s="352"/>
      <c r="S56" s="352"/>
      <c r="T56" s="352"/>
      <c r="U56" s="352"/>
      <c r="V56" s="352"/>
      <c r="W56" s="352"/>
      <c r="X56" s="352"/>
      <c r="Y56" s="352"/>
      <c r="Z56" s="352"/>
      <c r="AA56" s="352"/>
      <c r="AB56" s="352"/>
      <c r="AC56" s="352"/>
      <c r="AD56" s="352"/>
      <c r="AE56" s="352"/>
      <c r="AF56" s="352"/>
      <c r="AG56" s="352"/>
      <c r="AH56" s="352"/>
      <c r="AI56" s="352"/>
      <c r="AJ56" s="352"/>
      <c r="AK56" s="352"/>
      <c r="AL56" s="352"/>
      <c r="AM56" s="352"/>
      <c r="AN56" s="352"/>
      <c r="AO56" s="352"/>
      <c r="AP56" s="352"/>
      <c r="AQ56" s="352"/>
      <c r="AR56" s="352"/>
      <c r="AS56" s="352"/>
      <c r="AT56" s="352"/>
      <c r="AU56" s="352"/>
      <c r="AV56" s="352"/>
      <c r="AW56" s="352"/>
      <c r="AX56" s="352"/>
      <c r="AY56" s="352"/>
      <c r="AZ56" s="352"/>
      <c r="BA56" s="352"/>
      <c r="BB56" s="352"/>
      <c r="BC56" s="352"/>
      <c r="BD56" s="352"/>
      <c r="BE56" s="352"/>
      <c r="BF56" s="352"/>
      <c r="BG56" s="352"/>
      <c r="BH56" s="352"/>
      <c r="BI56" s="352"/>
      <c r="BJ56" s="352"/>
      <c r="BK56" s="352"/>
      <c r="BL56" s="352"/>
      <c r="BM56" s="352"/>
      <c r="BN56" s="352"/>
      <c r="BO56" s="352"/>
      <c r="BP56" s="348"/>
      <c r="BQ56" s="334"/>
    </row>
    <row r="57" spans="1:69" hidden="1" outlineLevel="1" x14ac:dyDescent="0.15">
      <c r="A57" s="33" t="s">
        <v>1199</v>
      </c>
      <c r="B57" s="330">
        <f>2000000*12</f>
        <v>24000000</v>
      </c>
      <c r="C57" s="264">
        <f>B57/12</f>
        <v>2000000</v>
      </c>
      <c r="D57" s="335" t="s">
        <v>64</v>
      </c>
      <c r="E57" s="335" t="s">
        <v>64</v>
      </c>
      <c r="F57" s="335" t="s">
        <v>64</v>
      </c>
      <c r="G57" s="339">
        <v>0</v>
      </c>
      <c r="H57" s="339">
        <v>0</v>
      </c>
      <c r="I57" s="339">
        <v>0</v>
      </c>
      <c r="J57" s="339">
        <v>0</v>
      </c>
      <c r="K57" s="339">
        <v>0</v>
      </c>
      <c r="L57" s="339">
        <v>0</v>
      </c>
      <c r="M57" s="339">
        <v>0</v>
      </c>
      <c r="N57" s="339">
        <v>0</v>
      </c>
      <c r="O57" s="339">
        <v>0</v>
      </c>
      <c r="P57" s="339">
        <v>0</v>
      </c>
      <c r="Q57" s="339">
        <v>0</v>
      </c>
      <c r="R57" s="339">
        <v>0</v>
      </c>
      <c r="S57" s="339">
        <v>0</v>
      </c>
      <c r="T57" s="339">
        <v>0</v>
      </c>
      <c r="U57" s="339">
        <v>0</v>
      </c>
      <c r="V57" s="339">
        <v>0</v>
      </c>
      <c r="W57" s="339">
        <v>0</v>
      </c>
      <c r="X57" s="339">
        <v>0</v>
      </c>
      <c r="Y57" s="339">
        <v>0</v>
      </c>
      <c r="Z57" s="339">
        <v>0</v>
      </c>
      <c r="AA57" s="339">
        <v>0</v>
      </c>
      <c r="AB57" s="339">
        <v>0</v>
      </c>
      <c r="AC57" s="339">
        <v>0</v>
      </c>
      <c r="AD57" s="339">
        <v>0</v>
      </c>
      <c r="AE57" s="339">
        <v>0</v>
      </c>
      <c r="AF57" s="339">
        <v>0</v>
      </c>
      <c r="AG57" s="339">
        <v>0</v>
      </c>
      <c r="AH57" s="339">
        <v>0</v>
      </c>
      <c r="AI57" s="339">
        <v>0</v>
      </c>
      <c r="AJ57" s="339">
        <v>0</v>
      </c>
      <c r="AK57" s="339">
        <v>0</v>
      </c>
      <c r="AL57" s="339">
        <v>0</v>
      </c>
      <c r="AM57" s="339">
        <v>0</v>
      </c>
      <c r="AN57" s="339">
        <v>0</v>
      </c>
      <c r="AO57" s="339">
        <v>0</v>
      </c>
      <c r="AP57" s="339">
        <v>0</v>
      </c>
      <c r="AQ57" s="339">
        <v>0</v>
      </c>
      <c r="AR57" s="339">
        <v>0</v>
      </c>
      <c r="AS57" s="339">
        <v>0</v>
      </c>
      <c r="AT57" s="339">
        <v>0</v>
      </c>
      <c r="AU57" s="339">
        <v>0</v>
      </c>
      <c r="AV57" s="339">
        <v>0</v>
      </c>
      <c r="AW57" s="339">
        <v>0</v>
      </c>
      <c r="AX57" s="339">
        <v>0</v>
      </c>
      <c r="AY57" s="339">
        <v>0</v>
      </c>
      <c r="AZ57" s="339">
        <v>0</v>
      </c>
      <c r="BA57" s="339">
        <v>0</v>
      </c>
      <c r="BB57" s="339">
        <v>0</v>
      </c>
      <c r="BC57" s="339">
        <v>0</v>
      </c>
      <c r="BD57" s="339">
        <v>0</v>
      </c>
      <c r="BE57" s="339">
        <v>0</v>
      </c>
      <c r="BF57" s="339">
        <v>0</v>
      </c>
      <c r="BG57" s="339">
        <v>0</v>
      </c>
      <c r="BH57" s="339">
        <v>0</v>
      </c>
      <c r="BI57" s="339">
        <v>0</v>
      </c>
      <c r="BJ57" s="339">
        <v>0</v>
      </c>
      <c r="BK57" s="339">
        <v>0</v>
      </c>
      <c r="BL57" s="339">
        <v>0</v>
      </c>
      <c r="BM57" s="339">
        <v>0</v>
      </c>
      <c r="BN57" s="339">
        <v>0</v>
      </c>
      <c r="BO57" s="339">
        <v>0</v>
      </c>
      <c r="BP57" s="349"/>
      <c r="BQ57" s="351"/>
    </row>
    <row r="58" spans="1:69" s="18" customFormat="1" hidden="1" outlineLevel="1" x14ac:dyDescent="0.15">
      <c r="A58" s="33" t="s">
        <v>86</v>
      </c>
      <c r="B58" s="330">
        <f>2000000/160</f>
        <v>12500</v>
      </c>
      <c r="C58" s="264">
        <f>B58*160</f>
        <v>2000000</v>
      </c>
      <c r="D58" s="335" t="s">
        <v>91</v>
      </c>
      <c r="E58" s="335" t="s">
        <v>91</v>
      </c>
      <c r="F58" s="335" t="s">
        <v>64</v>
      </c>
      <c r="G58" s="339">
        <v>0</v>
      </c>
      <c r="H58" s="339">
        <v>0.5</v>
      </c>
      <c r="I58" s="339">
        <v>0.5</v>
      </c>
      <c r="J58" s="339">
        <v>0.5</v>
      </c>
      <c r="K58" s="339">
        <v>0.5</v>
      </c>
      <c r="L58" s="339">
        <v>0.5</v>
      </c>
      <c r="M58" s="339">
        <v>0.5</v>
      </c>
      <c r="N58" s="339">
        <v>0.5</v>
      </c>
      <c r="O58" s="339">
        <v>0.5</v>
      </c>
      <c r="P58" s="339">
        <v>0.5</v>
      </c>
      <c r="Q58" s="339">
        <v>0.5</v>
      </c>
      <c r="R58" s="339">
        <v>0.5</v>
      </c>
      <c r="S58" s="339">
        <v>0.5</v>
      </c>
      <c r="T58" s="339">
        <v>0.5</v>
      </c>
      <c r="U58" s="339">
        <v>0.5</v>
      </c>
      <c r="V58" s="339">
        <v>0.5</v>
      </c>
      <c r="W58" s="339">
        <v>0.5</v>
      </c>
      <c r="X58" s="339">
        <v>0.5</v>
      </c>
      <c r="Y58" s="339">
        <v>0.5</v>
      </c>
      <c r="Z58" s="339">
        <v>0</v>
      </c>
      <c r="AA58" s="339">
        <v>0</v>
      </c>
      <c r="AB58" s="339">
        <v>0</v>
      </c>
      <c r="AC58" s="339">
        <v>0</v>
      </c>
      <c r="AD58" s="339">
        <v>0</v>
      </c>
      <c r="AE58" s="339">
        <v>0</v>
      </c>
      <c r="AF58" s="339">
        <v>0</v>
      </c>
      <c r="AG58" s="339">
        <v>0</v>
      </c>
      <c r="AH58" s="339">
        <v>0</v>
      </c>
      <c r="AI58" s="339">
        <v>0</v>
      </c>
      <c r="AJ58" s="339">
        <v>0</v>
      </c>
      <c r="AK58" s="339">
        <v>0</v>
      </c>
      <c r="AL58" s="339">
        <v>0</v>
      </c>
      <c r="AM58" s="339">
        <v>0</v>
      </c>
      <c r="AN58" s="339">
        <v>0</v>
      </c>
      <c r="AO58" s="339">
        <v>0</v>
      </c>
      <c r="AP58" s="339">
        <v>0</v>
      </c>
      <c r="AQ58" s="339">
        <v>0</v>
      </c>
      <c r="AR58" s="339">
        <v>0</v>
      </c>
      <c r="AS58" s="339">
        <v>0</v>
      </c>
      <c r="AT58" s="339">
        <v>0</v>
      </c>
      <c r="AU58" s="339">
        <v>0</v>
      </c>
      <c r="AV58" s="339">
        <v>0</v>
      </c>
      <c r="AW58" s="339">
        <v>0</v>
      </c>
      <c r="AX58" s="339">
        <v>0</v>
      </c>
      <c r="AY58" s="339">
        <v>0</v>
      </c>
      <c r="AZ58" s="339">
        <v>0</v>
      </c>
      <c r="BA58" s="339">
        <v>0</v>
      </c>
      <c r="BB58" s="339">
        <v>0</v>
      </c>
      <c r="BC58" s="339">
        <v>0</v>
      </c>
      <c r="BD58" s="339">
        <v>0</v>
      </c>
      <c r="BE58" s="339">
        <v>0</v>
      </c>
      <c r="BF58" s="339">
        <v>0</v>
      </c>
      <c r="BG58" s="339">
        <v>0</v>
      </c>
      <c r="BH58" s="339">
        <v>0</v>
      </c>
      <c r="BI58" s="339">
        <v>0</v>
      </c>
      <c r="BJ58" s="339">
        <v>0</v>
      </c>
      <c r="BK58" s="339">
        <v>0</v>
      </c>
      <c r="BL58" s="339">
        <v>0</v>
      </c>
      <c r="BM58" s="339">
        <v>0</v>
      </c>
      <c r="BN58" s="339">
        <v>0</v>
      </c>
      <c r="BO58" s="339">
        <v>0</v>
      </c>
      <c r="BP58" s="349"/>
      <c r="BQ58" s="350"/>
    </row>
    <row r="59" spans="1:69" hidden="1" outlineLevel="1" x14ac:dyDescent="0.15">
      <c r="B59" s="330"/>
      <c r="C59" s="265"/>
      <c r="D59" s="336"/>
      <c r="E59" s="336"/>
      <c r="F59" s="336"/>
      <c r="G59" s="339"/>
      <c r="H59" s="339"/>
      <c r="I59" s="339"/>
      <c r="J59" s="339"/>
      <c r="K59" s="339"/>
      <c r="L59" s="339"/>
      <c r="M59" s="339"/>
      <c r="N59" s="339"/>
      <c r="O59" s="339"/>
      <c r="P59" s="339"/>
      <c r="Q59" s="339"/>
      <c r="R59" s="339"/>
      <c r="S59" s="339"/>
      <c r="T59" s="339"/>
      <c r="U59" s="339"/>
      <c r="V59" s="339"/>
      <c r="W59" s="339"/>
      <c r="X59" s="339"/>
      <c r="Y59" s="339"/>
      <c r="Z59" s="339"/>
      <c r="AA59" s="339"/>
      <c r="AB59" s="339"/>
      <c r="AC59" s="339"/>
      <c r="AD59" s="339"/>
      <c r="AE59" s="339"/>
      <c r="AF59" s="339"/>
      <c r="AG59" s="339"/>
      <c r="AH59" s="339"/>
      <c r="AI59" s="339"/>
      <c r="AJ59" s="339"/>
      <c r="AK59" s="339"/>
      <c r="AL59" s="339"/>
      <c r="AM59" s="339"/>
      <c r="AN59" s="339"/>
      <c r="AO59" s="339"/>
      <c r="AP59" s="339"/>
      <c r="AQ59" s="339"/>
      <c r="AR59" s="339"/>
      <c r="AS59" s="339"/>
      <c r="AT59" s="339"/>
      <c r="AU59" s="339"/>
      <c r="AV59" s="339"/>
      <c r="AW59" s="339"/>
      <c r="AX59" s="339"/>
      <c r="AY59" s="339"/>
      <c r="AZ59" s="339"/>
      <c r="BA59" s="339"/>
      <c r="BB59" s="339"/>
      <c r="BC59" s="339"/>
      <c r="BD59" s="339"/>
      <c r="BE59" s="339"/>
      <c r="BF59" s="339"/>
      <c r="BG59" s="339"/>
      <c r="BH59" s="339"/>
      <c r="BI59" s="339"/>
      <c r="BJ59" s="339"/>
      <c r="BK59" s="339"/>
      <c r="BL59" s="339"/>
      <c r="BM59" s="339"/>
      <c r="BN59" s="339"/>
      <c r="BO59" s="339"/>
      <c r="BP59" s="349"/>
      <c r="BQ59" s="351"/>
    </row>
    <row r="60" spans="1:69" hidden="1" outlineLevel="1" x14ac:dyDescent="0.15">
      <c r="A60" s="33" t="s">
        <v>1198</v>
      </c>
      <c r="B60" s="330">
        <f>2000000*12</f>
        <v>24000000</v>
      </c>
      <c r="C60" s="264">
        <f>B60/12</f>
        <v>2000000</v>
      </c>
      <c r="D60" s="335" t="s">
        <v>64</v>
      </c>
      <c r="E60" s="335" t="s">
        <v>64</v>
      </c>
      <c r="F60" s="335" t="s">
        <v>64</v>
      </c>
      <c r="G60" s="339">
        <v>0</v>
      </c>
      <c r="H60" s="339">
        <v>0</v>
      </c>
      <c r="I60" s="339">
        <v>0</v>
      </c>
      <c r="J60" s="339">
        <v>0</v>
      </c>
      <c r="K60" s="339">
        <v>0</v>
      </c>
      <c r="L60" s="339">
        <v>0</v>
      </c>
      <c r="M60" s="339">
        <v>0</v>
      </c>
      <c r="N60" s="339">
        <v>0</v>
      </c>
      <c r="O60" s="339">
        <v>0</v>
      </c>
      <c r="P60" s="339">
        <v>0</v>
      </c>
      <c r="Q60" s="339">
        <v>0</v>
      </c>
      <c r="R60" s="339">
        <v>0</v>
      </c>
      <c r="S60" s="339">
        <v>0</v>
      </c>
      <c r="T60" s="339">
        <v>0</v>
      </c>
      <c r="U60" s="339">
        <v>0</v>
      </c>
      <c r="V60" s="339">
        <v>0</v>
      </c>
      <c r="W60" s="339">
        <v>0</v>
      </c>
      <c r="X60" s="339">
        <v>0</v>
      </c>
      <c r="Y60" s="339">
        <v>0</v>
      </c>
      <c r="Z60" s="339">
        <v>0</v>
      </c>
      <c r="AA60" s="339">
        <v>0</v>
      </c>
      <c r="AB60" s="339">
        <v>0</v>
      </c>
      <c r="AC60" s="339">
        <v>0</v>
      </c>
      <c r="AD60" s="339">
        <v>0</v>
      </c>
      <c r="AE60" s="339">
        <v>0</v>
      </c>
      <c r="AF60" s="339">
        <v>0</v>
      </c>
      <c r="AG60" s="339">
        <v>0</v>
      </c>
      <c r="AH60" s="339">
        <v>0</v>
      </c>
      <c r="AI60" s="339">
        <v>0</v>
      </c>
      <c r="AJ60" s="339">
        <v>0</v>
      </c>
      <c r="AK60" s="339">
        <v>0</v>
      </c>
      <c r="AL60" s="339">
        <v>0</v>
      </c>
      <c r="AM60" s="339">
        <v>0</v>
      </c>
      <c r="AN60" s="339">
        <v>0</v>
      </c>
      <c r="AO60" s="339">
        <v>0</v>
      </c>
      <c r="AP60" s="339">
        <v>0</v>
      </c>
      <c r="AQ60" s="339">
        <v>0</v>
      </c>
      <c r="AR60" s="339">
        <v>0</v>
      </c>
      <c r="AS60" s="339">
        <v>0</v>
      </c>
      <c r="AT60" s="339">
        <v>0</v>
      </c>
      <c r="AU60" s="339">
        <v>0</v>
      </c>
      <c r="AV60" s="339">
        <v>0</v>
      </c>
      <c r="AW60" s="339">
        <v>0</v>
      </c>
      <c r="AX60" s="339">
        <v>0</v>
      </c>
      <c r="AY60" s="339">
        <v>0</v>
      </c>
      <c r="AZ60" s="339">
        <v>0</v>
      </c>
      <c r="BA60" s="339">
        <v>0</v>
      </c>
      <c r="BB60" s="339">
        <v>0</v>
      </c>
      <c r="BC60" s="339">
        <v>0</v>
      </c>
      <c r="BD60" s="339">
        <v>0</v>
      </c>
      <c r="BE60" s="339">
        <v>0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49"/>
      <c r="BQ60" s="351"/>
    </row>
    <row r="61" spans="1:69" s="18" customFormat="1" hidden="1" outlineLevel="1" x14ac:dyDescent="0.15">
      <c r="A61" s="33" t="s">
        <v>86</v>
      </c>
      <c r="B61" s="330">
        <f>2000000/160</f>
        <v>12500</v>
      </c>
      <c r="C61" s="264">
        <f>B61*160</f>
        <v>2000000</v>
      </c>
      <c r="D61" s="335" t="s">
        <v>91</v>
      </c>
      <c r="E61" s="335" t="s">
        <v>64</v>
      </c>
      <c r="F61" s="335" t="s">
        <v>64</v>
      </c>
      <c r="G61" s="339">
        <v>0</v>
      </c>
      <c r="H61" s="339">
        <v>0.25</v>
      </c>
      <c r="I61" s="339">
        <v>0.25</v>
      </c>
      <c r="J61" s="339">
        <v>0.25</v>
      </c>
      <c r="K61" s="339">
        <v>0.25</v>
      </c>
      <c r="L61" s="339">
        <v>0.25</v>
      </c>
      <c r="M61" s="339">
        <v>0.25</v>
      </c>
      <c r="N61" s="339">
        <v>0.25</v>
      </c>
      <c r="O61" s="339">
        <v>0.25</v>
      </c>
      <c r="P61" s="339">
        <v>0.25</v>
      </c>
      <c r="Q61" s="339">
        <v>0.25</v>
      </c>
      <c r="R61" s="339">
        <v>0.25</v>
      </c>
      <c r="S61" s="339">
        <v>0.25</v>
      </c>
      <c r="T61" s="339">
        <v>0.25</v>
      </c>
      <c r="U61" s="339">
        <v>0.25</v>
      </c>
      <c r="V61" s="339">
        <v>0.25</v>
      </c>
      <c r="W61" s="339">
        <v>0.25</v>
      </c>
      <c r="X61" s="339">
        <v>0.25</v>
      </c>
      <c r="Y61" s="339">
        <v>0.25</v>
      </c>
      <c r="Z61" s="339">
        <v>0.25</v>
      </c>
      <c r="AA61" s="339">
        <v>0.25</v>
      </c>
      <c r="AB61" s="339">
        <v>0.25</v>
      </c>
      <c r="AC61" s="339">
        <v>0.25</v>
      </c>
      <c r="AD61" s="339">
        <v>0.25</v>
      </c>
      <c r="AE61" s="339">
        <v>0.25</v>
      </c>
      <c r="AF61" s="339">
        <v>0</v>
      </c>
      <c r="AG61" s="339">
        <v>0</v>
      </c>
      <c r="AH61" s="339">
        <v>0</v>
      </c>
      <c r="AI61" s="339">
        <v>0</v>
      </c>
      <c r="AJ61" s="339">
        <v>0</v>
      </c>
      <c r="AK61" s="339">
        <v>0</v>
      </c>
      <c r="AL61" s="339">
        <v>0</v>
      </c>
      <c r="AM61" s="339">
        <v>0</v>
      </c>
      <c r="AN61" s="339">
        <v>0</v>
      </c>
      <c r="AO61" s="339">
        <v>0</v>
      </c>
      <c r="AP61" s="339">
        <v>0</v>
      </c>
      <c r="AQ61" s="339">
        <v>0</v>
      </c>
      <c r="AR61" s="339">
        <v>0</v>
      </c>
      <c r="AS61" s="339">
        <v>0</v>
      </c>
      <c r="AT61" s="339">
        <v>0</v>
      </c>
      <c r="AU61" s="339">
        <v>0</v>
      </c>
      <c r="AV61" s="339">
        <v>0</v>
      </c>
      <c r="AW61" s="339">
        <v>0</v>
      </c>
      <c r="AX61" s="339">
        <v>0</v>
      </c>
      <c r="AY61" s="339">
        <v>0</v>
      </c>
      <c r="AZ61" s="339">
        <v>0</v>
      </c>
      <c r="BA61" s="339">
        <v>0</v>
      </c>
      <c r="BB61" s="339">
        <v>0</v>
      </c>
      <c r="BC61" s="339">
        <v>0</v>
      </c>
      <c r="BD61" s="339">
        <v>0</v>
      </c>
      <c r="BE61" s="339">
        <v>0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49"/>
      <c r="BQ61" s="350"/>
    </row>
    <row r="62" spans="1:69" hidden="1" outlineLevel="1" x14ac:dyDescent="0.15">
      <c r="B62" s="341"/>
      <c r="D62" s="336"/>
      <c r="E62" s="336"/>
      <c r="F62" s="336"/>
      <c r="G62" s="339"/>
      <c r="H62" s="339"/>
      <c r="I62" s="339"/>
      <c r="J62" s="339"/>
      <c r="K62" s="339"/>
      <c r="L62" s="339"/>
      <c r="M62" s="339"/>
      <c r="N62" s="339"/>
      <c r="O62" s="339"/>
      <c r="P62" s="339"/>
      <c r="Q62" s="339"/>
      <c r="R62" s="339"/>
      <c r="S62" s="339"/>
      <c r="T62" s="339"/>
      <c r="U62" s="339"/>
      <c r="V62" s="339"/>
      <c r="W62" s="339"/>
      <c r="X62" s="339"/>
      <c r="Y62" s="339"/>
      <c r="Z62" s="339"/>
      <c r="AA62" s="339"/>
      <c r="AB62" s="339"/>
      <c r="AC62" s="339"/>
      <c r="AD62" s="339"/>
      <c r="AE62" s="339"/>
      <c r="AF62" s="339"/>
      <c r="AG62" s="339"/>
      <c r="AH62" s="339"/>
      <c r="AI62" s="339"/>
      <c r="AJ62" s="339"/>
      <c r="AK62" s="339"/>
      <c r="AL62" s="339"/>
      <c r="AM62" s="339"/>
      <c r="AN62" s="339"/>
      <c r="AO62" s="339"/>
      <c r="AP62" s="339"/>
      <c r="AQ62" s="339"/>
      <c r="AR62" s="339"/>
      <c r="AS62" s="339"/>
      <c r="AT62" s="339"/>
      <c r="AU62" s="339"/>
      <c r="AV62" s="339"/>
      <c r="AW62" s="339"/>
      <c r="AX62" s="339"/>
      <c r="AY62" s="339"/>
      <c r="AZ62" s="339"/>
      <c r="BA62" s="339"/>
      <c r="BB62" s="339"/>
      <c r="BC62" s="339"/>
      <c r="BD62" s="339"/>
      <c r="BE62" s="339"/>
      <c r="BF62" s="339"/>
      <c r="BG62" s="339"/>
      <c r="BH62" s="339"/>
      <c r="BI62" s="339"/>
      <c r="BJ62" s="339"/>
      <c r="BK62" s="339"/>
      <c r="BL62" s="339"/>
      <c r="BM62" s="339"/>
      <c r="BN62" s="339"/>
      <c r="BO62" s="339"/>
      <c r="BP62" s="349"/>
      <c r="BQ62" s="351"/>
    </row>
    <row r="63" spans="1:69" hidden="1" outlineLevel="1" x14ac:dyDescent="0.15">
      <c r="A63" s="33" t="s">
        <v>54</v>
      </c>
      <c r="B63" s="330">
        <v>125000</v>
      </c>
      <c r="C63" s="264">
        <f>B63/12</f>
        <v>10416.666666666666</v>
      </c>
      <c r="D63" s="335" t="s">
        <v>64</v>
      </c>
      <c r="E63" s="335" t="s">
        <v>64</v>
      </c>
      <c r="F63" s="335" t="s">
        <v>64</v>
      </c>
      <c r="G63" s="339">
        <v>0</v>
      </c>
      <c r="H63" s="339">
        <v>0</v>
      </c>
      <c r="I63" s="339">
        <v>0</v>
      </c>
      <c r="J63" s="339">
        <v>0</v>
      </c>
      <c r="K63" s="339">
        <v>0</v>
      </c>
      <c r="L63" s="339">
        <v>0</v>
      </c>
      <c r="M63" s="339">
        <v>0</v>
      </c>
      <c r="N63" s="339">
        <v>0</v>
      </c>
      <c r="O63" s="339">
        <v>0</v>
      </c>
      <c r="P63" s="339">
        <v>0</v>
      </c>
      <c r="Q63" s="339">
        <v>0</v>
      </c>
      <c r="R63" s="339">
        <v>0</v>
      </c>
      <c r="S63" s="339">
        <v>0</v>
      </c>
      <c r="T63" s="339">
        <v>0</v>
      </c>
      <c r="U63" s="339">
        <v>0</v>
      </c>
      <c r="V63" s="339">
        <v>0</v>
      </c>
      <c r="W63" s="339">
        <v>0</v>
      </c>
      <c r="X63" s="339">
        <v>0</v>
      </c>
      <c r="Y63" s="339">
        <v>0</v>
      </c>
      <c r="Z63" s="339">
        <v>0</v>
      </c>
      <c r="AA63" s="339">
        <v>0</v>
      </c>
      <c r="AB63" s="339">
        <v>0</v>
      </c>
      <c r="AC63" s="339">
        <v>0</v>
      </c>
      <c r="AD63" s="339">
        <v>0</v>
      </c>
      <c r="AE63" s="339">
        <v>0</v>
      </c>
      <c r="AF63" s="339">
        <v>0</v>
      </c>
      <c r="AG63" s="339">
        <v>0</v>
      </c>
      <c r="AH63" s="339">
        <v>0</v>
      </c>
      <c r="AI63" s="339">
        <v>0</v>
      </c>
      <c r="AJ63" s="339">
        <v>0</v>
      </c>
      <c r="AK63" s="339">
        <v>0</v>
      </c>
      <c r="AL63" s="339">
        <v>0</v>
      </c>
      <c r="AM63" s="339">
        <v>0</v>
      </c>
      <c r="AN63" s="339">
        <v>0</v>
      </c>
      <c r="AO63" s="339">
        <v>0</v>
      </c>
      <c r="AP63" s="339">
        <v>0</v>
      </c>
      <c r="AQ63" s="339">
        <v>0</v>
      </c>
      <c r="AR63" s="339">
        <v>0</v>
      </c>
      <c r="AS63" s="339">
        <v>0</v>
      </c>
      <c r="AT63" s="339">
        <v>0</v>
      </c>
      <c r="AU63" s="339">
        <v>0</v>
      </c>
      <c r="AV63" s="339">
        <v>0</v>
      </c>
      <c r="AW63" s="339">
        <v>0</v>
      </c>
      <c r="AX63" s="339">
        <v>0</v>
      </c>
      <c r="AY63" s="339">
        <v>0</v>
      </c>
      <c r="AZ63" s="339">
        <v>0</v>
      </c>
      <c r="BA63" s="339">
        <v>0</v>
      </c>
      <c r="BB63" s="339">
        <v>0</v>
      </c>
      <c r="BC63" s="339">
        <v>0</v>
      </c>
      <c r="BD63" s="339">
        <v>0</v>
      </c>
      <c r="BE63" s="339">
        <v>0</v>
      </c>
      <c r="BF63" s="339">
        <v>0</v>
      </c>
      <c r="BG63" s="339">
        <v>0</v>
      </c>
      <c r="BH63" s="339">
        <v>0</v>
      </c>
      <c r="BI63" s="339">
        <v>0</v>
      </c>
      <c r="BJ63" s="339">
        <v>0</v>
      </c>
      <c r="BK63" s="339">
        <v>0</v>
      </c>
      <c r="BL63" s="339">
        <v>0</v>
      </c>
      <c r="BM63" s="339">
        <v>0</v>
      </c>
      <c r="BN63" s="339">
        <v>0</v>
      </c>
      <c r="BO63" s="339">
        <v>0</v>
      </c>
      <c r="BP63" s="349"/>
      <c r="BQ63" s="351"/>
    </row>
    <row r="64" spans="1:69" hidden="1" outlineLevel="1" x14ac:dyDescent="0.15">
      <c r="A64" s="33" t="s">
        <v>86</v>
      </c>
      <c r="B64" s="330">
        <v>85</v>
      </c>
      <c r="C64" s="264">
        <f>B64*160</f>
        <v>13600</v>
      </c>
      <c r="D64" s="335" t="s">
        <v>64</v>
      </c>
      <c r="E64" s="335" t="s">
        <v>64</v>
      </c>
      <c r="F64" s="335" t="s">
        <v>64</v>
      </c>
      <c r="G64" s="339">
        <v>0</v>
      </c>
      <c r="H64" s="339">
        <v>0</v>
      </c>
      <c r="I64" s="339">
        <v>0</v>
      </c>
      <c r="J64" s="339">
        <v>0</v>
      </c>
      <c r="K64" s="339">
        <v>0</v>
      </c>
      <c r="L64" s="339">
        <v>0</v>
      </c>
      <c r="M64" s="339">
        <v>0</v>
      </c>
      <c r="N64" s="339">
        <v>0</v>
      </c>
      <c r="O64" s="339">
        <v>0</v>
      </c>
      <c r="P64" s="339">
        <v>0</v>
      </c>
      <c r="Q64" s="339">
        <v>0</v>
      </c>
      <c r="R64" s="339">
        <v>0</v>
      </c>
      <c r="S64" s="339">
        <v>0</v>
      </c>
      <c r="T64" s="339">
        <v>0</v>
      </c>
      <c r="U64" s="339">
        <v>0</v>
      </c>
      <c r="V64" s="339">
        <v>0</v>
      </c>
      <c r="W64" s="339">
        <v>0</v>
      </c>
      <c r="X64" s="339">
        <v>0</v>
      </c>
      <c r="Y64" s="339">
        <v>0</v>
      </c>
      <c r="Z64" s="339">
        <v>0</v>
      </c>
      <c r="AA64" s="339">
        <v>0</v>
      </c>
      <c r="AB64" s="339">
        <v>0</v>
      </c>
      <c r="AC64" s="339">
        <v>0</v>
      </c>
      <c r="AD64" s="339">
        <v>0</v>
      </c>
      <c r="AE64" s="339">
        <v>0</v>
      </c>
      <c r="AF64" s="339">
        <v>0</v>
      </c>
      <c r="AG64" s="339">
        <v>0</v>
      </c>
      <c r="AH64" s="339">
        <v>0</v>
      </c>
      <c r="AI64" s="339">
        <v>0</v>
      </c>
      <c r="AJ64" s="339">
        <v>0</v>
      </c>
      <c r="AK64" s="339">
        <v>0</v>
      </c>
      <c r="AL64" s="339">
        <v>0</v>
      </c>
      <c r="AM64" s="339">
        <v>0</v>
      </c>
      <c r="AN64" s="339">
        <v>0</v>
      </c>
      <c r="AO64" s="339">
        <v>0</v>
      </c>
      <c r="AP64" s="339">
        <v>0</v>
      </c>
      <c r="AQ64" s="339">
        <v>0</v>
      </c>
      <c r="AR64" s="339">
        <v>0</v>
      </c>
      <c r="AS64" s="339">
        <v>0</v>
      </c>
      <c r="AT64" s="339">
        <v>0</v>
      </c>
      <c r="AU64" s="339">
        <v>0</v>
      </c>
      <c r="AV64" s="339">
        <v>0</v>
      </c>
      <c r="AW64" s="339">
        <v>0</v>
      </c>
      <c r="AX64" s="339">
        <v>0</v>
      </c>
      <c r="AY64" s="339">
        <v>0</v>
      </c>
      <c r="AZ64" s="339">
        <v>0</v>
      </c>
      <c r="BA64" s="339">
        <v>0</v>
      </c>
      <c r="BB64" s="339">
        <v>0</v>
      </c>
      <c r="BC64" s="339">
        <v>0</v>
      </c>
      <c r="BD64" s="339">
        <v>0</v>
      </c>
      <c r="BE64" s="339">
        <v>0</v>
      </c>
      <c r="BF64" s="339">
        <v>0</v>
      </c>
      <c r="BG64" s="339">
        <v>0</v>
      </c>
      <c r="BH64" s="339">
        <v>0</v>
      </c>
      <c r="BI64" s="339">
        <v>0</v>
      </c>
      <c r="BJ64" s="339">
        <v>0</v>
      </c>
      <c r="BK64" s="339">
        <v>0</v>
      </c>
      <c r="BL64" s="339">
        <v>0</v>
      </c>
      <c r="BM64" s="339">
        <v>0</v>
      </c>
      <c r="BN64" s="339">
        <v>0</v>
      </c>
      <c r="BO64" s="339">
        <v>0</v>
      </c>
      <c r="BP64" s="349"/>
      <c r="BQ64" s="351"/>
    </row>
    <row r="65" spans="1:69" hidden="1" outlineLevel="1" x14ac:dyDescent="0.15">
      <c r="B65" s="330"/>
      <c r="C65" s="265"/>
      <c r="D65" s="336"/>
      <c r="E65" s="336"/>
      <c r="F65" s="336"/>
      <c r="G65" s="339"/>
      <c r="H65" s="339"/>
      <c r="I65" s="339"/>
      <c r="J65" s="339"/>
      <c r="K65" s="339"/>
      <c r="L65" s="339"/>
      <c r="M65" s="339"/>
      <c r="N65" s="339"/>
      <c r="O65" s="339"/>
      <c r="P65" s="339"/>
      <c r="Q65" s="339"/>
      <c r="R65" s="339"/>
      <c r="S65" s="339"/>
      <c r="T65" s="339"/>
      <c r="U65" s="339"/>
      <c r="V65" s="339"/>
      <c r="W65" s="339"/>
      <c r="X65" s="339"/>
      <c r="Y65" s="339"/>
      <c r="Z65" s="339"/>
      <c r="AA65" s="339"/>
      <c r="AB65" s="339"/>
      <c r="AC65" s="339"/>
      <c r="AD65" s="339"/>
      <c r="AE65" s="339"/>
      <c r="AF65" s="339"/>
      <c r="AG65" s="339"/>
      <c r="AH65" s="339"/>
      <c r="AI65" s="339"/>
      <c r="AJ65" s="339"/>
      <c r="AK65" s="339"/>
      <c r="AL65" s="339"/>
      <c r="AM65" s="339"/>
      <c r="AN65" s="339"/>
      <c r="AO65" s="339"/>
      <c r="AP65" s="339"/>
      <c r="AQ65" s="339"/>
      <c r="AR65" s="339"/>
      <c r="AS65" s="339"/>
      <c r="AT65" s="339"/>
      <c r="AU65" s="339"/>
      <c r="AV65" s="339"/>
      <c r="AW65" s="339"/>
      <c r="AX65" s="339"/>
      <c r="AY65" s="339"/>
      <c r="AZ65" s="339"/>
      <c r="BA65" s="339"/>
      <c r="BB65" s="339"/>
      <c r="BC65" s="339"/>
      <c r="BD65" s="339"/>
      <c r="BE65" s="339"/>
      <c r="BF65" s="339"/>
      <c r="BG65" s="339"/>
      <c r="BH65" s="339"/>
      <c r="BI65" s="339"/>
      <c r="BJ65" s="339"/>
      <c r="BK65" s="339"/>
      <c r="BL65" s="339"/>
      <c r="BM65" s="339"/>
      <c r="BN65" s="339"/>
      <c r="BO65" s="339"/>
      <c r="BP65" s="349"/>
      <c r="BQ65" s="351"/>
    </row>
    <row r="66" spans="1:69" hidden="1" outlineLevel="1" x14ac:dyDescent="0.15">
      <c r="A66" s="33" t="s">
        <v>107</v>
      </c>
      <c r="B66" s="330">
        <v>85000</v>
      </c>
      <c r="C66" s="264">
        <f>B66/12</f>
        <v>7083.333333333333</v>
      </c>
      <c r="D66" s="335" t="s">
        <v>64</v>
      </c>
      <c r="E66" s="335" t="s">
        <v>64</v>
      </c>
      <c r="F66" s="335" t="s">
        <v>91</v>
      </c>
      <c r="G66" s="339">
        <v>0</v>
      </c>
      <c r="H66" s="339">
        <v>0</v>
      </c>
      <c r="I66" s="339">
        <v>0</v>
      </c>
      <c r="J66" s="339">
        <v>0</v>
      </c>
      <c r="K66" s="339">
        <v>0</v>
      </c>
      <c r="L66" s="339">
        <v>0</v>
      </c>
      <c r="M66" s="339">
        <v>0</v>
      </c>
      <c r="N66" s="339">
        <v>0</v>
      </c>
      <c r="O66" s="339">
        <v>0</v>
      </c>
      <c r="P66" s="339">
        <v>0</v>
      </c>
      <c r="Q66" s="339">
        <v>0</v>
      </c>
      <c r="R66" s="339">
        <v>0</v>
      </c>
      <c r="S66" s="339">
        <v>0</v>
      </c>
      <c r="T66" s="339">
        <v>0</v>
      </c>
      <c r="U66" s="339">
        <v>0</v>
      </c>
      <c r="V66" s="339">
        <v>0</v>
      </c>
      <c r="W66" s="339">
        <v>0</v>
      </c>
      <c r="X66" s="339">
        <v>0</v>
      </c>
      <c r="Y66" s="339">
        <v>0</v>
      </c>
      <c r="Z66" s="339">
        <v>0</v>
      </c>
      <c r="AA66" s="339">
        <v>0</v>
      </c>
      <c r="AB66" s="339">
        <v>0</v>
      </c>
      <c r="AC66" s="339">
        <v>0</v>
      </c>
      <c r="AD66" s="339">
        <v>0</v>
      </c>
      <c r="AE66" s="339">
        <v>0</v>
      </c>
      <c r="AF66" s="339">
        <v>0</v>
      </c>
      <c r="AG66" s="339">
        <v>0</v>
      </c>
      <c r="AH66" s="339">
        <v>0</v>
      </c>
      <c r="AI66" s="339">
        <v>0</v>
      </c>
      <c r="AJ66" s="339">
        <v>0</v>
      </c>
      <c r="AK66" s="339">
        <v>0</v>
      </c>
      <c r="AL66" s="339">
        <v>0</v>
      </c>
      <c r="AM66" s="339">
        <v>0</v>
      </c>
      <c r="AN66" s="339">
        <v>0</v>
      </c>
      <c r="AO66" s="339">
        <v>0</v>
      </c>
      <c r="AP66" s="339">
        <v>0</v>
      </c>
      <c r="AQ66" s="339">
        <v>0</v>
      </c>
      <c r="AR66" s="339">
        <v>0</v>
      </c>
      <c r="AS66" s="339">
        <v>0</v>
      </c>
      <c r="AT66" s="339">
        <v>0</v>
      </c>
      <c r="AU66" s="339">
        <v>0</v>
      </c>
      <c r="AV66" s="339">
        <v>0</v>
      </c>
      <c r="AW66" s="339">
        <v>0</v>
      </c>
      <c r="AX66" s="339">
        <v>0</v>
      </c>
      <c r="AY66" s="339">
        <v>0</v>
      </c>
      <c r="AZ66" s="339">
        <v>0</v>
      </c>
      <c r="BA66" s="339">
        <v>0</v>
      </c>
      <c r="BB66" s="339">
        <v>0</v>
      </c>
      <c r="BC66" s="339">
        <v>0</v>
      </c>
      <c r="BD66" s="339">
        <v>0</v>
      </c>
      <c r="BE66" s="339">
        <v>0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49"/>
      <c r="BQ66" s="351"/>
    </row>
    <row r="67" spans="1:69" s="18" customFormat="1" hidden="1" outlineLevel="1" x14ac:dyDescent="0.15">
      <c r="A67" s="33" t="s">
        <v>86</v>
      </c>
      <c r="B67" s="330">
        <v>65</v>
      </c>
      <c r="C67" s="264">
        <f>B67*160</f>
        <v>10400</v>
      </c>
      <c r="D67" s="335" t="s">
        <v>64</v>
      </c>
      <c r="E67" s="335" t="s">
        <v>64</v>
      </c>
      <c r="F67" s="335" t="s">
        <v>91</v>
      </c>
      <c r="G67" s="339">
        <v>0</v>
      </c>
      <c r="H67" s="339">
        <v>0</v>
      </c>
      <c r="I67" s="339">
        <v>0</v>
      </c>
      <c r="J67" s="339">
        <v>0</v>
      </c>
      <c r="K67" s="339">
        <v>0</v>
      </c>
      <c r="L67" s="339">
        <v>0</v>
      </c>
      <c r="M67" s="339">
        <v>0</v>
      </c>
      <c r="N67" s="339">
        <v>0</v>
      </c>
      <c r="O67" s="339">
        <v>0</v>
      </c>
      <c r="P67" s="339">
        <v>0</v>
      </c>
      <c r="Q67" s="339">
        <v>0</v>
      </c>
      <c r="R67" s="339">
        <v>0</v>
      </c>
      <c r="S67" s="339">
        <v>0</v>
      </c>
      <c r="T67" s="339">
        <v>0</v>
      </c>
      <c r="U67" s="339">
        <v>0</v>
      </c>
      <c r="V67" s="339">
        <v>0</v>
      </c>
      <c r="W67" s="339">
        <v>0</v>
      </c>
      <c r="X67" s="339">
        <v>0</v>
      </c>
      <c r="Y67" s="339">
        <v>0</v>
      </c>
      <c r="Z67" s="339">
        <v>0</v>
      </c>
      <c r="AA67" s="339">
        <v>0</v>
      </c>
      <c r="AB67" s="339">
        <v>0</v>
      </c>
      <c r="AC67" s="339">
        <v>0</v>
      </c>
      <c r="AD67" s="339">
        <v>0</v>
      </c>
      <c r="AE67" s="339">
        <v>0</v>
      </c>
      <c r="AF67" s="339">
        <v>0</v>
      </c>
      <c r="AG67" s="339">
        <v>0</v>
      </c>
      <c r="AH67" s="339">
        <v>0</v>
      </c>
      <c r="AI67" s="339">
        <v>0</v>
      </c>
      <c r="AJ67" s="339">
        <v>0</v>
      </c>
      <c r="AK67" s="339">
        <v>0</v>
      </c>
      <c r="AL67" s="339">
        <v>0</v>
      </c>
      <c r="AM67" s="339">
        <v>0</v>
      </c>
      <c r="AN67" s="339">
        <v>0</v>
      </c>
      <c r="AO67" s="339">
        <v>0</v>
      </c>
      <c r="AP67" s="339">
        <v>0</v>
      </c>
      <c r="AQ67" s="339">
        <v>0</v>
      </c>
      <c r="AR67" s="339">
        <v>0</v>
      </c>
      <c r="AS67" s="339">
        <v>0</v>
      </c>
      <c r="AT67" s="339">
        <v>0</v>
      </c>
      <c r="AU67" s="339">
        <v>0</v>
      </c>
      <c r="AV67" s="339">
        <v>0</v>
      </c>
      <c r="AW67" s="339">
        <v>0</v>
      </c>
      <c r="AX67" s="339">
        <v>0</v>
      </c>
      <c r="AY67" s="339">
        <v>0</v>
      </c>
      <c r="AZ67" s="339">
        <v>0</v>
      </c>
      <c r="BA67" s="339">
        <v>0</v>
      </c>
      <c r="BB67" s="339">
        <v>0</v>
      </c>
      <c r="BC67" s="339">
        <v>0</v>
      </c>
      <c r="BD67" s="339">
        <v>0</v>
      </c>
      <c r="BE67" s="339">
        <v>0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49"/>
      <c r="BQ67" s="350"/>
    </row>
    <row r="68" spans="1:69" hidden="1" outlineLevel="1" x14ac:dyDescent="0.15">
      <c r="B68" s="330"/>
      <c r="C68" s="265"/>
      <c r="D68" s="336"/>
      <c r="E68" s="336"/>
      <c r="F68" s="336"/>
      <c r="G68" s="339"/>
      <c r="H68" s="339"/>
      <c r="I68" s="339"/>
      <c r="J68" s="339"/>
      <c r="K68" s="339"/>
      <c r="L68" s="339"/>
      <c r="M68" s="339"/>
      <c r="N68" s="339"/>
      <c r="O68" s="339"/>
      <c r="P68" s="339"/>
      <c r="Q68" s="339"/>
      <c r="R68" s="339"/>
      <c r="S68" s="339"/>
      <c r="T68" s="339"/>
      <c r="U68" s="339"/>
      <c r="V68" s="339"/>
      <c r="W68" s="339"/>
      <c r="X68" s="339"/>
      <c r="Y68" s="339"/>
      <c r="Z68" s="339"/>
      <c r="AA68" s="339"/>
      <c r="AB68" s="339"/>
      <c r="AC68" s="339"/>
      <c r="AD68" s="339"/>
      <c r="AE68" s="339"/>
      <c r="AF68" s="339"/>
      <c r="AG68" s="339"/>
      <c r="AH68" s="339"/>
      <c r="AI68" s="339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339"/>
      <c r="AX68" s="339"/>
      <c r="AY68" s="339"/>
      <c r="AZ68" s="339"/>
      <c r="BA68" s="339"/>
      <c r="BB68" s="339"/>
      <c r="BC68" s="339"/>
      <c r="BD68" s="339"/>
      <c r="BE68" s="339"/>
      <c r="BF68" s="339"/>
      <c r="BG68" s="339"/>
      <c r="BH68" s="339"/>
      <c r="BI68" s="339"/>
      <c r="BJ68" s="339"/>
      <c r="BK68" s="339"/>
      <c r="BL68" s="339"/>
      <c r="BM68" s="339"/>
      <c r="BN68" s="339"/>
      <c r="BO68" s="339"/>
      <c r="BP68" s="349"/>
      <c r="BQ68" s="351"/>
    </row>
    <row r="69" spans="1:69" hidden="1" outlineLevel="1" x14ac:dyDescent="0.15">
      <c r="A69" s="33" t="s">
        <v>33</v>
      </c>
      <c r="B69" s="330">
        <v>90000</v>
      </c>
      <c r="C69" s="264">
        <f>B69/12</f>
        <v>7500</v>
      </c>
      <c r="D69" s="335" t="s">
        <v>64</v>
      </c>
      <c r="E69" s="335" t="s">
        <v>64</v>
      </c>
      <c r="F69" s="335" t="s">
        <v>64</v>
      </c>
      <c r="G69" s="339">
        <v>0</v>
      </c>
      <c r="H69" s="339">
        <v>0</v>
      </c>
      <c r="I69" s="339">
        <v>0</v>
      </c>
      <c r="J69" s="339">
        <v>0</v>
      </c>
      <c r="K69" s="339">
        <v>0</v>
      </c>
      <c r="L69" s="339">
        <v>0</v>
      </c>
      <c r="M69" s="339">
        <v>0</v>
      </c>
      <c r="N69" s="339">
        <v>0</v>
      </c>
      <c r="O69" s="339">
        <v>0</v>
      </c>
      <c r="P69" s="339">
        <v>0</v>
      </c>
      <c r="Q69" s="339">
        <v>0</v>
      </c>
      <c r="R69" s="339">
        <v>0</v>
      </c>
      <c r="S69" s="339">
        <v>0</v>
      </c>
      <c r="T69" s="339">
        <v>0</v>
      </c>
      <c r="U69" s="339">
        <v>0</v>
      </c>
      <c r="V69" s="339">
        <v>0</v>
      </c>
      <c r="W69" s="339">
        <v>0</v>
      </c>
      <c r="X69" s="339">
        <v>0</v>
      </c>
      <c r="Y69" s="339">
        <v>0</v>
      </c>
      <c r="Z69" s="339">
        <v>0</v>
      </c>
      <c r="AA69" s="339">
        <v>0</v>
      </c>
      <c r="AB69" s="339">
        <v>0</v>
      </c>
      <c r="AC69" s="339">
        <v>0</v>
      </c>
      <c r="AD69" s="339">
        <v>0</v>
      </c>
      <c r="AE69" s="339">
        <v>0</v>
      </c>
      <c r="AF69" s="339">
        <v>0</v>
      </c>
      <c r="AG69" s="339">
        <v>0</v>
      </c>
      <c r="AH69" s="339">
        <v>0</v>
      </c>
      <c r="AI69" s="339">
        <v>0</v>
      </c>
      <c r="AJ69" s="339">
        <v>0</v>
      </c>
      <c r="AK69" s="339">
        <v>0</v>
      </c>
      <c r="AL69" s="339">
        <v>0</v>
      </c>
      <c r="AM69" s="339">
        <v>0</v>
      </c>
      <c r="AN69" s="339">
        <v>0</v>
      </c>
      <c r="AO69" s="339">
        <v>0</v>
      </c>
      <c r="AP69" s="339">
        <v>0</v>
      </c>
      <c r="AQ69" s="339">
        <v>0</v>
      </c>
      <c r="AR69" s="339">
        <v>0</v>
      </c>
      <c r="AS69" s="339">
        <v>0</v>
      </c>
      <c r="AT69" s="339">
        <v>0</v>
      </c>
      <c r="AU69" s="339">
        <v>0</v>
      </c>
      <c r="AV69" s="339">
        <v>0</v>
      </c>
      <c r="AW69" s="339">
        <v>0</v>
      </c>
      <c r="AX69" s="339">
        <v>0</v>
      </c>
      <c r="AY69" s="339">
        <v>0</v>
      </c>
      <c r="AZ69" s="339">
        <v>0</v>
      </c>
      <c r="BA69" s="339">
        <v>0</v>
      </c>
      <c r="BB69" s="339">
        <v>0</v>
      </c>
      <c r="BC69" s="339">
        <v>0</v>
      </c>
      <c r="BD69" s="339">
        <v>0</v>
      </c>
      <c r="BE69" s="339">
        <v>0</v>
      </c>
      <c r="BF69" s="339">
        <v>0</v>
      </c>
      <c r="BG69" s="339">
        <v>0</v>
      </c>
      <c r="BH69" s="339">
        <v>0</v>
      </c>
      <c r="BI69" s="339">
        <v>0</v>
      </c>
      <c r="BJ69" s="339">
        <v>0</v>
      </c>
      <c r="BK69" s="339">
        <v>0</v>
      </c>
      <c r="BL69" s="339">
        <v>0</v>
      </c>
      <c r="BM69" s="339">
        <v>0</v>
      </c>
      <c r="BN69" s="339">
        <v>0</v>
      </c>
      <c r="BO69" s="339">
        <v>0</v>
      </c>
      <c r="BP69" s="349"/>
      <c r="BQ69" s="351"/>
    </row>
    <row r="70" spans="1:69" s="18" customFormat="1" hidden="1" outlineLevel="1" x14ac:dyDescent="0.15">
      <c r="A70" s="33" t="s">
        <v>86</v>
      </c>
      <c r="B70" s="330">
        <v>65</v>
      </c>
      <c r="C70" s="264">
        <f>B70*160</f>
        <v>10400</v>
      </c>
      <c r="D70" s="335" t="s">
        <v>64</v>
      </c>
      <c r="E70" s="335" t="s">
        <v>64</v>
      </c>
      <c r="F70" s="335" t="s">
        <v>64</v>
      </c>
      <c r="G70" s="339">
        <v>0</v>
      </c>
      <c r="H70" s="339">
        <v>0</v>
      </c>
      <c r="I70" s="339">
        <v>0</v>
      </c>
      <c r="J70" s="339">
        <v>0</v>
      </c>
      <c r="K70" s="339">
        <v>0</v>
      </c>
      <c r="L70" s="339">
        <v>0</v>
      </c>
      <c r="M70" s="339">
        <v>0</v>
      </c>
      <c r="N70" s="339">
        <v>0</v>
      </c>
      <c r="O70" s="339">
        <v>0</v>
      </c>
      <c r="P70" s="339">
        <v>0</v>
      </c>
      <c r="Q70" s="339">
        <v>0</v>
      </c>
      <c r="R70" s="339">
        <v>0</v>
      </c>
      <c r="S70" s="339">
        <v>0</v>
      </c>
      <c r="T70" s="339">
        <v>0</v>
      </c>
      <c r="U70" s="339">
        <v>0</v>
      </c>
      <c r="V70" s="339">
        <v>0</v>
      </c>
      <c r="W70" s="339">
        <v>0</v>
      </c>
      <c r="X70" s="339">
        <v>0</v>
      </c>
      <c r="Y70" s="339">
        <v>0</v>
      </c>
      <c r="Z70" s="339">
        <v>0</v>
      </c>
      <c r="AA70" s="339">
        <v>0</v>
      </c>
      <c r="AB70" s="339">
        <v>0</v>
      </c>
      <c r="AC70" s="339">
        <v>0</v>
      </c>
      <c r="AD70" s="339">
        <v>0</v>
      </c>
      <c r="AE70" s="339">
        <v>0</v>
      </c>
      <c r="AF70" s="339">
        <v>0</v>
      </c>
      <c r="AG70" s="339">
        <v>0</v>
      </c>
      <c r="AH70" s="339">
        <v>0</v>
      </c>
      <c r="AI70" s="339">
        <v>0</v>
      </c>
      <c r="AJ70" s="339">
        <v>0</v>
      </c>
      <c r="AK70" s="339">
        <v>0</v>
      </c>
      <c r="AL70" s="339">
        <v>0</v>
      </c>
      <c r="AM70" s="339">
        <v>0</v>
      </c>
      <c r="AN70" s="339">
        <v>0</v>
      </c>
      <c r="AO70" s="339">
        <v>0</v>
      </c>
      <c r="AP70" s="339">
        <v>0</v>
      </c>
      <c r="AQ70" s="339">
        <v>0</v>
      </c>
      <c r="AR70" s="339">
        <v>0</v>
      </c>
      <c r="AS70" s="339">
        <v>0</v>
      </c>
      <c r="AT70" s="339">
        <v>0</v>
      </c>
      <c r="AU70" s="339">
        <v>0</v>
      </c>
      <c r="AV70" s="339">
        <v>0</v>
      </c>
      <c r="AW70" s="339">
        <v>0</v>
      </c>
      <c r="AX70" s="339">
        <v>0</v>
      </c>
      <c r="AY70" s="339">
        <v>0</v>
      </c>
      <c r="AZ70" s="339">
        <v>0</v>
      </c>
      <c r="BA70" s="339">
        <v>0</v>
      </c>
      <c r="BB70" s="339">
        <v>0</v>
      </c>
      <c r="BC70" s="339">
        <v>0</v>
      </c>
      <c r="BD70" s="339">
        <v>0</v>
      </c>
      <c r="BE70" s="339">
        <v>0</v>
      </c>
      <c r="BF70" s="339">
        <v>0</v>
      </c>
      <c r="BG70" s="339">
        <v>0</v>
      </c>
      <c r="BH70" s="339">
        <v>0</v>
      </c>
      <c r="BI70" s="339">
        <v>0</v>
      </c>
      <c r="BJ70" s="339">
        <v>0</v>
      </c>
      <c r="BK70" s="339">
        <v>0</v>
      </c>
      <c r="BL70" s="339">
        <v>0</v>
      </c>
      <c r="BM70" s="339">
        <v>0</v>
      </c>
      <c r="BN70" s="339">
        <v>0</v>
      </c>
      <c r="BO70" s="339">
        <v>0</v>
      </c>
      <c r="BP70" s="349"/>
      <c r="BQ70" s="350"/>
    </row>
    <row r="71" spans="1:69" hidden="1" outlineLevel="1" x14ac:dyDescent="0.15">
      <c r="B71" s="330"/>
      <c r="C71" s="265"/>
      <c r="D71" s="336"/>
      <c r="E71" s="336"/>
      <c r="F71" s="336"/>
      <c r="G71" s="339"/>
      <c r="H71" s="339"/>
      <c r="I71" s="339"/>
      <c r="J71" s="339"/>
      <c r="K71" s="339"/>
      <c r="L71" s="339"/>
      <c r="M71" s="339"/>
      <c r="N71" s="339"/>
      <c r="O71" s="339"/>
      <c r="P71" s="339"/>
      <c r="Q71" s="339"/>
      <c r="R71" s="339"/>
      <c r="S71" s="339"/>
      <c r="T71" s="339"/>
      <c r="U71" s="339"/>
      <c r="V71" s="339"/>
      <c r="W71" s="339"/>
      <c r="X71" s="339"/>
      <c r="Y71" s="339"/>
      <c r="Z71" s="339"/>
      <c r="AA71" s="339"/>
      <c r="AB71" s="339"/>
      <c r="AC71" s="339"/>
      <c r="AD71" s="339"/>
      <c r="AE71" s="339"/>
      <c r="AF71" s="339"/>
      <c r="AG71" s="339"/>
      <c r="AH71" s="339"/>
      <c r="AI71" s="339"/>
      <c r="AJ71" s="339"/>
      <c r="AK71" s="339"/>
      <c r="AL71" s="339"/>
      <c r="AM71" s="339"/>
      <c r="AN71" s="339"/>
      <c r="AO71" s="339"/>
      <c r="AP71" s="339"/>
      <c r="AQ71" s="339"/>
      <c r="AR71" s="339"/>
      <c r="AS71" s="339"/>
      <c r="AT71" s="339"/>
      <c r="AU71" s="339"/>
      <c r="AV71" s="339"/>
      <c r="AW71" s="339"/>
      <c r="AX71" s="339"/>
      <c r="AY71" s="339"/>
      <c r="AZ71" s="339"/>
      <c r="BA71" s="339"/>
      <c r="BB71" s="339"/>
      <c r="BC71" s="339"/>
      <c r="BD71" s="339"/>
      <c r="BE71" s="339"/>
      <c r="BF71" s="339"/>
      <c r="BG71" s="339"/>
      <c r="BH71" s="339"/>
      <c r="BI71" s="339"/>
      <c r="BJ71" s="339"/>
      <c r="BK71" s="339"/>
      <c r="BL71" s="339"/>
      <c r="BM71" s="339"/>
      <c r="BN71" s="339"/>
      <c r="BO71" s="339"/>
      <c r="BP71" s="349"/>
      <c r="BQ71" s="351"/>
    </row>
    <row r="72" spans="1:69" hidden="1" outlineLevel="1" x14ac:dyDescent="0.15">
      <c r="A72" s="33" t="s">
        <v>108</v>
      </c>
      <c r="B72" s="330">
        <v>50000</v>
      </c>
      <c r="C72" s="264">
        <f>B72/12</f>
        <v>4166.666666666667</v>
      </c>
      <c r="D72" s="335" t="s">
        <v>64</v>
      </c>
      <c r="E72" s="335" t="s">
        <v>64</v>
      </c>
      <c r="F72" s="335" t="s">
        <v>64</v>
      </c>
      <c r="G72" s="339">
        <v>0</v>
      </c>
      <c r="H72" s="339">
        <v>0</v>
      </c>
      <c r="I72" s="339">
        <v>0</v>
      </c>
      <c r="J72" s="339">
        <v>0</v>
      </c>
      <c r="K72" s="339">
        <v>0</v>
      </c>
      <c r="L72" s="339">
        <v>0</v>
      </c>
      <c r="M72" s="339">
        <v>0</v>
      </c>
      <c r="N72" s="339">
        <v>0</v>
      </c>
      <c r="O72" s="339">
        <v>0</v>
      </c>
      <c r="P72" s="339">
        <v>0</v>
      </c>
      <c r="Q72" s="339">
        <v>0</v>
      </c>
      <c r="R72" s="339">
        <v>0</v>
      </c>
      <c r="S72" s="339">
        <v>0</v>
      </c>
      <c r="T72" s="339">
        <v>0</v>
      </c>
      <c r="U72" s="339">
        <v>0</v>
      </c>
      <c r="V72" s="339">
        <v>0</v>
      </c>
      <c r="W72" s="339">
        <v>0</v>
      </c>
      <c r="X72" s="339">
        <v>0</v>
      </c>
      <c r="Y72" s="339">
        <v>0</v>
      </c>
      <c r="Z72" s="339">
        <v>0</v>
      </c>
      <c r="AA72" s="339">
        <v>0</v>
      </c>
      <c r="AB72" s="339">
        <v>0</v>
      </c>
      <c r="AC72" s="339">
        <v>0</v>
      </c>
      <c r="AD72" s="339">
        <v>0</v>
      </c>
      <c r="AE72" s="339">
        <v>0</v>
      </c>
      <c r="AF72" s="339">
        <v>0</v>
      </c>
      <c r="AG72" s="339">
        <v>0</v>
      </c>
      <c r="AH72" s="339">
        <v>0</v>
      </c>
      <c r="AI72" s="339">
        <v>0</v>
      </c>
      <c r="AJ72" s="339">
        <v>0</v>
      </c>
      <c r="AK72" s="339">
        <v>0</v>
      </c>
      <c r="AL72" s="339">
        <v>0</v>
      </c>
      <c r="AM72" s="339">
        <v>0</v>
      </c>
      <c r="AN72" s="339">
        <v>0</v>
      </c>
      <c r="AO72" s="339">
        <v>0</v>
      </c>
      <c r="AP72" s="339">
        <v>0</v>
      </c>
      <c r="AQ72" s="339">
        <v>0</v>
      </c>
      <c r="AR72" s="339">
        <v>0</v>
      </c>
      <c r="AS72" s="339">
        <v>0</v>
      </c>
      <c r="AT72" s="339">
        <v>0</v>
      </c>
      <c r="AU72" s="339">
        <v>0</v>
      </c>
      <c r="AV72" s="339">
        <v>0</v>
      </c>
      <c r="AW72" s="339">
        <v>0</v>
      </c>
      <c r="AX72" s="339">
        <v>0</v>
      </c>
      <c r="AY72" s="339">
        <v>0</v>
      </c>
      <c r="AZ72" s="339">
        <v>0</v>
      </c>
      <c r="BA72" s="339">
        <v>0</v>
      </c>
      <c r="BB72" s="339">
        <v>0</v>
      </c>
      <c r="BC72" s="339">
        <v>0</v>
      </c>
      <c r="BD72" s="339">
        <v>0</v>
      </c>
      <c r="BE72" s="339">
        <v>0</v>
      </c>
      <c r="BF72" s="339">
        <v>0</v>
      </c>
      <c r="BG72" s="339">
        <v>0</v>
      </c>
      <c r="BH72" s="339">
        <v>0</v>
      </c>
      <c r="BI72" s="339">
        <v>0</v>
      </c>
      <c r="BJ72" s="339">
        <v>0</v>
      </c>
      <c r="BK72" s="339">
        <v>0</v>
      </c>
      <c r="BL72" s="339">
        <v>0</v>
      </c>
      <c r="BM72" s="339">
        <v>0</v>
      </c>
      <c r="BN72" s="339">
        <v>0</v>
      </c>
      <c r="BO72" s="339">
        <v>0</v>
      </c>
      <c r="BP72" s="349"/>
      <c r="BQ72" s="351"/>
    </row>
    <row r="73" spans="1:69" s="18" customFormat="1" hidden="1" outlineLevel="1" x14ac:dyDescent="0.15">
      <c r="A73" s="33" t="s">
        <v>86</v>
      </c>
      <c r="B73" s="330">
        <v>35</v>
      </c>
      <c r="C73" s="264">
        <f>B73*160</f>
        <v>5600</v>
      </c>
      <c r="D73" s="335" t="s">
        <v>64</v>
      </c>
      <c r="E73" s="335" t="s">
        <v>64</v>
      </c>
      <c r="F73" s="335" t="s">
        <v>64</v>
      </c>
      <c r="G73" s="339">
        <v>0</v>
      </c>
      <c r="H73" s="339">
        <v>0</v>
      </c>
      <c r="I73" s="339">
        <v>0</v>
      </c>
      <c r="J73" s="339">
        <v>0</v>
      </c>
      <c r="K73" s="339">
        <v>0</v>
      </c>
      <c r="L73" s="339">
        <v>0</v>
      </c>
      <c r="M73" s="339">
        <v>0</v>
      </c>
      <c r="N73" s="339">
        <v>0</v>
      </c>
      <c r="O73" s="339">
        <v>0</v>
      </c>
      <c r="P73" s="339">
        <v>0</v>
      </c>
      <c r="Q73" s="339">
        <v>0</v>
      </c>
      <c r="R73" s="339">
        <v>0</v>
      </c>
      <c r="S73" s="339">
        <v>0</v>
      </c>
      <c r="T73" s="339">
        <v>0</v>
      </c>
      <c r="U73" s="339">
        <v>0</v>
      </c>
      <c r="V73" s="339">
        <v>0</v>
      </c>
      <c r="W73" s="339">
        <v>0</v>
      </c>
      <c r="X73" s="339">
        <v>0</v>
      </c>
      <c r="Y73" s="339">
        <v>0</v>
      </c>
      <c r="Z73" s="339">
        <v>0</v>
      </c>
      <c r="AA73" s="339">
        <v>0</v>
      </c>
      <c r="AB73" s="339">
        <v>0</v>
      </c>
      <c r="AC73" s="339">
        <v>0</v>
      </c>
      <c r="AD73" s="339">
        <v>0</v>
      </c>
      <c r="AE73" s="339">
        <v>0</v>
      </c>
      <c r="AF73" s="339">
        <v>0</v>
      </c>
      <c r="AG73" s="339">
        <v>0</v>
      </c>
      <c r="AH73" s="339">
        <v>0</v>
      </c>
      <c r="AI73" s="339">
        <v>0</v>
      </c>
      <c r="AJ73" s="339">
        <v>0</v>
      </c>
      <c r="AK73" s="339">
        <v>0</v>
      </c>
      <c r="AL73" s="339">
        <v>0</v>
      </c>
      <c r="AM73" s="339">
        <v>0</v>
      </c>
      <c r="AN73" s="339">
        <v>0</v>
      </c>
      <c r="AO73" s="339">
        <v>0</v>
      </c>
      <c r="AP73" s="339">
        <v>0</v>
      </c>
      <c r="AQ73" s="339">
        <v>0</v>
      </c>
      <c r="AR73" s="339">
        <v>0</v>
      </c>
      <c r="AS73" s="339">
        <v>0</v>
      </c>
      <c r="AT73" s="339">
        <v>0</v>
      </c>
      <c r="AU73" s="339">
        <v>0</v>
      </c>
      <c r="AV73" s="339">
        <v>0</v>
      </c>
      <c r="AW73" s="339">
        <v>0</v>
      </c>
      <c r="AX73" s="339">
        <v>0</v>
      </c>
      <c r="AY73" s="339">
        <v>0</v>
      </c>
      <c r="AZ73" s="339">
        <v>0</v>
      </c>
      <c r="BA73" s="339">
        <v>0</v>
      </c>
      <c r="BB73" s="339">
        <v>0</v>
      </c>
      <c r="BC73" s="339">
        <v>0</v>
      </c>
      <c r="BD73" s="339">
        <v>0</v>
      </c>
      <c r="BE73" s="339">
        <v>0</v>
      </c>
      <c r="BF73" s="339">
        <v>0</v>
      </c>
      <c r="BG73" s="339">
        <v>0</v>
      </c>
      <c r="BH73" s="339">
        <v>0</v>
      </c>
      <c r="BI73" s="339">
        <v>0</v>
      </c>
      <c r="BJ73" s="339">
        <v>0</v>
      </c>
      <c r="BK73" s="339">
        <v>0</v>
      </c>
      <c r="BL73" s="339">
        <v>0</v>
      </c>
      <c r="BM73" s="339">
        <v>0</v>
      </c>
      <c r="BN73" s="339">
        <v>0</v>
      </c>
      <c r="BO73" s="339">
        <v>0</v>
      </c>
      <c r="BP73" s="349"/>
      <c r="BQ73" s="350"/>
    </row>
    <row r="74" spans="1:69" hidden="1" outlineLevel="1" x14ac:dyDescent="0.15">
      <c r="B74" s="334"/>
      <c r="C74" s="20"/>
      <c r="D74" s="337"/>
      <c r="E74" s="337"/>
      <c r="F74" s="337"/>
      <c r="G74" s="339"/>
      <c r="H74" s="339"/>
      <c r="I74" s="339"/>
      <c r="J74" s="339"/>
      <c r="K74" s="339"/>
      <c r="L74" s="339"/>
      <c r="M74" s="339"/>
      <c r="N74" s="339"/>
      <c r="O74" s="339"/>
      <c r="P74" s="339"/>
      <c r="Q74" s="339"/>
      <c r="R74" s="339"/>
      <c r="S74" s="339"/>
      <c r="T74" s="339"/>
      <c r="U74" s="339"/>
      <c r="V74" s="339"/>
      <c r="W74" s="339"/>
      <c r="X74" s="339"/>
      <c r="Y74" s="339"/>
      <c r="Z74" s="339"/>
      <c r="AA74" s="339"/>
      <c r="AB74" s="339"/>
      <c r="AC74" s="339"/>
      <c r="AD74" s="339"/>
      <c r="AE74" s="339"/>
      <c r="AF74" s="339"/>
      <c r="AG74" s="339"/>
      <c r="AH74" s="339"/>
      <c r="AI74" s="339"/>
      <c r="AJ74" s="339"/>
      <c r="AK74" s="339"/>
      <c r="AL74" s="339"/>
      <c r="AM74" s="339"/>
      <c r="AN74" s="339"/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/>
      <c r="BB74" s="339"/>
      <c r="BC74" s="339"/>
      <c r="BD74" s="339"/>
      <c r="BE74" s="339"/>
      <c r="BF74" s="339"/>
      <c r="BG74" s="339"/>
      <c r="BH74" s="339"/>
      <c r="BI74" s="339"/>
      <c r="BJ74" s="339"/>
      <c r="BK74" s="339"/>
      <c r="BL74" s="339"/>
      <c r="BM74" s="339"/>
      <c r="BN74" s="339"/>
      <c r="BO74" s="339"/>
      <c r="BP74" s="349"/>
      <c r="BQ74" s="351"/>
    </row>
    <row r="75" spans="1:69" s="14" customFormat="1" hidden="1" outlineLevel="1" x14ac:dyDescent="0.15">
      <c r="A75" s="14" t="s">
        <v>121</v>
      </c>
      <c r="B75" s="332"/>
      <c r="C75" s="142"/>
      <c r="D75" s="337"/>
      <c r="E75" s="337"/>
      <c r="F75" s="337"/>
      <c r="G75" s="354">
        <f t="shared" ref="G75:AL75" si="20">G57+G60+G63+G66+G69+G72</f>
        <v>0</v>
      </c>
      <c r="H75" s="354">
        <f t="shared" si="20"/>
        <v>0</v>
      </c>
      <c r="I75" s="354">
        <f t="shared" si="20"/>
        <v>0</v>
      </c>
      <c r="J75" s="354">
        <f t="shared" si="20"/>
        <v>0</v>
      </c>
      <c r="K75" s="354">
        <f t="shared" si="20"/>
        <v>0</v>
      </c>
      <c r="L75" s="354">
        <f t="shared" si="20"/>
        <v>0</v>
      </c>
      <c r="M75" s="354">
        <f t="shared" si="20"/>
        <v>0</v>
      </c>
      <c r="N75" s="354">
        <f t="shared" si="20"/>
        <v>0</v>
      </c>
      <c r="O75" s="354">
        <f t="shared" si="20"/>
        <v>0</v>
      </c>
      <c r="P75" s="354">
        <f t="shared" si="20"/>
        <v>0</v>
      </c>
      <c r="Q75" s="354">
        <f t="shared" si="20"/>
        <v>0</v>
      </c>
      <c r="R75" s="354">
        <f t="shared" si="20"/>
        <v>0</v>
      </c>
      <c r="S75" s="354">
        <f t="shared" si="20"/>
        <v>0</v>
      </c>
      <c r="T75" s="354">
        <f t="shared" si="20"/>
        <v>0</v>
      </c>
      <c r="U75" s="354">
        <f t="shared" si="20"/>
        <v>0</v>
      </c>
      <c r="V75" s="354">
        <f t="shared" si="20"/>
        <v>0</v>
      </c>
      <c r="W75" s="354">
        <f t="shared" si="20"/>
        <v>0</v>
      </c>
      <c r="X75" s="354">
        <f t="shared" si="20"/>
        <v>0</v>
      </c>
      <c r="Y75" s="354">
        <f t="shared" si="20"/>
        <v>0</v>
      </c>
      <c r="Z75" s="354">
        <f t="shared" si="20"/>
        <v>0</v>
      </c>
      <c r="AA75" s="354">
        <f t="shared" si="20"/>
        <v>0</v>
      </c>
      <c r="AB75" s="354">
        <f t="shared" si="20"/>
        <v>0</v>
      </c>
      <c r="AC75" s="354">
        <f t="shared" si="20"/>
        <v>0</v>
      </c>
      <c r="AD75" s="354">
        <f t="shared" si="20"/>
        <v>0</v>
      </c>
      <c r="AE75" s="354">
        <f t="shared" si="20"/>
        <v>0</v>
      </c>
      <c r="AF75" s="354">
        <f t="shared" si="20"/>
        <v>0</v>
      </c>
      <c r="AG75" s="354">
        <f t="shared" si="20"/>
        <v>0</v>
      </c>
      <c r="AH75" s="354">
        <f t="shared" si="20"/>
        <v>0</v>
      </c>
      <c r="AI75" s="354">
        <f t="shared" si="20"/>
        <v>0</v>
      </c>
      <c r="AJ75" s="354">
        <f t="shared" si="20"/>
        <v>0</v>
      </c>
      <c r="AK75" s="354">
        <f t="shared" si="20"/>
        <v>0</v>
      </c>
      <c r="AL75" s="354">
        <f t="shared" si="20"/>
        <v>0</v>
      </c>
      <c r="AM75" s="354">
        <f t="shared" ref="AM75:BO75" si="21">AM57+AM60+AM63+AM66+AM69+AM72</f>
        <v>0</v>
      </c>
      <c r="AN75" s="354">
        <f t="shared" si="21"/>
        <v>0</v>
      </c>
      <c r="AO75" s="354">
        <f t="shared" si="21"/>
        <v>0</v>
      </c>
      <c r="AP75" s="354">
        <f t="shared" si="21"/>
        <v>0</v>
      </c>
      <c r="AQ75" s="354">
        <f t="shared" si="21"/>
        <v>0</v>
      </c>
      <c r="AR75" s="354">
        <f t="shared" si="21"/>
        <v>0</v>
      </c>
      <c r="AS75" s="354">
        <f t="shared" si="21"/>
        <v>0</v>
      </c>
      <c r="AT75" s="354">
        <f t="shared" si="21"/>
        <v>0</v>
      </c>
      <c r="AU75" s="354">
        <f t="shared" si="21"/>
        <v>0</v>
      </c>
      <c r="AV75" s="354">
        <f t="shared" si="21"/>
        <v>0</v>
      </c>
      <c r="AW75" s="354">
        <f t="shared" si="21"/>
        <v>0</v>
      </c>
      <c r="AX75" s="354">
        <f t="shared" si="21"/>
        <v>0</v>
      </c>
      <c r="AY75" s="354">
        <f t="shared" si="21"/>
        <v>0</v>
      </c>
      <c r="AZ75" s="354">
        <f t="shared" si="21"/>
        <v>0</v>
      </c>
      <c r="BA75" s="354">
        <f t="shared" si="21"/>
        <v>0</v>
      </c>
      <c r="BB75" s="354">
        <f t="shared" si="21"/>
        <v>0</v>
      </c>
      <c r="BC75" s="354">
        <f t="shared" si="21"/>
        <v>0</v>
      </c>
      <c r="BD75" s="354">
        <f t="shared" si="21"/>
        <v>0</v>
      </c>
      <c r="BE75" s="354">
        <f t="shared" si="21"/>
        <v>0</v>
      </c>
      <c r="BF75" s="354">
        <f t="shared" si="21"/>
        <v>0</v>
      </c>
      <c r="BG75" s="354">
        <f t="shared" si="21"/>
        <v>0</v>
      </c>
      <c r="BH75" s="354">
        <f t="shared" si="21"/>
        <v>0</v>
      </c>
      <c r="BI75" s="354">
        <f t="shared" si="21"/>
        <v>0</v>
      </c>
      <c r="BJ75" s="354">
        <f t="shared" si="21"/>
        <v>0</v>
      </c>
      <c r="BK75" s="354">
        <f t="shared" si="21"/>
        <v>0</v>
      </c>
      <c r="BL75" s="354">
        <f t="shared" si="21"/>
        <v>0</v>
      </c>
      <c r="BM75" s="354">
        <f t="shared" si="21"/>
        <v>0</v>
      </c>
      <c r="BN75" s="354">
        <f t="shared" si="21"/>
        <v>0</v>
      </c>
      <c r="BO75" s="354">
        <f t="shared" si="21"/>
        <v>0</v>
      </c>
      <c r="BP75" s="186">
        <f>SUM(G75:BO75)</f>
        <v>0</v>
      </c>
      <c r="BQ75" s="334"/>
    </row>
    <row r="76" spans="1:69" s="20" customFormat="1" hidden="1" outlineLevel="1" x14ac:dyDescent="0.15">
      <c r="A76" s="20" t="s">
        <v>87</v>
      </c>
      <c r="B76" s="342"/>
      <c r="D76" s="345"/>
      <c r="E76" s="345"/>
      <c r="F76" s="345"/>
      <c r="G76" s="356">
        <f t="shared" ref="G76:AL76" si="22">G58+G61+G64+G67+G70+G73</f>
        <v>0</v>
      </c>
      <c r="H76" s="356">
        <f t="shared" si="22"/>
        <v>0.75</v>
      </c>
      <c r="I76" s="356">
        <f t="shared" si="22"/>
        <v>0.75</v>
      </c>
      <c r="J76" s="356">
        <f t="shared" si="22"/>
        <v>0.75</v>
      </c>
      <c r="K76" s="356">
        <f t="shared" si="22"/>
        <v>0.75</v>
      </c>
      <c r="L76" s="356">
        <f t="shared" si="22"/>
        <v>0.75</v>
      </c>
      <c r="M76" s="356">
        <f t="shared" si="22"/>
        <v>0.75</v>
      </c>
      <c r="N76" s="356">
        <f t="shared" si="22"/>
        <v>0.75</v>
      </c>
      <c r="O76" s="356">
        <f t="shared" si="22"/>
        <v>0.75</v>
      </c>
      <c r="P76" s="356">
        <f t="shared" si="22"/>
        <v>0.75</v>
      </c>
      <c r="Q76" s="356">
        <f t="shared" si="22"/>
        <v>0.75</v>
      </c>
      <c r="R76" s="356">
        <f t="shared" si="22"/>
        <v>0.75</v>
      </c>
      <c r="S76" s="356">
        <f t="shared" si="22"/>
        <v>0.75</v>
      </c>
      <c r="T76" s="356">
        <f t="shared" si="22"/>
        <v>0.75</v>
      </c>
      <c r="U76" s="356">
        <f t="shared" si="22"/>
        <v>0.75</v>
      </c>
      <c r="V76" s="356">
        <f t="shared" si="22"/>
        <v>0.75</v>
      </c>
      <c r="W76" s="356">
        <f t="shared" si="22"/>
        <v>0.75</v>
      </c>
      <c r="X76" s="356">
        <f t="shared" si="22"/>
        <v>0.75</v>
      </c>
      <c r="Y76" s="356">
        <f t="shared" si="22"/>
        <v>0.75</v>
      </c>
      <c r="Z76" s="356">
        <f t="shared" si="22"/>
        <v>0.25</v>
      </c>
      <c r="AA76" s="356">
        <f t="shared" si="22"/>
        <v>0.25</v>
      </c>
      <c r="AB76" s="356">
        <f t="shared" si="22"/>
        <v>0.25</v>
      </c>
      <c r="AC76" s="356">
        <f t="shared" si="22"/>
        <v>0.25</v>
      </c>
      <c r="AD76" s="356">
        <f t="shared" si="22"/>
        <v>0.25</v>
      </c>
      <c r="AE76" s="356">
        <f t="shared" si="22"/>
        <v>0.25</v>
      </c>
      <c r="AF76" s="356">
        <f t="shared" si="22"/>
        <v>0</v>
      </c>
      <c r="AG76" s="356">
        <f t="shared" si="22"/>
        <v>0</v>
      </c>
      <c r="AH76" s="356">
        <f t="shared" si="22"/>
        <v>0</v>
      </c>
      <c r="AI76" s="356">
        <f t="shared" si="22"/>
        <v>0</v>
      </c>
      <c r="AJ76" s="356">
        <f t="shared" si="22"/>
        <v>0</v>
      </c>
      <c r="AK76" s="356">
        <f t="shared" si="22"/>
        <v>0</v>
      </c>
      <c r="AL76" s="356">
        <f t="shared" si="22"/>
        <v>0</v>
      </c>
      <c r="AM76" s="356">
        <f t="shared" ref="AM76:BO76" si="23">AM58+AM61+AM64+AM67+AM70+AM73</f>
        <v>0</v>
      </c>
      <c r="AN76" s="356">
        <f t="shared" si="23"/>
        <v>0</v>
      </c>
      <c r="AO76" s="356">
        <f t="shared" si="23"/>
        <v>0</v>
      </c>
      <c r="AP76" s="356">
        <f t="shared" si="23"/>
        <v>0</v>
      </c>
      <c r="AQ76" s="356">
        <f t="shared" si="23"/>
        <v>0</v>
      </c>
      <c r="AR76" s="356">
        <f t="shared" si="23"/>
        <v>0</v>
      </c>
      <c r="AS76" s="356">
        <f t="shared" si="23"/>
        <v>0</v>
      </c>
      <c r="AT76" s="356">
        <f t="shared" si="23"/>
        <v>0</v>
      </c>
      <c r="AU76" s="356">
        <f t="shared" si="23"/>
        <v>0</v>
      </c>
      <c r="AV76" s="356">
        <f t="shared" si="23"/>
        <v>0</v>
      </c>
      <c r="AW76" s="356">
        <f t="shared" si="23"/>
        <v>0</v>
      </c>
      <c r="AX76" s="356">
        <f t="shared" si="23"/>
        <v>0</v>
      </c>
      <c r="AY76" s="356">
        <f t="shared" si="23"/>
        <v>0</v>
      </c>
      <c r="AZ76" s="356">
        <f t="shared" si="23"/>
        <v>0</v>
      </c>
      <c r="BA76" s="356">
        <f t="shared" si="23"/>
        <v>0</v>
      </c>
      <c r="BB76" s="356">
        <f t="shared" si="23"/>
        <v>0</v>
      </c>
      <c r="BC76" s="356">
        <f t="shared" si="23"/>
        <v>0</v>
      </c>
      <c r="BD76" s="356">
        <f t="shared" si="23"/>
        <v>0</v>
      </c>
      <c r="BE76" s="356">
        <f t="shared" si="23"/>
        <v>0</v>
      </c>
      <c r="BF76" s="356">
        <f t="shared" si="23"/>
        <v>0</v>
      </c>
      <c r="BG76" s="356">
        <f t="shared" si="23"/>
        <v>0</v>
      </c>
      <c r="BH76" s="356">
        <f t="shared" si="23"/>
        <v>0</v>
      </c>
      <c r="BI76" s="356">
        <f t="shared" si="23"/>
        <v>0</v>
      </c>
      <c r="BJ76" s="356">
        <f t="shared" si="23"/>
        <v>0</v>
      </c>
      <c r="BK76" s="356">
        <f t="shared" si="23"/>
        <v>0</v>
      </c>
      <c r="BL76" s="356">
        <f t="shared" si="23"/>
        <v>0</v>
      </c>
      <c r="BM76" s="356">
        <f t="shared" si="23"/>
        <v>0</v>
      </c>
      <c r="BN76" s="356">
        <f t="shared" si="23"/>
        <v>0</v>
      </c>
      <c r="BO76" s="356">
        <f t="shared" si="23"/>
        <v>0</v>
      </c>
      <c r="BP76" s="357">
        <f>SUM(G76:BO76)</f>
        <v>15</v>
      </c>
      <c r="BQ76" s="342"/>
    </row>
    <row r="77" spans="1:69" s="14" customFormat="1" hidden="1" outlineLevel="1" x14ac:dyDescent="0.15">
      <c r="A77" s="14" t="s">
        <v>122</v>
      </c>
      <c r="B77" s="334"/>
      <c r="C77" s="20"/>
      <c r="D77" s="337"/>
      <c r="E77" s="337"/>
      <c r="F77" s="337"/>
      <c r="G77" s="354">
        <f>SUM(G75:G76)</f>
        <v>0</v>
      </c>
      <c r="H77" s="354">
        <f>SUM(H75:H76)</f>
        <v>0.75</v>
      </c>
      <c r="I77" s="354">
        <f>SUM(I75:I76)</f>
        <v>0.75</v>
      </c>
      <c r="J77" s="354">
        <f t="shared" ref="J77:AE77" si="24">SUM(J75:J76)</f>
        <v>0.75</v>
      </c>
      <c r="K77" s="354">
        <f t="shared" si="24"/>
        <v>0.75</v>
      </c>
      <c r="L77" s="354">
        <f t="shared" si="24"/>
        <v>0.75</v>
      </c>
      <c r="M77" s="354">
        <f t="shared" si="24"/>
        <v>0.75</v>
      </c>
      <c r="N77" s="354">
        <f t="shared" si="24"/>
        <v>0.75</v>
      </c>
      <c r="O77" s="354">
        <f t="shared" si="24"/>
        <v>0.75</v>
      </c>
      <c r="P77" s="354">
        <f t="shared" si="24"/>
        <v>0.75</v>
      </c>
      <c r="Q77" s="354">
        <f t="shared" si="24"/>
        <v>0.75</v>
      </c>
      <c r="R77" s="354">
        <f t="shared" si="24"/>
        <v>0.75</v>
      </c>
      <c r="S77" s="354">
        <f t="shared" si="24"/>
        <v>0.75</v>
      </c>
      <c r="T77" s="354">
        <f t="shared" si="24"/>
        <v>0.75</v>
      </c>
      <c r="U77" s="354">
        <f t="shared" si="24"/>
        <v>0.75</v>
      </c>
      <c r="V77" s="354">
        <f t="shared" si="24"/>
        <v>0.75</v>
      </c>
      <c r="W77" s="354">
        <f t="shared" si="24"/>
        <v>0.75</v>
      </c>
      <c r="X77" s="354">
        <f t="shared" si="24"/>
        <v>0.75</v>
      </c>
      <c r="Y77" s="354">
        <f t="shared" si="24"/>
        <v>0.75</v>
      </c>
      <c r="Z77" s="354">
        <f t="shared" si="24"/>
        <v>0.25</v>
      </c>
      <c r="AA77" s="354">
        <f t="shared" si="24"/>
        <v>0.25</v>
      </c>
      <c r="AB77" s="354">
        <f t="shared" si="24"/>
        <v>0.25</v>
      </c>
      <c r="AC77" s="354">
        <f t="shared" si="24"/>
        <v>0.25</v>
      </c>
      <c r="AD77" s="354">
        <f t="shared" si="24"/>
        <v>0.25</v>
      </c>
      <c r="AE77" s="354">
        <f t="shared" si="24"/>
        <v>0.25</v>
      </c>
      <c r="AF77" s="354">
        <f t="shared" ref="AF77:BO77" si="25">SUM(AF75:AF76)</f>
        <v>0</v>
      </c>
      <c r="AG77" s="354">
        <f t="shared" si="25"/>
        <v>0</v>
      </c>
      <c r="AH77" s="354">
        <f t="shared" si="25"/>
        <v>0</v>
      </c>
      <c r="AI77" s="354">
        <f t="shared" si="25"/>
        <v>0</v>
      </c>
      <c r="AJ77" s="354">
        <f t="shared" si="25"/>
        <v>0</v>
      </c>
      <c r="AK77" s="354">
        <f t="shared" si="25"/>
        <v>0</v>
      </c>
      <c r="AL77" s="354">
        <f t="shared" si="25"/>
        <v>0</v>
      </c>
      <c r="AM77" s="354">
        <f t="shared" si="25"/>
        <v>0</v>
      </c>
      <c r="AN77" s="354">
        <f t="shared" si="25"/>
        <v>0</v>
      </c>
      <c r="AO77" s="354">
        <f t="shared" si="25"/>
        <v>0</v>
      </c>
      <c r="AP77" s="354">
        <f t="shared" si="25"/>
        <v>0</v>
      </c>
      <c r="AQ77" s="354">
        <f t="shared" si="25"/>
        <v>0</v>
      </c>
      <c r="AR77" s="354">
        <f t="shared" si="25"/>
        <v>0</v>
      </c>
      <c r="AS77" s="354">
        <f t="shared" si="25"/>
        <v>0</v>
      </c>
      <c r="AT77" s="354">
        <f t="shared" si="25"/>
        <v>0</v>
      </c>
      <c r="AU77" s="354">
        <f t="shared" si="25"/>
        <v>0</v>
      </c>
      <c r="AV77" s="354">
        <f t="shared" si="25"/>
        <v>0</v>
      </c>
      <c r="AW77" s="354">
        <f t="shared" si="25"/>
        <v>0</v>
      </c>
      <c r="AX77" s="354">
        <f t="shared" si="25"/>
        <v>0</v>
      </c>
      <c r="AY77" s="354">
        <f t="shared" si="25"/>
        <v>0</v>
      </c>
      <c r="AZ77" s="354">
        <f t="shared" si="25"/>
        <v>0</v>
      </c>
      <c r="BA77" s="354">
        <f t="shared" si="25"/>
        <v>0</v>
      </c>
      <c r="BB77" s="354">
        <f t="shared" si="25"/>
        <v>0</v>
      </c>
      <c r="BC77" s="354">
        <f t="shared" si="25"/>
        <v>0</v>
      </c>
      <c r="BD77" s="354">
        <f t="shared" si="25"/>
        <v>0</v>
      </c>
      <c r="BE77" s="354">
        <f t="shared" si="25"/>
        <v>0</v>
      </c>
      <c r="BF77" s="354">
        <f t="shared" si="25"/>
        <v>0</v>
      </c>
      <c r="BG77" s="354">
        <f t="shared" si="25"/>
        <v>0</v>
      </c>
      <c r="BH77" s="354">
        <f t="shared" si="25"/>
        <v>0</v>
      </c>
      <c r="BI77" s="354">
        <f t="shared" si="25"/>
        <v>0</v>
      </c>
      <c r="BJ77" s="354">
        <f t="shared" si="25"/>
        <v>0</v>
      </c>
      <c r="BK77" s="354">
        <f t="shared" si="25"/>
        <v>0</v>
      </c>
      <c r="BL77" s="354">
        <f t="shared" si="25"/>
        <v>0</v>
      </c>
      <c r="BM77" s="354">
        <f t="shared" si="25"/>
        <v>0</v>
      </c>
      <c r="BN77" s="354">
        <f t="shared" si="25"/>
        <v>0</v>
      </c>
      <c r="BO77" s="354">
        <f t="shared" si="25"/>
        <v>0</v>
      </c>
      <c r="BP77" s="186">
        <f>SUM(G77:BO77)</f>
        <v>15</v>
      </c>
      <c r="BQ77" s="334"/>
    </row>
    <row r="78" spans="1:69" hidden="1" outlineLevel="1" x14ac:dyDescent="0.15">
      <c r="A78" s="14"/>
      <c r="B78" s="343"/>
      <c r="C78" s="265"/>
      <c r="D78" s="346"/>
      <c r="E78" s="346"/>
      <c r="F78" s="346"/>
      <c r="G78" s="358"/>
      <c r="H78" s="358"/>
      <c r="I78" s="358"/>
      <c r="J78" s="358"/>
      <c r="K78" s="358"/>
      <c r="L78" s="358"/>
      <c r="M78" s="358"/>
      <c r="N78" s="358"/>
      <c r="O78" s="358"/>
      <c r="P78" s="358"/>
      <c r="Q78" s="358"/>
      <c r="R78" s="358"/>
      <c r="S78" s="358"/>
      <c r="T78" s="358"/>
      <c r="U78" s="358"/>
      <c r="V78" s="358"/>
      <c r="W78" s="358"/>
      <c r="X78" s="358"/>
      <c r="Y78" s="358"/>
      <c r="Z78" s="358"/>
      <c r="AA78" s="358"/>
      <c r="AB78" s="358"/>
      <c r="AC78" s="358"/>
      <c r="AD78" s="358"/>
      <c r="AE78" s="358"/>
      <c r="AF78" s="358"/>
      <c r="AG78" s="358"/>
      <c r="AH78" s="358"/>
      <c r="AI78" s="358"/>
      <c r="AJ78" s="358"/>
      <c r="AK78" s="358"/>
      <c r="AL78" s="358"/>
      <c r="AM78" s="358"/>
      <c r="AN78" s="358"/>
      <c r="AO78" s="358"/>
      <c r="AP78" s="358"/>
      <c r="AQ78" s="358"/>
      <c r="AR78" s="358"/>
      <c r="AS78" s="358"/>
      <c r="AT78" s="358"/>
      <c r="AU78" s="358"/>
      <c r="AV78" s="358"/>
      <c r="AW78" s="358"/>
      <c r="AX78" s="358"/>
      <c r="AY78" s="358"/>
      <c r="AZ78" s="358"/>
      <c r="BA78" s="358"/>
      <c r="BB78" s="358"/>
      <c r="BC78" s="358"/>
      <c r="BD78" s="358"/>
      <c r="BE78" s="358"/>
      <c r="BF78" s="358"/>
      <c r="BG78" s="358"/>
      <c r="BH78" s="358"/>
      <c r="BI78" s="358"/>
      <c r="BJ78" s="358"/>
      <c r="BK78" s="358"/>
      <c r="BL78" s="358"/>
      <c r="BM78" s="358"/>
      <c r="BN78" s="358"/>
      <c r="BO78" s="358"/>
      <c r="BQ78" s="351"/>
    </row>
    <row r="79" spans="1:69" s="14" customFormat="1" hidden="1" outlineLevel="1" x14ac:dyDescent="0.15">
      <c r="A79" s="14" t="s">
        <v>69</v>
      </c>
      <c r="B79" s="334"/>
      <c r="C79" s="20"/>
      <c r="D79" s="337"/>
      <c r="E79" s="337"/>
      <c r="F79" s="337"/>
      <c r="G79" s="354">
        <f>ROUNDUP(SUMIF($D57:$D73,"Y",G57:G73),0)</f>
        <v>0</v>
      </c>
      <c r="H79" s="354">
        <f>ROUNDUP(SUMIF($D57:$D73,"Y",H57:H73),0)</f>
        <v>0</v>
      </c>
      <c r="I79" s="354">
        <f t="shared" ref="I79:BO79" si="26">ROUNDUP(SUMIF($D57:$D73,"Y",I57:I73),0)</f>
        <v>0</v>
      </c>
      <c r="J79" s="354">
        <f t="shared" si="26"/>
        <v>0</v>
      </c>
      <c r="K79" s="354">
        <f t="shared" si="26"/>
        <v>0</v>
      </c>
      <c r="L79" s="354">
        <f t="shared" si="26"/>
        <v>0</v>
      </c>
      <c r="M79" s="354">
        <f t="shared" si="26"/>
        <v>0</v>
      </c>
      <c r="N79" s="354">
        <f t="shared" si="26"/>
        <v>0</v>
      </c>
      <c r="O79" s="354">
        <f t="shared" si="26"/>
        <v>0</v>
      </c>
      <c r="P79" s="354">
        <f t="shared" si="26"/>
        <v>0</v>
      </c>
      <c r="Q79" s="354">
        <f t="shared" si="26"/>
        <v>0</v>
      </c>
      <c r="R79" s="354">
        <f t="shared" si="26"/>
        <v>0</v>
      </c>
      <c r="S79" s="354">
        <f t="shared" si="26"/>
        <v>0</v>
      </c>
      <c r="T79" s="354">
        <f t="shared" si="26"/>
        <v>0</v>
      </c>
      <c r="U79" s="354">
        <f t="shared" si="26"/>
        <v>0</v>
      </c>
      <c r="V79" s="354">
        <f t="shared" si="26"/>
        <v>0</v>
      </c>
      <c r="W79" s="354">
        <f t="shared" si="26"/>
        <v>0</v>
      </c>
      <c r="X79" s="354">
        <f t="shared" si="26"/>
        <v>0</v>
      </c>
      <c r="Y79" s="354">
        <f t="shared" si="26"/>
        <v>0</v>
      </c>
      <c r="Z79" s="354">
        <f t="shared" si="26"/>
        <v>0</v>
      </c>
      <c r="AA79" s="354">
        <f t="shared" si="26"/>
        <v>0</v>
      </c>
      <c r="AB79" s="354">
        <f t="shared" si="26"/>
        <v>0</v>
      </c>
      <c r="AC79" s="354">
        <f t="shared" si="26"/>
        <v>0</v>
      </c>
      <c r="AD79" s="354">
        <f t="shared" si="26"/>
        <v>0</v>
      </c>
      <c r="AE79" s="354">
        <f t="shared" si="26"/>
        <v>0</v>
      </c>
      <c r="AF79" s="354">
        <f t="shared" si="26"/>
        <v>0</v>
      </c>
      <c r="AG79" s="354">
        <f t="shared" si="26"/>
        <v>0</v>
      </c>
      <c r="AH79" s="354">
        <f t="shared" si="26"/>
        <v>0</v>
      </c>
      <c r="AI79" s="354">
        <f t="shared" si="26"/>
        <v>0</v>
      </c>
      <c r="AJ79" s="354">
        <f t="shared" si="26"/>
        <v>0</v>
      </c>
      <c r="AK79" s="354">
        <f t="shared" si="26"/>
        <v>0</v>
      </c>
      <c r="AL79" s="354">
        <f t="shared" si="26"/>
        <v>0</v>
      </c>
      <c r="AM79" s="354">
        <f t="shared" si="26"/>
        <v>0</v>
      </c>
      <c r="AN79" s="354">
        <f t="shared" si="26"/>
        <v>0</v>
      </c>
      <c r="AO79" s="354">
        <f t="shared" si="26"/>
        <v>0</v>
      </c>
      <c r="AP79" s="354">
        <f t="shared" si="26"/>
        <v>0</v>
      </c>
      <c r="AQ79" s="354">
        <f t="shared" si="26"/>
        <v>0</v>
      </c>
      <c r="AR79" s="354">
        <f t="shared" si="26"/>
        <v>0</v>
      </c>
      <c r="AS79" s="354">
        <f t="shared" si="26"/>
        <v>0</v>
      </c>
      <c r="AT79" s="354">
        <f t="shared" si="26"/>
        <v>0</v>
      </c>
      <c r="AU79" s="354">
        <f t="shared" si="26"/>
        <v>0</v>
      </c>
      <c r="AV79" s="354">
        <f t="shared" si="26"/>
        <v>0</v>
      </c>
      <c r="AW79" s="354">
        <f t="shared" si="26"/>
        <v>0</v>
      </c>
      <c r="AX79" s="354">
        <f t="shared" si="26"/>
        <v>0</v>
      </c>
      <c r="AY79" s="354">
        <f t="shared" si="26"/>
        <v>0</v>
      </c>
      <c r="AZ79" s="354">
        <f t="shared" si="26"/>
        <v>0</v>
      </c>
      <c r="BA79" s="354">
        <f t="shared" si="26"/>
        <v>0</v>
      </c>
      <c r="BB79" s="354">
        <f t="shared" si="26"/>
        <v>0</v>
      </c>
      <c r="BC79" s="354">
        <f t="shared" si="26"/>
        <v>0</v>
      </c>
      <c r="BD79" s="354">
        <f t="shared" si="26"/>
        <v>0</v>
      </c>
      <c r="BE79" s="354">
        <f t="shared" si="26"/>
        <v>0</v>
      </c>
      <c r="BF79" s="354">
        <f t="shared" si="26"/>
        <v>0</v>
      </c>
      <c r="BG79" s="354">
        <f t="shared" si="26"/>
        <v>0</v>
      </c>
      <c r="BH79" s="354">
        <f t="shared" si="26"/>
        <v>0</v>
      </c>
      <c r="BI79" s="354">
        <f t="shared" si="26"/>
        <v>0</v>
      </c>
      <c r="BJ79" s="354">
        <f t="shared" si="26"/>
        <v>0</v>
      </c>
      <c r="BK79" s="354">
        <f t="shared" si="26"/>
        <v>0</v>
      </c>
      <c r="BL79" s="354">
        <f t="shared" si="26"/>
        <v>0</v>
      </c>
      <c r="BM79" s="354">
        <f t="shared" si="26"/>
        <v>0</v>
      </c>
      <c r="BN79" s="354">
        <f t="shared" si="26"/>
        <v>0</v>
      </c>
      <c r="BO79" s="354">
        <f t="shared" si="26"/>
        <v>0</v>
      </c>
      <c r="BP79" s="35"/>
      <c r="BQ79" s="334"/>
    </row>
    <row r="80" spans="1:69" s="14" customFormat="1" hidden="1" outlineLevel="1" x14ac:dyDescent="0.15">
      <c r="A80" s="14" t="s">
        <v>70</v>
      </c>
      <c r="B80" s="334"/>
      <c r="C80" s="20"/>
      <c r="D80" s="337"/>
      <c r="E80" s="337"/>
      <c r="F80" s="337"/>
      <c r="G80" s="354">
        <f>ROUNDUP(SUMIF($E57:$E73,"Y",G57:G73),0)</f>
        <v>0</v>
      </c>
      <c r="H80" s="354">
        <f>ROUNDUP(SUMIF($E57:$E73,"Y",H57:H73),0)</f>
        <v>1</v>
      </c>
      <c r="I80" s="354">
        <f t="shared" ref="I80:BO80" si="27">ROUNDUP(SUMIF($E57:$E73,"Y",I57:I73),0)</f>
        <v>1</v>
      </c>
      <c r="J80" s="354">
        <f t="shared" si="27"/>
        <v>1</v>
      </c>
      <c r="K80" s="354">
        <f t="shared" si="27"/>
        <v>1</v>
      </c>
      <c r="L80" s="354">
        <f t="shared" si="27"/>
        <v>1</v>
      </c>
      <c r="M80" s="354">
        <f t="shared" si="27"/>
        <v>1</v>
      </c>
      <c r="N80" s="354">
        <f t="shared" si="27"/>
        <v>1</v>
      </c>
      <c r="O80" s="354">
        <f t="shared" si="27"/>
        <v>1</v>
      </c>
      <c r="P80" s="354">
        <f t="shared" si="27"/>
        <v>1</v>
      </c>
      <c r="Q80" s="354">
        <f t="shared" si="27"/>
        <v>1</v>
      </c>
      <c r="R80" s="354">
        <f t="shared" si="27"/>
        <v>1</v>
      </c>
      <c r="S80" s="354">
        <f t="shared" si="27"/>
        <v>1</v>
      </c>
      <c r="T80" s="354">
        <f t="shared" si="27"/>
        <v>1</v>
      </c>
      <c r="U80" s="354">
        <f t="shared" si="27"/>
        <v>1</v>
      </c>
      <c r="V80" s="354">
        <f t="shared" si="27"/>
        <v>1</v>
      </c>
      <c r="W80" s="354">
        <f t="shared" si="27"/>
        <v>1</v>
      </c>
      <c r="X80" s="354">
        <f t="shared" si="27"/>
        <v>1</v>
      </c>
      <c r="Y80" s="354">
        <f t="shared" si="27"/>
        <v>1</v>
      </c>
      <c r="Z80" s="354">
        <f t="shared" si="27"/>
        <v>1</v>
      </c>
      <c r="AA80" s="354">
        <f t="shared" si="27"/>
        <v>1</v>
      </c>
      <c r="AB80" s="354">
        <f t="shared" si="27"/>
        <v>1</v>
      </c>
      <c r="AC80" s="354">
        <f t="shared" si="27"/>
        <v>1</v>
      </c>
      <c r="AD80" s="354">
        <f t="shared" si="27"/>
        <v>1</v>
      </c>
      <c r="AE80" s="354">
        <f t="shared" si="27"/>
        <v>1</v>
      </c>
      <c r="AF80" s="354">
        <f t="shared" si="27"/>
        <v>0</v>
      </c>
      <c r="AG80" s="354">
        <f t="shared" si="27"/>
        <v>0</v>
      </c>
      <c r="AH80" s="354">
        <f t="shared" si="27"/>
        <v>0</v>
      </c>
      <c r="AI80" s="354">
        <f t="shared" si="27"/>
        <v>0</v>
      </c>
      <c r="AJ80" s="354">
        <f t="shared" si="27"/>
        <v>0</v>
      </c>
      <c r="AK80" s="354">
        <f t="shared" si="27"/>
        <v>0</v>
      </c>
      <c r="AL80" s="354">
        <f t="shared" si="27"/>
        <v>0</v>
      </c>
      <c r="AM80" s="354">
        <f t="shared" si="27"/>
        <v>0</v>
      </c>
      <c r="AN80" s="354">
        <f t="shared" si="27"/>
        <v>0</v>
      </c>
      <c r="AO80" s="354">
        <f t="shared" si="27"/>
        <v>0</v>
      </c>
      <c r="AP80" s="354">
        <f t="shared" si="27"/>
        <v>0</v>
      </c>
      <c r="AQ80" s="354">
        <f t="shared" si="27"/>
        <v>0</v>
      </c>
      <c r="AR80" s="354">
        <f t="shared" si="27"/>
        <v>0</v>
      </c>
      <c r="AS80" s="354">
        <f t="shared" si="27"/>
        <v>0</v>
      </c>
      <c r="AT80" s="354">
        <f t="shared" si="27"/>
        <v>0</v>
      </c>
      <c r="AU80" s="354">
        <f t="shared" si="27"/>
        <v>0</v>
      </c>
      <c r="AV80" s="354">
        <f t="shared" si="27"/>
        <v>0</v>
      </c>
      <c r="AW80" s="354">
        <f t="shared" si="27"/>
        <v>0</v>
      </c>
      <c r="AX80" s="354">
        <f t="shared" si="27"/>
        <v>0</v>
      </c>
      <c r="AY80" s="354">
        <f t="shared" si="27"/>
        <v>0</v>
      </c>
      <c r="AZ80" s="354">
        <f t="shared" si="27"/>
        <v>0</v>
      </c>
      <c r="BA80" s="354">
        <f t="shared" si="27"/>
        <v>0</v>
      </c>
      <c r="BB80" s="354">
        <f t="shared" si="27"/>
        <v>0</v>
      </c>
      <c r="BC80" s="354">
        <f t="shared" si="27"/>
        <v>0</v>
      </c>
      <c r="BD80" s="354">
        <f t="shared" si="27"/>
        <v>0</v>
      </c>
      <c r="BE80" s="354">
        <f t="shared" si="27"/>
        <v>0</v>
      </c>
      <c r="BF80" s="354">
        <f t="shared" si="27"/>
        <v>0</v>
      </c>
      <c r="BG80" s="354">
        <f t="shared" si="27"/>
        <v>0</v>
      </c>
      <c r="BH80" s="354">
        <f t="shared" si="27"/>
        <v>0</v>
      </c>
      <c r="BI80" s="354">
        <f t="shared" si="27"/>
        <v>0</v>
      </c>
      <c r="BJ80" s="354">
        <f t="shared" si="27"/>
        <v>0</v>
      </c>
      <c r="BK80" s="354">
        <f t="shared" si="27"/>
        <v>0</v>
      </c>
      <c r="BL80" s="354">
        <f t="shared" si="27"/>
        <v>0</v>
      </c>
      <c r="BM80" s="354">
        <f t="shared" si="27"/>
        <v>0</v>
      </c>
      <c r="BN80" s="354">
        <f t="shared" si="27"/>
        <v>0</v>
      </c>
      <c r="BO80" s="354">
        <f t="shared" si="27"/>
        <v>0</v>
      </c>
      <c r="BP80" s="35"/>
      <c r="BQ80" s="334"/>
    </row>
    <row r="81" spans="1:69" s="14" customFormat="1" hidden="1" outlineLevel="1" x14ac:dyDescent="0.15">
      <c r="A81" s="14" t="s">
        <v>71</v>
      </c>
      <c r="B81" s="334"/>
      <c r="C81" s="20"/>
      <c r="D81" s="337"/>
      <c r="E81" s="337"/>
      <c r="F81" s="337"/>
      <c r="G81" s="354">
        <f>ROUNDUP(SUMIF($F57:$F73,"Y",G57:G73),0)</f>
        <v>0</v>
      </c>
      <c r="H81" s="354">
        <f>ROUNDUP(SUMIF($F57:$F73,"Y",H57:H73),0)</f>
        <v>1</v>
      </c>
      <c r="I81" s="354">
        <f t="shared" ref="I81:BO81" si="28">ROUNDUP(SUMIF($F57:$F73,"Y",I57:I73),0)</f>
        <v>1</v>
      </c>
      <c r="J81" s="354">
        <f t="shared" si="28"/>
        <v>1</v>
      </c>
      <c r="K81" s="354">
        <f t="shared" si="28"/>
        <v>1</v>
      </c>
      <c r="L81" s="354">
        <f t="shared" si="28"/>
        <v>1</v>
      </c>
      <c r="M81" s="354">
        <f t="shared" si="28"/>
        <v>1</v>
      </c>
      <c r="N81" s="354">
        <f t="shared" si="28"/>
        <v>1</v>
      </c>
      <c r="O81" s="354">
        <f t="shared" si="28"/>
        <v>1</v>
      </c>
      <c r="P81" s="354">
        <f t="shared" si="28"/>
        <v>1</v>
      </c>
      <c r="Q81" s="354">
        <f t="shared" si="28"/>
        <v>1</v>
      </c>
      <c r="R81" s="354">
        <f t="shared" si="28"/>
        <v>1</v>
      </c>
      <c r="S81" s="354">
        <f t="shared" si="28"/>
        <v>1</v>
      </c>
      <c r="T81" s="354">
        <f t="shared" si="28"/>
        <v>1</v>
      </c>
      <c r="U81" s="354">
        <f t="shared" si="28"/>
        <v>1</v>
      </c>
      <c r="V81" s="354">
        <f t="shared" si="28"/>
        <v>1</v>
      </c>
      <c r="W81" s="354">
        <f t="shared" si="28"/>
        <v>1</v>
      </c>
      <c r="X81" s="354">
        <f t="shared" si="28"/>
        <v>1</v>
      </c>
      <c r="Y81" s="354">
        <f t="shared" si="28"/>
        <v>1</v>
      </c>
      <c r="Z81" s="354">
        <f t="shared" si="28"/>
        <v>1</v>
      </c>
      <c r="AA81" s="354">
        <f t="shared" si="28"/>
        <v>1</v>
      </c>
      <c r="AB81" s="354">
        <f t="shared" si="28"/>
        <v>1</v>
      </c>
      <c r="AC81" s="354">
        <f t="shared" si="28"/>
        <v>1</v>
      </c>
      <c r="AD81" s="354">
        <f t="shared" si="28"/>
        <v>1</v>
      </c>
      <c r="AE81" s="354">
        <f t="shared" si="28"/>
        <v>1</v>
      </c>
      <c r="AF81" s="354">
        <f t="shared" si="28"/>
        <v>0</v>
      </c>
      <c r="AG81" s="354">
        <f t="shared" si="28"/>
        <v>0</v>
      </c>
      <c r="AH81" s="354">
        <f t="shared" si="28"/>
        <v>0</v>
      </c>
      <c r="AI81" s="354">
        <f t="shared" si="28"/>
        <v>0</v>
      </c>
      <c r="AJ81" s="354">
        <f t="shared" si="28"/>
        <v>0</v>
      </c>
      <c r="AK81" s="354">
        <f t="shared" si="28"/>
        <v>0</v>
      </c>
      <c r="AL81" s="354">
        <f t="shared" si="28"/>
        <v>0</v>
      </c>
      <c r="AM81" s="354">
        <f t="shared" si="28"/>
        <v>0</v>
      </c>
      <c r="AN81" s="354">
        <f t="shared" si="28"/>
        <v>0</v>
      </c>
      <c r="AO81" s="354">
        <f t="shared" si="28"/>
        <v>0</v>
      </c>
      <c r="AP81" s="354">
        <f t="shared" si="28"/>
        <v>0</v>
      </c>
      <c r="AQ81" s="354">
        <f t="shared" si="28"/>
        <v>0</v>
      </c>
      <c r="AR81" s="354">
        <f t="shared" si="28"/>
        <v>0</v>
      </c>
      <c r="AS81" s="354">
        <f t="shared" si="28"/>
        <v>0</v>
      </c>
      <c r="AT81" s="354">
        <f t="shared" si="28"/>
        <v>0</v>
      </c>
      <c r="AU81" s="354">
        <f t="shared" si="28"/>
        <v>0</v>
      </c>
      <c r="AV81" s="354">
        <f t="shared" si="28"/>
        <v>0</v>
      </c>
      <c r="AW81" s="354">
        <f t="shared" si="28"/>
        <v>0</v>
      </c>
      <c r="AX81" s="354">
        <f t="shared" si="28"/>
        <v>0</v>
      </c>
      <c r="AY81" s="354">
        <f t="shared" si="28"/>
        <v>0</v>
      </c>
      <c r="AZ81" s="354">
        <f t="shared" si="28"/>
        <v>0</v>
      </c>
      <c r="BA81" s="354">
        <f t="shared" si="28"/>
        <v>0</v>
      </c>
      <c r="BB81" s="354">
        <f t="shared" si="28"/>
        <v>0</v>
      </c>
      <c r="BC81" s="354">
        <f t="shared" si="28"/>
        <v>0</v>
      </c>
      <c r="BD81" s="354">
        <f t="shared" si="28"/>
        <v>0</v>
      </c>
      <c r="BE81" s="354">
        <f t="shared" si="28"/>
        <v>0</v>
      </c>
      <c r="BF81" s="354">
        <f t="shared" si="28"/>
        <v>0</v>
      </c>
      <c r="BG81" s="354">
        <f t="shared" si="28"/>
        <v>0</v>
      </c>
      <c r="BH81" s="354">
        <f t="shared" si="28"/>
        <v>0</v>
      </c>
      <c r="BI81" s="354">
        <f t="shared" si="28"/>
        <v>0</v>
      </c>
      <c r="BJ81" s="354">
        <f t="shared" si="28"/>
        <v>0</v>
      </c>
      <c r="BK81" s="354">
        <f t="shared" si="28"/>
        <v>0</v>
      </c>
      <c r="BL81" s="354">
        <f t="shared" si="28"/>
        <v>0</v>
      </c>
      <c r="BM81" s="354">
        <f t="shared" si="28"/>
        <v>0</v>
      </c>
      <c r="BN81" s="354">
        <f t="shared" si="28"/>
        <v>0</v>
      </c>
      <c r="BO81" s="354">
        <f t="shared" si="28"/>
        <v>0</v>
      </c>
      <c r="BP81" s="35"/>
      <c r="BQ81" s="334"/>
    </row>
    <row r="82" spans="1:69" s="14" customFormat="1" collapsed="1" x14ac:dyDescent="0.15">
      <c r="B82" s="334"/>
      <c r="C82" s="20"/>
      <c r="D82" s="337"/>
      <c r="E82" s="337"/>
      <c r="F82" s="337"/>
      <c r="G82" s="352"/>
      <c r="H82" s="352"/>
      <c r="I82" s="352"/>
      <c r="J82" s="352"/>
      <c r="K82" s="352"/>
      <c r="L82" s="352"/>
      <c r="M82" s="352"/>
      <c r="N82" s="352"/>
      <c r="O82" s="352"/>
      <c r="P82" s="352"/>
      <c r="Q82" s="352"/>
      <c r="R82" s="352"/>
      <c r="S82" s="352"/>
      <c r="T82" s="352"/>
      <c r="U82" s="352"/>
      <c r="V82" s="352"/>
      <c r="W82" s="352"/>
      <c r="X82" s="352"/>
      <c r="Y82" s="352"/>
      <c r="Z82" s="352"/>
      <c r="AA82" s="352"/>
      <c r="AB82" s="352"/>
      <c r="AC82" s="352"/>
      <c r="AD82" s="352"/>
      <c r="AE82" s="352"/>
      <c r="AF82" s="352"/>
      <c r="AG82" s="352"/>
      <c r="AH82" s="352"/>
      <c r="AI82" s="352"/>
      <c r="AJ82" s="352"/>
      <c r="AK82" s="352"/>
      <c r="AL82" s="352"/>
      <c r="AM82" s="352"/>
      <c r="AN82" s="352"/>
      <c r="AO82" s="352"/>
      <c r="AP82" s="352"/>
      <c r="AQ82" s="352"/>
      <c r="AR82" s="352"/>
      <c r="AS82" s="352"/>
      <c r="AT82" s="352"/>
      <c r="AU82" s="352"/>
      <c r="AV82" s="352"/>
      <c r="AW82" s="352"/>
      <c r="AX82" s="352"/>
      <c r="AY82" s="352"/>
      <c r="AZ82" s="352"/>
      <c r="BA82" s="352"/>
      <c r="BB82" s="352"/>
      <c r="BC82" s="352"/>
      <c r="BD82" s="352"/>
      <c r="BE82" s="352"/>
      <c r="BF82" s="352"/>
      <c r="BG82" s="352"/>
      <c r="BH82" s="352"/>
      <c r="BI82" s="352"/>
      <c r="BJ82" s="352"/>
      <c r="BK82" s="352"/>
      <c r="BL82" s="352"/>
      <c r="BM82" s="352"/>
      <c r="BN82" s="352"/>
      <c r="BO82" s="352"/>
      <c r="BP82" s="348"/>
      <c r="BQ82" s="334"/>
    </row>
    <row r="83" spans="1:69" x14ac:dyDescent="0.15">
      <c r="A83" s="14" t="s">
        <v>1203</v>
      </c>
      <c r="B83" s="343"/>
      <c r="C83" s="265"/>
      <c r="D83" s="346"/>
      <c r="E83" s="346"/>
      <c r="F83" s="346"/>
      <c r="G83" s="353"/>
      <c r="H83" s="353"/>
      <c r="I83" s="353"/>
      <c r="J83" s="353"/>
      <c r="K83" s="353"/>
      <c r="L83" s="353"/>
      <c r="M83" s="353"/>
      <c r="N83" s="353"/>
      <c r="O83" s="353"/>
      <c r="P83" s="353"/>
      <c r="Q83" s="353"/>
      <c r="R83" s="353"/>
      <c r="S83" s="353"/>
      <c r="T83" s="353"/>
      <c r="U83" s="353"/>
      <c r="V83" s="353"/>
      <c r="W83" s="353"/>
      <c r="X83" s="353"/>
      <c r="Y83" s="353"/>
      <c r="Z83" s="353"/>
      <c r="AA83" s="353"/>
      <c r="AB83" s="353"/>
      <c r="AC83" s="353"/>
      <c r="AD83" s="353"/>
      <c r="AE83" s="353"/>
      <c r="AF83" s="353"/>
      <c r="AG83" s="353"/>
      <c r="AH83" s="353"/>
      <c r="AI83" s="353"/>
      <c r="AJ83" s="353"/>
      <c r="AK83" s="353"/>
      <c r="AL83" s="353"/>
      <c r="AM83" s="353"/>
      <c r="AN83" s="353"/>
      <c r="AO83" s="353"/>
      <c r="AP83" s="353"/>
      <c r="AQ83" s="353"/>
      <c r="AR83" s="353"/>
      <c r="AS83" s="353"/>
      <c r="AT83" s="353"/>
      <c r="AU83" s="353"/>
      <c r="AV83" s="353"/>
      <c r="AW83" s="353"/>
      <c r="AX83" s="353"/>
      <c r="AY83" s="353"/>
      <c r="AZ83" s="353"/>
      <c r="BA83" s="353"/>
      <c r="BB83" s="353"/>
      <c r="BC83" s="353"/>
      <c r="BD83" s="353"/>
      <c r="BE83" s="353"/>
      <c r="BF83" s="353"/>
      <c r="BG83" s="353"/>
      <c r="BH83" s="353"/>
      <c r="BI83" s="353"/>
      <c r="BJ83" s="353"/>
      <c r="BK83" s="353"/>
      <c r="BL83" s="353"/>
      <c r="BM83" s="353"/>
      <c r="BN83" s="353"/>
      <c r="BO83" s="353"/>
      <c r="BP83" s="349"/>
      <c r="BQ83" s="351"/>
    </row>
    <row r="84" spans="1:69" hidden="1" outlineLevel="1" x14ac:dyDescent="0.15">
      <c r="B84" s="343"/>
      <c r="C84" s="265"/>
      <c r="D84" s="346"/>
      <c r="E84" s="346"/>
      <c r="F84" s="346"/>
      <c r="G84" s="353"/>
      <c r="H84" s="353"/>
      <c r="I84" s="353"/>
      <c r="J84" s="353"/>
      <c r="K84" s="353"/>
      <c r="L84" s="353"/>
      <c r="M84" s="353"/>
      <c r="N84" s="353"/>
      <c r="O84" s="353"/>
      <c r="P84" s="353"/>
      <c r="Q84" s="353"/>
      <c r="R84" s="353"/>
      <c r="S84" s="353"/>
      <c r="T84" s="353"/>
      <c r="U84" s="353"/>
      <c r="V84" s="353"/>
      <c r="W84" s="353"/>
      <c r="X84" s="353"/>
      <c r="Y84" s="353"/>
      <c r="Z84" s="353"/>
      <c r="AA84" s="353"/>
      <c r="AB84" s="353"/>
      <c r="AC84" s="353"/>
      <c r="AD84" s="353"/>
      <c r="AE84" s="353"/>
      <c r="AF84" s="353"/>
      <c r="AG84" s="353"/>
      <c r="AH84" s="353"/>
      <c r="AI84" s="353"/>
      <c r="AJ84" s="353"/>
      <c r="AK84" s="353"/>
      <c r="AL84" s="353"/>
      <c r="AM84" s="353"/>
      <c r="AN84" s="353"/>
      <c r="AO84" s="353"/>
      <c r="AP84" s="353"/>
      <c r="AQ84" s="353"/>
      <c r="AR84" s="353"/>
      <c r="AS84" s="353"/>
      <c r="AT84" s="353"/>
      <c r="AU84" s="353"/>
      <c r="AV84" s="353"/>
      <c r="AW84" s="353"/>
      <c r="AX84" s="353"/>
      <c r="AY84" s="353"/>
      <c r="AZ84" s="353"/>
      <c r="BA84" s="353"/>
      <c r="BB84" s="353"/>
      <c r="BC84" s="353"/>
      <c r="BD84" s="353"/>
      <c r="BE84" s="353"/>
      <c r="BF84" s="353"/>
      <c r="BG84" s="353"/>
      <c r="BH84" s="353"/>
      <c r="BI84" s="353"/>
      <c r="BJ84" s="353"/>
      <c r="BK84" s="353"/>
      <c r="BL84" s="353"/>
      <c r="BM84" s="353"/>
      <c r="BN84" s="353"/>
      <c r="BO84" s="353"/>
      <c r="BP84" s="349"/>
      <c r="BQ84" s="351"/>
    </row>
    <row r="85" spans="1:69" hidden="1" outlineLevel="1" x14ac:dyDescent="0.15">
      <c r="A85" s="33" t="s">
        <v>22</v>
      </c>
      <c r="B85" s="330">
        <v>85000</v>
      </c>
      <c r="C85" s="264">
        <f>B85/12</f>
        <v>7083.333333333333</v>
      </c>
      <c r="D85" s="335" t="s">
        <v>64</v>
      </c>
      <c r="E85" s="335" t="s">
        <v>91</v>
      </c>
      <c r="F85" s="335" t="s">
        <v>91</v>
      </c>
      <c r="G85" s="339">
        <v>0</v>
      </c>
      <c r="H85" s="339">
        <v>0</v>
      </c>
      <c r="I85" s="339">
        <v>0</v>
      </c>
      <c r="J85" s="339">
        <v>0</v>
      </c>
      <c r="K85" s="339">
        <v>0</v>
      </c>
      <c r="L85" s="339">
        <v>0</v>
      </c>
      <c r="M85" s="339">
        <v>0</v>
      </c>
      <c r="N85" s="339">
        <v>0</v>
      </c>
      <c r="O85" s="339">
        <v>0</v>
      </c>
      <c r="P85" s="339">
        <v>0</v>
      </c>
      <c r="Q85" s="339">
        <v>0</v>
      </c>
      <c r="R85" s="339">
        <v>0</v>
      </c>
      <c r="S85" s="339">
        <v>0</v>
      </c>
      <c r="T85" s="339">
        <v>0</v>
      </c>
      <c r="U85" s="339">
        <v>0</v>
      </c>
      <c r="V85" s="339">
        <v>0</v>
      </c>
      <c r="W85" s="339">
        <v>0</v>
      </c>
      <c r="X85" s="339">
        <v>0</v>
      </c>
      <c r="Y85" s="339">
        <v>0</v>
      </c>
      <c r="Z85" s="339">
        <v>0</v>
      </c>
      <c r="AA85" s="339">
        <v>0</v>
      </c>
      <c r="AB85" s="339">
        <v>0</v>
      </c>
      <c r="AC85" s="339">
        <v>0</v>
      </c>
      <c r="AD85" s="339">
        <v>0</v>
      </c>
      <c r="AE85" s="339">
        <v>0</v>
      </c>
      <c r="AF85" s="339">
        <v>0</v>
      </c>
      <c r="AG85" s="339">
        <v>0</v>
      </c>
      <c r="AH85" s="339">
        <v>0</v>
      </c>
      <c r="AI85" s="339">
        <v>0</v>
      </c>
      <c r="AJ85" s="339">
        <v>0</v>
      </c>
      <c r="AK85" s="339">
        <v>0</v>
      </c>
      <c r="AL85" s="339">
        <v>0</v>
      </c>
      <c r="AM85" s="339">
        <v>0</v>
      </c>
      <c r="AN85" s="339">
        <v>0</v>
      </c>
      <c r="AO85" s="339">
        <v>0</v>
      </c>
      <c r="AP85" s="339">
        <v>0</v>
      </c>
      <c r="AQ85" s="339">
        <v>0</v>
      </c>
      <c r="AR85" s="339">
        <v>0</v>
      </c>
      <c r="AS85" s="339">
        <v>0</v>
      </c>
      <c r="AT85" s="339">
        <v>0</v>
      </c>
      <c r="AU85" s="339">
        <v>0</v>
      </c>
      <c r="AV85" s="339">
        <v>0</v>
      </c>
      <c r="AW85" s="339">
        <v>0</v>
      </c>
      <c r="AX85" s="339">
        <v>0</v>
      </c>
      <c r="AY85" s="339">
        <v>0</v>
      </c>
      <c r="AZ85" s="339">
        <v>0</v>
      </c>
      <c r="BA85" s="339">
        <v>0</v>
      </c>
      <c r="BB85" s="339">
        <v>0</v>
      </c>
      <c r="BC85" s="339">
        <v>0</v>
      </c>
      <c r="BD85" s="339">
        <v>0</v>
      </c>
      <c r="BE85" s="339">
        <v>0</v>
      </c>
      <c r="BF85" s="339">
        <v>0</v>
      </c>
      <c r="BG85" s="339">
        <v>0</v>
      </c>
      <c r="BH85" s="339">
        <v>0</v>
      </c>
      <c r="BI85" s="339">
        <v>0</v>
      </c>
      <c r="BJ85" s="339">
        <v>0</v>
      </c>
      <c r="BK85" s="339">
        <v>0</v>
      </c>
      <c r="BL85" s="339">
        <v>0</v>
      </c>
      <c r="BM85" s="339">
        <v>0</v>
      </c>
      <c r="BN85" s="339">
        <v>0</v>
      </c>
      <c r="BO85" s="339">
        <v>0</v>
      </c>
      <c r="BP85" s="349"/>
      <c r="BQ85" s="351"/>
    </row>
    <row r="86" spans="1:69" s="18" customFormat="1" hidden="1" outlineLevel="1" x14ac:dyDescent="0.15">
      <c r="A86" s="33" t="s">
        <v>86</v>
      </c>
      <c r="B86" s="330">
        <v>85</v>
      </c>
      <c r="C86" s="264">
        <f>B86*160</f>
        <v>13600</v>
      </c>
      <c r="D86" s="335" t="s">
        <v>64</v>
      </c>
      <c r="E86" s="335" t="s">
        <v>91</v>
      </c>
      <c r="F86" s="335" t="s">
        <v>91</v>
      </c>
      <c r="G86" s="339">
        <v>0</v>
      </c>
      <c r="H86" s="339">
        <v>0</v>
      </c>
      <c r="I86" s="339">
        <v>0</v>
      </c>
      <c r="J86" s="339">
        <v>0</v>
      </c>
      <c r="K86" s="339">
        <v>0</v>
      </c>
      <c r="L86" s="339">
        <v>0</v>
      </c>
      <c r="M86" s="339">
        <v>0</v>
      </c>
      <c r="N86" s="339">
        <v>0</v>
      </c>
      <c r="O86" s="339">
        <v>0</v>
      </c>
      <c r="P86" s="339">
        <v>0</v>
      </c>
      <c r="Q86" s="339">
        <v>0</v>
      </c>
      <c r="R86" s="339">
        <v>0</v>
      </c>
      <c r="S86" s="339">
        <v>0</v>
      </c>
      <c r="T86" s="339">
        <v>0</v>
      </c>
      <c r="U86" s="339">
        <v>0</v>
      </c>
      <c r="V86" s="339">
        <v>0</v>
      </c>
      <c r="W86" s="339">
        <v>0</v>
      </c>
      <c r="X86" s="339">
        <v>0</v>
      </c>
      <c r="Y86" s="339">
        <v>0</v>
      </c>
      <c r="Z86" s="339">
        <v>0</v>
      </c>
      <c r="AA86" s="339">
        <v>0</v>
      </c>
      <c r="AB86" s="339">
        <v>0</v>
      </c>
      <c r="AC86" s="339">
        <v>0</v>
      </c>
      <c r="AD86" s="339">
        <v>0</v>
      </c>
      <c r="AE86" s="339">
        <v>0</v>
      </c>
      <c r="AF86" s="339">
        <v>0</v>
      </c>
      <c r="AG86" s="339">
        <v>0</v>
      </c>
      <c r="AH86" s="339">
        <v>0</v>
      </c>
      <c r="AI86" s="339">
        <v>0</v>
      </c>
      <c r="AJ86" s="339">
        <v>0</v>
      </c>
      <c r="AK86" s="339">
        <v>0</v>
      </c>
      <c r="AL86" s="339">
        <v>0</v>
      </c>
      <c r="AM86" s="339">
        <v>0</v>
      </c>
      <c r="AN86" s="339">
        <v>0</v>
      </c>
      <c r="AO86" s="339">
        <v>0</v>
      </c>
      <c r="AP86" s="339">
        <v>0</v>
      </c>
      <c r="AQ86" s="339">
        <v>0</v>
      </c>
      <c r="AR86" s="339">
        <v>0</v>
      </c>
      <c r="AS86" s="339">
        <v>0</v>
      </c>
      <c r="AT86" s="339">
        <v>0</v>
      </c>
      <c r="AU86" s="339">
        <v>0</v>
      </c>
      <c r="AV86" s="339">
        <v>0</v>
      </c>
      <c r="AW86" s="339">
        <v>0</v>
      </c>
      <c r="AX86" s="339">
        <v>0</v>
      </c>
      <c r="AY86" s="339">
        <v>0</v>
      </c>
      <c r="AZ86" s="339">
        <v>0</v>
      </c>
      <c r="BA86" s="339">
        <v>0</v>
      </c>
      <c r="BB86" s="339">
        <v>0</v>
      </c>
      <c r="BC86" s="339">
        <v>0</v>
      </c>
      <c r="BD86" s="339">
        <v>0</v>
      </c>
      <c r="BE86" s="339">
        <v>0</v>
      </c>
      <c r="BF86" s="339">
        <v>0</v>
      </c>
      <c r="BG86" s="339">
        <v>0</v>
      </c>
      <c r="BH86" s="339">
        <v>0</v>
      </c>
      <c r="BI86" s="339">
        <v>0</v>
      </c>
      <c r="BJ86" s="339">
        <v>0</v>
      </c>
      <c r="BK86" s="339">
        <v>0</v>
      </c>
      <c r="BL86" s="339">
        <v>0</v>
      </c>
      <c r="BM86" s="339">
        <v>0</v>
      </c>
      <c r="BN86" s="339">
        <v>0</v>
      </c>
      <c r="BO86" s="339">
        <v>0</v>
      </c>
      <c r="BP86" s="349"/>
      <c r="BQ86" s="350"/>
    </row>
    <row r="87" spans="1:69" hidden="1" outlineLevel="1" x14ac:dyDescent="0.15">
      <c r="B87" s="330"/>
      <c r="C87" s="265"/>
      <c r="D87" s="336"/>
      <c r="E87" s="336"/>
      <c r="F87" s="336"/>
      <c r="G87" s="339"/>
      <c r="H87" s="339"/>
      <c r="I87" s="339"/>
      <c r="J87" s="339"/>
      <c r="K87" s="339"/>
      <c r="L87" s="339"/>
      <c r="M87" s="339"/>
      <c r="N87" s="339"/>
      <c r="O87" s="339"/>
      <c r="P87" s="339"/>
      <c r="Q87" s="339"/>
      <c r="R87" s="339"/>
      <c r="S87" s="339"/>
      <c r="T87" s="339"/>
      <c r="U87" s="339"/>
      <c r="V87" s="339"/>
      <c r="W87" s="339"/>
      <c r="X87" s="339"/>
      <c r="Y87" s="339"/>
      <c r="Z87" s="339"/>
      <c r="AA87" s="339"/>
      <c r="AB87" s="339"/>
      <c r="AC87" s="339"/>
      <c r="AD87" s="339"/>
      <c r="AE87" s="339"/>
      <c r="AF87" s="339"/>
      <c r="AG87" s="339"/>
      <c r="AH87" s="339"/>
      <c r="AI87" s="339"/>
      <c r="AJ87" s="339"/>
      <c r="AK87" s="339"/>
      <c r="AL87" s="339"/>
      <c r="AM87" s="339"/>
      <c r="AN87" s="339"/>
      <c r="AO87" s="339"/>
      <c r="AP87" s="339"/>
      <c r="AQ87" s="339"/>
      <c r="AR87" s="339"/>
      <c r="AS87" s="339"/>
      <c r="AT87" s="339"/>
      <c r="AU87" s="339"/>
      <c r="AV87" s="339"/>
      <c r="AW87" s="339"/>
      <c r="AX87" s="339"/>
      <c r="AY87" s="339"/>
      <c r="AZ87" s="339"/>
      <c r="BA87" s="339"/>
      <c r="BB87" s="339"/>
      <c r="BC87" s="339"/>
      <c r="BD87" s="339"/>
      <c r="BE87" s="339"/>
      <c r="BF87" s="339"/>
      <c r="BG87" s="339"/>
      <c r="BH87" s="339"/>
      <c r="BI87" s="339"/>
      <c r="BJ87" s="339"/>
      <c r="BK87" s="339"/>
      <c r="BL87" s="339"/>
      <c r="BM87" s="339"/>
      <c r="BN87" s="339"/>
      <c r="BO87" s="339"/>
      <c r="BP87" s="349"/>
      <c r="BQ87" s="351"/>
    </row>
    <row r="88" spans="1:69" hidden="1" outlineLevel="1" x14ac:dyDescent="0.15">
      <c r="A88" s="33" t="s">
        <v>31</v>
      </c>
      <c r="B88" s="330">
        <v>65000</v>
      </c>
      <c r="C88" s="264">
        <f>B88/12</f>
        <v>5416.666666666667</v>
      </c>
      <c r="D88" s="335" t="s">
        <v>64</v>
      </c>
      <c r="E88" s="335" t="s">
        <v>91</v>
      </c>
      <c r="F88" s="335" t="s">
        <v>91</v>
      </c>
      <c r="G88" s="339">
        <v>0</v>
      </c>
      <c r="H88" s="339">
        <v>0</v>
      </c>
      <c r="I88" s="339">
        <v>0</v>
      </c>
      <c r="J88" s="339">
        <v>0</v>
      </c>
      <c r="K88" s="339">
        <v>0</v>
      </c>
      <c r="L88" s="339">
        <v>0</v>
      </c>
      <c r="M88" s="339">
        <v>0</v>
      </c>
      <c r="N88" s="339">
        <v>0</v>
      </c>
      <c r="O88" s="339">
        <v>0</v>
      </c>
      <c r="P88" s="339">
        <v>0</v>
      </c>
      <c r="Q88" s="339">
        <v>0</v>
      </c>
      <c r="R88" s="339">
        <v>0</v>
      </c>
      <c r="S88" s="339">
        <v>0</v>
      </c>
      <c r="T88" s="339">
        <v>0</v>
      </c>
      <c r="U88" s="339">
        <v>0</v>
      </c>
      <c r="V88" s="339">
        <v>0</v>
      </c>
      <c r="W88" s="339">
        <v>0</v>
      </c>
      <c r="X88" s="339">
        <v>0</v>
      </c>
      <c r="Y88" s="339">
        <v>0</v>
      </c>
      <c r="Z88" s="339">
        <v>0</v>
      </c>
      <c r="AA88" s="339">
        <v>0</v>
      </c>
      <c r="AB88" s="339">
        <v>0</v>
      </c>
      <c r="AC88" s="339">
        <v>0</v>
      </c>
      <c r="AD88" s="339">
        <v>0</v>
      </c>
      <c r="AE88" s="339">
        <v>0</v>
      </c>
      <c r="AF88" s="339">
        <v>0</v>
      </c>
      <c r="AG88" s="339">
        <v>0</v>
      </c>
      <c r="AH88" s="339">
        <v>0</v>
      </c>
      <c r="AI88" s="339">
        <v>0</v>
      </c>
      <c r="AJ88" s="339">
        <v>0</v>
      </c>
      <c r="AK88" s="339">
        <v>0</v>
      </c>
      <c r="AL88" s="339">
        <v>0</v>
      </c>
      <c r="AM88" s="339">
        <v>0</v>
      </c>
      <c r="AN88" s="339">
        <v>0</v>
      </c>
      <c r="AO88" s="339">
        <v>0</v>
      </c>
      <c r="AP88" s="339">
        <v>0</v>
      </c>
      <c r="AQ88" s="339">
        <v>0</v>
      </c>
      <c r="AR88" s="339">
        <v>0</v>
      </c>
      <c r="AS88" s="339">
        <v>0</v>
      </c>
      <c r="AT88" s="339">
        <v>0</v>
      </c>
      <c r="AU88" s="339">
        <v>0</v>
      </c>
      <c r="AV88" s="339">
        <v>0</v>
      </c>
      <c r="AW88" s="339">
        <v>0</v>
      </c>
      <c r="AX88" s="339">
        <v>0</v>
      </c>
      <c r="AY88" s="339">
        <v>0</v>
      </c>
      <c r="AZ88" s="339">
        <v>0</v>
      </c>
      <c r="BA88" s="339">
        <v>0</v>
      </c>
      <c r="BB88" s="339">
        <v>0</v>
      </c>
      <c r="BC88" s="339">
        <v>0</v>
      </c>
      <c r="BD88" s="339">
        <v>0</v>
      </c>
      <c r="BE88" s="339">
        <v>0</v>
      </c>
      <c r="BF88" s="339">
        <v>0</v>
      </c>
      <c r="BG88" s="339">
        <v>0</v>
      </c>
      <c r="BH88" s="339">
        <v>0</v>
      </c>
      <c r="BI88" s="339">
        <v>0</v>
      </c>
      <c r="BJ88" s="339">
        <v>0</v>
      </c>
      <c r="BK88" s="339">
        <v>0</v>
      </c>
      <c r="BL88" s="339">
        <v>0</v>
      </c>
      <c r="BM88" s="339">
        <v>0</v>
      </c>
      <c r="BN88" s="339">
        <v>0</v>
      </c>
      <c r="BO88" s="339">
        <v>0</v>
      </c>
      <c r="BP88" s="349"/>
      <c r="BQ88" s="351"/>
    </row>
    <row r="89" spans="1:69" hidden="1" outlineLevel="1" x14ac:dyDescent="0.15">
      <c r="A89" s="33" t="s">
        <v>86</v>
      </c>
      <c r="B89" s="330">
        <v>35</v>
      </c>
      <c r="C89" s="264">
        <f>B89*160</f>
        <v>5600</v>
      </c>
      <c r="D89" s="335" t="s">
        <v>64</v>
      </c>
      <c r="E89" s="335" t="s">
        <v>91</v>
      </c>
      <c r="F89" s="335" t="s">
        <v>91</v>
      </c>
      <c r="G89" s="339">
        <v>0</v>
      </c>
      <c r="H89" s="339">
        <v>0</v>
      </c>
      <c r="I89" s="339">
        <v>0</v>
      </c>
      <c r="J89" s="339">
        <v>0</v>
      </c>
      <c r="K89" s="339">
        <v>0</v>
      </c>
      <c r="L89" s="339">
        <v>0</v>
      </c>
      <c r="M89" s="339">
        <v>0</v>
      </c>
      <c r="N89" s="339">
        <v>0</v>
      </c>
      <c r="O89" s="339">
        <v>0</v>
      </c>
      <c r="P89" s="339">
        <v>0</v>
      </c>
      <c r="Q89" s="339">
        <v>0</v>
      </c>
      <c r="R89" s="339">
        <v>0</v>
      </c>
      <c r="S89" s="339">
        <v>0</v>
      </c>
      <c r="T89" s="339">
        <v>0</v>
      </c>
      <c r="U89" s="339">
        <v>0</v>
      </c>
      <c r="V89" s="339">
        <v>0</v>
      </c>
      <c r="W89" s="339">
        <v>0</v>
      </c>
      <c r="X89" s="339">
        <v>0</v>
      </c>
      <c r="Y89" s="339">
        <v>0</v>
      </c>
      <c r="Z89" s="339">
        <v>0</v>
      </c>
      <c r="AA89" s="339">
        <v>0</v>
      </c>
      <c r="AB89" s="339">
        <v>0</v>
      </c>
      <c r="AC89" s="339">
        <v>0</v>
      </c>
      <c r="AD89" s="339">
        <v>0</v>
      </c>
      <c r="AE89" s="339">
        <v>0</v>
      </c>
      <c r="AF89" s="339">
        <v>0</v>
      </c>
      <c r="AG89" s="339">
        <v>0</v>
      </c>
      <c r="AH89" s="339">
        <v>0</v>
      </c>
      <c r="AI89" s="339">
        <v>0</v>
      </c>
      <c r="AJ89" s="339">
        <v>0</v>
      </c>
      <c r="AK89" s="339">
        <v>0</v>
      </c>
      <c r="AL89" s="339">
        <v>0</v>
      </c>
      <c r="AM89" s="339">
        <v>0</v>
      </c>
      <c r="AN89" s="339">
        <v>0</v>
      </c>
      <c r="AO89" s="339">
        <v>0</v>
      </c>
      <c r="AP89" s="339">
        <v>0</v>
      </c>
      <c r="AQ89" s="339">
        <v>0</v>
      </c>
      <c r="AR89" s="339">
        <v>0</v>
      </c>
      <c r="AS89" s="339">
        <v>0</v>
      </c>
      <c r="AT89" s="339">
        <v>0</v>
      </c>
      <c r="AU89" s="339">
        <v>0</v>
      </c>
      <c r="AV89" s="339">
        <v>0</v>
      </c>
      <c r="AW89" s="339">
        <v>0</v>
      </c>
      <c r="AX89" s="339">
        <v>0</v>
      </c>
      <c r="AY89" s="339">
        <v>0</v>
      </c>
      <c r="AZ89" s="339">
        <v>0</v>
      </c>
      <c r="BA89" s="339">
        <v>0</v>
      </c>
      <c r="BB89" s="339">
        <v>0</v>
      </c>
      <c r="BC89" s="339">
        <v>0</v>
      </c>
      <c r="BD89" s="339">
        <v>0</v>
      </c>
      <c r="BE89" s="339">
        <v>0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49"/>
      <c r="BQ89" s="351"/>
    </row>
    <row r="90" spans="1:69" hidden="1" outlineLevel="1" x14ac:dyDescent="0.15">
      <c r="B90" s="330"/>
      <c r="C90" s="265"/>
      <c r="D90" s="336"/>
      <c r="E90" s="336"/>
      <c r="F90" s="336"/>
      <c r="G90" s="339"/>
      <c r="H90" s="339"/>
      <c r="I90" s="339"/>
      <c r="J90" s="339"/>
      <c r="K90" s="339"/>
      <c r="L90" s="339"/>
      <c r="M90" s="339"/>
      <c r="N90" s="339"/>
      <c r="O90" s="339"/>
      <c r="P90" s="339"/>
      <c r="Q90" s="339"/>
      <c r="R90" s="339"/>
      <c r="S90" s="339"/>
      <c r="T90" s="339"/>
      <c r="U90" s="339"/>
      <c r="V90" s="339"/>
      <c r="W90" s="339"/>
      <c r="X90" s="339"/>
      <c r="Y90" s="339"/>
      <c r="Z90" s="339"/>
      <c r="AA90" s="339"/>
      <c r="AB90" s="339"/>
      <c r="AC90" s="339"/>
      <c r="AD90" s="339"/>
      <c r="AE90" s="339"/>
      <c r="AF90" s="339"/>
      <c r="AG90" s="339"/>
      <c r="AH90" s="339"/>
      <c r="AI90" s="339"/>
      <c r="AJ90" s="339"/>
      <c r="AK90" s="339"/>
      <c r="AL90" s="339"/>
      <c r="AM90" s="339"/>
      <c r="AN90" s="339"/>
      <c r="AO90" s="339"/>
      <c r="AP90" s="339"/>
      <c r="AQ90" s="339"/>
      <c r="AR90" s="339"/>
      <c r="AS90" s="339"/>
      <c r="AT90" s="339"/>
      <c r="AU90" s="339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/>
      <c r="BG90" s="339"/>
      <c r="BH90" s="339"/>
      <c r="BI90" s="339"/>
      <c r="BJ90" s="339"/>
      <c r="BK90" s="339"/>
      <c r="BL90" s="339"/>
      <c r="BM90" s="339"/>
      <c r="BN90" s="339"/>
      <c r="BO90" s="339"/>
      <c r="BP90" s="349"/>
      <c r="BQ90" s="351"/>
    </row>
    <row r="91" spans="1:69" hidden="1" outlineLevel="1" x14ac:dyDescent="0.15">
      <c r="A91" s="33" t="s">
        <v>110</v>
      </c>
      <c r="B91" s="330">
        <v>110000</v>
      </c>
      <c r="C91" s="264">
        <f>B91/12</f>
        <v>9166.6666666666661</v>
      </c>
      <c r="D91" s="335" t="s">
        <v>64</v>
      </c>
      <c r="E91" s="335" t="s">
        <v>64</v>
      </c>
      <c r="F91" s="335" t="s">
        <v>64</v>
      </c>
      <c r="G91" s="339">
        <v>0</v>
      </c>
      <c r="H91" s="339">
        <v>0</v>
      </c>
      <c r="I91" s="339">
        <v>0</v>
      </c>
      <c r="J91" s="339">
        <v>0</v>
      </c>
      <c r="K91" s="339">
        <v>0</v>
      </c>
      <c r="L91" s="339">
        <v>0</v>
      </c>
      <c r="M91" s="339">
        <v>0</v>
      </c>
      <c r="N91" s="339">
        <v>0</v>
      </c>
      <c r="O91" s="339">
        <v>0</v>
      </c>
      <c r="P91" s="339">
        <v>0</v>
      </c>
      <c r="Q91" s="339">
        <v>0</v>
      </c>
      <c r="R91" s="339">
        <v>0</v>
      </c>
      <c r="S91" s="339">
        <v>0</v>
      </c>
      <c r="T91" s="339">
        <v>0</v>
      </c>
      <c r="U91" s="339">
        <v>0</v>
      </c>
      <c r="V91" s="339">
        <v>0</v>
      </c>
      <c r="W91" s="339">
        <v>0</v>
      </c>
      <c r="X91" s="339">
        <v>0</v>
      </c>
      <c r="Y91" s="339">
        <v>0</v>
      </c>
      <c r="Z91" s="339">
        <v>0</v>
      </c>
      <c r="AA91" s="339">
        <v>0</v>
      </c>
      <c r="AB91" s="339">
        <v>0</v>
      </c>
      <c r="AC91" s="339">
        <v>0</v>
      </c>
      <c r="AD91" s="339">
        <v>0</v>
      </c>
      <c r="AE91" s="339">
        <v>0</v>
      </c>
      <c r="AF91" s="339">
        <v>0</v>
      </c>
      <c r="AG91" s="339">
        <v>0</v>
      </c>
      <c r="AH91" s="339">
        <v>0</v>
      </c>
      <c r="AI91" s="339">
        <v>0</v>
      </c>
      <c r="AJ91" s="339">
        <v>0</v>
      </c>
      <c r="AK91" s="339">
        <v>0</v>
      </c>
      <c r="AL91" s="339">
        <v>0</v>
      </c>
      <c r="AM91" s="339">
        <v>0</v>
      </c>
      <c r="AN91" s="339">
        <v>0</v>
      </c>
      <c r="AO91" s="339">
        <v>0</v>
      </c>
      <c r="AP91" s="339">
        <v>0</v>
      </c>
      <c r="AQ91" s="339">
        <v>0</v>
      </c>
      <c r="AR91" s="339">
        <v>0</v>
      </c>
      <c r="AS91" s="339">
        <v>0</v>
      </c>
      <c r="AT91" s="339">
        <v>0</v>
      </c>
      <c r="AU91" s="339">
        <v>0</v>
      </c>
      <c r="AV91" s="339">
        <v>0</v>
      </c>
      <c r="AW91" s="339">
        <v>0</v>
      </c>
      <c r="AX91" s="339">
        <v>0</v>
      </c>
      <c r="AY91" s="339">
        <v>0</v>
      </c>
      <c r="AZ91" s="339">
        <v>0</v>
      </c>
      <c r="BA91" s="339">
        <v>0</v>
      </c>
      <c r="BB91" s="339">
        <v>0</v>
      </c>
      <c r="BC91" s="339">
        <v>0</v>
      </c>
      <c r="BD91" s="339">
        <v>0</v>
      </c>
      <c r="BE91" s="339">
        <v>0</v>
      </c>
      <c r="BF91" s="339">
        <v>0</v>
      </c>
      <c r="BG91" s="339">
        <v>0</v>
      </c>
      <c r="BH91" s="339">
        <v>0</v>
      </c>
      <c r="BI91" s="339">
        <v>0</v>
      </c>
      <c r="BJ91" s="339">
        <v>0</v>
      </c>
      <c r="BK91" s="339">
        <v>0</v>
      </c>
      <c r="BL91" s="339">
        <v>0</v>
      </c>
      <c r="BM91" s="339">
        <v>0</v>
      </c>
      <c r="BN91" s="339">
        <v>0</v>
      </c>
      <c r="BO91" s="339">
        <v>0</v>
      </c>
      <c r="BP91" s="349"/>
      <c r="BQ91" s="351"/>
    </row>
    <row r="92" spans="1:69" s="18" customFormat="1" hidden="1" outlineLevel="1" x14ac:dyDescent="0.15">
      <c r="A92" s="33" t="s">
        <v>86</v>
      </c>
      <c r="B92" s="330">
        <v>85</v>
      </c>
      <c r="C92" s="264">
        <f>B92*160</f>
        <v>13600</v>
      </c>
      <c r="D92" s="335" t="s">
        <v>91</v>
      </c>
      <c r="E92" s="335" t="s">
        <v>64</v>
      </c>
      <c r="F92" s="335" t="s">
        <v>64</v>
      </c>
      <c r="G92" s="339">
        <v>0</v>
      </c>
      <c r="H92" s="339">
        <v>0</v>
      </c>
      <c r="I92" s="339">
        <v>0</v>
      </c>
      <c r="J92" s="339">
        <v>0</v>
      </c>
      <c r="K92" s="339">
        <v>0</v>
      </c>
      <c r="L92" s="339">
        <v>0</v>
      </c>
      <c r="M92" s="339">
        <v>0</v>
      </c>
      <c r="N92" s="339">
        <v>0</v>
      </c>
      <c r="O92" s="339">
        <v>0</v>
      </c>
      <c r="P92" s="339">
        <v>0</v>
      </c>
      <c r="Q92" s="339">
        <v>0</v>
      </c>
      <c r="R92" s="339">
        <v>0</v>
      </c>
      <c r="S92" s="339">
        <v>0</v>
      </c>
      <c r="T92" s="339">
        <v>0</v>
      </c>
      <c r="U92" s="339">
        <v>0</v>
      </c>
      <c r="V92" s="339">
        <v>0</v>
      </c>
      <c r="W92" s="339">
        <v>0</v>
      </c>
      <c r="X92" s="339">
        <v>0</v>
      </c>
      <c r="Y92" s="339">
        <v>0</v>
      </c>
      <c r="Z92" s="339">
        <v>0</v>
      </c>
      <c r="AA92" s="339">
        <v>0</v>
      </c>
      <c r="AB92" s="339">
        <v>0</v>
      </c>
      <c r="AC92" s="339">
        <v>0</v>
      </c>
      <c r="AD92" s="339">
        <v>0</v>
      </c>
      <c r="AE92" s="339">
        <v>0</v>
      </c>
      <c r="AF92" s="339">
        <v>0</v>
      </c>
      <c r="AG92" s="339">
        <v>0</v>
      </c>
      <c r="AH92" s="339">
        <v>0</v>
      </c>
      <c r="AI92" s="339">
        <v>0</v>
      </c>
      <c r="AJ92" s="339">
        <v>0</v>
      </c>
      <c r="AK92" s="339">
        <v>0</v>
      </c>
      <c r="AL92" s="339">
        <v>0</v>
      </c>
      <c r="AM92" s="339">
        <v>0</v>
      </c>
      <c r="AN92" s="339">
        <v>0</v>
      </c>
      <c r="AO92" s="339">
        <v>0</v>
      </c>
      <c r="AP92" s="339">
        <v>0</v>
      </c>
      <c r="AQ92" s="339">
        <v>0</v>
      </c>
      <c r="AR92" s="339">
        <v>0</v>
      </c>
      <c r="AS92" s="339">
        <v>0</v>
      </c>
      <c r="AT92" s="339">
        <v>0</v>
      </c>
      <c r="AU92" s="339">
        <v>0</v>
      </c>
      <c r="AV92" s="339">
        <v>0</v>
      </c>
      <c r="AW92" s="339">
        <v>0</v>
      </c>
      <c r="AX92" s="339">
        <v>0</v>
      </c>
      <c r="AY92" s="339">
        <v>0</v>
      </c>
      <c r="AZ92" s="339">
        <v>0</v>
      </c>
      <c r="BA92" s="339">
        <v>0</v>
      </c>
      <c r="BB92" s="339">
        <v>0</v>
      </c>
      <c r="BC92" s="339">
        <v>0</v>
      </c>
      <c r="BD92" s="339">
        <v>0</v>
      </c>
      <c r="BE92" s="339">
        <v>0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49"/>
      <c r="BQ92" s="350"/>
    </row>
    <row r="93" spans="1:69" hidden="1" outlineLevel="1" x14ac:dyDescent="0.15">
      <c r="B93" s="330"/>
      <c r="C93" s="265"/>
      <c r="D93" s="336"/>
      <c r="E93" s="336"/>
      <c r="F93" s="336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39"/>
      <c r="T93" s="339"/>
      <c r="U93" s="339"/>
      <c r="V93" s="339"/>
      <c r="W93" s="339"/>
      <c r="X93" s="339"/>
      <c r="Y93" s="339"/>
      <c r="Z93" s="339"/>
      <c r="AA93" s="339"/>
      <c r="AB93" s="339"/>
      <c r="AC93" s="339"/>
      <c r="AD93" s="339"/>
      <c r="AE93" s="339"/>
      <c r="AF93" s="339"/>
      <c r="AG93" s="339"/>
      <c r="AH93" s="339"/>
      <c r="AI93" s="339"/>
      <c r="AJ93" s="339"/>
      <c r="AK93" s="339"/>
      <c r="AL93" s="339"/>
      <c r="AM93" s="339"/>
      <c r="AN93" s="339"/>
      <c r="AO93" s="339"/>
      <c r="AP93" s="339"/>
      <c r="AQ93" s="339"/>
      <c r="AR93" s="339"/>
      <c r="AS93" s="339"/>
      <c r="AT93" s="339"/>
      <c r="AU93" s="339"/>
      <c r="AV93" s="339"/>
      <c r="AW93" s="339"/>
      <c r="AX93" s="339"/>
      <c r="AY93" s="339"/>
      <c r="AZ93" s="339"/>
      <c r="BA93" s="339"/>
      <c r="BB93" s="339"/>
      <c r="BC93" s="339"/>
      <c r="BD93" s="339"/>
      <c r="BE93" s="339"/>
      <c r="BF93" s="339"/>
      <c r="BG93" s="339"/>
      <c r="BH93" s="339"/>
      <c r="BI93" s="339"/>
      <c r="BJ93" s="339"/>
      <c r="BK93" s="339"/>
      <c r="BL93" s="339"/>
      <c r="BM93" s="339"/>
      <c r="BN93" s="339"/>
      <c r="BO93" s="339"/>
      <c r="BP93" s="349"/>
      <c r="BQ93" s="351"/>
    </row>
    <row r="94" spans="1:69" hidden="1" outlineLevel="1" x14ac:dyDescent="0.15">
      <c r="A94" s="33" t="s">
        <v>32</v>
      </c>
      <c r="B94" s="330">
        <v>65000</v>
      </c>
      <c r="C94" s="264">
        <f>B94/12</f>
        <v>5416.666666666667</v>
      </c>
      <c r="D94" s="335" t="s">
        <v>64</v>
      </c>
      <c r="E94" s="335" t="s">
        <v>64</v>
      </c>
      <c r="F94" s="335" t="s">
        <v>64</v>
      </c>
      <c r="G94" s="339">
        <v>0</v>
      </c>
      <c r="H94" s="339">
        <v>0</v>
      </c>
      <c r="I94" s="339">
        <v>0</v>
      </c>
      <c r="J94" s="339">
        <v>0</v>
      </c>
      <c r="K94" s="339">
        <v>0</v>
      </c>
      <c r="L94" s="339">
        <v>0</v>
      </c>
      <c r="M94" s="339">
        <v>0</v>
      </c>
      <c r="N94" s="339">
        <v>0</v>
      </c>
      <c r="O94" s="339">
        <v>0</v>
      </c>
      <c r="P94" s="339">
        <v>0</v>
      </c>
      <c r="Q94" s="339">
        <v>0</v>
      </c>
      <c r="R94" s="339">
        <v>0</v>
      </c>
      <c r="S94" s="339">
        <v>0</v>
      </c>
      <c r="T94" s="339">
        <v>0</v>
      </c>
      <c r="U94" s="339">
        <v>0</v>
      </c>
      <c r="V94" s="339">
        <v>0</v>
      </c>
      <c r="W94" s="339">
        <v>0</v>
      </c>
      <c r="X94" s="339">
        <v>0</v>
      </c>
      <c r="Y94" s="339">
        <v>0</v>
      </c>
      <c r="Z94" s="339">
        <v>0</v>
      </c>
      <c r="AA94" s="339">
        <v>0</v>
      </c>
      <c r="AB94" s="339">
        <v>0</v>
      </c>
      <c r="AC94" s="339">
        <v>0</v>
      </c>
      <c r="AD94" s="339">
        <v>0</v>
      </c>
      <c r="AE94" s="339">
        <v>0</v>
      </c>
      <c r="AF94" s="339">
        <v>0</v>
      </c>
      <c r="AG94" s="339">
        <v>0</v>
      </c>
      <c r="AH94" s="339">
        <v>0</v>
      </c>
      <c r="AI94" s="339">
        <v>0</v>
      </c>
      <c r="AJ94" s="339">
        <v>0</v>
      </c>
      <c r="AK94" s="339">
        <v>0</v>
      </c>
      <c r="AL94" s="339">
        <v>0</v>
      </c>
      <c r="AM94" s="339">
        <v>0</v>
      </c>
      <c r="AN94" s="339">
        <v>0</v>
      </c>
      <c r="AO94" s="339">
        <v>0</v>
      </c>
      <c r="AP94" s="339">
        <v>0</v>
      </c>
      <c r="AQ94" s="339">
        <v>0</v>
      </c>
      <c r="AR94" s="339">
        <v>0</v>
      </c>
      <c r="AS94" s="339">
        <v>0</v>
      </c>
      <c r="AT94" s="339">
        <v>0</v>
      </c>
      <c r="AU94" s="339">
        <v>0</v>
      </c>
      <c r="AV94" s="339">
        <v>0</v>
      </c>
      <c r="AW94" s="339">
        <v>0</v>
      </c>
      <c r="AX94" s="339">
        <v>0</v>
      </c>
      <c r="AY94" s="339">
        <v>0</v>
      </c>
      <c r="AZ94" s="339">
        <v>0</v>
      </c>
      <c r="BA94" s="339">
        <v>0</v>
      </c>
      <c r="BB94" s="339">
        <v>0</v>
      </c>
      <c r="BC94" s="339">
        <v>0</v>
      </c>
      <c r="BD94" s="339">
        <v>0</v>
      </c>
      <c r="BE94" s="339">
        <v>0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49"/>
      <c r="BQ94" s="351"/>
    </row>
    <row r="95" spans="1:69" hidden="1" outlineLevel="1" x14ac:dyDescent="0.15">
      <c r="A95" s="33" t="s">
        <v>86</v>
      </c>
      <c r="B95" s="330">
        <v>35</v>
      </c>
      <c r="C95" s="264">
        <f>B95*160</f>
        <v>5600</v>
      </c>
      <c r="D95" s="335" t="s">
        <v>91</v>
      </c>
      <c r="E95" s="335" t="s">
        <v>64</v>
      </c>
      <c r="F95" s="335" t="s">
        <v>91</v>
      </c>
      <c r="G95" s="339">
        <v>0</v>
      </c>
      <c r="H95" s="339">
        <v>0</v>
      </c>
      <c r="I95" s="339">
        <v>0</v>
      </c>
      <c r="J95" s="339">
        <v>0</v>
      </c>
      <c r="K95" s="339">
        <v>0</v>
      </c>
      <c r="L95" s="339">
        <v>0</v>
      </c>
      <c r="M95" s="339">
        <v>0</v>
      </c>
      <c r="N95" s="339">
        <v>0</v>
      </c>
      <c r="O95" s="339">
        <v>0</v>
      </c>
      <c r="P95" s="339">
        <v>0</v>
      </c>
      <c r="Q95" s="339">
        <v>0</v>
      </c>
      <c r="R95" s="339">
        <v>0</v>
      </c>
      <c r="S95" s="339">
        <v>0</v>
      </c>
      <c r="T95" s="339">
        <v>0</v>
      </c>
      <c r="U95" s="339">
        <v>0</v>
      </c>
      <c r="V95" s="339">
        <v>0</v>
      </c>
      <c r="W95" s="339">
        <v>0</v>
      </c>
      <c r="X95" s="339">
        <v>0</v>
      </c>
      <c r="Y95" s="339">
        <v>0</v>
      </c>
      <c r="Z95" s="339">
        <v>0</v>
      </c>
      <c r="AA95" s="339">
        <v>0</v>
      </c>
      <c r="AB95" s="339">
        <v>0</v>
      </c>
      <c r="AC95" s="339">
        <v>0</v>
      </c>
      <c r="AD95" s="339">
        <v>0</v>
      </c>
      <c r="AE95" s="339">
        <v>0</v>
      </c>
      <c r="AF95" s="339">
        <v>0</v>
      </c>
      <c r="AG95" s="339">
        <v>0</v>
      </c>
      <c r="AH95" s="339">
        <v>0</v>
      </c>
      <c r="AI95" s="339">
        <v>0</v>
      </c>
      <c r="AJ95" s="339">
        <v>0</v>
      </c>
      <c r="AK95" s="339">
        <v>0</v>
      </c>
      <c r="AL95" s="339">
        <v>0</v>
      </c>
      <c r="AM95" s="339">
        <v>0</v>
      </c>
      <c r="AN95" s="339">
        <v>0</v>
      </c>
      <c r="AO95" s="339">
        <v>0</v>
      </c>
      <c r="AP95" s="339">
        <v>0</v>
      </c>
      <c r="AQ95" s="339">
        <v>0</v>
      </c>
      <c r="AR95" s="339">
        <v>0</v>
      </c>
      <c r="AS95" s="339">
        <v>0</v>
      </c>
      <c r="AT95" s="339">
        <v>0</v>
      </c>
      <c r="AU95" s="339">
        <v>0</v>
      </c>
      <c r="AV95" s="339">
        <v>0</v>
      </c>
      <c r="AW95" s="339">
        <v>0</v>
      </c>
      <c r="AX95" s="339">
        <v>0</v>
      </c>
      <c r="AY95" s="339">
        <v>0</v>
      </c>
      <c r="AZ95" s="339">
        <v>0</v>
      </c>
      <c r="BA95" s="339">
        <v>0</v>
      </c>
      <c r="BB95" s="339">
        <v>0</v>
      </c>
      <c r="BC95" s="339">
        <v>0</v>
      </c>
      <c r="BD95" s="339">
        <v>0</v>
      </c>
      <c r="BE95" s="339">
        <v>0</v>
      </c>
      <c r="BF95" s="339">
        <v>0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49"/>
      <c r="BQ95" s="351"/>
    </row>
    <row r="96" spans="1:69" hidden="1" outlineLevel="1" x14ac:dyDescent="0.15">
      <c r="B96" s="330"/>
      <c r="C96" s="265"/>
      <c r="D96" s="336"/>
      <c r="E96" s="336"/>
      <c r="F96" s="336"/>
      <c r="G96" s="339"/>
      <c r="H96" s="339"/>
      <c r="I96" s="339"/>
      <c r="J96" s="339"/>
      <c r="K96" s="339"/>
      <c r="L96" s="339"/>
      <c r="M96" s="339"/>
      <c r="N96" s="339"/>
      <c r="O96" s="339"/>
      <c r="P96" s="339"/>
      <c r="Q96" s="339"/>
      <c r="R96" s="339"/>
      <c r="S96" s="339"/>
      <c r="T96" s="339"/>
      <c r="U96" s="339"/>
      <c r="V96" s="339"/>
      <c r="W96" s="339"/>
      <c r="X96" s="339"/>
      <c r="Y96" s="339"/>
      <c r="Z96" s="339"/>
      <c r="AA96" s="339"/>
      <c r="AB96" s="339"/>
      <c r="AC96" s="339"/>
      <c r="AD96" s="339"/>
      <c r="AE96" s="339"/>
      <c r="AF96" s="339"/>
      <c r="AG96" s="339"/>
      <c r="AH96" s="339"/>
      <c r="AI96" s="339"/>
      <c r="AJ96" s="339"/>
      <c r="AK96" s="339"/>
      <c r="AL96" s="339"/>
      <c r="AM96" s="339"/>
      <c r="AN96" s="339"/>
      <c r="AO96" s="339"/>
      <c r="AP96" s="339"/>
      <c r="AQ96" s="339"/>
      <c r="AR96" s="339"/>
      <c r="AS96" s="339"/>
      <c r="AT96" s="339"/>
      <c r="AU96" s="339"/>
      <c r="AV96" s="339"/>
      <c r="AW96" s="339"/>
      <c r="AX96" s="339"/>
      <c r="AY96" s="339"/>
      <c r="AZ96" s="339"/>
      <c r="BA96" s="339"/>
      <c r="BB96" s="339"/>
      <c r="BC96" s="339"/>
      <c r="BD96" s="339"/>
      <c r="BE96" s="339"/>
      <c r="BF96" s="339"/>
      <c r="BG96" s="339"/>
      <c r="BH96" s="339"/>
      <c r="BI96" s="339"/>
      <c r="BJ96" s="339"/>
      <c r="BK96" s="339"/>
      <c r="BL96" s="339"/>
      <c r="BM96" s="339"/>
      <c r="BN96" s="339"/>
      <c r="BO96" s="339"/>
      <c r="BP96" s="349"/>
      <c r="BQ96" s="351"/>
    </row>
    <row r="97" spans="1:69" hidden="1" outlineLevel="1" x14ac:dyDescent="0.15">
      <c r="A97" s="33" t="s">
        <v>29</v>
      </c>
      <c r="B97" s="330">
        <v>75000</v>
      </c>
      <c r="C97" s="264">
        <f>B97/12</f>
        <v>6250</v>
      </c>
      <c r="D97" s="335" t="s">
        <v>64</v>
      </c>
      <c r="E97" s="335" t="s">
        <v>64</v>
      </c>
      <c r="F97" s="335" t="s">
        <v>64</v>
      </c>
      <c r="G97" s="339">
        <v>0</v>
      </c>
      <c r="H97" s="339">
        <v>0</v>
      </c>
      <c r="I97" s="339">
        <v>0</v>
      </c>
      <c r="J97" s="339">
        <v>0</v>
      </c>
      <c r="K97" s="339">
        <v>0</v>
      </c>
      <c r="L97" s="339">
        <v>0</v>
      </c>
      <c r="M97" s="339">
        <v>0</v>
      </c>
      <c r="N97" s="339">
        <v>0</v>
      </c>
      <c r="O97" s="339">
        <v>0</v>
      </c>
      <c r="P97" s="339">
        <v>0</v>
      </c>
      <c r="Q97" s="339">
        <v>0</v>
      </c>
      <c r="R97" s="339">
        <v>0</v>
      </c>
      <c r="S97" s="339">
        <v>0</v>
      </c>
      <c r="T97" s="339">
        <v>0</v>
      </c>
      <c r="U97" s="339">
        <v>0</v>
      </c>
      <c r="V97" s="339">
        <v>0</v>
      </c>
      <c r="W97" s="339">
        <v>0</v>
      </c>
      <c r="X97" s="339">
        <v>0</v>
      </c>
      <c r="Y97" s="339">
        <v>0</v>
      </c>
      <c r="Z97" s="339">
        <v>0</v>
      </c>
      <c r="AA97" s="339">
        <v>0</v>
      </c>
      <c r="AB97" s="339">
        <v>0</v>
      </c>
      <c r="AC97" s="339">
        <v>0</v>
      </c>
      <c r="AD97" s="339">
        <v>0</v>
      </c>
      <c r="AE97" s="339">
        <v>0</v>
      </c>
      <c r="AF97" s="339">
        <v>0</v>
      </c>
      <c r="AG97" s="339">
        <v>0</v>
      </c>
      <c r="AH97" s="339">
        <v>0</v>
      </c>
      <c r="AI97" s="339">
        <v>0</v>
      </c>
      <c r="AJ97" s="339">
        <v>0</v>
      </c>
      <c r="AK97" s="339">
        <v>0</v>
      </c>
      <c r="AL97" s="339">
        <v>0</v>
      </c>
      <c r="AM97" s="339">
        <v>0</v>
      </c>
      <c r="AN97" s="339">
        <v>0</v>
      </c>
      <c r="AO97" s="339">
        <v>0</v>
      </c>
      <c r="AP97" s="339">
        <v>0</v>
      </c>
      <c r="AQ97" s="339">
        <v>0</v>
      </c>
      <c r="AR97" s="339">
        <v>0</v>
      </c>
      <c r="AS97" s="339">
        <v>0</v>
      </c>
      <c r="AT97" s="339">
        <v>0</v>
      </c>
      <c r="AU97" s="339">
        <v>0</v>
      </c>
      <c r="AV97" s="339">
        <v>0</v>
      </c>
      <c r="AW97" s="339">
        <v>0</v>
      </c>
      <c r="AX97" s="339">
        <v>0</v>
      </c>
      <c r="AY97" s="339">
        <v>0</v>
      </c>
      <c r="AZ97" s="339">
        <v>0</v>
      </c>
      <c r="BA97" s="339">
        <v>0</v>
      </c>
      <c r="BB97" s="339">
        <v>0</v>
      </c>
      <c r="BC97" s="339">
        <v>0</v>
      </c>
      <c r="BD97" s="339">
        <v>0</v>
      </c>
      <c r="BE97" s="339">
        <v>0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49"/>
      <c r="BQ97" s="351"/>
    </row>
    <row r="98" spans="1:69" s="18" customFormat="1" hidden="1" outlineLevel="1" x14ac:dyDescent="0.15">
      <c r="A98" s="33" t="s">
        <v>86</v>
      </c>
      <c r="B98" s="330">
        <v>65</v>
      </c>
      <c r="C98" s="264">
        <f>B98*160</f>
        <v>10400</v>
      </c>
      <c r="D98" s="335" t="s">
        <v>91</v>
      </c>
      <c r="E98" s="335" t="s">
        <v>64</v>
      </c>
      <c r="F98" s="335" t="s">
        <v>91</v>
      </c>
      <c r="G98" s="339">
        <v>0</v>
      </c>
      <c r="H98" s="339">
        <v>0</v>
      </c>
      <c r="I98" s="339">
        <v>0</v>
      </c>
      <c r="J98" s="339">
        <v>0</v>
      </c>
      <c r="K98" s="339">
        <v>0</v>
      </c>
      <c r="L98" s="339">
        <v>0</v>
      </c>
      <c r="M98" s="339">
        <v>0</v>
      </c>
      <c r="N98" s="339">
        <v>0</v>
      </c>
      <c r="O98" s="339">
        <v>0</v>
      </c>
      <c r="P98" s="339">
        <v>0</v>
      </c>
      <c r="Q98" s="339">
        <v>0</v>
      </c>
      <c r="R98" s="339">
        <v>0</v>
      </c>
      <c r="S98" s="339">
        <v>0</v>
      </c>
      <c r="T98" s="339">
        <v>0</v>
      </c>
      <c r="U98" s="339">
        <v>0</v>
      </c>
      <c r="V98" s="339">
        <v>0</v>
      </c>
      <c r="W98" s="339">
        <v>0</v>
      </c>
      <c r="X98" s="339">
        <v>0</v>
      </c>
      <c r="Y98" s="339">
        <v>0</v>
      </c>
      <c r="Z98" s="339">
        <v>0</v>
      </c>
      <c r="AA98" s="339">
        <v>0</v>
      </c>
      <c r="AB98" s="339">
        <v>0</v>
      </c>
      <c r="AC98" s="339">
        <v>0</v>
      </c>
      <c r="AD98" s="339">
        <v>0</v>
      </c>
      <c r="AE98" s="339">
        <v>0</v>
      </c>
      <c r="AF98" s="339">
        <v>0</v>
      </c>
      <c r="AG98" s="339">
        <v>0</v>
      </c>
      <c r="AH98" s="339">
        <v>0</v>
      </c>
      <c r="AI98" s="339">
        <v>0</v>
      </c>
      <c r="AJ98" s="339">
        <v>0</v>
      </c>
      <c r="AK98" s="339">
        <v>0</v>
      </c>
      <c r="AL98" s="339">
        <v>0</v>
      </c>
      <c r="AM98" s="339">
        <v>0</v>
      </c>
      <c r="AN98" s="339">
        <v>0</v>
      </c>
      <c r="AO98" s="339">
        <v>0</v>
      </c>
      <c r="AP98" s="339">
        <v>0</v>
      </c>
      <c r="AQ98" s="339">
        <v>0</v>
      </c>
      <c r="AR98" s="339">
        <v>0</v>
      </c>
      <c r="AS98" s="339">
        <v>0</v>
      </c>
      <c r="AT98" s="339">
        <v>0</v>
      </c>
      <c r="AU98" s="339">
        <v>0</v>
      </c>
      <c r="AV98" s="339">
        <v>0</v>
      </c>
      <c r="AW98" s="339">
        <v>0</v>
      </c>
      <c r="AX98" s="339">
        <v>0</v>
      </c>
      <c r="AY98" s="339">
        <v>0</v>
      </c>
      <c r="AZ98" s="339">
        <v>0</v>
      </c>
      <c r="BA98" s="339">
        <v>0</v>
      </c>
      <c r="BB98" s="339">
        <v>0</v>
      </c>
      <c r="BC98" s="339">
        <v>0</v>
      </c>
      <c r="BD98" s="339">
        <v>0</v>
      </c>
      <c r="BE98" s="339">
        <v>0</v>
      </c>
      <c r="BF98" s="339">
        <v>0</v>
      </c>
      <c r="BG98" s="339">
        <v>0</v>
      </c>
      <c r="BH98" s="339">
        <v>0</v>
      </c>
      <c r="BI98" s="339">
        <v>0</v>
      </c>
      <c r="BJ98" s="339">
        <v>0</v>
      </c>
      <c r="BK98" s="339">
        <v>0</v>
      </c>
      <c r="BL98" s="339">
        <v>0</v>
      </c>
      <c r="BM98" s="339">
        <v>0</v>
      </c>
      <c r="BN98" s="339">
        <v>0</v>
      </c>
      <c r="BO98" s="339">
        <v>0</v>
      </c>
      <c r="BP98" s="349"/>
      <c r="BQ98" s="350"/>
    </row>
    <row r="99" spans="1:69" hidden="1" outlineLevel="1" x14ac:dyDescent="0.15">
      <c r="B99" s="330"/>
      <c r="C99" s="265"/>
      <c r="D99" s="336"/>
      <c r="E99" s="336"/>
      <c r="F99" s="336"/>
      <c r="G99" s="339"/>
      <c r="H99" s="339"/>
      <c r="I99" s="339"/>
      <c r="J99" s="339"/>
      <c r="K99" s="339"/>
      <c r="L99" s="339"/>
      <c r="M99" s="339"/>
      <c r="N99" s="339"/>
      <c r="O99" s="339"/>
      <c r="P99" s="339"/>
      <c r="Q99" s="339"/>
      <c r="R99" s="339"/>
      <c r="S99" s="339"/>
      <c r="T99" s="339"/>
      <c r="U99" s="339"/>
      <c r="V99" s="339"/>
      <c r="W99" s="339"/>
      <c r="X99" s="339"/>
      <c r="Y99" s="339"/>
      <c r="Z99" s="339"/>
      <c r="AA99" s="339"/>
      <c r="AB99" s="339"/>
      <c r="AC99" s="339"/>
      <c r="AD99" s="339"/>
      <c r="AE99" s="339"/>
      <c r="AF99" s="339"/>
      <c r="AG99" s="339"/>
      <c r="AH99" s="339"/>
      <c r="AI99" s="339"/>
      <c r="AJ99" s="339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/>
      <c r="BD99" s="339"/>
      <c r="BE99" s="339"/>
      <c r="BF99" s="339"/>
      <c r="BG99" s="339"/>
      <c r="BH99" s="339"/>
      <c r="BI99" s="339"/>
      <c r="BJ99" s="339"/>
      <c r="BK99" s="339"/>
      <c r="BL99" s="339"/>
      <c r="BM99" s="339"/>
      <c r="BN99" s="339"/>
      <c r="BO99" s="339"/>
      <c r="BP99" s="349"/>
      <c r="BQ99" s="351"/>
    </row>
    <row r="100" spans="1:69" hidden="1" outlineLevel="1" x14ac:dyDescent="0.15">
      <c r="A100" s="33" t="s">
        <v>30</v>
      </c>
      <c r="B100" s="330">
        <v>50000</v>
      </c>
      <c r="C100" s="264">
        <f>B100/12</f>
        <v>4166.666666666667</v>
      </c>
      <c r="D100" s="335" t="s">
        <v>64</v>
      </c>
      <c r="E100" s="335" t="s">
        <v>64</v>
      </c>
      <c r="F100" s="335" t="s">
        <v>64</v>
      </c>
      <c r="G100" s="339">
        <v>0</v>
      </c>
      <c r="H100" s="339">
        <v>0</v>
      </c>
      <c r="I100" s="339">
        <v>0</v>
      </c>
      <c r="J100" s="339">
        <v>0</v>
      </c>
      <c r="K100" s="339">
        <v>0</v>
      </c>
      <c r="L100" s="339">
        <v>0</v>
      </c>
      <c r="M100" s="339">
        <v>0</v>
      </c>
      <c r="N100" s="339">
        <v>0</v>
      </c>
      <c r="O100" s="339">
        <v>0</v>
      </c>
      <c r="P100" s="339">
        <v>0</v>
      </c>
      <c r="Q100" s="339">
        <v>0</v>
      </c>
      <c r="R100" s="339">
        <v>0</v>
      </c>
      <c r="S100" s="339">
        <v>0</v>
      </c>
      <c r="T100" s="339">
        <v>0</v>
      </c>
      <c r="U100" s="339">
        <v>0</v>
      </c>
      <c r="V100" s="339">
        <v>0</v>
      </c>
      <c r="W100" s="339">
        <v>0</v>
      </c>
      <c r="X100" s="339">
        <v>0</v>
      </c>
      <c r="Y100" s="339">
        <v>0</v>
      </c>
      <c r="Z100" s="339">
        <v>0</v>
      </c>
      <c r="AA100" s="339">
        <v>0</v>
      </c>
      <c r="AB100" s="339">
        <v>0</v>
      </c>
      <c r="AC100" s="339">
        <v>0</v>
      </c>
      <c r="AD100" s="339">
        <v>0</v>
      </c>
      <c r="AE100" s="339">
        <v>0</v>
      </c>
      <c r="AF100" s="339">
        <v>0</v>
      </c>
      <c r="AG100" s="339">
        <v>0</v>
      </c>
      <c r="AH100" s="339">
        <v>0</v>
      </c>
      <c r="AI100" s="339">
        <v>0</v>
      </c>
      <c r="AJ100" s="339">
        <v>0</v>
      </c>
      <c r="AK100" s="339">
        <v>0</v>
      </c>
      <c r="AL100" s="339">
        <v>0</v>
      </c>
      <c r="AM100" s="339">
        <v>0</v>
      </c>
      <c r="AN100" s="339">
        <v>0</v>
      </c>
      <c r="AO100" s="339">
        <v>0</v>
      </c>
      <c r="AP100" s="339">
        <v>0</v>
      </c>
      <c r="AQ100" s="339">
        <v>0</v>
      </c>
      <c r="AR100" s="339">
        <v>0</v>
      </c>
      <c r="AS100" s="339">
        <v>0</v>
      </c>
      <c r="AT100" s="339">
        <v>0</v>
      </c>
      <c r="AU100" s="339">
        <v>0</v>
      </c>
      <c r="AV100" s="339">
        <v>0</v>
      </c>
      <c r="AW100" s="339">
        <v>0</v>
      </c>
      <c r="AX100" s="339">
        <v>0</v>
      </c>
      <c r="AY100" s="339">
        <v>0</v>
      </c>
      <c r="AZ100" s="339">
        <v>0</v>
      </c>
      <c r="BA100" s="339">
        <v>0</v>
      </c>
      <c r="BB100" s="339">
        <v>0</v>
      </c>
      <c r="BC100" s="339">
        <v>0</v>
      </c>
      <c r="BD100" s="339">
        <v>0</v>
      </c>
      <c r="BE100" s="339">
        <v>0</v>
      </c>
      <c r="BF100" s="339">
        <v>0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49"/>
      <c r="BQ100" s="351"/>
    </row>
    <row r="101" spans="1:69" hidden="1" outlineLevel="1" x14ac:dyDescent="0.15">
      <c r="A101" s="33" t="s">
        <v>86</v>
      </c>
      <c r="B101" s="330">
        <v>40</v>
      </c>
      <c r="C101" s="264">
        <f>B101*160</f>
        <v>6400</v>
      </c>
      <c r="D101" s="335" t="s">
        <v>91</v>
      </c>
      <c r="E101" s="335" t="s">
        <v>64</v>
      </c>
      <c r="F101" s="335" t="s">
        <v>91</v>
      </c>
      <c r="G101" s="339">
        <v>0</v>
      </c>
      <c r="H101" s="339">
        <v>0</v>
      </c>
      <c r="I101" s="339">
        <v>0</v>
      </c>
      <c r="J101" s="339">
        <v>0</v>
      </c>
      <c r="K101" s="339">
        <v>0</v>
      </c>
      <c r="L101" s="339">
        <v>0</v>
      </c>
      <c r="M101" s="339">
        <v>0</v>
      </c>
      <c r="N101" s="339">
        <v>0</v>
      </c>
      <c r="O101" s="339">
        <v>0</v>
      </c>
      <c r="P101" s="339">
        <v>0</v>
      </c>
      <c r="Q101" s="339">
        <v>0</v>
      </c>
      <c r="R101" s="339">
        <v>0</v>
      </c>
      <c r="S101" s="339">
        <v>0</v>
      </c>
      <c r="T101" s="339">
        <v>0</v>
      </c>
      <c r="U101" s="339">
        <v>0</v>
      </c>
      <c r="V101" s="339">
        <v>0</v>
      </c>
      <c r="W101" s="339">
        <v>0</v>
      </c>
      <c r="X101" s="339">
        <v>0</v>
      </c>
      <c r="Y101" s="339">
        <v>0</v>
      </c>
      <c r="Z101" s="339">
        <v>0</v>
      </c>
      <c r="AA101" s="339">
        <v>0</v>
      </c>
      <c r="AB101" s="339">
        <v>0</v>
      </c>
      <c r="AC101" s="339">
        <v>0</v>
      </c>
      <c r="AD101" s="339">
        <v>0</v>
      </c>
      <c r="AE101" s="339">
        <v>0</v>
      </c>
      <c r="AF101" s="339">
        <v>0</v>
      </c>
      <c r="AG101" s="339">
        <v>0</v>
      </c>
      <c r="AH101" s="339">
        <v>0</v>
      </c>
      <c r="AI101" s="339">
        <v>0</v>
      </c>
      <c r="AJ101" s="339">
        <v>0</v>
      </c>
      <c r="AK101" s="339">
        <v>0</v>
      </c>
      <c r="AL101" s="339">
        <v>0</v>
      </c>
      <c r="AM101" s="339">
        <v>0</v>
      </c>
      <c r="AN101" s="339">
        <v>0</v>
      </c>
      <c r="AO101" s="339">
        <v>0</v>
      </c>
      <c r="AP101" s="339">
        <v>0</v>
      </c>
      <c r="AQ101" s="339">
        <v>0</v>
      </c>
      <c r="AR101" s="339">
        <v>0</v>
      </c>
      <c r="AS101" s="339">
        <v>0</v>
      </c>
      <c r="AT101" s="339">
        <v>0</v>
      </c>
      <c r="AU101" s="339">
        <v>0</v>
      </c>
      <c r="AV101" s="339">
        <v>0</v>
      </c>
      <c r="AW101" s="339">
        <v>0</v>
      </c>
      <c r="AX101" s="339">
        <v>0</v>
      </c>
      <c r="AY101" s="339">
        <v>0</v>
      </c>
      <c r="AZ101" s="339">
        <v>0</v>
      </c>
      <c r="BA101" s="339">
        <v>0</v>
      </c>
      <c r="BB101" s="339">
        <v>0</v>
      </c>
      <c r="BC101" s="339">
        <v>0</v>
      </c>
      <c r="BD101" s="339">
        <v>0</v>
      </c>
      <c r="BE101" s="339">
        <v>0</v>
      </c>
      <c r="BF101" s="339">
        <v>0</v>
      </c>
      <c r="BG101" s="339">
        <v>0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49"/>
      <c r="BQ101" s="351"/>
    </row>
    <row r="102" spans="1:69" hidden="1" outlineLevel="1" x14ac:dyDescent="0.15">
      <c r="B102" s="330"/>
      <c r="C102" s="265"/>
      <c r="D102" s="336"/>
      <c r="E102" s="336"/>
      <c r="F102" s="336"/>
      <c r="G102" s="339"/>
      <c r="H102" s="339"/>
      <c r="I102" s="339"/>
      <c r="J102" s="339"/>
      <c r="K102" s="339"/>
      <c r="L102" s="339"/>
      <c r="M102" s="339"/>
      <c r="N102" s="339"/>
      <c r="O102" s="339"/>
      <c r="P102" s="339"/>
      <c r="Q102" s="339"/>
      <c r="R102" s="339"/>
      <c r="S102" s="339"/>
      <c r="T102" s="339"/>
      <c r="U102" s="339"/>
      <c r="V102" s="339"/>
      <c r="W102" s="339"/>
      <c r="X102" s="339"/>
      <c r="Y102" s="339"/>
      <c r="Z102" s="339"/>
      <c r="AA102" s="339"/>
      <c r="AB102" s="339"/>
      <c r="AC102" s="339"/>
      <c r="AD102" s="339"/>
      <c r="AE102" s="339"/>
      <c r="AF102" s="339"/>
      <c r="AG102" s="339"/>
      <c r="AH102" s="339"/>
      <c r="AI102" s="339"/>
      <c r="AJ102" s="339"/>
      <c r="AK102" s="339"/>
      <c r="AL102" s="339"/>
      <c r="AM102" s="339"/>
      <c r="AN102" s="339"/>
      <c r="AO102" s="339"/>
      <c r="AP102" s="339"/>
      <c r="AQ102" s="339"/>
      <c r="AR102" s="339"/>
      <c r="AS102" s="339"/>
      <c r="AT102" s="339"/>
      <c r="AU102" s="339"/>
      <c r="AV102" s="339"/>
      <c r="AW102" s="339"/>
      <c r="AX102" s="339"/>
      <c r="AY102" s="339"/>
      <c r="AZ102" s="339"/>
      <c r="BA102" s="339"/>
      <c r="BB102" s="339"/>
      <c r="BC102" s="339"/>
      <c r="BD102" s="339"/>
      <c r="BE102" s="339"/>
      <c r="BF102" s="339"/>
      <c r="BG102" s="339"/>
      <c r="BH102" s="339"/>
      <c r="BI102" s="339"/>
      <c r="BJ102" s="339"/>
      <c r="BK102" s="339"/>
      <c r="BL102" s="339"/>
      <c r="BM102" s="339"/>
      <c r="BN102" s="339"/>
      <c r="BO102" s="339"/>
      <c r="BP102" s="349"/>
      <c r="BQ102" s="351"/>
    </row>
    <row r="103" spans="1:69" hidden="1" outlineLevel="1" x14ac:dyDescent="0.15">
      <c r="A103" s="33" t="s">
        <v>1202</v>
      </c>
      <c r="B103" s="330">
        <f>2000000*12</f>
        <v>24000000</v>
      </c>
      <c r="C103" s="264">
        <f>B103/12</f>
        <v>2000000</v>
      </c>
      <c r="D103" s="335" t="s">
        <v>64</v>
      </c>
      <c r="E103" s="335" t="s">
        <v>64</v>
      </c>
      <c r="F103" s="335" t="s">
        <v>64</v>
      </c>
      <c r="G103" s="339">
        <v>0</v>
      </c>
      <c r="H103" s="339">
        <v>0</v>
      </c>
      <c r="I103" s="339">
        <v>0</v>
      </c>
      <c r="J103" s="339">
        <v>0</v>
      </c>
      <c r="K103" s="339">
        <v>0</v>
      </c>
      <c r="L103" s="339">
        <v>0</v>
      </c>
      <c r="M103" s="339">
        <v>0</v>
      </c>
      <c r="N103" s="339">
        <v>0</v>
      </c>
      <c r="O103" s="339">
        <v>0</v>
      </c>
      <c r="P103" s="339">
        <v>0</v>
      </c>
      <c r="Q103" s="339">
        <v>0</v>
      </c>
      <c r="R103" s="339">
        <v>0</v>
      </c>
      <c r="S103" s="339">
        <v>0</v>
      </c>
      <c r="T103" s="339">
        <v>0</v>
      </c>
      <c r="U103" s="339">
        <v>0</v>
      </c>
      <c r="V103" s="339">
        <v>0</v>
      </c>
      <c r="W103" s="339">
        <v>0</v>
      </c>
      <c r="X103" s="339">
        <v>0</v>
      </c>
      <c r="Y103" s="339">
        <v>0</v>
      </c>
      <c r="Z103" s="339">
        <v>0</v>
      </c>
      <c r="AA103" s="339">
        <v>0</v>
      </c>
      <c r="AB103" s="339">
        <v>0</v>
      </c>
      <c r="AC103" s="339">
        <v>0</v>
      </c>
      <c r="AD103" s="339">
        <v>0</v>
      </c>
      <c r="AE103" s="339">
        <v>0</v>
      </c>
      <c r="AF103" s="339">
        <v>0</v>
      </c>
      <c r="AG103" s="339">
        <v>0</v>
      </c>
      <c r="AH103" s="339">
        <v>0</v>
      </c>
      <c r="AI103" s="339">
        <v>0</v>
      </c>
      <c r="AJ103" s="339">
        <v>0</v>
      </c>
      <c r="AK103" s="339">
        <v>0</v>
      </c>
      <c r="AL103" s="339">
        <v>0</v>
      </c>
      <c r="AM103" s="339">
        <v>0</v>
      </c>
      <c r="AN103" s="339">
        <v>0</v>
      </c>
      <c r="AO103" s="339">
        <v>0</v>
      </c>
      <c r="AP103" s="339">
        <v>0</v>
      </c>
      <c r="AQ103" s="339">
        <v>0</v>
      </c>
      <c r="AR103" s="339">
        <v>0</v>
      </c>
      <c r="AS103" s="339">
        <v>0</v>
      </c>
      <c r="AT103" s="339">
        <v>0</v>
      </c>
      <c r="AU103" s="339">
        <v>0</v>
      </c>
      <c r="AV103" s="339">
        <v>0</v>
      </c>
      <c r="AW103" s="339">
        <v>0</v>
      </c>
      <c r="AX103" s="339">
        <v>0</v>
      </c>
      <c r="AY103" s="339">
        <v>0</v>
      </c>
      <c r="AZ103" s="339">
        <v>0</v>
      </c>
      <c r="BA103" s="339">
        <v>0</v>
      </c>
      <c r="BB103" s="339">
        <v>0</v>
      </c>
      <c r="BC103" s="339">
        <v>0</v>
      </c>
      <c r="BD103" s="339">
        <v>0</v>
      </c>
      <c r="BE103" s="339">
        <v>0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49"/>
      <c r="BQ103" s="351"/>
    </row>
    <row r="104" spans="1:69" s="18" customFormat="1" hidden="1" outlineLevel="1" x14ac:dyDescent="0.15">
      <c r="A104" s="33" t="s">
        <v>86</v>
      </c>
      <c r="B104" s="330">
        <f>2000000/160</f>
        <v>12500</v>
      </c>
      <c r="C104" s="264">
        <f>B104*160</f>
        <v>2000000</v>
      </c>
      <c r="D104" s="335" t="s">
        <v>91</v>
      </c>
      <c r="E104" s="335" t="s">
        <v>64</v>
      </c>
      <c r="F104" s="335" t="s">
        <v>64</v>
      </c>
      <c r="G104" s="339">
        <v>0</v>
      </c>
      <c r="H104" s="339">
        <v>0</v>
      </c>
      <c r="I104" s="339">
        <v>0</v>
      </c>
      <c r="J104" s="339">
        <v>0</v>
      </c>
      <c r="K104" s="339">
        <v>0</v>
      </c>
      <c r="L104" s="339">
        <v>0</v>
      </c>
      <c r="M104" s="339">
        <v>0</v>
      </c>
      <c r="N104" s="339">
        <v>0</v>
      </c>
      <c r="O104" s="339">
        <v>0</v>
      </c>
      <c r="P104" s="339">
        <v>0</v>
      </c>
      <c r="Q104" s="339">
        <v>0</v>
      </c>
      <c r="R104" s="339">
        <v>0</v>
      </c>
      <c r="S104" s="339">
        <v>0</v>
      </c>
      <c r="T104" s="339">
        <v>0</v>
      </c>
      <c r="U104" s="339">
        <v>0</v>
      </c>
      <c r="V104" s="339">
        <v>0</v>
      </c>
      <c r="W104" s="339">
        <v>0</v>
      </c>
      <c r="X104" s="339">
        <v>0</v>
      </c>
      <c r="Y104" s="339">
        <v>0</v>
      </c>
      <c r="Z104" s="339">
        <v>0</v>
      </c>
      <c r="AA104" s="339">
        <v>0</v>
      </c>
      <c r="AB104" s="339">
        <v>0</v>
      </c>
      <c r="AC104" s="339">
        <v>0</v>
      </c>
      <c r="AD104" s="339">
        <v>0</v>
      </c>
      <c r="AE104" s="339">
        <v>0</v>
      </c>
      <c r="AF104" s="339">
        <v>0</v>
      </c>
      <c r="AG104" s="339">
        <v>0</v>
      </c>
      <c r="AH104" s="339">
        <v>0</v>
      </c>
      <c r="AI104" s="339">
        <v>0</v>
      </c>
      <c r="AJ104" s="339">
        <v>0</v>
      </c>
      <c r="AK104" s="339">
        <v>0</v>
      </c>
      <c r="AL104" s="339">
        <v>0</v>
      </c>
      <c r="AM104" s="339">
        <v>0</v>
      </c>
      <c r="AN104" s="339">
        <v>0</v>
      </c>
      <c r="AO104" s="339">
        <v>0</v>
      </c>
      <c r="AP104" s="339">
        <v>0</v>
      </c>
      <c r="AQ104" s="339">
        <v>0</v>
      </c>
      <c r="AR104" s="339">
        <v>0</v>
      </c>
      <c r="AS104" s="339">
        <v>0</v>
      </c>
      <c r="AT104" s="339">
        <v>0</v>
      </c>
      <c r="AU104" s="339">
        <v>0</v>
      </c>
      <c r="AV104" s="339">
        <v>0</v>
      </c>
      <c r="AW104" s="339">
        <v>0</v>
      </c>
      <c r="AX104" s="339">
        <v>0</v>
      </c>
      <c r="AY104" s="339">
        <v>0</v>
      </c>
      <c r="AZ104" s="339">
        <v>0</v>
      </c>
      <c r="BA104" s="339">
        <v>0</v>
      </c>
      <c r="BB104" s="339">
        <v>0</v>
      </c>
      <c r="BC104" s="339">
        <v>0</v>
      </c>
      <c r="BD104" s="339">
        <v>0</v>
      </c>
      <c r="BE104" s="339">
        <v>0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49"/>
      <c r="BQ104" s="350"/>
    </row>
    <row r="105" spans="1:69" hidden="1" outlineLevel="1" x14ac:dyDescent="0.15">
      <c r="B105" s="330"/>
      <c r="C105" s="265"/>
      <c r="D105" s="336"/>
      <c r="E105" s="336"/>
      <c r="F105" s="336"/>
      <c r="G105" s="339"/>
      <c r="H105" s="339"/>
      <c r="I105" s="339"/>
      <c r="J105" s="339"/>
      <c r="K105" s="339"/>
      <c r="L105" s="339"/>
      <c r="M105" s="339"/>
      <c r="N105" s="339"/>
      <c r="O105" s="339"/>
      <c r="P105" s="339"/>
      <c r="Q105" s="339"/>
      <c r="R105" s="339"/>
      <c r="S105" s="339"/>
      <c r="T105" s="339"/>
      <c r="U105" s="339"/>
      <c r="V105" s="339"/>
      <c r="W105" s="339"/>
      <c r="X105" s="339"/>
      <c r="Y105" s="339"/>
      <c r="Z105" s="339"/>
      <c r="AA105" s="339"/>
      <c r="AB105" s="339"/>
      <c r="AC105" s="339"/>
      <c r="AD105" s="339"/>
      <c r="AE105" s="339"/>
      <c r="AF105" s="339"/>
      <c r="AG105" s="339"/>
      <c r="AH105" s="339"/>
      <c r="AI105" s="339"/>
      <c r="AJ105" s="339"/>
      <c r="AK105" s="339"/>
      <c r="AL105" s="339"/>
      <c r="AM105" s="339"/>
      <c r="AN105" s="339"/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/>
      <c r="BB105" s="339"/>
      <c r="BC105" s="339"/>
      <c r="BD105" s="339"/>
      <c r="BE105" s="339"/>
      <c r="BF105" s="339"/>
      <c r="BG105" s="339"/>
      <c r="BH105" s="339"/>
      <c r="BI105" s="339"/>
      <c r="BJ105" s="339"/>
      <c r="BK105" s="339"/>
      <c r="BL105" s="339"/>
      <c r="BM105" s="339"/>
      <c r="BN105" s="339"/>
      <c r="BO105" s="339"/>
      <c r="BP105" s="349"/>
      <c r="BQ105" s="351"/>
    </row>
    <row r="106" spans="1:69" hidden="1" outlineLevel="1" x14ac:dyDescent="0.15">
      <c r="A106" s="33" t="s">
        <v>1200</v>
      </c>
      <c r="B106" s="330">
        <f>2000000*12</f>
        <v>24000000</v>
      </c>
      <c r="C106" s="264">
        <f>B106/12</f>
        <v>2000000</v>
      </c>
      <c r="D106" s="335" t="s">
        <v>64</v>
      </c>
      <c r="E106" s="335" t="s">
        <v>64</v>
      </c>
      <c r="F106" s="335" t="s">
        <v>64</v>
      </c>
      <c r="G106" s="339">
        <v>0</v>
      </c>
      <c r="H106" s="339">
        <v>1</v>
      </c>
      <c r="I106" s="339">
        <v>1</v>
      </c>
      <c r="J106" s="339">
        <v>1</v>
      </c>
      <c r="K106" s="339">
        <v>1</v>
      </c>
      <c r="L106" s="339">
        <v>1</v>
      </c>
      <c r="M106" s="339">
        <v>1</v>
      </c>
      <c r="N106" s="339">
        <v>1</v>
      </c>
      <c r="O106" s="339">
        <v>1</v>
      </c>
      <c r="P106" s="339">
        <v>1</v>
      </c>
      <c r="Q106" s="339">
        <v>1</v>
      </c>
      <c r="R106" s="339">
        <v>1</v>
      </c>
      <c r="S106" s="339">
        <v>1</v>
      </c>
      <c r="T106" s="339">
        <v>1</v>
      </c>
      <c r="U106" s="339">
        <v>1</v>
      </c>
      <c r="V106" s="339">
        <v>1</v>
      </c>
      <c r="W106" s="339">
        <v>1</v>
      </c>
      <c r="X106" s="339">
        <v>1</v>
      </c>
      <c r="Y106" s="339">
        <v>1</v>
      </c>
      <c r="Z106" s="339">
        <v>1</v>
      </c>
      <c r="AA106" s="339">
        <v>1</v>
      </c>
      <c r="AB106" s="339">
        <v>1</v>
      </c>
      <c r="AC106" s="339">
        <v>1</v>
      </c>
      <c r="AD106" s="339">
        <v>1</v>
      </c>
      <c r="AE106" s="339">
        <v>1</v>
      </c>
      <c r="AF106" s="339">
        <v>1</v>
      </c>
      <c r="AG106" s="339">
        <v>1</v>
      </c>
      <c r="AH106" s="339">
        <v>1</v>
      </c>
      <c r="AI106" s="339">
        <v>1</v>
      </c>
      <c r="AJ106" s="339">
        <v>1</v>
      </c>
      <c r="AK106" s="339">
        <v>1</v>
      </c>
      <c r="AL106" s="339">
        <v>1</v>
      </c>
      <c r="AM106" s="339">
        <v>1</v>
      </c>
      <c r="AN106" s="339">
        <v>1</v>
      </c>
      <c r="AO106" s="339">
        <v>1</v>
      </c>
      <c r="AP106" s="339">
        <v>1</v>
      </c>
      <c r="AQ106" s="339">
        <v>1</v>
      </c>
      <c r="AR106" s="339">
        <v>1</v>
      </c>
      <c r="AS106" s="339">
        <v>1</v>
      </c>
      <c r="AT106" s="339">
        <v>1</v>
      </c>
      <c r="AU106" s="339">
        <v>1</v>
      </c>
      <c r="AV106" s="339">
        <v>1</v>
      </c>
      <c r="AW106" s="339">
        <v>1</v>
      </c>
      <c r="AX106" s="339">
        <v>1</v>
      </c>
      <c r="AY106" s="339">
        <v>1</v>
      </c>
      <c r="AZ106" s="339">
        <v>1</v>
      </c>
      <c r="BA106" s="339">
        <v>1</v>
      </c>
      <c r="BB106" s="339">
        <v>1</v>
      </c>
      <c r="BC106" s="339">
        <v>1</v>
      </c>
      <c r="BD106" s="339">
        <v>1</v>
      </c>
      <c r="BE106" s="339">
        <v>1</v>
      </c>
      <c r="BF106" s="339">
        <v>1</v>
      </c>
      <c r="BG106" s="339">
        <v>1</v>
      </c>
      <c r="BH106" s="339">
        <v>1</v>
      </c>
      <c r="BI106" s="339">
        <v>1</v>
      </c>
      <c r="BJ106" s="339">
        <v>1</v>
      </c>
      <c r="BK106" s="339">
        <v>1</v>
      </c>
      <c r="BL106" s="339">
        <v>1</v>
      </c>
      <c r="BM106" s="339">
        <v>1</v>
      </c>
      <c r="BN106" s="339">
        <v>1</v>
      </c>
      <c r="BO106" s="339">
        <v>1</v>
      </c>
      <c r="BP106" s="349"/>
      <c r="BQ106" s="351"/>
    </row>
    <row r="107" spans="1:69" s="18" customFormat="1" hidden="1" outlineLevel="1" x14ac:dyDescent="0.15">
      <c r="A107" s="33" t="s">
        <v>86</v>
      </c>
      <c r="B107" s="330">
        <f>2000000/160</f>
        <v>12500</v>
      </c>
      <c r="C107" s="264">
        <f>B107*160</f>
        <v>2000000</v>
      </c>
      <c r="D107" s="335" t="s">
        <v>91</v>
      </c>
      <c r="E107" s="335" t="s">
        <v>91</v>
      </c>
      <c r="F107" s="335" t="s">
        <v>91</v>
      </c>
      <c r="G107" s="339">
        <v>0</v>
      </c>
      <c r="H107" s="339">
        <v>0</v>
      </c>
      <c r="I107" s="339">
        <v>0</v>
      </c>
      <c r="J107" s="339">
        <v>0</v>
      </c>
      <c r="K107" s="339">
        <v>0</v>
      </c>
      <c r="L107" s="339">
        <v>0</v>
      </c>
      <c r="M107" s="339">
        <v>0</v>
      </c>
      <c r="N107" s="339">
        <v>0</v>
      </c>
      <c r="O107" s="339">
        <v>0</v>
      </c>
      <c r="P107" s="339">
        <v>0</v>
      </c>
      <c r="Q107" s="339">
        <v>0</v>
      </c>
      <c r="R107" s="339">
        <v>0</v>
      </c>
      <c r="S107" s="339">
        <v>0</v>
      </c>
      <c r="T107" s="339">
        <v>0</v>
      </c>
      <c r="U107" s="339">
        <v>0</v>
      </c>
      <c r="V107" s="339">
        <v>0</v>
      </c>
      <c r="W107" s="339">
        <v>0</v>
      </c>
      <c r="X107" s="339">
        <v>0</v>
      </c>
      <c r="Y107" s="339">
        <v>0</v>
      </c>
      <c r="Z107" s="339">
        <v>0</v>
      </c>
      <c r="AA107" s="339">
        <v>0</v>
      </c>
      <c r="AB107" s="339">
        <v>0</v>
      </c>
      <c r="AC107" s="339">
        <v>0</v>
      </c>
      <c r="AD107" s="339">
        <v>0</v>
      </c>
      <c r="AE107" s="339">
        <v>0</v>
      </c>
      <c r="AF107" s="339">
        <v>0</v>
      </c>
      <c r="AG107" s="339">
        <v>0</v>
      </c>
      <c r="AH107" s="339">
        <v>0</v>
      </c>
      <c r="AI107" s="339">
        <v>0</v>
      </c>
      <c r="AJ107" s="339">
        <v>0</v>
      </c>
      <c r="AK107" s="339">
        <v>0</v>
      </c>
      <c r="AL107" s="339">
        <v>0</v>
      </c>
      <c r="AM107" s="339">
        <v>0</v>
      </c>
      <c r="AN107" s="339">
        <v>0</v>
      </c>
      <c r="AO107" s="339">
        <v>0</v>
      </c>
      <c r="AP107" s="339">
        <v>0</v>
      </c>
      <c r="AQ107" s="339">
        <v>0</v>
      </c>
      <c r="AR107" s="339">
        <v>0</v>
      </c>
      <c r="AS107" s="339">
        <v>0</v>
      </c>
      <c r="AT107" s="339">
        <v>0</v>
      </c>
      <c r="AU107" s="339">
        <v>0</v>
      </c>
      <c r="AV107" s="339">
        <v>0</v>
      </c>
      <c r="AW107" s="339">
        <v>0</v>
      </c>
      <c r="AX107" s="339">
        <v>0</v>
      </c>
      <c r="AY107" s="339">
        <v>0</v>
      </c>
      <c r="AZ107" s="339">
        <v>0</v>
      </c>
      <c r="BA107" s="339">
        <v>0</v>
      </c>
      <c r="BB107" s="339">
        <v>0</v>
      </c>
      <c r="BC107" s="339">
        <v>0</v>
      </c>
      <c r="BD107" s="339">
        <v>0</v>
      </c>
      <c r="BE107" s="339">
        <v>0</v>
      </c>
      <c r="BF107" s="339">
        <v>0</v>
      </c>
      <c r="BG107" s="339">
        <v>0</v>
      </c>
      <c r="BH107" s="339">
        <v>0</v>
      </c>
      <c r="BI107" s="339">
        <v>0</v>
      </c>
      <c r="BJ107" s="339">
        <v>0</v>
      </c>
      <c r="BK107" s="339">
        <v>0</v>
      </c>
      <c r="BL107" s="339">
        <v>0</v>
      </c>
      <c r="BM107" s="339">
        <v>0</v>
      </c>
      <c r="BN107" s="339">
        <v>0</v>
      </c>
      <c r="BO107" s="339">
        <v>0</v>
      </c>
      <c r="BP107" s="349"/>
      <c r="BQ107" s="350"/>
    </row>
    <row r="108" spans="1:69" hidden="1" outlineLevel="1" x14ac:dyDescent="0.15">
      <c r="B108" s="330"/>
      <c r="C108" s="265"/>
      <c r="D108" s="336"/>
      <c r="E108" s="336"/>
      <c r="F108" s="336"/>
      <c r="G108" s="339"/>
      <c r="H108" s="339"/>
      <c r="I108" s="339"/>
      <c r="J108" s="339"/>
      <c r="K108" s="339"/>
      <c r="L108" s="339"/>
      <c r="M108" s="339"/>
      <c r="N108" s="339"/>
      <c r="O108" s="339"/>
      <c r="P108" s="339"/>
      <c r="Q108" s="339"/>
      <c r="R108" s="339"/>
      <c r="S108" s="339"/>
      <c r="T108" s="339"/>
      <c r="U108" s="339"/>
      <c r="V108" s="339"/>
      <c r="W108" s="339"/>
      <c r="X108" s="339"/>
      <c r="Y108" s="339"/>
      <c r="Z108" s="339"/>
      <c r="AA108" s="339"/>
      <c r="AB108" s="339"/>
      <c r="AC108" s="339"/>
      <c r="AD108" s="339"/>
      <c r="AE108" s="339"/>
      <c r="AF108" s="339"/>
      <c r="AG108" s="339"/>
      <c r="AH108" s="339"/>
      <c r="AI108" s="339"/>
      <c r="AJ108" s="339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/>
      <c r="BD108" s="339"/>
      <c r="BE108" s="339"/>
      <c r="BF108" s="339"/>
      <c r="BG108" s="339"/>
      <c r="BH108" s="339"/>
      <c r="BI108" s="339"/>
      <c r="BJ108" s="339"/>
      <c r="BK108" s="339"/>
      <c r="BL108" s="339"/>
      <c r="BM108" s="339"/>
      <c r="BN108" s="339"/>
      <c r="BO108" s="339"/>
      <c r="BP108" s="349"/>
      <c r="BQ108" s="351"/>
    </row>
    <row r="109" spans="1:69" hidden="1" outlineLevel="1" x14ac:dyDescent="0.15">
      <c r="A109" s="33" t="s">
        <v>1201</v>
      </c>
      <c r="B109" s="330">
        <f>2000000*12</f>
        <v>24000000</v>
      </c>
      <c r="C109" s="264">
        <f>B109/12</f>
        <v>2000000</v>
      </c>
      <c r="D109" s="335" t="s">
        <v>64</v>
      </c>
      <c r="E109" s="335" t="s">
        <v>64</v>
      </c>
      <c r="F109" s="335" t="s">
        <v>64</v>
      </c>
      <c r="G109" s="339">
        <v>0</v>
      </c>
      <c r="H109" s="339">
        <v>1</v>
      </c>
      <c r="I109" s="339">
        <v>1</v>
      </c>
      <c r="J109" s="339">
        <v>1</v>
      </c>
      <c r="K109" s="339">
        <v>1</v>
      </c>
      <c r="L109" s="339">
        <v>1</v>
      </c>
      <c r="M109" s="339">
        <v>1</v>
      </c>
      <c r="N109" s="339">
        <v>1</v>
      </c>
      <c r="O109" s="339">
        <v>1</v>
      </c>
      <c r="P109" s="339">
        <v>1</v>
      </c>
      <c r="Q109" s="339">
        <v>1</v>
      </c>
      <c r="R109" s="339">
        <v>1</v>
      </c>
      <c r="S109" s="339">
        <v>1</v>
      </c>
      <c r="T109" s="339">
        <v>1</v>
      </c>
      <c r="U109" s="339">
        <v>1</v>
      </c>
      <c r="V109" s="339">
        <v>1</v>
      </c>
      <c r="W109" s="339">
        <v>1</v>
      </c>
      <c r="X109" s="339">
        <v>1</v>
      </c>
      <c r="Y109" s="339">
        <v>1</v>
      </c>
      <c r="Z109" s="339">
        <v>1</v>
      </c>
      <c r="AA109" s="339">
        <v>1</v>
      </c>
      <c r="AB109" s="339">
        <v>1</v>
      </c>
      <c r="AC109" s="339">
        <v>1</v>
      </c>
      <c r="AD109" s="339">
        <v>1</v>
      </c>
      <c r="AE109" s="339">
        <v>1</v>
      </c>
      <c r="AF109" s="339">
        <v>1</v>
      </c>
      <c r="AG109" s="339">
        <v>1</v>
      </c>
      <c r="AH109" s="339">
        <v>1</v>
      </c>
      <c r="AI109" s="339">
        <v>1</v>
      </c>
      <c r="AJ109" s="339">
        <v>1</v>
      </c>
      <c r="AK109" s="339">
        <v>1</v>
      </c>
      <c r="AL109" s="339">
        <v>1</v>
      </c>
      <c r="AM109" s="339">
        <v>1</v>
      </c>
      <c r="AN109" s="339">
        <v>1</v>
      </c>
      <c r="AO109" s="339">
        <v>1</v>
      </c>
      <c r="AP109" s="339">
        <v>1</v>
      </c>
      <c r="AQ109" s="339">
        <v>1</v>
      </c>
      <c r="AR109" s="339">
        <v>1</v>
      </c>
      <c r="AS109" s="339">
        <v>1</v>
      </c>
      <c r="AT109" s="339">
        <v>1</v>
      </c>
      <c r="AU109" s="339">
        <v>1</v>
      </c>
      <c r="AV109" s="339">
        <v>1</v>
      </c>
      <c r="AW109" s="339">
        <v>1</v>
      </c>
      <c r="AX109" s="339">
        <v>1</v>
      </c>
      <c r="AY109" s="339">
        <v>1</v>
      </c>
      <c r="AZ109" s="339">
        <v>1</v>
      </c>
      <c r="BA109" s="339">
        <v>1</v>
      </c>
      <c r="BB109" s="339">
        <v>1</v>
      </c>
      <c r="BC109" s="339">
        <v>1</v>
      </c>
      <c r="BD109" s="339">
        <v>1</v>
      </c>
      <c r="BE109" s="339">
        <v>1</v>
      </c>
      <c r="BF109" s="339">
        <v>1</v>
      </c>
      <c r="BG109" s="339">
        <v>1</v>
      </c>
      <c r="BH109" s="339">
        <v>1</v>
      </c>
      <c r="BI109" s="339">
        <v>1</v>
      </c>
      <c r="BJ109" s="339">
        <v>1</v>
      </c>
      <c r="BK109" s="339">
        <v>1</v>
      </c>
      <c r="BL109" s="339">
        <v>1</v>
      </c>
      <c r="BM109" s="339">
        <v>1</v>
      </c>
      <c r="BN109" s="339">
        <v>1</v>
      </c>
      <c r="BO109" s="339">
        <v>1</v>
      </c>
      <c r="BP109" s="349"/>
      <c r="BQ109" s="351"/>
    </row>
    <row r="110" spans="1:69" hidden="1" outlineLevel="1" x14ac:dyDescent="0.15">
      <c r="A110" s="33" t="s">
        <v>86</v>
      </c>
      <c r="B110" s="330">
        <f>2000000/160</f>
        <v>12500</v>
      </c>
      <c r="C110" s="264">
        <f>B110*160</f>
        <v>2000000</v>
      </c>
      <c r="D110" s="335" t="s">
        <v>91</v>
      </c>
      <c r="E110" s="335" t="s">
        <v>91</v>
      </c>
      <c r="F110" s="335" t="s">
        <v>91</v>
      </c>
      <c r="G110" s="339">
        <v>0</v>
      </c>
      <c r="H110" s="339">
        <v>0</v>
      </c>
      <c r="I110" s="339">
        <v>0</v>
      </c>
      <c r="J110" s="339">
        <v>0</v>
      </c>
      <c r="K110" s="339">
        <v>0</v>
      </c>
      <c r="L110" s="339">
        <v>0</v>
      </c>
      <c r="M110" s="339">
        <v>0</v>
      </c>
      <c r="N110" s="339">
        <v>0</v>
      </c>
      <c r="O110" s="339">
        <v>0</v>
      </c>
      <c r="P110" s="339">
        <v>0</v>
      </c>
      <c r="Q110" s="339">
        <v>0</v>
      </c>
      <c r="R110" s="339">
        <v>0</v>
      </c>
      <c r="S110" s="339">
        <v>0</v>
      </c>
      <c r="T110" s="339">
        <v>0</v>
      </c>
      <c r="U110" s="339">
        <v>0</v>
      </c>
      <c r="V110" s="339">
        <v>0</v>
      </c>
      <c r="W110" s="339">
        <v>0</v>
      </c>
      <c r="X110" s="339">
        <v>0</v>
      </c>
      <c r="Y110" s="339">
        <v>0</v>
      </c>
      <c r="Z110" s="339">
        <v>0</v>
      </c>
      <c r="AA110" s="339">
        <v>0</v>
      </c>
      <c r="AB110" s="339">
        <v>0</v>
      </c>
      <c r="AC110" s="339">
        <v>0</v>
      </c>
      <c r="AD110" s="339">
        <v>0</v>
      </c>
      <c r="AE110" s="339">
        <v>0</v>
      </c>
      <c r="AF110" s="339">
        <v>0</v>
      </c>
      <c r="AG110" s="339">
        <v>0</v>
      </c>
      <c r="AH110" s="339">
        <v>0</v>
      </c>
      <c r="AI110" s="339">
        <v>0</v>
      </c>
      <c r="AJ110" s="339">
        <v>0</v>
      </c>
      <c r="AK110" s="339">
        <v>0</v>
      </c>
      <c r="AL110" s="339">
        <v>0</v>
      </c>
      <c r="AM110" s="339">
        <v>0</v>
      </c>
      <c r="AN110" s="339">
        <v>0</v>
      </c>
      <c r="AO110" s="339">
        <v>0</v>
      </c>
      <c r="AP110" s="339">
        <v>0</v>
      </c>
      <c r="AQ110" s="339">
        <v>0</v>
      </c>
      <c r="AR110" s="339">
        <v>0</v>
      </c>
      <c r="AS110" s="339">
        <v>0</v>
      </c>
      <c r="AT110" s="339">
        <v>0</v>
      </c>
      <c r="AU110" s="339">
        <v>0</v>
      </c>
      <c r="AV110" s="339">
        <v>0</v>
      </c>
      <c r="AW110" s="339">
        <v>0</v>
      </c>
      <c r="AX110" s="339">
        <v>0</v>
      </c>
      <c r="AY110" s="339">
        <v>0</v>
      </c>
      <c r="AZ110" s="339">
        <v>0</v>
      </c>
      <c r="BA110" s="339">
        <v>0</v>
      </c>
      <c r="BB110" s="339">
        <v>0</v>
      </c>
      <c r="BC110" s="339">
        <v>0</v>
      </c>
      <c r="BD110" s="339">
        <v>0</v>
      </c>
      <c r="BE110" s="339">
        <v>0</v>
      </c>
      <c r="BF110" s="339">
        <v>0</v>
      </c>
      <c r="BG110" s="339">
        <v>0</v>
      </c>
      <c r="BH110" s="339">
        <v>0</v>
      </c>
      <c r="BI110" s="339">
        <v>0</v>
      </c>
      <c r="BJ110" s="339">
        <v>0</v>
      </c>
      <c r="BK110" s="339">
        <v>0</v>
      </c>
      <c r="BL110" s="339">
        <v>0</v>
      </c>
      <c r="BM110" s="339">
        <v>0</v>
      </c>
      <c r="BN110" s="339">
        <v>0</v>
      </c>
      <c r="BO110" s="339">
        <v>0</v>
      </c>
      <c r="BP110" s="349"/>
      <c r="BQ110" s="351"/>
    </row>
    <row r="111" spans="1:69" hidden="1" outlineLevel="1" x14ac:dyDescent="0.15">
      <c r="B111" s="330"/>
      <c r="C111" s="265"/>
      <c r="D111" s="336"/>
      <c r="E111" s="336"/>
      <c r="F111" s="336"/>
      <c r="G111" s="339"/>
      <c r="H111" s="339"/>
      <c r="I111" s="339"/>
      <c r="J111" s="339"/>
      <c r="K111" s="339"/>
      <c r="L111" s="339"/>
      <c r="M111" s="339"/>
      <c r="N111" s="339"/>
      <c r="O111" s="339"/>
      <c r="P111" s="339"/>
      <c r="Q111" s="339"/>
      <c r="R111" s="339"/>
      <c r="S111" s="339"/>
      <c r="T111" s="339"/>
      <c r="U111" s="339"/>
      <c r="V111" s="339"/>
      <c r="W111" s="339"/>
      <c r="X111" s="339"/>
      <c r="Y111" s="339"/>
      <c r="Z111" s="339"/>
      <c r="AA111" s="339"/>
      <c r="AB111" s="339"/>
      <c r="AC111" s="339"/>
      <c r="AD111" s="339"/>
      <c r="AE111" s="339"/>
      <c r="AF111" s="339"/>
      <c r="AG111" s="339"/>
      <c r="AH111" s="339"/>
      <c r="AI111" s="339"/>
      <c r="AJ111" s="339"/>
      <c r="AK111" s="339"/>
      <c r="AL111" s="339"/>
      <c r="AM111" s="339"/>
      <c r="AN111" s="339"/>
      <c r="AO111" s="339"/>
      <c r="AP111" s="339"/>
      <c r="AQ111" s="339"/>
      <c r="AR111" s="339"/>
      <c r="AS111" s="339"/>
      <c r="AT111" s="339"/>
      <c r="AU111" s="339"/>
      <c r="AV111" s="339"/>
      <c r="AW111" s="339"/>
      <c r="AX111" s="339"/>
      <c r="AY111" s="339"/>
      <c r="AZ111" s="339"/>
      <c r="BA111" s="339"/>
      <c r="BB111" s="339"/>
      <c r="BC111" s="339"/>
      <c r="BD111" s="339"/>
      <c r="BE111" s="339"/>
      <c r="BF111" s="339"/>
      <c r="BG111" s="339"/>
      <c r="BH111" s="339"/>
      <c r="BI111" s="339"/>
      <c r="BJ111" s="339"/>
      <c r="BK111" s="339"/>
      <c r="BL111" s="339"/>
      <c r="BM111" s="339"/>
      <c r="BN111" s="339"/>
      <c r="BO111" s="339"/>
      <c r="BP111" s="349"/>
      <c r="BQ111" s="351"/>
    </row>
    <row r="112" spans="1:69" hidden="1" outlineLevel="1" x14ac:dyDescent="0.15">
      <c r="A112" s="33" t="s">
        <v>112</v>
      </c>
      <c r="B112" s="330">
        <v>120000</v>
      </c>
      <c r="C112" s="264">
        <f>B112/12</f>
        <v>10000</v>
      </c>
      <c r="D112" s="335" t="s">
        <v>64</v>
      </c>
      <c r="E112" s="335" t="s">
        <v>64</v>
      </c>
      <c r="F112" s="335" t="s">
        <v>64</v>
      </c>
      <c r="G112" s="339">
        <v>0</v>
      </c>
      <c r="H112" s="339">
        <v>0</v>
      </c>
      <c r="I112" s="339">
        <v>0</v>
      </c>
      <c r="J112" s="339">
        <v>0</v>
      </c>
      <c r="K112" s="339">
        <v>0</v>
      </c>
      <c r="L112" s="339">
        <v>0</v>
      </c>
      <c r="M112" s="339">
        <v>0</v>
      </c>
      <c r="N112" s="339">
        <v>0</v>
      </c>
      <c r="O112" s="339">
        <v>0</v>
      </c>
      <c r="P112" s="339">
        <v>0</v>
      </c>
      <c r="Q112" s="339">
        <v>0</v>
      </c>
      <c r="R112" s="339">
        <v>0</v>
      </c>
      <c r="S112" s="339">
        <v>0</v>
      </c>
      <c r="T112" s="339">
        <v>0</v>
      </c>
      <c r="U112" s="339">
        <v>0</v>
      </c>
      <c r="V112" s="339">
        <v>0</v>
      </c>
      <c r="W112" s="339">
        <v>0</v>
      </c>
      <c r="X112" s="339">
        <v>0</v>
      </c>
      <c r="Y112" s="339">
        <v>0</v>
      </c>
      <c r="Z112" s="339">
        <v>0</v>
      </c>
      <c r="AA112" s="339">
        <v>0</v>
      </c>
      <c r="AB112" s="339">
        <v>0</v>
      </c>
      <c r="AC112" s="339">
        <v>0</v>
      </c>
      <c r="AD112" s="339">
        <v>0</v>
      </c>
      <c r="AE112" s="339">
        <v>0</v>
      </c>
      <c r="AF112" s="339">
        <v>0</v>
      </c>
      <c r="AG112" s="339">
        <v>0</v>
      </c>
      <c r="AH112" s="339">
        <v>0</v>
      </c>
      <c r="AI112" s="339">
        <v>0</v>
      </c>
      <c r="AJ112" s="339">
        <v>0</v>
      </c>
      <c r="AK112" s="339">
        <v>0</v>
      </c>
      <c r="AL112" s="339">
        <v>0</v>
      </c>
      <c r="AM112" s="339">
        <v>0</v>
      </c>
      <c r="AN112" s="339">
        <v>0</v>
      </c>
      <c r="AO112" s="339">
        <v>0</v>
      </c>
      <c r="AP112" s="339">
        <v>0</v>
      </c>
      <c r="AQ112" s="339">
        <v>0</v>
      </c>
      <c r="AR112" s="339">
        <v>0</v>
      </c>
      <c r="AS112" s="339">
        <v>0</v>
      </c>
      <c r="AT112" s="339">
        <v>0</v>
      </c>
      <c r="AU112" s="339">
        <v>0</v>
      </c>
      <c r="AV112" s="339">
        <v>0</v>
      </c>
      <c r="AW112" s="339">
        <v>0</v>
      </c>
      <c r="AX112" s="339">
        <v>0</v>
      </c>
      <c r="AY112" s="339">
        <v>0</v>
      </c>
      <c r="AZ112" s="339">
        <v>0</v>
      </c>
      <c r="BA112" s="339">
        <v>0</v>
      </c>
      <c r="BB112" s="339">
        <v>0</v>
      </c>
      <c r="BC112" s="339">
        <v>0</v>
      </c>
      <c r="BD112" s="339">
        <v>0</v>
      </c>
      <c r="BE112" s="339">
        <v>0</v>
      </c>
      <c r="BF112" s="339">
        <v>0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49"/>
      <c r="BQ112" s="351"/>
    </row>
    <row r="113" spans="1:69" s="18" customFormat="1" hidden="1" outlineLevel="1" x14ac:dyDescent="0.15">
      <c r="A113" s="33" t="s">
        <v>86</v>
      </c>
      <c r="B113" s="330">
        <v>100</v>
      </c>
      <c r="C113" s="264">
        <f>B113*160</f>
        <v>16000</v>
      </c>
      <c r="D113" s="335" t="s">
        <v>91</v>
      </c>
      <c r="E113" s="335" t="s">
        <v>64</v>
      </c>
      <c r="F113" s="335" t="s">
        <v>64</v>
      </c>
      <c r="G113" s="339">
        <v>0</v>
      </c>
      <c r="H113" s="339">
        <v>0</v>
      </c>
      <c r="I113" s="339">
        <v>0</v>
      </c>
      <c r="J113" s="339">
        <v>0</v>
      </c>
      <c r="K113" s="339">
        <v>0</v>
      </c>
      <c r="L113" s="339">
        <v>0</v>
      </c>
      <c r="M113" s="339">
        <v>0</v>
      </c>
      <c r="N113" s="339">
        <v>0</v>
      </c>
      <c r="O113" s="339">
        <v>0</v>
      </c>
      <c r="P113" s="339">
        <v>0</v>
      </c>
      <c r="Q113" s="339">
        <v>0</v>
      </c>
      <c r="R113" s="339">
        <v>0</v>
      </c>
      <c r="S113" s="339">
        <v>0</v>
      </c>
      <c r="T113" s="339">
        <v>0</v>
      </c>
      <c r="U113" s="339">
        <v>0</v>
      </c>
      <c r="V113" s="339">
        <v>0</v>
      </c>
      <c r="W113" s="339">
        <v>0</v>
      </c>
      <c r="X113" s="339">
        <v>0</v>
      </c>
      <c r="Y113" s="339">
        <v>0</v>
      </c>
      <c r="Z113" s="339">
        <v>0</v>
      </c>
      <c r="AA113" s="339">
        <v>0</v>
      </c>
      <c r="AB113" s="339">
        <v>0</v>
      </c>
      <c r="AC113" s="339">
        <v>0</v>
      </c>
      <c r="AD113" s="339">
        <v>0</v>
      </c>
      <c r="AE113" s="339">
        <v>0</v>
      </c>
      <c r="AF113" s="339">
        <v>0</v>
      </c>
      <c r="AG113" s="339">
        <v>0</v>
      </c>
      <c r="AH113" s="339">
        <v>0</v>
      </c>
      <c r="AI113" s="339">
        <v>0</v>
      </c>
      <c r="AJ113" s="339">
        <v>0</v>
      </c>
      <c r="AK113" s="339">
        <v>0</v>
      </c>
      <c r="AL113" s="339">
        <v>0</v>
      </c>
      <c r="AM113" s="339">
        <v>0</v>
      </c>
      <c r="AN113" s="339">
        <v>0</v>
      </c>
      <c r="AO113" s="339">
        <v>0</v>
      </c>
      <c r="AP113" s="339">
        <v>0</v>
      </c>
      <c r="AQ113" s="339">
        <v>0</v>
      </c>
      <c r="AR113" s="339">
        <v>0</v>
      </c>
      <c r="AS113" s="339">
        <v>0</v>
      </c>
      <c r="AT113" s="339">
        <v>0</v>
      </c>
      <c r="AU113" s="339">
        <v>0</v>
      </c>
      <c r="AV113" s="339">
        <v>0</v>
      </c>
      <c r="AW113" s="339">
        <v>0</v>
      </c>
      <c r="AX113" s="339">
        <v>0</v>
      </c>
      <c r="AY113" s="339">
        <v>0</v>
      </c>
      <c r="AZ113" s="339">
        <v>0</v>
      </c>
      <c r="BA113" s="339">
        <v>0</v>
      </c>
      <c r="BB113" s="339">
        <v>0</v>
      </c>
      <c r="BC113" s="339">
        <v>0</v>
      </c>
      <c r="BD113" s="339">
        <v>0</v>
      </c>
      <c r="BE113" s="339">
        <v>0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49"/>
      <c r="BQ113" s="350"/>
    </row>
    <row r="114" spans="1:69" hidden="1" outlineLevel="1" x14ac:dyDescent="0.15">
      <c r="B114" s="330"/>
      <c r="C114" s="265"/>
      <c r="D114" s="336"/>
      <c r="E114" s="336"/>
      <c r="F114" s="336"/>
      <c r="G114" s="339"/>
      <c r="H114" s="339"/>
      <c r="I114" s="339"/>
      <c r="J114" s="339"/>
      <c r="K114" s="339"/>
      <c r="L114" s="339"/>
      <c r="M114" s="339"/>
      <c r="N114" s="339"/>
      <c r="O114" s="339"/>
      <c r="P114" s="339"/>
      <c r="Q114" s="339"/>
      <c r="R114" s="339"/>
      <c r="S114" s="339"/>
      <c r="T114" s="339"/>
      <c r="U114" s="339"/>
      <c r="V114" s="339"/>
      <c r="W114" s="339"/>
      <c r="X114" s="339"/>
      <c r="Y114" s="339"/>
      <c r="Z114" s="339"/>
      <c r="AA114" s="339"/>
      <c r="AB114" s="339"/>
      <c r="AC114" s="339"/>
      <c r="AD114" s="339"/>
      <c r="AE114" s="339"/>
      <c r="AF114" s="339"/>
      <c r="AG114" s="339"/>
      <c r="AH114" s="339"/>
      <c r="AI114" s="339"/>
      <c r="AJ114" s="339"/>
      <c r="AK114" s="339"/>
      <c r="AL114" s="339"/>
      <c r="AM114" s="339"/>
      <c r="AN114" s="339"/>
      <c r="AO114" s="339"/>
      <c r="AP114" s="339"/>
      <c r="AQ114" s="339"/>
      <c r="AR114" s="339"/>
      <c r="AS114" s="339"/>
      <c r="AT114" s="339"/>
      <c r="AU114" s="339"/>
      <c r="AV114" s="339"/>
      <c r="AW114" s="339"/>
      <c r="AX114" s="339"/>
      <c r="AY114" s="339"/>
      <c r="AZ114" s="339"/>
      <c r="BA114" s="339"/>
      <c r="BB114" s="339"/>
      <c r="BC114" s="339"/>
      <c r="BD114" s="339"/>
      <c r="BE114" s="339"/>
      <c r="BF114" s="339"/>
      <c r="BG114" s="339"/>
      <c r="BH114" s="339"/>
      <c r="BI114" s="339"/>
      <c r="BJ114" s="339"/>
      <c r="BK114" s="339"/>
      <c r="BL114" s="339"/>
      <c r="BM114" s="339"/>
      <c r="BN114" s="339"/>
      <c r="BO114" s="339"/>
      <c r="BP114" s="349"/>
      <c r="BQ114" s="351"/>
    </row>
    <row r="115" spans="1:69" hidden="1" outlineLevel="1" x14ac:dyDescent="0.15">
      <c r="A115" s="33" t="s">
        <v>56</v>
      </c>
      <c r="B115" s="330">
        <v>75000</v>
      </c>
      <c r="C115" s="264">
        <f>B115/12</f>
        <v>6250</v>
      </c>
      <c r="D115" s="335" t="s">
        <v>64</v>
      </c>
      <c r="E115" s="335" t="s">
        <v>64</v>
      </c>
      <c r="F115" s="335" t="s">
        <v>64</v>
      </c>
      <c r="G115" s="339">
        <v>0</v>
      </c>
      <c r="H115" s="339">
        <v>0</v>
      </c>
      <c r="I115" s="339">
        <v>0</v>
      </c>
      <c r="J115" s="339">
        <v>0</v>
      </c>
      <c r="K115" s="339">
        <v>0</v>
      </c>
      <c r="L115" s="339">
        <v>0</v>
      </c>
      <c r="M115" s="339">
        <v>0</v>
      </c>
      <c r="N115" s="339">
        <v>0</v>
      </c>
      <c r="O115" s="339">
        <v>0</v>
      </c>
      <c r="P115" s="339">
        <v>0</v>
      </c>
      <c r="Q115" s="339">
        <v>0</v>
      </c>
      <c r="R115" s="339">
        <v>0</v>
      </c>
      <c r="S115" s="339">
        <v>0</v>
      </c>
      <c r="T115" s="339">
        <v>0</v>
      </c>
      <c r="U115" s="339">
        <v>0</v>
      </c>
      <c r="V115" s="339">
        <v>0</v>
      </c>
      <c r="W115" s="339">
        <v>0</v>
      </c>
      <c r="X115" s="339">
        <v>0</v>
      </c>
      <c r="Y115" s="339">
        <v>0</v>
      </c>
      <c r="Z115" s="339">
        <v>0</v>
      </c>
      <c r="AA115" s="339">
        <v>0</v>
      </c>
      <c r="AB115" s="339">
        <v>0</v>
      </c>
      <c r="AC115" s="339">
        <v>0</v>
      </c>
      <c r="AD115" s="339">
        <v>0</v>
      </c>
      <c r="AE115" s="339">
        <v>0</v>
      </c>
      <c r="AF115" s="339">
        <v>0</v>
      </c>
      <c r="AG115" s="339">
        <v>0</v>
      </c>
      <c r="AH115" s="339">
        <v>0</v>
      </c>
      <c r="AI115" s="339">
        <v>0</v>
      </c>
      <c r="AJ115" s="339">
        <v>0</v>
      </c>
      <c r="AK115" s="339">
        <v>0</v>
      </c>
      <c r="AL115" s="339">
        <v>0</v>
      </c>
      <c r="AM115" s="339">
        <v>0</v>
      </c>
      <c r="AN115" s="339">
        <v>0</v>
      </c>
      <c r="AO115" s="339">
        <v>0</v>
      </c>
      <c r="AP115" s="339">
        <v>0</v>
      </c>
      <c r="AQ115" s="339">
        <v>0</v>
      </c>
      <c r="AR115" s="339">
        <v>0</v>
      </c>
      <c r="AS115" s="339">
        <v>0</v>
      </c>
      <c r="AT115" s="339">
        <v>0</v>
      </c>
      <c r="AU115" s="339">
        <v>0</v>
      </c>
      <c r="AV115" s="339">
        <v>0</v>
      </c>
      <c r="AW115" s="339">
        <v>0</v>
      </c>
      <c r="AX115" s="339">
        <v>0</v>
      </c>
      <c r="AY115" s="339">
        <v>0</v>
      </c>
      <c r="AZ115" s="339">
        <v>0</v>
      </c>
      <c r="BA115" s="339">
        <v>0</v>
      </c>
      <c r="BB115" s="339">
        <v>0</v>
      </c>
      <c r="BC115" s="339">
        <v>0</v>
      </c>
      <c r="BD115" s="339">
        <v>0</v>
      </c>
      <c r="BE115" s="339">
        <v>0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49"/>
      <c r="BQ115" s="351"/>
    </row>
    <row r="116" spans="1:69" hidden="1" outlineLevel="1" x14ac:dyDescent="0.15">
      <c r="A116" s="33" t="s">
        <v>86</v>
      </c>
      <c r="B116" s="330">
        <v>65</v>
      </c>
      <c r="C116" s="264">
        <f>B116*160</f>
        <v>10400</v>
      </c>
      <c r="D116" s="335" t="s">
        <v>91</v>
      </c>
      <c r="E116" s="335" t="s">
        <v>64</v>
      </c>
      <c r="F116" s="335" t="s">
        <v>91</v>
      </c>
      <c r="G116" s="339">
        <v>0</v>
      </c>
      <c r="H116" s="339">
        <v>0</v>
      </c>
      <c r="I116" s="339">
        <v>0</v>
      </c>
      <c r="J116" s="339">
        <v>0</v>
      </c>
      <c r="K116" s="339">
        <v>0</v>
      </c>
      <c r="L116" s="339">
        <v>0</v>
      </c>
      <c r="M116" s="339">
        <v>0</v>
      </c>
      <c r="N116" s="339">
        <v>0</v>
      </c>
      <c r="O116" s="339">
        <v>0</v>
      </c>
      <c r="P116" s="339">
        <v>0</v>
      </c>
      <c r="Q116" s="339">
        <v>0</v>
      </c>
      <c r="R116" s="339">
        <v>0</v>
      </c>
      <c r="S116" s="339">
        <v>0</v>
      </c>
      <c r="T116" s="339">
        <v>0</v>
      </c>
      <c r="U116" s="339">
        <v>0</v>
      </c>
      <c r="V116" s="339">
        <v>0</v>
      </c>
      <c r="W116" s="339">
        <v>0</v>
      </c>
      <c r="X116" s="339">
        <v>0</v>
      </c>
      <c r="Y116" s="339">
        <v>0</v>
      </c>
      <c r="Z116" s="339">
        <v>0</v>
      </c>
      <c r="AA116" s="339">
        <v>0</v>
      </c>
      <c r="AB116" s="339">
        <v>0</v>
      </c>
      <c r="AC116" s="339">
        <v>0</v>
      </c>
      <c r="AD116" s="339">
        <v>0</v>
      </c>
      <c r="AE116" s="339">
        <v>0</v>
      </c>
      <c r="AF116" s="339">
        <v>0</v>
      </c>
      <c r="AG116" s="339">
        <v>0</v>
      </c>
      <c r="AH116" s="339">
        <v>0</v>
      </c>
      <c r="AI116" s="339">
        <v>0</v>
      </c>
      <c r="AJ116" s="339">
        <v>0</v>
      </c>
      <c r="AK116" s="339">
        <v>0</v>
      </c>
      <c r="AL116" s="339">
        <v>0</v>
      </c>
      <c r="AM116" s="339">
        <v>0</v>
      </c>
      <c r="AN116" s="339">
        <v>0</v>
      </c>
      <c r="AO116" s="339">
        <v>0</v>
      </c>
      <c r="AP116" s="339">
        <v>0</v>
      </c>
      <c r="AQ116" s="339">
        <v>0</v>
      </c>
      <c r="AR116" s="339">
        <v>0</v>
      </c>
      <c r="AS116" s="339">
        <v>0</v>
      </c>
      <c r="AT116" s="339">
        <v>0</v>
      </c>
      <c r="AU116" s="339">
        <v>0</v>
      </c>
      <c r="AV116" s="339">
        <v>0</v>
      </c>
      <c r="AW116" s="339">
        <v>0</v>
      </c>
      <c r="AX116" s="339">
        <v>0</v>
      </c>
      <c r="AY116" s="339">
        <v>0</v>
      </c>
      <c r="AZ116" s="339">
        <v>0</v>
      </c>
      <c r="BA116" s="339">
        <v>0</v>
      </c>
      <c r="BB116" s="339">
        <v>0</v>
      </c>
      <c r="BC116" s="339">
        <v>0</v>
      </c>
      <c r="BD116" s="339">
        <v>0</v>
      </c>
      <c r="BE116" s="339">
        <v>0</v>
      </c>
      <c r="BF116" s="339">
        <v>0</v>
      </c>
      <c r="BG116" s="339">
        <v>0</v>
      </c>
      <c r="BH116" s="339">
        <v>0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49"/>
      <c r="BQ116" s="351"/>
    </row>
    <row r="117" spans="1:69" hidden="1" outlineLevel="1" x14ac:dyDescent="0.15">
      <c r="B117" s="330"/>
      <c r="C117" s="265"/>
      <c r="D117" s="336"/>
      <c r="E117" s="336"/>
      <c r="F117" s="336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39"/>
      <c r="T117" s="339"/>
      <c r="U117" s="339"/>
      <c r="V117" s="339"/>
      <c r="W117" s="339"/>
      <c r="X117" s="339"/>
      <c r="Y117" s="339"/>
      <c r="Z117" s="339"/>
      <c r="AA117" s="339"/>
      <c r="AB117" s="339"/>
      <c r="AC117" s="339"/>
      <c r="AD117" s="339"/>
      <c r="AE117" s="339"/>
      <c r="AF117" s="339"/>
      <c r="AG117" s="339"/>
      <c r="AH117" s="339"/>
      <c r="AI117" s="339"/>
      <c r="AJ117" s="339"/>
      <c r="AK117" s="339"/>
      <c r="AL117" s="339"/>
      <c r="AM117" s="339"/>
      <c r="AN117" s="339"/>
      <c r="AO117" s="339"/>
      <c r="AP117" s="339"/>
      <c r="AQ117" s="339"/>
      <c r="AR117" s="339"/>
      <c r="AS117" s="339"/>
      <c r="AT117" s="339"/>
      <c r="AU117" s="339"/>
      <c r="AV117" s="339"/>
      <c r="AW117" s="339"/>
      <c r="AX117" s="339"/>
      <c r="AY117" s="339"/>
      <c r="AZ117" s="339"/>
      <c r="BA117" s="339"/>
      <c r="BB117" s="339"/>
      <c r="BC117" s="339"/>
      <c r="BD117" s="339"/>
      <c r="BE117" s="339"/>
      <c r="BF117" s="339"/>
      <c r="BG117" s="339"/>
      <c r="BH117" s="339"/>
      <c r="BI117" s="339"/>
      <c r="BJ117" s="339"/>
      <c r="BK117" s="339"/>
      <c r="BL117" s="339"/>
      <c r="BM117" s="339"/>
      <c r="BN117" s="339"/>
      <c r="BO117" s="339"/>
      <c r="BP117" s="349"/>
      <c r="BQ117" s="351"/>
    </row>
    <row r="118" spans="1:69" hidden="1" outlineLevel="1" x14ac:dyDescent="0.15">
      <c r="A118" s="33" t="s">
        <v>57</v>
      </c>
      <c r="B118" s="330">
        <v>85000</v>
      </c>
      <c r="C118" s="264">
        <f>B118/12</f>
        <v>7083.333333333333</v>
      </c>
      <c r="D118" s="335" t="s">
        <v>64</v>
      </c>
      <c r="E118" s="335" t="s">
        <v>64</v>
      </c>
      <c r="F118" s="335" t="s">
        <v>64</v>
      </c>
      <c r="G118" s="339">
        <v>0</v>
      </c>
      <c r="H118" s="339">
        <v>0</v>
      </c>
      <c r="I118" s="339">
        <v>0</v>
      </c>
      <c r="J118" s="339">
        <v>0</v>
      </c>
      <c r="K118" s="339">
        <v>0</v>
      </c>
      <c r="L118" s="339">
        <v>0</v>
      </c>
      <c r="M118" s="339">
        <v>0</v>
      </c>
      <c r="N118" s="339">
        <v>0</v>
      </c>
      <c r="O118" s="339">
        <v>0</v>
      </c>
      <c r="P118" s="339">
        <v>0</v>
      </c>
      <c r="Q118" s="339">
        <v>0</v>
      </c>
      <c r="R118" s="339">
        <v>0</v>
      </c>
      <c r="S118" s="339">
        <v>0</v>
      </c>
      <c r="T118" s="339">
        <v>0</v>
      </c>
      <c r="U118" s="339">
        <v>0</v>
      </c>
      <c r="V118" s="339">
        <v>0</v>
      </c>
      <c r="W118" s="339">
        <v>0</v>
      </c>
      <c r="X118" s="339">
        <v>0</v>
      </c>
      <c r="Y118" s="339">
        <v>0</v>
      </c>
      <c r="Z118" s="339">
        <v>0</v>
      </c>
      <c r="AA118" s="339">
        <v>0</v>
      </c>
      <c r="AB118" s="339">
        <v>0</v>
      </c>
      <c r="AC118" s="339">
        <v>0</v>
      </c>
      <c r="AD118" s="339">
        <v>0</v>
      </c>
      <c r="AE118" s="339">
        <v>0</v>
      </c>
      <c r="AF118" s="339">
        <v>0</v>
      </c>
      <c r="AG118" s="339">
        <v>0</v>
      </c>
      <c r="AH118" s="339">
        <v>0</v>
      </c>
      <c r="AI118" s="339">
        <v>0</v>
      </c>
      <c r="AJ118" s="339">
        <v>0</v>
      </c>
      <c r="AK118" s="339">
        <v>0</v>
      </c>
      <c r="AL118" s="339">
        <v>0</v>
      </c>
      <c r="AM118" s="339">
        <v>0</v>
      </c>
      <c r="AN118" s="339">
        <v>0</v>
      </c>
      <c r="AO118" s="339">
        <v>0</v>
      </c>
      <c r="AP118" s="339">
        <v>0</v>
      </c>
      <c r="AQ118" s="339">
        <v>0</v>
      </c>
      <c r="AR118" s="339">
        <v>0</v>
      </c>
      <c r="AS118" s="339">
        <v>0</v>
      </c>
      <c r="AT118" s="339">
        <v>0</v>
      </c>
      <c r="AU118" s="339">
        <v>0</v>
      </c>
      <c r="AV118" s="339">
        <v>0</v>
      </c>
      <c r="AW118" s="339">
        <v>0</v>
      </c>
      <c r="AX118" s="339">
        <v>0</v>
      </c>
      <c r="AY118" s="339">
        <v>0</v>
      </c>
      <c r="AZ118" s="339">
        <v>0</v>
      </c>
      <c r="BA118" s="339">
        <v>0</v>
      </c>
      <c r="BB118" s="339">
        <v>0</v>
      </c>
      <c r="BC118" s="339">
        <v>0</v>
      </c>
      <c r="BD118" s="339">
        <v>0</v>
      </c>
      <c r="BE118" s="339">
        <v>0</v>
      </c>
      <c r="BF118" s="339">
        <v>0</v>
      </c>
      <c r="BG118" s="339">
        <v>0</v>
      </c>
      <c r="BH118" s="339">
        <v>0</v>
      </c>
      <c r="BI118" s="339">
        <v>0</v>
      </c>
      <c r="BJ118" s="339">
        <v>0</v>
      </c>
      <c r="BK118" s="339">
        <v>0</v>
      </c>
      <c r="BL118" s="339">
        <v>0</v>
      </c>
      <c r="BM118" s="339">
        <v>0</v>
      </c>
      <c r="BN118" s="339">
        <v>0</v>
      </c>
      <c r="BO118" s="339">
        <v>0</v>
      </c>
      <c r="BP118" s="349"/>
      <c r="BQ118" s="351"/>
    </row>
    <row r="119" spans="1:69" s="18" customFormat="1" hidden="1" outlineLevel="1" x14ac:dyDescent="0.15">
      <c r="A119" s="33" t="s">
        <v>86</v>
      </c>
      <c r="B119" s="330">
        <v>85</v>
      </c>
      <c r="C119" s="264">
        <f>B119*160</f>
        <v>13600</v>
      </c>
      <c r="D119" s="335" t="s">
        <v>91</v>
      </c>
      <c r="E119" s="335" t="s">
        <v>64</v>
      </c>
      <c r="F119" s="335" t="s">
        <v>91</v>
      </c>
      <c r="G119" s="339">
        <v>0</v>
      </c>
      <c r="H119" s="339">
        <v>0</v>
      </c>
      <c r="I119" s="339">
        <v>0</v>
      </c>
      <c r="J119" s="339">
        <v>0</v>
      </c>
      <c r="K119" s="339">
        <v>0</v>
      </c>
      <c r="L119" s="339">
        <v>0</v>
      </c>
      <c r="M119" s="339">
        <v>0</v>
      </c>
      <c r="N119" s="339">
        <v>0</v>
      </c>
      <c r="O119" s="339">
        <v>0</v>
      </c>
      <c r="P119" s="339">
        <v>0</v>
      </c>
      <c r="Q119" s="339">
        <v>0</v>
      </c>
      <c r="R119" s="339">
        <v>0</v>
      </c>
      <c r="S119" s="339">
        <v>0</v>
      </c>
      <c r="T119" s="339">
        <v>0</v>
      </c>
      <c r="U119" s="339">
        <v>0</v>
      </c>
      <c r="V119" s="339">
        <v>0</v>
      </c>
      <c r="W119" s="339">
        <v>0</v>
      </c>
      <c r="X119" s="339">
        <v>0</v>
      </c>
      <c r="Y119" s="339">
        <v>0</v>
      </c>
      <c r="Z119" s="339">
        <v>0</v>
      </c>
      <c r="AA119" s="339">
        <v>0</v>
      </c>
      <c r="AB119" s="339">
        <v>0</v>
      </c>
      <c r="AC119" s="339">
        <v>0</v>
      </c>
      <c r="AD119" s="339">
        <v>0</v>
      </c>
      <c r="AE119" s="339">
        <v>0</v>
      </c>
      <c r="AF119" s="339">
        <v>0</v>
      </c>
      <c r="AG119" s="339">
        <v>0</v>
      </c>
      <c r="AH119" s="339">
        <v>0</v>
      </c>
      <c r="AI119" s="339">
        <v>0</v>
      </c>
      <c r="AJ119" s="339">
        <v>0</v>
      </c>
      <c r="AK119" s="339">
        <v>0</v>
      </c>
      <c r="AL119" s="339">
        <v>0</v>
      </c>
      <c r="AM119" s="339">
        <v>0</v>
      </c>
      <c r="AN119" s="339">
        <v>0</v>
      </c>
      <c r="AO119" s="339">
        <v>0</v>
      </c>
      <c r="AP119" s="339">
        <v>0</v>
      </c>
      <c r="AQ119" s="339">
        <v>0</v>
      </c>
      <c r="AR119" s="339">
        <v>0</v>
      </c>
      <c r="AS119" s="339">
        <v>0</v>
      </c>
      <c r="AT119" s="339">
        <v>0</v>
      </c>
      <c r="AU119" s="339">
        <v>0</v>
      </c>
      <c r="AV119" s="339">
        <v>0</v>
      </c>
      <c r="AW119" s="339">
        <v>0</v>
      </c>
      <c r="AX119" s="339">
        <v>0</v>
      </c>
      <c r="AY119" s="339">
        <v>0</v>
      </c>
      <c r="AZ119" s="339">
        <v>0</v>
      </c>
      <c r="BA119" s="339">
        <v>0</v>
      </c>
      <c r="BB119" s="339">
        <v>0</v>
      </c>
      <c r="BC119" s="339">
        <v>0</v>
      </c>
      <c r="BD119" s="339">
        <v>0</v>
      </c>
      <c r="BE119" s="339">
        <v>0</v>
      </c>
      <c r="BF119" s="339">
        <v>0</v>
      </c>
      <c r="BG119" s="339">
        <v>0</v>
      </c>
      <c r="BH119" s="339">
        <v>0</v>
      </c>
      <c r="BI119" s="339">
        <v>0</v>
      </c>
      <c r="BJ119" s="339">
        <v>0</v>
      </c>
      <c r="BK119" s="339">
        <v>0</v>
      </c>
      <c r="BL119" s="339">
        <v>0</v>
      </c>
      <c r="BM119" s="339">
        <v>0</v>
      </c>
      <c r="BN119" s="339">
        <v>0</v>
      </c>
      <c r="BO119" s="339">
        <v>0</v>
      </c>
      <c r="BP119" s="349"/>
      <c r="BQ119" s="350"/>
    </row>
    <row r="120" spans="1:69" hidden="1" outlineLevel="1" x14ac:dyDescent="0.15">
      <c r="B120" s="330"/>
      <c r="C120" s="265"/>
      <c r="D120" s="336"/>
      <c r="E120" s="336"/>
      <c r="F120" s="336"/>
      <c r="G120" s="339"/>
      <c r="H120" s="339"/>
      <c r="I120" s="339"/>
      <c r="J120" s="339"/>
      <c r="K120" s="339"/>
      <c r="L120" s="339"/>
      <c r="M120" s="339"/>
      <c r="N120" s="339"/>
      <c r="O120" s="339"/>
      <c r="P120" s="339"/>
      <c r="Q120" s="339"/>
      <c r="R120" s="339"/>
      <c r="S120" s="339"/>
      <c r="T120" s="339"/>
      <c r="U120" s="339"/>
      <c r="V120" s="339"/>
      <c r="W120" s="339"/>
      <c r="X120" s="339"/>
      <c r="Y120" s="339"/>
      <c r="Z120" s="339"/>
      <c r="AA120" s="339"/>
      <c r="AB120" s="339"/>
      <c r="AC120" s="339"/>
      <c r="AD120" s="339"/>
      <c r="AE120" s="339"/>
      <c r="AF120" s="339"/>
      <c r="AG120" s="339"/>
      <c r="AH120" s="339"/>
      <c r="AI120" s="339"/>
      <c r="AJ120" s="339"/>
      <c r="AK120" s="339"/>
      <c r="AL120" s="339"/>
      <c r="AM120" s="339"/>
      <c r="AN120" s="339"/>
      <c r="AO120" s="339"/>
      <c r="AP120" s="339"/>
      <c r="AQ120" s="339"/>
      <c r="AR120" s="339"/>
      <c r="AS120" s="339"/>
      <c r="AT120" s="339"/>
      <c r="AU120" s="339"/>
      <c r="AV120" s="339"/>
      <c r="AW120" s="339"/>
      <c r="AX120" s="339"/>
      <c r="AY120" s="339"/>
      <c r="AZ120" s="339"/>
      <c r="BA120" s="339"/>
      <c r="BB120" s="339"/>
      <c r="BC120" s="339"/>
      <c r="BD120" s="339"/>
      <c r="BE120" s="339"/>
      <c r="BF120" s="339"/>
      <c r="BG120" s="339"/>
      <c r="BH120" s="339"/>
      <c r="BI120" s="339"/>
      <c r="BJ120" s="339"/>
      <c r="BK120" s="339"/>
      <c r="BL120" s="339"/>
      <c r="BM120" s="339"/>
      <c r="BN120" s="339"/>
      <c r="BO120" s="339"/>
      <c r="BP120" s="349"/>
      <c r="BQ120" s="351"/>
    </row>
    <row r="121" spans="1:69" hidden="1" outlineLevel="1" x14ac:dyDescent="0.15">
      <c r="A121" s="33" t="s">
        <v>113</v>
      </c>
      <c r="B121" s="330">
        <v>90000</v>
      </c>
      <c r="C121" s="264">
        <f>B121/12</f>
        <v>7500</v>
      </c>
      <c r="D121" s="335" t="s">
        <v>64</v>
      </c>
      <c r="E121" s="335" t="s">
        <v>64</v>
      </c>
      <c r="F121" s="335" t="s">
        <v>64</v>
      </c>
      <c r="G121" s="339">
        <v>0</v>
      </c>
      <c r="H121" s="339">
        <v>0</v>
      </c>
      <c r="I121" s="339">
        <v>0</v>
      </c>
      <c r="J121" s="339">
        <v>0</v>
      </c>
      <c r="K121" s="339">
        <v>0</v>
      </c>
      <c r="L121" s="339">
        <v>0</v>
      </c>
      <c r="M121" s="339">
        <v>0</v>
      </c>
      <c r="N121" s="339">
        <v>0</v>
      </c>
      <c r="O121" s="339">
        <v>0</v>
      </c>
      <c r="P121" s="339">
        <v>0</v>
      </c>
      <c r="Q121" s="339">
        <v>0</v>
      </c>
      <c r="R121" s="339">
        <v>0</v>
      </c>
      <c r="S121" s="339">
        <v>0</v>
      </c>
      <c r="T121" s="339">
        <v>0</v>
      </c>
      <c r="U121" s="339">
        <v>0</v>
      </c>
      <c r="V121" s="339">
        <v>0</v>
      </c>
      <c r="W121" s="339">
        <v>0</v>
      </c>
      <c r="X121" s="339">
        <v>0</v>
      </c>
      <c r="Y121" s="339">
        <v>0</v>
      </c>
      <c r="Z121" s="339">
        <v>0</v>
      </c>
      <c r="AA121" s="339">
        <v>0</v>
      </c>
      <c r="AB121" s="339">
        <v>0</v>
      </c>
      <c r="AC121" s="339">
        <v>0</v>
      </c>
      <c r="AD121" s="339">
        <v>0</v>
      </c>
      <c r="AE121" s="339">
        <v>0</v>
      </c>
      <c r="AF121" s="339">
        <v>0</v>
      </c>
      <c r="AG121" s="339">
        <v>0</v>
      </c>
      <c r="AH121" s="339">
        <v>0</v>
      </c>
      <c r="AI121" s="339">
        <v>0</v>
      </c>
      <c r="AJ121" s="339">
        <v>0</v>
      </c>
      <c r="AK121" s="339">
        <v>0</v>
      </c>
      <c r="AL121" s="339">
        <v>0</v>
      </c>
      <c r="AM121" s="339">
        <v>0</v>
      </c>
      <c r="AN121" s="339">
        <v>0</v>
      </c>
      <c r="AO121" s="339">
        <v>0</v>
      </c>
      <c r="AP121" s="339">
        <v>0</v>
      </c>
      <c r="AQ121" s="339">
        <v>0</v>
      </c>
      <c r="AR121" s="339">
        <v>0</v>
      </c>
      <c r="AS121" s="339">
        <v>0</v>
      </c>
      <c r="AT121" s="339">
        <v>0</v>
      </c>
      <c r="AU121" s="339">
        <v>0</v>
      </c>
      <c r="AV121" s="339">
        <v>0</v>
      </c>
      <c r="AW121" s="339">
        <v>0</v>
      </c>
      <c r="AX121" s="339">
        <v>0</v>
      </c>
      <c r="AY121" s="339">
        <v>0</v>
      </c>
      <c r="AZ121" s="339">
        <v>0</v>
      </c>
      <c r="BA121" s="339">
        <v>0</v>
      </c>
      <c r="BB121" s="339">
        <v>0</v>
      </c>
      <c r="BC121" s="339">
        <v>0</v>
      </c>
      <c r="BD121" s="339">
        <v>0</v>
      </c>
      <c r="BE121" s="339">
        <v>0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49"/>
      <c r="BQ121" s="351"/>
    </row>
    <row r="122" spans="1:69" s="18" customFormat="1" hidden="1" outlineLevel="1" x14ac:dyDescent="0.15">
      <c r="A122" s="33" t="s">
        <v>86</v>
      </c>
      <c r="B122" s="330">
        <v>65</v>
      </c>
      <c r="C122" s="264">
        <f>B122*160</f>
        <v>10400</v>
      </c>
      <c r="D122" s="335" t="s">
        <v>91</v>
      </c>
      <c r="E122" s="335" t="s">
        <v>64</v>
      </c>
      <c r="F122" s="335" t="s">
        <v>91</v>
      </c>
      <c r="G122" s="339">
        <v>0</v>
      </c>
      <c r="H122" s="339">
        <v>0</v>
      </c>
      <c r="I122" s="339">
        <v>0</v>
      </c>
      <c r="J122" s="339">
        <v>0</v>
      </c>
      <c r="K122" s="339">
        <v>0</v>
      </c>
      <c r="L122" s="339">
        <v>0</v>
      </c>
      <c r="M122" s="339">
        <v>0</v>
      </c>
      <c r="N122" s="339">
        <v>0</v>
      </c>
      <c r="O122" s="339">
        <v>0</v>
      </c>
      <c r="P122" s="339">
        <v>0</v>
      </c>
      <c r="Q122" s="339">
        <v>0</v>
      </c>
      <c r="R122" s="339">
        <v>0</v>
      </c>
      <c r="S122" s="339">
        <v>0</v>
      </c>
      <c r="T122" s="339">
        <v>0</v>
      </c>
      <c r="U122" s="339">
        <v>0</v>
      </c>
      <c r="V122" s="339">
        <v>0</v>
      </c>
      <c r="W122" s="339">
        <v>0</v>
      </c>
      <c r="X122" s="339">
        <v>0</v>
      </c>
      <c r="Y122" s="339">
        <v>0</v>
      </c>
      <c r="Z122" s="339">
        <v>0</v>
      </c>
      <c r="AA122" s="339">
        <v>0</v>
      </c>
      <c r="AB122" s="339">
        <v>0</v>
      </c>
      <c r="AC122" s="339">
        <v>0</v>
      </c>
      <c r="AD122" s="339">
        <v>0</v>
      </c>
      <c r="AE122" s="339">
        <v>0</v>
      </c>
      <c r="AF122" s="339">
        <v>0</v>
      </c>
      <c r="AG122" s="339">
        <v>0</v>
      </c>
      <c r="AH122" s="339">
        <v>0</v>
      </c>
      <c r="AI122" s="339">
        <v>0</v>
      </c>
      <c r="AJ122" s="339">
        <v>0</v>
      </c>
      <c r="AK122" s="339">
        <v>0</v>
      </c>
      <c r="AL122" s="339">
        <v>0</v>
      </c>
      <c r="AM122" s="339">
        <v>0</v>
      </c>
      <c r="AN122" s="339">
        <v>0</v>
      </c>
      <c r="AO122" s="339">
        <v>0</v>
      </c>
      <c r="AP122" s="339">
        <v>0</v>
      </c>
      <c r="AQ122" s="339">
        <v>0</v>
      </c>
      <c r="AR122" s="339">
        <v>0</v>
      </c>
      <c r="AS122" s="339">
        <v>0</v>
      </c>
      <c r="AT122" s="339">
        <v>0</v>
      </c>
      <c r="AU122" s="339">
        <v>0</v>
      </c>
      <c r="AV122" s="339">
        <v>0</v>
      </c>
      <c r="AW122" s="339">
        <v>0</v>
      </c>
      <c r="AX122" s="339">
        <v>0</v>
      </c>
      <c r="AY122" s="339">
        <v>0</v>
      </c>
      <c r="AZ122" s="339">
        <v>0</v>
      </c>
      <c r="BA122" s="339">
        <v>0</v>
      </c>
      <c r="BB122" s="339">
        <v>0</v>
      </c>
      <c r="BC122" s="339">
        <v>0</v>
      </c>
      <c r="BD122" s="339">
        <v>0</v>
      </c>
      <c r="BE122" s="339">
        <v>0</v>
      </c>
      <c r="BF122" s="339">
        <v>0</v>
      </c>
      <c r="BG122" s="339">
        <v>0</v>
      </c>
      <c r="BH122" s="339">
        <v>0</v>
      </c>
      <c r="BI122" s="339">
        <v>0</v>
      </c>
      <c r="BJ122" s="339">
        <v>0</v>
      </c>
      <c r="BK122" s="339">
        <v>0</v>
      </c>
      <c r="BL122" s="339">
        <v>0</v>
      </c>
      <c r="BM122" s="339">
        <v>0</v>
      </c>
      <c r="BN122" s="339">
        <v>0</v>
      </c>
      <c r="BO122" s="339">
        <v>0</v>
      </c>
      <c r="BP122" s="349"/>
      <c r="BQ122" s="350"/>
    </row>
    <row r="123" spans="1:69" hidden="1" outlineLevel="1" x14ac:dyDescent="0.15">
      <c r="B123" s="330"/>
      <c r="C123" s="265"/>
      <c r="D123" s="336"/>
      <c r="E123" s="336"/>
      <c r="F123" s="336"/>
      <c r="G123" s="339"/>
      <c r="H123" s="339"/>
      <c r="I123" s="339"/>
      <c r="J123" s="339"/>
      <c r="K123" s="339"/>
      <c r="L123" s="339"/>
      <c r="M123" s="339"/>
      <c r="N123" s="339"/>
      <c r="O123" s="339"/>
      <c r="P123" s="339"/>
      <c r="Q123" s="339"/>
      <c r="R123" s="339"/>
      <c r="S123" s="339"/>
      <c r="T123" s="339"/>
      <c r="U123" s="339"/>
      <c r="V123" s="339"/>
      <c r="W123" s="339"/>
      <c r="X123" s="339"/>
      <c r="Y123" s="339"/>
      <c r="Z123" s="339"/>
      <c r="AA123" s="339"/>
      <c r="AB123" s="339"/>
      <c r="AC123" s="339"/>
      <c r="AD123" s="339"/>
      <c r="AE123" s="339"/>
      <c r="AF123" s="339"/>
      <c r="AG123" s="339"/>
      <c r="AH123" s="339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39"/>
      <c r="AT123" s="339"/>
      <c r="AU123" s="339"/>
      <c r="AV123" s="339"/>
      <c r="AW123" s="339"/>
      <c r="AX123" s="339"/>
      <c r="AY123" s="339"/>
      <c r="AZ123" s="339"/>
      <c r="BA123" s="339"/>
      <c r="BB123" s="339"/>
      <c r="BC123" s="339"/>
      <c r="BD123" s="339"/>
      <c r="BE123" s="339"/>
      <c r="BF123" s="339"/>
      <c r="BG123" s="339"/>
      <c r="BH123" s="339"/>
      <c r="BI123" s="339"/>
      <c r="BJ123" s="339"/>
      <c r="BK123" s="339"/>
      <c r="BL123" s="339"/>
      <c r="BM123" s="339"/>
      <c r="BN123" s="339"/>
      <c r="BO123" s="339"/>
      <c r="BP123" s="349"/>
      <c r="BQ123" s="351"/>
    </row>
    <row r="124" spans="1:69" hidden="1" outlineLevel="1" x14ac:dyDescent="0.15">
      <c r="A124" s="33" t="s">
        <v>58</v>
      </c>
      <c r="B124" s="330">
        <v>65000</v>
      </c>
      <c r="C124" s="264">
        <f>B124/12</f>
        <v>5416.666666666667</v>
      </c>
      <c r="D124" s="335" t="s">
        <v>64</v>
      </c>
      <c r="E124" s="335" t="s">
        <v>64</v>
      </c>
      <c r="F124" s="335" t="s">
        <v>64</v>
      </c>
      <c r="G124" s="339">
        <v>0</v>
      </c>
      <c r="H124" s="339">
        <v>0</v>
      </c>
      <c r="I124" s="339">
        <v>0</v>
      </c>
      <c r="J124" s="339">
        <v>0</v>
      </c>
      <c r="K124" s="339">
        <v>0</v>
      </c>
      <c r="L124" s="339">
        <v>0</v>
      </c>
      <c r="M124" s="339">
        <v>0</v>
      </c>
      <c r="N124" s="339">
        <v>0</v>
      </c>
      <c r="O124" s="339">
        <v>0</v>
      </c>
      <c r="P124" s="339">
        <v>0</v>
      </c>
      <c r="Q124" s="339">
        <v>0</v>
      </c>
      <c r="R124" s="339">
        <v>0</v>
      </c>
      <c r="S124" s="339">
        <v>0</v>
      </c>
      <c r="T124" s="339">
        <v>0</v>
      </c>
      <c r="U124" s="339">
        <v>0</v>
      </c>
      <c r="V124" s="339">
        <v>0</v>
      </c>
      <c r="W124" s="339">
        <v>0</v>
      </c>
      <c r="X124" s="339">
        <v>0</v>
      </c>
      <c r="Y124" s="339">
        <v>0</v>
      </c>
      <c r="Z124" s="339">
        <v>0</v>
      </c>
      <c r="AA124" s="339">
        <v>0</v>
      </c>
      <c r="AB124" s="339">
        <v>0</v>
      </c>
      <c r="AC124" s="339">
        <v>0</v>
      </c>
      <c r="AD124" s="339">
        <v>0</v>
      </c>
      <c r="AE124" s="339">
        <v>0</v>
      </c>
      <c r="AF124" s="339">
        <v>0</v>
      </c>
      <c r="AG124" s="339">
        <v>0</v>
      </c>
      <c r="AH124" s="339">
        <v>0</v>
      </c>
      <c r="AI124" s="339">
        <v>0</v>
      </c>
      <c r="AJ124" s="339">
        <v>0</v>
      </c>
      <c r="AK124" s="339">
        <v>0</v>
      </c>
      <c r="AL124" s="339">
        <v>0</v>
      </c>
      <c r="AM124" s="339">
        <v>0</v>
      </c>
      <c r="AN124" s="339">
        <v>0</v>
      </c>
      <c r="AO124" s="339">
        <v>0</v>
      </c>
      <c r="AP124" s="339">
        <v>0</v>
      </c>
      <c r="AQ124" s="339">
        <v>0</v>
      </c>
      <c r="AR124" s="339">
        <v>0</v>
      </c>
      <c r="AS124" s="339">
        <v>0</v>
      </c>
      <c r="AT124" s="339">
        <v>0</v>
      </c>
      <c r="AU124" s="339">
        <v>0</v>
      </c>
      <c r="AV124" s="339">
        <v>0</v>
      </c>
      <c r="AW124" s="339">
        <v>0</v>
      </c>
      <c r="AX124" s="339">
        <v>0</v>
      </c>
      <c r="AY124" s="339">
        <v>0</v>
      </c>
      <c r="AZ124" s="339">
        <v>0</v>
      </c>
      <c r="BA124" s="339">
        <v>0</v>
      </c>
      <c r="BB124" s="339">
        <v>0</v>
      </c>
      <c r="BC124" s="339">
        <v>0</v>
      </c>
      <c r="BD124" s="339">
        <v>0</v>
      </c>
      <c r="BE124" s="339">
        <v>0</v>
      </c>
      <c r="BF124" s="339">
        <v>0</v>
      </c>
      <c r="BG124" s="339">
        <v>0</v>
      </c>
      <c r="BH124" s="339">
        <v>0</v>
      </c>
      <c r="BI124" s="339">
        <v>0</v>
      </c>
      <c r="BJ124" s="339">
        <v>0</v>
      </c>
      <c r="BK124" s="339">
        <v>0</v>
      </c>
      <c r="BL124" s="339">
        <v>0</v>
      </c>
      <c r="BM124" s="339">
        <v>0</v>
      </c>
      <c r="BN124" s="339">
        <v>0</v>
      </c>
      <c r="BO124" s="339">
        <v>0</v>
      </c>
      <c r="BP124" s="349"/>
      <c r="BQ124" s="351"/>
    </row>
    <row r="125" spans="1:69" s="18" customFormat="1" hidden="1" outlineLevel="1" x14ac:dyDescent="0.15">
      <c r="A125" s="33" t="s">
        <v>86</v>
      </c>
      <c r="B125" s="330">
        <v>50</v>
      </c>
      <c r="C125" s="264">
        <f>B125*160</f>
        <v>8000</v>
      </c>
      <c r="D125" s="335" t="s">
        <v>91</v>
      </c>
      <c r="E125" s="335" t="s">
        <v>64</v>
      </c>
      <c r="F125" s="335" t="s">
        <v>64</v>
      </c>
      <c r="G125" s="339">
        <v>0</v>
      </c>
      <c r="H125" s="339">
        <v>0</v>
      </c>
      <c r="I125" s="339">
        <v>0</v>
      </c>
      <c r="J125" s="339">
        <v>0</v>
      </c>
      <c r="K125" s="339">
        <v>0</v>
      </c>
      <c r="L125" s="339">
        <v>0</v>
      </c>
      <c r="M125" s="339">
        <v>0</v>
      </c>
      <c r="N125" s="339">
        <v>0</v>
      </c>
      <c r="O125" s="339">
        <v>0</v>
      </c>
      <c r="P125" s="339">
        <v>0</v>
      </c>
      <c r="Q125" s="339">
        <v>0</v>
      </c>
      <c r="R125" s="339">
        <v>0</v>
      </c>
      <c r="S125" s="339">
        <v>0</v>
      </c>
      <c r="T125" s="339">
        <v>0</v>
      </c>
      <c r="U125" s="339">
        <v>0</v>
      </c>
      <c r="V125" s="339">
        <v>0</v>
      </c>
      <c r="W125" s="339">
        <v>0</v>
      </c>
      <c r="X125" s="339">
        <v>0</v>
      </c>
      <c r="Y125" s="339">
        <v>0</v>
      </c>
      <c r="Z125" s="339">
        <v>0</v>
      </c>
      <c r="AA125" s="339">
        <v>0</v>
      </c>
      <c r="AB125" s="339">
        <v>0</v>
      </c>
      <c r="AC125" s="339">
        <v>0</v>
      </c>
      <c r="AD125" s="339">
        <v>0</v>
      </c>
      <c r="AE125" s="339">
        <v>0</v>
      </c>
      <c r="AF125" s="339">
        <v>0</v>
      </c>
      <c r="AG125" s="339">
        <v>0</v>
      </c>
      <c r="AH125" s="339">
        <v>0</v>
      </c>
      <c r="AI125" s="339">
        <v>0</v>
      </c>
      <c r="AJ125" s="339">
        <v>0</v>
      </c>
      <c r="AK125" s="339">
        <v>0</v>
      </c>
      <c r="AL125" s="339">
        <v>0</v>
      </c>
      <c r="AM125" s="339">
        <v>0</v>
      </c>
      <c r="AN125" s="339">
        <v>0</v>
      </c>
      <c r="AO125" s="339">
        <v>0</v>
      </c>
      <c r="AP125" s="339">
        <v>0</v>
      </c>
      <c r="AQ125" s="339">
        <v>0</v>
      </c>
      <c r="AR125" s="339">
        <v>0</v>
      </c>
      <c r="AS125" s="339">
        <v>0</v>
      </c>
      <c r="AT125" s="339">
        <v>0</v>
      </c>
      <c r="AU125" s="339">
        <v>0</v>
      </c>
      <c r="AV125" s="339">
        <v>0</v>
      </c>
      <c r="AW125" s="339">
        <v>0</v>
      </c>
      <c r="AX125" s="339">
        <v>0</v>
      </c>
      <c r="AY125" s="339">
        <v>0</v>
      </c>
      <c r="AZ125" s="339">
        <v>0</v>
      </c>
      <c r="BA125" s="339">
        <v>0</v>
      </c>
      <c r="BB125" s="339">
        <v>0</v>
      </c>
      <c r="BC125" s="339">
        <v>0</v>
      </c>
      <c r="BD125" s="339">
        <v>0</v>
      </c>
      <c r="BE125" s="339">
        <v>0</v>
      </c>
      <c r="BF125" s="339">
        <v>0</v>
      </c>
      <c r="BG125" s="339">
        <v>0</v>
      </c>
      <c r="BH125" s="339">
        <v>0</v>
      </c>
      <c r="BI125" s="339">
        <v>0</v>
      </c>
      <c r="BJ125" s="339">
        <v>0</v>
      </c>
      <c r="BK125" s="339">
        <v>0</v>
      </c>
      <c r="BL125" s="339">
        <v>0</v>
      </c>
      <c r="BM125" s="339">
        <v>0</v>
      </c>
      <c r="BN125" s="339">
        <v>0</v>
      </c>
      <c r="BO125" s="339">
        <v>0</v>
      </c>
      <c r="BP125" s="349"/>
      <c r="BQ125" s="350"/>
    </row>
    <row r="126" spans="1:69" hidden="1" outlineLevel="1" x14ac:dyDescent="0.15">
      <c r="B126" s="330"/>
      <c r="C126" s="265"/>
      <c r="D126" s="336"/>
      <c r="E126" s="336"/>
      <c r="F126" s="336"/>
      <c r="G126" s="339"/>
      <c r="H126" s="339"/>
      <c r="I126" s="339"/>
      <c r="J126" s="339"/>
      <c r="K126" s="339"/>
      <c r="L126" s="339"/>
      <c r="M126" s="339"/>
      <c r="N126" s="339"/>
      <c r="O126" s="339"/>
      <c r="P126" s="339"/>
      <c r="Q126" s="339"/>
      <c r="R126" s="339"/>
      <c r="S126" s="339"/>
      <c r="T126" s="339"/>
      <c r="U126" s="339"/>
      <c r="V126" s="339"/>
      <c r="W126" s="339"/>
      <c r="X126" s="339"/>
      <c r="Y126" s="339"/>
      <c r="Z126" s="339"/>
      <c r="AA126" s="339"/>
      <c r="AB126" s="339"/>
      <c r="AC126" s="339"/>
      <c r="AD126" s="339"/>
      <c r="AE126" s="339"/>
      <c r="AF126" s="339"/>
      <c r="AG126" s="339"/>
      <c r="AH126" s="339"/>
      <c r="AI126" s="339"/>
      <c r="AJ126" s="339"/>
      <c r="AK126" s="339"/>
      <c r="AL126" s="339"/>
      <c r="AM126" s="339"/>
      <c r="AN126" s="339"/>
      <c r="AO126" s="339"/>
      <c r="AP126" s="339"/>
      <c r="AQ126" s="339"/>
      <c r="AR126" s="339"/>
      <c r="AS126" s="339"/>
      <c r="AT126" s="339"/>
      <c r="AU126" s="339"/>
      <c r="AV126" s="339"/>
      <c r="AW126" s="339"/>
      <c r="AX126" s="339"/>
      <c r="AY126" s="339"/>
      <c r="AZ126" s="339"/>
      <c r="BA126" s="339"/>
      <c r="BB126" s="339"/>
      <c r="BC126" s="339"/>
      <c r="BD126" s="339"/>
      <c r="BE126" s="339"/>
      <c r="BF126" s="339"/>
      <c r="BG126" s="339"/>
      <c r="BH126" s="339"/>
      <c r="BI126" s="339"/>
      <c r="BJ126" s="339"/>
      <c r="BK126" s="339"/>
      <c r="BL126" s="339"/>
      <c r="BM126" s="339"/>
      <c r="BN126" s="339"/>
      <c r="BO126" s="339"/>
      <c r="BP126" s="349"/>
      <c r="BQ126" s="351"/>
    </row>
    <row r="127" spans="1:69" hidden="1" outlineLevel="1" x14ac:dyDescent="0.15">
      <c r="A127" s="33" t="s">
        <v>59</v>
      </c>
      <c r="B127" s="330">
        <v>80000</v>
      </c>
      <c r="C127" s="264">
        <f>B127/12</f>
        <v>6666.666666666667</v>
      </c>
      <c r="D127" s="335" t="s">
        <v>64</v>
      </c>
      <c r="E127" s="335" t="s">
        <v>64</v>
      </c>
      <c r="F127" s="335" t="s">
        <v>64</v>
      </c>
      <c r="G127" s="339">
        <v>0</v>
      </c>
      <c r="H127" s="339">
        <v>0</v>
      </c>
      <c r="I127" s="339">
        <v>0</v>
      </c>
      <c r="J127" s="339">
        <v>0</v>
      </c>
      <c r="K127" s="339">
        <v>0</v>
      </c>
      <c r="L127" s="339">
        <v>0</v>
      </c>
      <c r="M127" s="339">
        <v>0</v>
      </c>
      <c r="N127" s="339">
        <v>0</v>
      </c>
      <c r="O127" s="339">
        <v>0</v>
      </c>
      <c r="P127" s="339">
        <v>0</v>
      </c>
      <c r="Q127" s="339">
        <v>0</v>
      </c>
      <c r="R127" s="339">
        <v>0</v>
      </c>
      <c r="S127" s="339">
        <v>0</v>
      </c>
      <c r="T127" s="339">
        <v>0</v>
      </c>
      <c r="U127" s="339">
        <v>0</v>
      </c>
      <c r="V127" s="339">
        <v>0</v>
      </c>
      <c r="W127" s="339">
        <v>0</v>
      </c>
      <c r="X127" s="339">
        <v>0</v>
      </c>
      <c r="Y127" s="339">
        <v>0</v>
      </c>
      <c r="Z127" s="339">
        <v>0</v>
      </c>
      <c r="AA127" s="339">
        <v>0</v>
      </c>
      <c r="AB127" s="339">
        <v>0</v>
      </c>
      <c r="AC127" s="339">
        <v>0</v>
      </c>
      <c r="AD127" s="339">
        <v>0</v>
      </c>
      <c r="AE127" s="339">
        <v>0</v>
      </c>
      <c r="AF127" s="339">
        <v>0</v>
      </c>
      <c r="AG127" s="339">
        <v>0</v>
      </c>
      <c r="AH127" s="339">
        <v>0</v>
      </c>
      <c r="AI127" s="339">
        <v>0</v>
      </c>
      <c r="AJ127" s="339">
        <v>0</v>
      </c>
      <c r="AK127" s="339">
        <v>0</v>
      </c>
      <c r="AL127" s="339">
        <v>0</v>
      </c>
      <c r="AM127" s="339">
        <v>0</v>
      </c>
      <c r="AN127" s="339">
        <v>0</v>
      </c>
      <c r="AO127" s="339">
        <v>0</v>
      </c>
      <c r="AP127" s="339">
        <v>0</v>
      </c>
      <c r="AQ127" s="339">
        <v>0</v>
      </c>
      <c r="AR127" s="339">
        <v>0</v>
      </c>
      <c r="AS127" s="339">
        <v>0</v>
      </c>
      <c r="AT127" s="339">
        <v>0</v>
      </c>
      <c r="AU127" s="339">
        <v>0</v>
      </c>
      <c r="AV127" s="339">
        <v>0</v>
      </c>
      <c r="AW127" s="339">
        <v>0</v>
      </c>
      <c r="AX127" s="339">
        <v>0</v>
      </c>
      <c r="AY127" s="339">
        <v>0</v>
      </c>
      <c r="AZ127" s="339">
        <v>0</v>
      </c>
      <c r="BA127" s="339">
        <v>0</v>
      </c>
      <c r="BB127" s="339">
        <v>0</v>
      </c>
      <c r="BC127" s="339">
        <v>0</v>
      </c>
      <c r="BD127" s="339">
        <v>0</v>
      </c>
      <c r="BE127" s="339">
        <v>0</v>
      </c>
      <c r="BF127" s="339">
        <v>0</v>
      </c>
      <c r="BG127" s="339">
        <v>0</v>
      </c>
      <c r="BH127" s="339">
        <v>0</v>
      </c>
      <c r="BI127" s="339">
        <v>0</v>
      </c>
      <c r="BJ127" s="339">
        <v>0</v>
      </c>
      <c r="BK127" s="339">
        <v>0</v>
      </c>
      <c r="BL127" s="339">
        <v>0</v>
      </c>
      <c r="BM127" s="339">
        <v>0</v>
      </c>
      <c r="BN127" s="339">
        <v>0</v>
      </c>
      <c r="BO127" s="339">
        <v>0</v>
      </c>
      <c r="BP127" s="349"/>
      <c r="BQ127" s="351"/>
    </row>
    <row r="128" spans="1:69" hidden="1" outlineLevel="1" x14ac:dyDescent="0.15">
      <c r="A128" s="33" t="s">
        <v>86</v>
      </c>
      <c r="B128" s="330">
        <v>65</v>
      </c>
      <c r="C128" s="264">
        <f>B128*160</f>
        <v>10400</v>
      </c>
      <c r="D128" s="335" t="s">
        <v>91</v>
      </c>
      <c r="E128" s="335" t="s">
        <v>64</v>
      </c>
      <c r="F128" s="335" t="s">
        <v>64</v>
      </c>
      <c r="G128" s="339">
        <v>0</v>
      </c>
      <c r="H128" s="339">
        <v>0</v>
      </c>
      <c r="I128" s="339">
        <v>0</v>
      </c>
      <c r="J128" s="339">
        <v>0</v>
      </c>
      <c r="K128" s="339">
        <v>0</v>
      </c>
      <c r="L128" s="339">
        <v>0</v>
      </c>
      <c r="M128" s="339">
        <v>0</v>
      </c>
      <c r="N128" s="339">
        <v>0</v>
      </c>
      <c r="O128" s="339">
        <v>0</v>
      </c>
      <c r="P128" s="339">
        <v>0</v>
      </c>
      <c r="Q128" s="339">
        <v>0</v>
      </c>
      <c r="R128" s="339">
        <v>0</v>
      </c>
      <c r="S128" s="339">
        <v>0</v>
      </c>
      <c r="T128" s="339">
        <v>0</v>
      </c>
      <c r="U128" s="339">
        <v>0</v>
      </c>
      <c r="V128" s="339">
        <v>0</v>
      </c>
      <c r="W128" s="339">
        <v>0</v>
      </c>
      <c r="X128" s="339">
        <v>0</v>
      </c>
      <c r="Y128" s="339">
        <v>0</v>
      </c>
      <c r="Z128" s="339">
        <v>0</v>
      </c>
      <c r="AA128" s="339">
        <v>0</v>
      </c>
      <c r="AB128" s="339">
        <v>0</v>
      </c>
      <c r="AC128" s="339">
        <v>0</v>
      </c>
      <c r="AD128" s="339">
        <v>0</v>
      </c>
      <c r="AE128" s="339">
        <v>0</v>
      </c>
      <c r="AF128" s="339">
        <v>0</v>
      </c>
      <c r="AG128" s="339">
        <v>0</v>
      </c>
      <c r="AH128" s="339">
        <v>0</v>
      </c>
      <c r="AI128" s="339">
        <v>0</v>
      </c>
      <c r="AJ128" s="339">
        <v>0</v>
      </c>
      <c r="AK128" s="339">
        <v>0</v>
      </c>
      <c r="AL128" s="339">
        <v>0</v>
      </c>
      <c r="AM128" s="339">
        <v>0</v>
      </c>
      <c r="AN128" s="339">
        <v>0</v>
      </c>
      <c r="AO128" s="339">
        <v>0</v>
      </c>
      <c r="AP128" s="339">
        <v>0</v>
      </c>
      <c r="AQ128" s="339">
        <v>0</v>
      </c>
      <c r="AR128" s="339">
        <v>0</v>
      </c>
      <c r="AS128" s="339">
        <v>0</v>
      </c>
      <c r="AT128" s="339">
        <v>0</v>
      </c>
      <c r="AU128" s="339">
        <v>0</v>
      </c>
      <c r="AV128" s="339">
        <v>0</v>
      </c>
      <c r="AW128" s="339">
        <v>0</v>
      </c>
      <c r="AX128" s="339">
        <v>0</v>
      </c>
      <c r="AY128" s="339">
        <v>0</v>
      </c>
      <c r="AZ128" s="339">
        <v>0</v>
      </c>
      <c r="BA128" s="339">
        <v>0</v>
      </c>
      <c r="BB128" s="339">
        <v>0</v>
      </c>
      <c r="BC128" s="339">
        <v>0</v>
      </c>
      <c r="BD128" s="339">
        <v>0</v>
      </c>
      <c r="BE128" s="339">
        <v>0</v>
      </c>
      <c r="BF128" s="339">
        <v>0</v>
      </c>
      <c r="BG128" s="339">
        <v>0</v>
      </c>
      <c r="BH128" s="339">
        <v>0</v>
      </c>
      <c r="BI128" s="339">
        <v>0</v>
      </c>
      <c r="BJ128" s="339">
        <v>0</v>
      </c>
      <c r="BK128" s="339">
        <v>0</v>
      </c>
      <c r="BL128" s="339">
        <v>0</v>
      </c>
      <c r="BM128" s="339">
        <v>0</v>
      </c>
      <c r="BN128" s="339">
        <v>0</v>
      </c>
      <c r="BO128" s="339">
        <v>0</v>
      </c>
      <c r="BP128" s="349"/>
      <c r="BQ128" s="351"/>
    </row>
    <row r="129" spans="1:69" hidden="1" outlineLevel="1" x14ac:dyDescent="0.15">
      <c r="B129" s="330"/>
      <c r="C129" s="265"/>
      <c r="D129" s="336"/>
      <c r="E129" s="336"/>
      <c r="F129" s="336"/>
      <c r="G129" s="339"/>
      <c r="H129" s="339"/>
      <c r="I129" s="339"/>
      <c r="J129" s="339"/>
      <c r="K129" s="339"/>
      <c r="L129" s="339"/>
      <c r="M129" s="339"/>
      <c r="N129" s="339"/>
      <c r="O129" s="339"/>
      <c r="P129" s="339"/>
      <c r="Q129" s="339"/>
      <c r="R129" s="339"/>
      <c r="S129" s="339"/>
      <c r="T129" s="339"/>
      <c r="U129" s="339"/>
      <c r="V129" s="339"/>
      <c r="W129" s="339"/>
      <c r="X129" s="339"/>
      <c r="Y129" s="339"/>
      <c r="Z129" s="339"/>
      <c r="AA129" s="339"/>
      <c r="AB129" s="339"/>
      <c r="AC129" s="339"/>
      <c r="AD129" s="339"/>
      <c r="AE129" s="339"/>
      <c r="AF129" s="339"/>
      <c r="AG129" s="339"/>
      <c r="AH129" s="339"/>
      <c r="AI129" s="339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39"/>
      <c r="AT129" s="339"/>
      <c r="AU129" s="339"/>
      <c r="AV129" s="339"/>
      <c r="AW129" s="339"/>
      <c r="AX129" s="339"/>
      <c r="AY129" s="339"/>
      <c r="AZ129" s="339"/>
      <c r="BA129" s="339"/>
      <c r="BB129" s="339"/>
      <c r="BC129" s="339"/>
      <c r="BD129" s="339"/>
      <c r="BE129" s="339"/>
      <c r="BF129" s="339"/>
      <c r="BG129" s="339"/>
      <c r="BH129" s="339"/>
      <c r="BI129" s="339"/>
      <c r="BJ129" s="339"/>
      <c r="BK129" s="339"/>
      <c r="BL129" s="339"/>
      <c r="BM129" s="339"/>
      <c r="BN129" s="339"/>
      <c r="BO129" s="339"/>
      <c r="BP129" s="349"/>
      <c r="BQ129" s="351"/>
    </row>
    <row r="130" spans="1:69" hidden="1" outlineLevel="1" x14ac:dyDescent="0.15">
      <c r="A130" s="33" t="s">
        <v>60</v>
      </c>
      <c r="B130" s="330">
        <v>50000</v>
      </c>
      <c r="C130" s="264">
        <f>B130/12</f>
        <v>4166.666666666667</v>
      </c>
      <c r="D130" s="335" t="s">
        <v>64</v>
      </c>
      <c r="E130" s="335" t="s">
        <v>64</v>
      </c>
      <c r="F130" s="335" t="s">
        <v>64</v>
      </c>
      <c r="G130" s="339">
        <v>0</v>
      </c>
      <c r="H130" s="339">
        <v>0</v>
      </c>
      <c r="I130" s="339">
        <v>0</v>
      </c>
      <c r="J130" s="339">
        <v>0</v>
      </c>
      <c r="K130" s="339">
        <v>0</v>
      </c>
      <c r="L130" s="339">
        <v>0</v>
      </c>
      <c r="M130" s="339">
        <v>0</v>
      </c>
      <c r="N130" s="339">
        <v>0</v>
      </c>
      <c r="O130" s="339">
        <v>0</v>
      </c>
      <c r="P130" s="339">
        <v>0</v>
      </c>
      <c r="Q130" s="339">
        <v>0</v>
      </c>
      <c r="R130" s="339">
        <v>0</v>
      </c>
      <c r="S130" s="339">
        <v>0</v>
      </c>
      <c r="T130" s="339">
        <v>0</v>
      </c>
      <c r="U130" s="339">
        <v>0</v>
      </c>
      <c r="V130" s="339">
        <v>0</v>
      </c>
      <c r="W130" s="339">
        <v>0</v>
      </c>
      <c r="X130" s="339">
        <v>0</v>
      </c>
      <c r="Y130" s="339">
        <v>0</v>
      </c>
      <c r="Z130" s="339">
        <v>0</v>
      </c>
      <c r="AA130" s="339">
        <v>0</v>
      </c>
      <c r="AB130" s="339">
        <v>0</v>
      </c>
      <c r="AC130" s="339">
        <v>0</v>
      </c>
      <c r="AD130" s="339">
        <v>0</v>
      </c>
      <c r="AE130" s="339">
        <v>0</v>
      </c>
      <c r="AF130" s="339">
        <v>0</v>
      </c>
      <c r="AG130" s="339">
        <v>0</v>
      </c>
      <c r="AH130" s="339">
        <v>0</v>
      </c>
      <c r="AI130" s="339">
        <v>0</v>
      </c>
      <c r="AJ130" s="339">
        <v>0</v>
      </c>
      <c r="AK130" s="339">
        <v>0</v>
      </c>
      <c r="AL130" s="339">
        <v>0</v>
      </c>
      <c r="AM130" s="339">
        <v>0</v>
      </c>
      <c r="AN130" s="339">
        <v>0</v>
      </c>
      <c r="AO130" s="339">
        <v>0</v>
      </c>
      <c r="AP130" s="339">
        <v>0</v>
      </c>
      <c r="AQ130" s="339">
        <v>0</v>
      </c>
      <c r="AR130" s="339">
        <v>0</v>
      </c>
      <c r="AS130" s="339">
        <v>0</v>
      </c>
      <c r="AT130" s="339">
        <v>0</v>
      </c>
      <c r="AU130" s="339">
        <v>0</v>
      </c>
      <c r="AV130" s="339">
        <v>0</v>
      </c>
      <c r="AW130" s="339">
        <v>0</v>
      </c>
      <c r="AX130" s="339">
        <v>0</v>
      </c>
      <c r="AY130" s="339">
        <v>0</v>
      </c>
      <c r="AZ130" s="339">
        <v>0</v>
      </c>
      <c r="BA130" s="339">
        <v>0</v>
      </c>
      <c r="BB130" s="339">
        <v>0</v>
      </c>
      <c r="BC130" s="339">
        <v>0</v>
      </c>
      <c r="BD130" s="339">
        <v>0</v>
      </c>
      <c r="BE130" s="339">
        <v>0</v>
      </c>
      <c r="BF130" s="339">
        <v>0</v>
      </c>
      <c r="BG130" s="339">
        <v>0</v>
      </c>
      <c r="BH130" s="339">
        <v>0</v>
      </c>
      <c r="BI130" s="339">
        <v>0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49"/>
      <c r="BQ130" s="351"/>
    </row>
    <row r="131" spans="1:69" s="18" customFormat="1" hidden="1" outlineLevel="1" x14ac:dyDescent="0.15">
      <c r="A131" s="33" t="s">
        <v>86</v>
      </c>
      <c r="B131" s="330">
        <v>35</v>
      </c>
      <c r="C131" s="264">
        <f>B131*160</f>
        <v>5600</v>
      </c>
      <c r="D131" s="335" t="s">
        <v>64</v>
      </c>
      <c r="E131" s="335" t="s">
        <v>64</v>
      </c>
      <c r="F131" s="335" t="s">
        <v>64</v>
      </c>
      <c r="G131" s="339">
        <v>0</v>
      </c>
      <c r="H131" s="339">
        <v>0</v>
      </c>
      <c r="I131" s="339">
        <v>0</v>
      </c>
      <c r="J131" s="339">
        <v>0</v>
      </c>
      <c r="K131" s="339">
        <v>0</v>
      </c>
      <c r="L131" s="339">
        <v>0</v>
      </c>
      <c r="M131" s="339">
        <v>0</v>
      </c>
      <c r="N131" s="339">
        <v>0</v>
      </c>
      <c r="O131" s="339">
        <v>0</v>
      </c>
      <c r="P131" s="339">
        <v>0</v>
      </c>
      <c r="Q131" s="339">
        <v>0</v>
      </c>
      <c r="R131" s="339">
        <v>0</v>
      </c>
      <c r="S131" s="339">
        <v>0</v>
      </c>
      <c r="T131" s="339">
        <v>0</v>
      </c>
      <c r="U131" s="339">
        <v>0</v>
      </c>
      <c r="V131" s="339">
        <v>0</v>
      </c>
      <c r="W131" s="339">
        <v>0</v>
      </c>
      <c r="X131" s="339">
        <v>0</v>
      </c>
      <c r="Y131" s="339">
        <v>0</v>
      </c>
      <c r="Z131" s="339">
        <v>0</v>
      </c>
      <c r="AA131" s="339">
        <v>0</v>
      </c>
      <c r="AB131" s="339">
        <v>0</v>
      </c>
      <c r="AC131" s="339">
        <v>0</v>
      </c>
      <c r="AD131" s="339">
        <v>0</v>
      </c>
      <c r="AE131" s="339">
        <v>0</v>
      </c>
      <c r="AF131" s="339">
        <v>0</v>
      </c>
      <c r="AG131" s="339">
        <v>0</v>
      </c>
      <c r="AH131" s="339">
        <v>0</v>
      </c>
      <c r="AI131" s="339">
        <v>0</v>
      </c>
      <c r="AJ131" s="339">
        <v>0</v>
      </c>
      <c r="AK131" s="339">
        <v>0</v>
      </c>
      <c r="AL131" s="339">
        <v>0</v>
      </c>
      <c r="AM131" s="339">
        <v>0</v>
      </c>
      <c r="AN131" s="339">
        <v>0</v>
      </c>
      <c r="AO131" s="339">
        <v>0</v>
      </c>
      <c r="AP131" s="339">
        <v>0</v>
      </c>
      <c r="AQ131" s="339">
        <v>0</v>
      </c>
      <c r="AR131" s="339">
        <v>0</v>
      </c>
      <c r="AS131" s="339">
        <v>0</v>
      </c>
      <c r="AT131" s="339">
        <v>0</v>
      </c>
      <c r="AU131" s="339">
        <v>0</v>
      </c>
      <c r="AV131" s="339">
        <v>0</v>
      </c>
      <c r="AW131" s="339">
        <v>0</v>
      </c>
      <c r="AX131" s="339">
        <v>0</v>
      </c>
      <c r="AY131" s="339">
        <v>0</v>
      </c>
      <c r="AZ131" s="339">
        <v>0</v>
      </c>
      <c r="BA131" s="339">
        <v>0</v>
      </c>
      <c r="BB131" s="339">
        <v>0</v>
      </c>
      <c r="BC131" s="339">
        <v>0</v>
      </c>
      <c r="BD131" s="339">
        <v>0</v>
      </c>
      <c r="BE131" s="339">
        <v>0</v>
      </c>
      <c r="BF131" s="339">
        <v>0</v>
      </c>
      <c r="BG131" s="339">
        <v>0</v>
      </c>
      <c r="BH131" s="339">
        <v>0</v>
      </c>
      <c r="BI131" s="339">
        <v>0</v>
      </c>
      <c r="BJ131" s="339">
        <v>0</v>
      </c>
      <c r="BK131" s="339">
        <v>0</v>
      </c>
      <c r="BL131" s="339">
        <v>0</v>
      </c>
      <c r="BM131" s="339">
        <v>0</v>
      </c>
      <c r="BN131" s="339">
        <v>0</v>
      </c>
      <c r="BO131" s="339">
        <v>0</v>
      </c>
      <c r="BP131" s="349"/>
      <c r="BQ131" s="350"/>
    </row>
    <row r="132" spans="1:69" hidden="1" outlineLevel="1" x14ac:dyDescent="0.15">
      <c r="B132" s="21"/>
      <c r="C132" s="265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8"/>
      <c r="E134" s="268"/>
      <c r="F134" s="268"/>
      <c r="G134" s="269">
        <f t="shared" ref="G134:AL134" si="31">G86+G89+G92+G95+G98+G101+G104+G107+G110+G113+G116+G119+G122+G125+G128+G131</f>
        <v>0</v>
      </c>
      <c r="H134" s="269">
        <f t="shared" si="31"/>
        <v>0</v>
      </c>
      <c r="I134" s="269">
        <f t="shared" si="31"/>
        <v>0</v>
      </c>
      <c r="J134" s="269">
        <f t="shared" si="31"/>
        <v>0</v>
      </c>
      <c r="K134" s="269">
        <f t="shared" si="31"/>
        <v>0</v>
      </c>
      <c r="L134" s="269">
        <f t="shared" si="31"/>
        <v>0</v>
      </c>
      <c r="M134" s="269">
        <f t="shared" si="31"/>
        <v>0</v>
      </c>
      <c r="N134" s="269">
        <f t="shared" si="31"/>
        <v>0</v>
      </c>
      <c r="O134" s="269">
        <f t="shared" si="31"/>
        <v>0</v>
      </c>
      <c r="P134" s="269">
        <f t="shared" si="31"/>
        <v>0</v>
      </c>
      <c r="Q134" s="269">
        <f t="shared" si="31"/>
        <v>0</v>
      </c>
      <c r="R134" s="269">
        <f t="shared" si="31"/>
        <v>0</v>
      </c>
      <c r="S134" s="269">
        <f t="shared" si="31"/>
        <v>0</v>
      </c>
      <c r="T134" s="269">
        <f t="shared" si="31"/>
        <v>0</v>
      </c>
      <c r="U134" s="269">
        <f t="shared" si="31"/>
        <v>0</v>
      </c>
      <c r="V134" s="269">
        <f t="shared" si="31"/>
        <v>0</v>
      </c>
      <c r="W134" s="269">
        <f t="shared" si="31"/>
        <v>0</v>
      </c>
      <c r="X134" s="269">
        <f t="shared" si="31"/>
        <v>0</v>
      </c>
      <c r="Y134" s="269">
        <f t="shared" si="31"/>
        <v>0</v>
      </c>
      <c r="Z134" s="269">
        <f t="shared" si="31"/>
        <v>0</v>
      </c>
      <c r="AA134" s="269">
        <f t="shared" si="31"/>
        <v>0</v>
      </c>
      <c r="AB134" s="269">
        <f t="shared" si="31"/>
        <v>0</v>
      </c>
      <c r="AC134" s="269">
        <f t="shared" si="31"/>
        <v>0</v>
      </c>
      <c r="AD134" s="269">
        <f t="shared" si="31"/>
        <v>0</v>
      </c>
      <c r="AE134" s="269">
        <f t="shared" si="31"/>
        <v>0</v>
      </c>
      <c r="AF134" s="269">
        <f t="shared" si="31"/>
        <v>0</v>
      </c>
      <c r="AG134" s="269">
        <f t="shared" si="31"/>
        <v>0</v>
      </c>
      <c r="AH134" s="269">
        <f t="shared" si="31"/>
        <v>0</v>
      </c>
      <c r="AI134" s="269">
        <f t="shared" si="31"/>
        <v>0</v>
      </c>
      <c r="AJ134" s="269">
        <f t="shared" si="31"/>
        <v>0</v>
      </c>
      <c r="AK134" s="269">
        <f t="shared" si="31"/>
        <v>0</v>
      </c>
      <c r="AL134" s="269">
        <f t="shared" si="31"/>
        <v>0</v>
      </c>
      <c r="AM134" s="269">
        <f t="shared" ref="AM134:BO134" si="32">AM86+AM89+AM92+AM95+AM98+AM101+AM104+AM107+AM110+AM113+AM116+AM119+AM122+AM125+AM128+AM131</f>
        <v>0</v>
      </c>
      <c r="AN134" s="269">
        <f t="shared" si="32"/>
        <v>0</v>
      </c>
      <c r="AO134" s="269">
        <f t="shared" si="32"/>
        <v>0</v>
      </c>
      <c r="AP134" s="269">
        <f t="shared" si="32"/>
        <v>0</v>
      </c>
      <c r="AQ134" s="269">
        <f t="shared" si="32"/>
        <v>0</v>
      </c>
      <c r="AR134" s="269">
        <f t="shared" si="32"/>
        <v>0</v>
      </c>
      <c r="AS134" s="269">
        <f t="shared" si="32"/>
        <v>0</v>
      </c>
      <c r="AT134" s="269">
        <f t="shared" si="32"/>
        <v>0</v>
      </c>
      <c r="AU134" s="269">
        <f t="shared" si="32"/>
        <v>0</v>
      </c>
      <c r="AV134" s="269">
        <f t="shared" si="32"/>
        <v>0</v>
      </c>
      <c r="AW134" s="269">
        <f t="shared" si="32"/>
        <v>0</v>
      </c>
      <c r="AX134" s="269">
        <f t="shared" si="32"/>
        <v>0</v>
      </c>
      <c r="AY134" s="269">
        <f t="shared" si="32"/>
        <v>0</v>
      </c>
      <c r="AZ134" s="269">
        <f t="shared" si="32"/>
        <v>0</v>
      </c>
      <c r="BA134" s="269">
        <f t="shared" si="32"/>
        <v>0</v>
      </c>
      <c r="BB134" s="269">
        <f t="shared" si="32"/>
        <v>0</v>
      </c>
      <c r="BC134" s="269">
        <f t="shared" si="32"/>
        <v>0</v>
      </c>
      <c r="BD134" s="269">
        <f t="shared" si="32"/>
        <v>0</v>
      </c>
      <c r="BE134" s="269">
        <f t="shared" si="32"/>
        <v>0</v>
      </c>
      <c r="BF134" s="269">
        <f t="shared" si="32"/>
        <v>0</v>
      </c>
      <c r="BG134" s="269">
        <f t="shared" si="32"/>
        <v>0</v>
      </c>
      <c r="BH134" s="269">
        <f t="shared" si="32"/>
        <v>0</v>
      </c>
      <c r="BI134" s="269">
        <f t="shared" si="32"/>
        <v>0</v>
      </c>
      <c r="BJ134" s="269">
        <f t="shared" si="32"/>
        <v>0</v>
      </c>
      <c r="BK134" s="269">
        <f t="shared" si="32"/>
        <v>0</v>
      </c>
      <c r="BL134" s="269">
        <f t="shared" si="32"/>
        <v>0</v>
      </c>
      <c r="BM134" s="269">
        <f t="shared" si="32"/>
        <v>0</v>
      </c>
      <c r="BN134" s="269">
        <f t="shared" si="32"/>
        <v>0</v>
      </c>
      <c r="BO134" s="269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727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 t="e">
        <f>'COSM-BONUS_CWS'!AP71</f>
        <v>#VALUE!</v>
      </c>
      <c r="AS166" s="26" t="e">
        <f>'COSM-BONUS_CWS'!AQ71</f>
        <v>#VALUE!</v>
      </c>
      <c r="AT166" s="26" t="e">
        <f>'COSM-BONUS_CWS'!AR71</f>
        <v>#VALUE!</v>
      </c>
      <c r="AU166" s="26" t="e">
        <f>'COSM-BONUS_CWS'!AS71</f>
        <v>#VALUE!</v>
      </c>
      <c r="AV166" s="26" t="e">
        <f>'COSM-BONUS_CWS'!AT71</f>
        <v>#VALUE!</v>
      </c>
      <c r="AW166" s="26" t="e">
        <f>'COSM-BONUS_CWS'!AU71</f>
        <v>#VALUE!</v>
      </c>
      <c r="AX166" s="26" t="e">
        <f>'COSM-BONUS_CWS'!AV71</f>
        <v>#VALUE!</v>
      </c>
      <c r="AY166" s="26" t="e">
        <f>'COSM-BONUS_CWS'!AW71</f>
        <v>#VALUE!</v>
      </c>
      <c r="AZ166" s="26" t="e">
        <f>'COSM-BONUS_CWS'!AX71</f>
        <v>#VALUE!</v>
      </c>
      <c r="BA166" s="26" t="e">
        <f>'COSM-BONUS_CWS'!AY71</f>
        <v>#VALUE!</v>
      </c>
      <c r="BB166" s="26" t="e">
        <f>'COSM-BONUS_CWS'!AZ71</f>
        <v>#VALUE!</v>
      </c>
      <c r="BC166" s="26" t="e">
        <f>'COSM-BONUS_CWS'!BA71</f>
        <v>#VALUE!</v>
      </c>
      <c r="BD166" s="26" t="e">
        <f>'COSM-BONUS_CWS'!BB71</f>
        <v>#REF!</v>
      </c>
      <c r="BE166" s="26" t="e">
        <f>'COSM-BONUS_CWS'!BC71</f>
        <v>#REF!</v>
      </c>
      <c r="BF166" s="26" t="e">
        <f>'COSM-BONUS_CWS'!BD71</f>
        <v>#REF!</v>
      </c>
      <c r="BG166" s="26" t="e">
        <f>'COSM-BONUS_CWS'!BE71</f>
        <v>#REF!</v>
      </c>
      <c r="BH166" s="26" t="e">
        <f>'COSM-BONUS_CWS'!BF71</f>
        <v>#REF!</v>
      </c>
      <c r="BI166" s="26" t="e">
        <f>'COSM-BONUS_CWS'!BG71</f>
        <v>#REF!</v>
      </c>
      <c r="BJ166" s="26" t="e">
        <f>'COSM-BONUS_CWS'!BH71</f>
        <v>#REF!</v>
      </c>
      <c r="BK166" s="26" t="e">
        <f>'COSM-BONUS_CWS'!BI71</f>
        <v>#REF!</v>
      </c>
      <c r="BL166" s="26" t="e">
        <f>'COSM-BONUS_CWS'!BJ71</f>
        <v>#REF!</v>
      </c>
      <c r="BM166" s="26" t="e">
        <f>'COSM-BONUS_CWS'!BK71</f>
        <v>#REF!</v>
      </c>
      <c r="BN166" s="26" t="e">
        <f>'COSM-BONUS_CWS'!BL71</f>
        <v>#REF!</v>
      </c>
      <c r="BO166" s="26" t="e">
        <f>'COSM-BONUS_CWS'!BM71</f>
        <v>#REF!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 t="e">
        <f t="shared" si="63"/>
        <v>#VALUE!</v>
      </c>
      <c r="AS167" s="26" t="e">
        <f t="shared" si="63"/>
        <v>#VALUE!</v>
      </c>
      <c r="AT167" s="26" t="e">
        <f t="shared" si="63"/>
        <v>#VALUE!</v>
      </c>
      <c r="AU167" s="26" t="e">
        <f t="shared" si="63"/>
        <v>#VALUE!</v>
      </c>
      <c r="AV167" s="26" t="e">
        <f t="shared" si="63"/>
        <v>#VALUE!</v>
      </c>
      <c r="AW167" s="26" t="e">
        <f t="shared" si="63"/>
        <v>#VALUE!</v>
      </c>
      <c r="AX167" s="26" t="e">
        <f t="shared" si="63"/>
        <v>#VALUE!</v>
      </c>
      <c r="AY167" s="26" t="e">
        <f t="shared" si="63"/>
        <v>#VALUE!</v>
      </c>
      <c r="AZ167" s="26" t="e">
        <f t="shared" si="63"/>
        <v>#VALUE!</v>
      </c>
      <c r="BA167" s="26" t="e">
        <f t="shared" si="63"/>
        <v>#VALUE!</v>
      </c>
      <c r="BB167" s="26" t="e">
        <f t="shared" si="63"/>
        <v>#VALUE!</v>
      </c>
      <c r="BC167" s="26" t="e">
        <f t="shared" si="63"/>
        <v>#VALUE!</v>
      </c>
      <c r="BD167" s="26" t="e">
        <f t="shared" si="63"/>
        <v>#REF!</v>
      </c>
      <c r="BE167" s="26" t="e">
        <f t="shared" si="63"/>
        <v>#REF!</v>
      </c>
      <c r="BF167" s="26" t="e">
        <f t="shared" si="63"/>
        <v>#REF!</v>
      </c>
      <c r="BG167" s="26" t="e">
        <f t="shared" si="63"/>
        <v>#REF!</v>
      </c>
      <c r="BH167" s="26" t="e">
        <f t="shared" si="63"/>
        <v>#REF!</v>
      </c>
      <c r="BI167" s="26" t="e">
        <f t="shared" si="63"/>
        <v>#REF!</v>
      </c>
      <c r="BJ167" s="26" t="e">
        <f t="shared" si="63"/>
        <v>#REF!</v>
      </c>
      <c r="BK167" s="26" t="e">
        <f t="shared" si="63"/>
        <v>#REF!</v>
      </c>
      <c r="BL167" s="26" t="e">
        <f t="shared" si="63"/>
        <v>#REF!</v>
      </c>
      <c r="BM167" s="26" t="e">
        <f t="shared" si="63"/>
        <v>#REF!</v>
      </c>
      <c r="BN167" s="26" t="e">
        <f t="shared" si="63"/>
        <v>#REF!</v>
      </c>
      <c r="BO167" s="26" t="e">
        <f t="shared" si="63"/>
        <v>#REF!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727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1229.75</v>
      </c>
      <c r="L175" s="26">
        <f>'COSM-BONUS_CWS'!J72</f>
        <v>1326.75</v>
      </c>
      <c r="M175" s="26">
        <f>'COSM-BONUS_CWS'!K72</f>
        <v>1423.75</v>
      </c>
      <c r="N175" s="26">
        <f>'COSM-BONUS_CWS'!L72</f>
        <v>1229.75</v>
      </c>
      <c r="O175" s="26">
        <f>'COSM-BONUS_CWS'!M72</f>
        <v>1326.75</v>
      </c>
      <c r="P175" s="26">
        <f>'COSM-BONUS_CWS'!N72</f>
        <v>1070.25</v>
      </c>
      <c r="Q175" s="26">
        <f>'COSM-BONUS_CWS'!O72</f>
        <v>1070.25</v>
      </c>
      <c r="R175" s="26">
        <f>'COSM-BONUS_CWS'!P72</f>
        <v>1070.25</v>
      </c>
      <c r="S175" s="26">
        <f>'COSM-BONUS_CWS'!Q72</f>
        <v>690.5</v>
      </c>
      <c r="T175" s="26">
        <f>'COSM-BONUS_CWS'!R72</f>
        <v>3223.375</v>
      </c>
      <c r="U175" s="26">
        <f>'COSM-BONUS_CWS'!S72</f>
        <v>5323.25</v>
      </c>
      <c r="V175" s="26">
        <f>'COSM-BONUS_CWS'!T72</f>
        <v>5831.5</v>
      </c>
      <c r="W175" s="26">
        <f>'COSM-BONUS_CWS'!U72</f>
        <v>5831.5</v>
      </c>
      <c r="X175" s="26">
        <f>'COSM-BONUS_CWS'!V72</f>
        <v>6379.875</v>
      </c>
      <c r="Y175" s="26">
        <f>'COSM-BONUS_CWS'!W72</f>
        <v>6995.125</v>
      </c>
      <c r="Z175" s="26">
        <f>'COSM-BONUS_CWS'!X72</f>
        <v>5831.5</v>
      </c>
      <c r="AA175" s="26">
        <f>'COSM-BONUS_CWS'!Y72</f>
        <v>6379.875</v>
      </c>
      <c r="AB175" s="26">
        <f>'COSM-BONUS_CWS'!Z72</f>
        <v>5323.25</v>
      </c>
      <c r="AC175" s="26">
        <f>'COSM-BONUS_CWS'!AA72</f>
        <v>5323.25</v>
      </c>
      <c r="AD175" s="26">
        <f>'COSM-BONUS_CWS'!AB72</f>
        <v>5323.25</v>
      </c>
      <c r="AE175" s="26">
        <f>'COSM-BONUS_CWS'!AC72</f>
        <v>3223.375</v>
      </c>
      <c r="AF175" s="26">
        <f>'COSM-BONUS_CWS'!AD72</f>
        <v>6112.5</v>
      </c>
      <c r="AG175" s="26">
        <f>'COSM-BONUS_CWS'!AE72</f>
        <v>9862.6162500000009</v>
      </c>
      <c r="AH175" s="26">
        <f>'COSM-BONUS_CWS'!AF72</f>
        <v>11112.63175</v>
      </c>
      <c r="AI175" s="26">
        <f>'COSM-BONUS_CWS'!AG72</f>
        <v>11112.63175</v>
      </c>
      <c r="AJ175" s="26">
        <f>'COSM-BONUS_CWS'!AH72</f>
        <v>12000.155000000001</v>
      </c>
      <c r="AK175" s="26">
        <f>'COSM-BONUS_CWS'!AI72</f>
        <v>13250.170500000002</v>
      </c>
      <c r="AL175" s="26">
        <f>'COSM-BONUS_CWS'!AJ72</f>
        <v>11112.63175</v>
      </c>
      <c r="AM175" s="26">
        <f>'COSM-BONUS_CWS'!AK72</f>
        <v>12000.155000000001</v>
      </c>
      <c r="AN175" s="26">
        <f>'COSM-BONUS_CWS'!AL72</f>
        <v>9862.6162500000009</v>
      </c>
      <c r="AO175" s="26">
        <f>'COSM-BONUS_CWS'!AM72</f>
        <v>9862.6162500000009</v>
      </c>
      <c r="AP175" s="26">
        <f>'COSM-BONUS_CWS'!AN72</f>
        <v>9862.6162500000009</v>
      </c>
      <c r="AQ175" s="26">
        <f>'COSM-BONUS_CWS'!AO72</f>
        <v>6112.5697499999997</v>
      </c>
      <c r="AR175" s="26" t="e">
        <f>'COSM-BONUS_CWS'!AP72</f>
        <v>#VALUE!</v>
      </c>
      <c r="AS175" s="26" t="e">
        <f>'COSM-BONUS_CWS'!AQ72</f>
        <v>#VALUE!</v>
      </c>
      <c r="AT175" s="26" t="e">
        <f>'COSM-BONUS_CWS'!AR72</f>
        <v>#VALUE!</v>
      </c>
      <c r="AU175" s="26" t="e">
        <f>'COSM-BONUS_CWS'!AS72</f>
        <v>#VALUE!</v>
      </c>
      <c r="AV175" s="26" t="e">
        <f>'COSM-BONUS_CWS'!AT72</f>
        <v>#VALUE!</v>
      </c>
      <c r="AW175" s="26" t="e">
        <f>'COSM-BONUS_CWS'!AU72</f>
        <v>#VALUE!</v>
      </c>
      <c r="AX175" s="26" t="e">
        <f>'COSM-BONUS_CWS'!AV72</f>
        <v>#VALUE!</v>
      </c>
      <c r="AY175" s="26" t="e">
        <f>'COSM-BONUS_CWS'!AW72</f>
        <v>#VALUE!</v>
      </c>
      <c r="AZ175" s="26" t="e">
        <f>'COSM-BONUS_CWS'!AX72</f>
        <v>#VALUE!</v>
      </c>
      <c r="BA175" s="26" t="e">
        <f>'COSM-BONUS_CWS'!AY72</f>
        <v>#VALUE!</v>
      </c>
      <c r="BB175" s="26" t="e">
        <f>'COSM-BONUS_CWS'!AZ72</f>
        <v>#VALUE!</v>
      </c>
      <c r="BC175" s="26" t="e">
        <f>'COSM-BONUS_CWS'!BA72</f>
        <v>#VALUE!</v>
      </c>
      <c r="BD175" s="26" t="e">
        <f>'COSM-BONUS_CWS'!BB72</f>
        <v>#REF!</v>
      </c>
      <c r="BE175" s="26" t="e">
        <f>'COSM-BONUS_CWS'!BC72</f>
        <v>#REF!</v>
      </c>
      <c r="BF175" s="26" t="e">
        <f>'COSM-BONUS_CWS'!BD72</f>
        <v>#REF!</v>
      </c>
      <c r="BG175" s="26" t="e">
        <f>'COSM-BONUS_CWS'!BE72</f>
        <v>#REF!</v>
      </c>
      <c r="BH175" s="26" t="e">
        <f>'COSM-BONUS_CWS'!BF72</f>
        <v>#REF!</v>
      </c>
      <c r="BI175" s="26" t="e">
        <f>'COSM-BONUS_CWS'!BG72</f>
        <v>#REF!</v>
      </c>
      <c r="BJ175" s="26" t="e">
        <f>'COSM-BONUS_CWS'!BH72</f>
        <v>#REF!</v>
      </c>
      <c r="BK175" s="26" t="e">
        <f>'COSM-BONUS_CWS'!BI72</f>
        <v>#REF!</v>
      </c>
      <c r="BL175" s="26" t="e">
        <f>'COSM-BONUS_CWS'!BJ72</f>
        <v>#REF!</v>
      </c>
      <c r="BM175" s="26" t="e">
        <f>'COSM-BONUS_CWS'!BK72</f>
        <v>#REF!</v>
      </c>
      <c r="BN175" s="26" t="e">
        <f>'COSM-BONUS_CWS'!BL72</f>
        <v>#REF!</v>
      </c>
      <c r="BO175" s="26" t="e">
        <f>'COSM-BONUS_CWS'!BM72</f>
        <v>#REF!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1001229.75</v>
      </c>
      <c r="L176" s="26">
        <f t="shared" si="70"/>
        <v>1001326.75</v>
      </c>
      <c r="M176" s="26">
        <f t="shared" si="70"/>
        <v>1001423.75</v>
      </c>
      <c r="N176" s="26">
        <f t="shared" si="70"/>
        <v>1001229.75</v>
      </c>
      <c r="O176" s="26">
        <f t="shared" si="70"/>
        <v>1001326.75</v>
      </c>
      <c r="P176" s="26">
        <f t="shared" si="70"/>
        <v>1001070.25</v>
      </c>
      <c r="Q176" s="26">
        <f t="shared" si="70"/>
        <v>1001070.25</v>
      </c>
      <c r="R176" s="26">
        <f t="shared" si="70"/>
        <v>1001070.25</v>
      </c>
      <c r="S176" s="26">
        <f t="shared" si="70"/>
        <v>1000690.5</v>
      </c>
      <c r="T176" s="26">
        <f t="shared" si="70"/>
        <v>1403223.375</v>
      </c>
      <c r="U176" s="26">
        <f t="shared" si="70"/>
        <v>1405323.25</v>
      </c>
      <c r="V176" s="26">
        <f t="shared" si="70"/>
        <v>1405831.5</v>
      </c>
      <c r="W176" s="26">
        <f t="shared" si="70"/>
        <v>1405831.5</v>
      </c>
      <c r="X176" s="26">
        <f t="shared" si="70"/>
        <v>1406379.875</v>
      </c>
      <c r="Y176" s="26">
        <f t="shared" si="70"/>
        <v>1406995.125</v>
      </c>
      <c r="Z176" s="26">
        <f t="shared" si="70"/>
        <v>1405831.5</v>
      </c>
      <c r="AA176" s="26">
        <f t="shared" si="70"/>
        <v>1406379.875</v>
      </c>
      <c r="AB176" s="26">
        <f t="shared" si="70"/>
        <v>1405323.25</v>
      </c>
      <c r="AC176" s="26">
        <f t="shared" si="70"/>
        <v>1405323.25</v>
      </c>
      <c r="AD176" s="26">
        <f t="shared" si="70"/>
        <v>1405323.25</v>
      </c>
      <c r="AE176" s="26">
        <f t="shared" si="70"/>
        <v>1403223.375</v>
      </c>
      <c r="AF176" s="26">
        <f t="shared" si="70"/>
        <v>1806112.5</v>
      </c>
      <c r="AG176" s="26">
        <f t="shared" si="70"/>
        <v>1809862.61625</v>
      </c>
      <c r="AH176" s="26">
        <f t="shared" si="70"/>
        <v>1811112.6317499999</v>
      </c>
      <c r="AI176" s="26">
        <f t="shared" si="70"/>
        <v>1811112.6317499999</v>
      </c>
      <c r="AJ176" s="26">
        <f t="shared" si="70"/>
        <v>1812000.155</v>
      </c>
      <c r="AK176" s="26">
        <f t="shared" si="70"/>
        <v>1813250.1705</v>
      </c>
      <c r="AL176" s="26">
        <f t="shared" si="70"/>
        <v>1811112.6317499999</v>
      </c>
      <c r="AM176" s="26">
        <f t="shared" ref="AM176:BO176" si="71">AM174+AM175</f>
        <v>1812000.155</v>
      </c>
      <c r="AN176" s="26">
        <f t="shared" si="71"/>
        <v>1809862.61625</v>
      </c>
      <c r="AO176" s="26">
        <f t="shared" si="71"/>
        <v>1809862.61625</v>
      </c>
      <c r="AP176" s="26">
        <f t="shared" si="71"/>
        <v>1809862.61625</v>
      </c>
      <c r="AQ176" s="26">
        <f t="shared" si="71"/>
        <v>1806112.56975</v>
      </c>
      <c r="AR176" s="26" t="e">
        <f t="shared" si="71"/>
        <v>#VALUE!</v>
      </c>
      <c r="AS176" s="26" t="e">
        <f t="shared" si="71"/>
        <v>#VALUE!</v>
      </c>
      <c r="AT176" s="26" t="e">
        <f t="shared" si="71"/>
        <v>#VALUE!</v>
      </c>
      <c r="AU176" s="26" t="e">
        <f t="shared" si="71"/>
        <v>#VALUE!</v>
      </c>
      <c r="AV176" s="26" t="e">
        <f t="shared" si="71"/>
        <v>#VALUE!</v>
      </c>
      <c r="AW176" s="26" t="e">
        <f t="shared" si="71"/>
        <v>#VALUE!</v>
      </c>
      <c r="AX176" s="26" t="e">
        <f t="shared" si="71"/>
        <v>#VALUE!</v>
      </c>
      <c r="AY176" s="26" t="e">
        <f t="shared" si="71"/>
        <v>#VALUE!</v>
      </c>
      <c r="AZ176" s="26" t="e">
        <f t="shared" si="71"/>
        <v>#VALUE!</v>
      </c>
      <c r="BA176" s="26" t="e">
        <f t="shared" si="71"/>
        <v>#VALUE!</v>
      </c>
      <c r="BB176" s="26" t="e">
        <f t="shared" si="71"/>
        <v>#VALUE!</v>
      </c>
      <c r="BC176" s="26" t="e">
        <f t="shared" si="71"/>
        <v>#VALUE!</v>
      </c>
      <c r="BD176" s="26" t="e">
        <f t="shared" si="71"/>
        <v>#REF!</v>
      </c>
      <c r="BE176" s="26" t="e">
        <f t="shared" si="71"/>
        <v>#REF!</v>
      </c>
      <c r="BF176" s="26" t="e">
        <f t="shared" si="71"/>
        <v>#REF!</v>
      </c>
      <c r="BG176" s="26" t="e">
        <f t="shared" si="71"/>
        <v>#REF!</v>
      </c>
      <c r="BH176" s="26" t="e">
        <f t="shared" si="71"/>
        <v>#REF!</v>
      </c>
      <c r="BI176" s="26" t="e">
        <f t="shared" si="71"/>
        <v>#REF!</v>
      </c>
      <c r="BJ176" s="26" t="e">
        <f t="shared" si="71"/>
        <v>#REF!</v>
      </c>
      <c r="BK176" s="26" t="e">
        <f t="shared" si="71"/>
        <v>#REF!</v>
      </c>
      <c r="BL176" s="26" t="e">
        <f t="shared" si="71"/>
        <v>#REF!</v>
      </c>
      <c r="BM176" s="26" t="e">
        <f t="shared" si="71"/>
        <v>#REF!</v>
      </c>
      <c r="BN176" s="26" t="e">
        <f t="shared" si="71"/>
        <v>#REF!</v>
      </c>
      <c r="BO176" s="26" t="e">
        <f t="shared" si="71"/>
        <v>#REF!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727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 t="e">
        <f>'COSM-BONUS_CWS'!AP73</f>
        <v>#VALUE!</v>
      </c>
      <c r="AS184" s="26" t="e">
        <f>'COSM-BONUS_CWS'!AQ73</f>
        <v>#VALUE!</v>
      </c>
      <c r="AT184" s="26" t="e">
        <f>'COSM-BONUS_CWS'!AR73</f>
        <v>#VALUE!</v>
      </c>
      <c r="AU184" s="26" t="e">
        <f>'COSM-BONUS_CWS'!AS73</f>
        <v>#VALUE!</v>
      </c>
      <c r="AV184" s="26" t="e">
        <f>'COSM-BONUS_CWS'!AT73</f>
        <v>#VALUE!</v>
      </c>
      <c r="AW184" s="26" t="e">
        <f>'COSM-BONUS_CWS'!AU73</f>
        <v>#VALUE!</v>
      </c>
      <c r="AX184" s="26" t="e">
        <f>'COSM-BONUS_CWS'!AV73</f>
        <v>#VALUE!</v>
      </c>
      <c r="AY184" s="26" t="e">
        <f>'COSM-BONUS_CWS'!AW73</f>
        <v>#VALUE!</v>
      </c>
      <c r="AZ184" s="26" t="e">
        <f>'COSM-BONUS_CWS'!AX73</f>
        <v>#VALUE!</v>
      </c>
      <c r="BA184" s="26" t="e">
        <f>'COSM-BONUS_CWS'!AY73</f>
        <v>#VALUE!</v>
      </c>
      <c r="BB184" s="26" t="e">
        <f>'COSM-BONUS_CWS'!AZ73</f>
        <v>#VALUE!</v>
      </c>
      <c r="BC184" s="26" t="e">
        <f>'COSM-BONUS_CWS'!BA73</f>
        <v>#VALUE!</v>
      </c>
      <c r="BD184" s="26" t="e">
        <f>'COSM-BONUS_CWS'!BB73</f>
        <v>#REF!</v>
      </c>
      <c r="BE184" s="26" t="e">
        <f>'COSM-BONUS_CWS'!BC73</f>
        <v>#REF!</v>
      </c>
      <c r="BF184" s="26" t="e">
        <f>'COSM-BONUS_CWS'!BD73</f>
        <v>#REF!</v>
      </c>
      <c r="BG184" s="26" t="e">
        <f>'COSM-BONUS_CWS'!BE73</f>
        <v>#REF!</v>
      </c>
      <c r="BH184" s="26" t="e">
        <f>'COSM-BONUS_CWS'!BF73</f>
        <v>#REF!</v>
      </c>
      <c r="BI184" s="26" t="e">
        <f>'COSM-BONUS_CWS'!BG73</f>
        <v>#REF!</v>
      </c>
      <c r="BJ184" s="26" t="e">
        <f>'COSM-BONUS_CWS'!BH73</f>
        <v>#REF!</v>
      </c>
      <c r="BK184" s="26" t="e">
        <f>'COSM-BONUS_CWS'!BI73</f>
        <v>#REF!</v>
      </c>
      <c r="BL184" s="26" t="e">
        <f>'COSM-BONUS_CWS'!BJ73</f>
        <v>#REF!</v>
      </c>
      <c r="BM184" s="26" t="e">
        <f>'COSM-BONUS_CWS'!BK73</f>
        <v>#REF!</v>
      </c>
      <c r="BN184" s="26" t="e">
        <f>'COSM-BONUS_CWS'!BL73</f>
        <v>#REF!</v>
      </c>
      <c r="BO184" s="26" t="e">
        <f>'COSM-BONUS_CWS'!BM73</f>
        <v>#REF!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 t="e">
        <f t="shared" si="79"/>
        <v>#VALUE!</v>
      </c>
      <c r="AS185" s="26" t="e">
        <f t="shared" si="79"/>
        <v>#VALUE!</v>
      </c>
      <c r="AT185" s="26" t="e">
        <f t="shared" si="79"/>
        <v>#VALUE!</v>
      </c>
      <c r="AU185" s="26" t="e">
        <f t="shared" si="79"/>
        <v>#VALUE!</v>
      </c>
      <c r="AV185" s="26" t="e">
        <f t="shared" si="79"/>
        <v>#VALUE!</v>
      </c>
      <c r="AW185" s="26" t="e">
        <f t="shared" si="79"/>
        <v>#VALUE!</v>
      </c>
      <c r="AX185" s="26" t="e">
        <f t="shared" si="79"/>
        <v>#VALUE!</v>
      </c>
      <c r="AY185" s="26" t="e">
        <f t="shared" si="79"/>
        <v>#VALUE!</v>
      </c>
      <c r="AZ185" s="26" t="e">
        <f t="shared" si="79"/>
        <v>#VALUE!</v>
      </c>
      <c r="BA185" s="26" t="e">
        <f t="shared" si="79"/>
        <v>#VALUE!</v>
      </c>
      <c r="BB185" s="26" t="e">
        <f t="shared" si="79"/>
        <v>#VALUE!</v>
      </c>
      <c r="BC185" s="26" t="e">
        <f t="shared" si="79"/>
        <v>#VALUE!</v>
      </c>
      <c r="BD185" s="26" t="e">
        <f t="shared" si="79"/>
        <v>#REF!</v>
      </c>
      <c r="BE185" s="26" t="e">
        <f t="shared" si="79"/>
        <v>#REF!</v>
      </c>
      <c r="BF185" s="26" t="e">
        <f t="shared" si="79"/>
        <v>#REF!</v>
      </c>
      <c r="BG185" s="26" t="e">
        <f t="shared" si="79"/>
        <v>#REF!</v>
      </c>
      <c r="BH185" s="26" t="e">
        <f t="shared" si="79"/>
        <v>#REF!</v>
      </c>
      <c r="BI185" s="26" t="e">
        <f t="shared" si="79"/>
        <v>#REF!</v>
      </c>
      <c r="BJ185" s="26" t="e">
        <f t="shared" si="79"/>
        <v>#REF!</v>
      </c>
      <c r="BK185" s="26" t="e">
        <f t="shared" si="79"/>
        <v>#REF!</v>
      </c>
      <c r="BL185" s="26" t="e">
        <f t="shared" si="79"/>
        <v>#REF!</v>
      </c>
      <c r="BM185" s="26" t="e">
        <f t="shared" si="79"/>
        <v>#REF!</v>
      </c>
      <c r="BN185" s="26" t="e">
        <f t="shared" si="79"/>
        <v>#REF!</v>
      </c>
      <c r="BO185" s="26" t="e">
        <f t="shared" si="79"/>
        <v>#REF!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727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 t="e">
        <f>'COSM-BONUS_CWS'!AP74</f>
        <v>#VALUE!</v>
      </c>
      <c r="AS193" s="26" t="e">
        <f>'COSM-BONUS_CWS'!AQ74</f>
        <v>#VALUE!</v>
      </c>
      <c r="AT193" s="26" t="e">
        <f>'COSM-BONUS_CWS'!AR74</f>
        <v>#VALUE!</v>
      </c>
      <c r="AU193" s="26" t="e">
        <f>'COSM-BONUS_CWS'!AS74</f>
        <v>#VALUE!</v>
      </c>
      <c r="AV193" s="26" t="e">
        <f>'COSM-BONUS_CWS'!AT74</f>
        <v>#VALUE!</v>
      </c>
      <c r="AW193" s="26" t="e">
        <f>'COSM-BONUS_CWS'!AU74</f>
        <v>#VALUE!</v>
      </c>
      <c r="AX193" s="26" t="e">
        <f>'COSM-BONUS_CWS'!AV74</f>
        <v>#VALUE!</v>
      </c>
      <c r="AY193" s="26" t="e">
        <f>'COSM-BONUS_CWS'!AW74</f>
        <v>#VALUE!</v>
      </c>
      <c r="AZ193" s="26" t="e">
        <f>'COSM-BONUS_CWS'!AX74</f>
        <v>#VALUE!</v>
      </c>
      <c r="BA193" s="26" t="e">
        <f>'COSM-BONUS_CWS'!AY74</f>
        <v>#VALUE!</v>
      </c>
      <c r="BB193" s="26" t="e">
        <f>'COSM-BONUS_CWS'!AZ74</f>
        <v>#VALUE!</v>
      </c>
      <c r="BC193" s="26" t="e">
        <f>'COSM-BONUS_CWS'!BA74</f>
        <v>#VALUE!</v>
      </c>
      <c r="BD193" s="26" t="e">
        <f>'COSM-BONUS_CWS'!BB74</f>
        <v>#REF!</v>
      </c>
      <c r="BE193" s="26" t="e">
        <f>'COSM-BONUS_CWS'!BC74</f>
        <v>#REF!</v>
      </c>
      <c r="BF193" s="26" t="e">
        <f>'COSM-BONUS_CWS'!BD74</f>
        <v>#REF!</v>
      </c>
      <c r="BG193" s="26" t="e">
        <f>'COSM-BONUS_CWS'!BE74</f>
        <v>#REF!</v>
      </c>
      <c r="BH193" s="26" t="e">
        <f>'COSM-BONUS_CWS'!BF74</f>
        <v>#REF!</v>
      </c>
      <c r="BI193" s="26" t="e">
        <f>'COSM-BONUS_CWS'!BG74</f>
        <v>#REF!</v>
      </c>
      <c r="BJ193" s="26" t="e">
        <f>'COSM-BONUS_CWS'!BH74</f>
        <v>#REF!</v>
      </c>
      <c r="BK193" s="26" t="e">
        <f>'COSM-BONUS_CWS'!BI74</f>
        <v>#REF!</v>
      </c>
      <c r="BL193" s="26" t="e">
        <f>'COSM-BONUS_CWS'!BJ74</f>
        <v>#REF!</v>
      </c>
      <c r="BM193" s="26" t="e">
        <f>'COSM-BONUS_CWS'!BK74</f>
        <v>#REF!</v>
      </c>
      <c r="BN193" s="26" t="e">
        <f>'COSM-BONUS_CWS'!BL74</f>
        <v>#REF!</v>
      </c>
      <c r="BO193" s="26" t="e">
        <f>'COSM-BONUS_CWS'!BM74</f>
        <v>#REF!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 t="e">
        <f t="shared" si="87"/>
        <v>#VALUE!</v>
      </c>
      <c r="AS194" s="26" t="e">
        <f t="shared" si="87"/>
        <v>#VALUE!</v>
      </c>
      <c r="AT194" s="26" t="e">
        <f t="shared" si="87"/>
        <v>#VALUE!</v>
      </c>
      <c r="AU194" s="26" t="e">
        <f t="shared" si="87"/>
        <v>#VALUE!</v>
      </c>
      <c r="AV194" s="26" t="e">
        <f t="shared" si="87"/>
        <v>#VALUE!</v>
      </c>
      <c r="AW194" s="26" t="e">
        <f t="shared" si="87"/>
        <v>#VALUE!</v>
      </c>
      <c r="AX194" s="26" t="e">
        <f t="shared" si="87"/>
        <v>#VALUE!</v>
      </c>
      <c r="AY194" s="26" t="e">
        <f t="shared" si="87"/>
        <v>#VALUE!</v>
      </c>
      <c r="AZ194" s="26" t="e">
        <f t="shared" si="87"/>
        <v>#VALUE!</v>
      </c>
      <c r="BA194" s="26" t="e">
        <f t="shared" si="87"/>
        <v>#VALUE!</v>
      </c>
      <c r="BB194" s="26" t="e">
        <f t="shared" si="87"/>
        <v>#VALUE!</v>
      </c>
      <c r="BC194" s="26" t="e">
        <f t="shared" si="87"/>
        <v>#VALUE!</v>
      </c>
      <c r="BD194" s="26" t="e">
        <f t="shared" si="87"/>
        <v>#REF!</v>
      </c>
      <c r="BE194" s="26" t="e">
        <f t="shared" si="87"/>
        <v>#REF!</v>
      </c>
      <c r="BF194" s="26" t="e">
        <f t="shared" si="87"/>
        <v>#REF!</v>
      </c>
      <c r="BG194" s="26" t="e">
        <f t="shared" si="87"/>
        <v>#REF!</v>
      </c>
      <c r="BH194" s="26" t="e">
        <f t="shared" si="87"/>
        <v>#REF!</v>
      </c>
      <c r="BI194" s="26" t="e">
        <f t="shared" si="87"/>
        <v>#REF!</v>
      </c>
      <c r="BJ194" s="26" t="e">
        <f t="shared" si="87"/>
        <v>#REF!</v>
      </c>
      <c r="BK194" s="26" t="e">
        <f t="shared" si="87"/>
        <v>#REF!</v>
      </c>
      <c r="BL194" s="26" t="e">
        <f t="shared" si="87"/>
        <v>#REF!</v>
      </c>
      <c r="BM194" s="26" t="e">
        <f t="shared" si="87"/>
        <v>#REF!</v>
      </c>
      <c r="BN194" s="26" t="e">
        <f t="shared" si="87"/>
        <v>#REF!</v>
      </c>
      <c r="BO194" s="26" t="e">
        <f t="shared" si="87"/>
        <v>#REF!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727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727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1229.75</v>
      </c>
      <c r="L209" s="26">
        <f t="shared" si="100"/>
        <v>1326.75</v>
      </c>
      <c r="M209" s="26">
        <f t="shared" si="100"/>
        <v>1423.75</v>
      </c>
      <c r="N209" s="26">
        <f t="shared" si="100"/>
        <v>1229.75</v>
      </c>
      <c r="O209" s="26">
        <f t="shared" si="100"/>
        <v>1326.75</v>
      </c>
      <c r="P209" s="26">
        <f t="shared" si="100"/>
        <v>1070.25</v>
      </c>
      <c r="Q209" s="26">
        <f t="shared" si="100"/>
        <v>1070.25</v>
      </c>
      <c r="R209" s="26">
        <f t="shared" si="100"/>
        <v>1070.25</v>
      </c>
      <c r="S209" s="26">
        <f t="shared" si="100"/>
        <v>690.5</v>
      </c>
      <c r="T209" s="26">
        <f t="shared" si="100"/>
        <v>3223.375</v>
      </c>
      <c r="U209" s="26">
        <f t="shared" si="100"/>
        <v>5323.25</v>
      </c>
      <c r="V209" s="26">
        <f t="shared" si="100"/>
        <v>5831.5</v>
      </c>
      <c r="W209" s="26">
        <f t="shared" si="100"/>
        <v>5831.5</v>
      </c>
      <c r="X209" s="26">
        <f t="shared" si="100"/>
        <v>6379.875</v>
      </c>
      <c r="Y209" s="26">
        <f t="shared" si="100"/>
        <v>6995.125</v>
      </c>
      <c r="Z209" s="26">
        <f t="shared" si="100"/>
        <v>5831.5</v>
      </c>
      <c r="AA209" s="26">
        <f t="shared" si="100"/>
        <v>6379.875</v>
      </c>
      <c r="AB209" s="26">
        <f t="shared" si="100"/>
        <v>5323.25</v>
      </c>
      <c r="AC209" s="26">
        <f t="shared" si="100"/>
        <v>5323.25</v>
      </c>
      <c r="AD209" s="26">
        <f t="shared" si="100"/>
        <v>5323.25</v>
      </c>
      <c r="AE209" s="26">
        <f t="shared" si="100"/>
        <v>3223.375</v>
      </c>
      <c r="AF209" s="26">
        <f t="shared" si="100"/>
        <v>6112.5</v>
      </c>
      <c r="AG209" s="26">
        <f t="shared" si="100"/>
        <v>9862.6162500000009</v>
      </c>
      <c r="AH209" s="26">
        <f t="shared" si="100"/>
        <v>11112.63175</v>
      </c>
      <c r="AI209" s="26">
        <f t="shared" si="100"/>
        <v>11112.63175</v>
      </c>
      <c r="AJ209" s="26">
        <f t="shared" si="100"/>
        <v>12000.155000000001</v>
      </c>
      <c r="AK209" s="26">
        <f t="shared" si="100"/>
        <v>13250.170500000002</v>
      </c>
      <c r="AL209" s="26">
        <f t="shared" si="100"/>
        <v>11112.63175</v>
      </c>
      <c r="AM209" s="26">
        <f t="shared" ref="AM209:BO209" si="101">AM202+AM193+AM175+AM166+AM184</f>
        <v>12000.155000000001</v>
      </c>
      <c r="AN209" s="26">
        <f t="shared" si="101"/>
        <v>9862.6162500000009</v>
      </c>
      <c r="AO209" s="26">
        <f t="shared" si="101"/>
        <v>9862.6162500000009</v>
      </c>
      <c r="AP209" s="26">
        <f t="shared" si="101"/>
        <v>9862.6162500000009</v>
      </c>
      <c r="AQ209" s="26">
        <f t="shared" si="101"/>
        <v>6112.5697499999997</v>
      </c>
      <c r="AR209" s="26" t="e">
        <f t="shared" si="101"/>
        <v>#VALUE!</v>
      </c>
      <c r="AS209" s="26" t="e">
        <f t="shared" si="101"/>
        <v>#VALUE!</v>
      </c>
      <c r="AT209" s="26" t="e">
        <f t="shared" si="101"/>
        <v>#VALUE!</v>
      </c>
      <c r="AU209" s="26" t="e">
        <f t="shared" si="101"/>
        <v>#VALUE!</v>
      </c>
      <c r="AV209" s="26" t="e">
        <f t="shared" si="101"/>
        <v>#VALUE!</v>
      </c>
      <c r="AW209" s="26" t="e">
        <f t="shared" si="101"/>
        <v>#VALUE!</v>
      </c>
      <c r="AX209" s="26" t="e">
        <f t="shared" si="101"/>
        <v>#VALUE!</v>
      </c>
      <c r="AY209" s="26" t="e">
        <f t="shared" si="101"/>
        <v>#VALUE!</v>
      </c>
      <c r="AZ209" s="26" t="e">
        <f t="shared" si="101"/>
        <v>#VALUE!</v>
      </c>
      <c r="BA209" s="26" t="e">
        <f t="shared" si="101"/>
        <v>#VALUE!</v>
      </c>
      <c r="BB209" s="26" t="e">
        <f t="shared" si="101"/>
        <v>#VALUE!</v>
      </c>
      <c r="BC209" s="26" t="e">
        <f t="shared" si="101"/>
        <v>#VALUE!</v>
      </c>
      <c r="BD209" s="26" t="e">
        <f t="shared" si="101"/>
        <v>#REF!</v>
      </c>
      <c r="BE209" s="26" t="e">
        <f t="shared" si="101"/>
        <v>#REF!</v>
      </c>
      <c r="BF209" s="26" t="e">
        <f t="shared" si="101"/>
        <v>#REF!</v>
      </c>
      <c r="BG209" s="26" t="e">
        <f t="shared" si="101"/>
        <v>#REF!</v>
      </c>
      <c r="BH209" s="26" t="e">
        <f t="shared" si="101"/>
        <v>#REF!</v>
      </c>
      <c r="BI209" s="26" t="e">
        <f t="shared" si="101"/>
        <v>#REF!</v>
      </c>
      <c r="BJ209" s="26" t="e">
        <f t="shared" si="101"/>
        <v>#REF!</v>
      </c>
      <c r="BK209" s="26" t="e">
        <f t="shared" si="101"/>
        <v>#REF!</v>
      </c>
      <c r="BL209" s="26" t="e">
        <f t="shared" si="101"/>
        <v>#REF!</v>
      </c>
      <c r="BM209" s="26" t="e">
        <f t="shared" si="101"/>
        <v>#REF!</v>
      </c>
      <c r="BN209" s="26" t="e">
        <f t="shared" si="101"/>
        <v>#REF!</v>
      </c>
      <c r="BO209" s="26" t="e">
        <f t="shared" si="101"/>
        <v>#REF!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2001229.75</v>
      </c>
      <c r="L210" s="26">
        <f t="shared" si="102"/>
        <v>2001326.75</v>
      </c>
      <c r="M210" s="26">
        <f t="shared" si="102"/>
        <v>2001423.75</v>
      </c>
      <c r="N210" s="26">
        <f t="shared" si="102"/>
        <v>2001229.75</v>
      </c>
      <c r="O210" s="26">
        <f t="shared" si="102"/>
        <v>2001326.75</v>
      </c>
      <c r="P210" s="26">
        <f t="shared" si="102"/>
        <v>2001070.25</v>
      </c>
      <c r="Q210" s="26">
        <f t="shared" si="102"/>
        <v>2001070.25</v>
      </c>
      <c r="R210" s="26">
        <f t="shared" si="102"/>
        <v>2001070.25</v>
      </c>
      <c r="S210" s="26">
        <f t="shared" si="102"/>
        <v>2000690.5</v>
      </c>
      <c r="T210" s="26">
        <f t="shared" si="102"/>
        <v>2803223.375</v>
      </c>
      <c r="U210" s="26">
        <f t="shared" si="102"/>
        <v>2805323.25</v>
      </c>
      <c r="V210" s="26">
        <f t="shared" si="102"/>
        <v>2805831.5</v>
      </c>
      <c r="W210" s="26">
        <f t="shared" si="102"/>
        <v>2805831.5</v>
      </c>
      <c r="X210" s="26">
        <f t="shared" si="102"/>
        <v>2806379.875</v>
      </c>
      <c r="Y210" s="26">
        <f t="shared" si="102"/>
        <v>2806995.125</v>
      </c>
      <c r="Z210" s="26">
        <f t="shared" si="102"/>
        <v>2805831.5</v>
      </c>
      <c r="AA210" s="26">
        <f t="shared" si="102"/>
        <v>2806379.875</v>
      </c>
      <c r="AB210" s="26">
        <f t="shared" si="102"/>
        <v>2805323.25</v>
      </c>
      <c r="AC210" s="26">
        <f t="shared" si="102"/>
        <v>2805323.25</v>
      </c>
      <c r="AD210" s="26">
        <f t="shared" si="102"/>
        <v>2805323.25</v>
      </c>
      <c r="AE210" s="26">
        <f t="shared" si="102"/>
        <v>2803223.375</v>
      </c>
      <c r="AF210" s="26">
        <f t="shared" si="102"/>
        <v>3606112.5</v>
      </c>
      <c r="AG210" s="26">
        <f t="shared" si="102"/>
        <v>3609862.61625</v>
      </c>
      <c r="AH210" s="26">
        <f t="shared" si="102"/>
        <v>3611112.6317500002</v>
      </c>
      <c r="AI210" s="26">
        <f t="shared" si="102"/>
        <v>3611112.6317500002</v>
      </c>
      <c r="AJ210" s="26">
        <f t="shared" si="102"/>
        <v>3612000.1549999998</v>
      </c>
      <c r="AK210" s="26">
        <f t="shared" si="102"/>
        <v>3613250.1705</v>
      </c>
      <c r="AL210" s="26">
        <f t="shared" si="102"/>
        <v>3611112.6317500002</v>
      </c>
      <c r="AM210" s="26">
        <f t="shared" ref="AM210:BO210" si="103">AM208+AM209</f>
        <v>3612000.1549999998</v>
      </c>
      <c r="AN210" s="26">
        <f t="shared" si="103"/>
        <v>3609862.61625</v>
      </c>
      <c r="AO210" s="26">
        <f t="shared" si="103"/>
        <v>3609862.61625</v>
      </c>
      <c r="AP210" s="26">
        <f t="shared" si="103"/>
        <v>3609862.61625</v>
      </c>
      <c r="AQ210" s="26">
        <f t="shared" si="103"/>
        <v>3606112.5697499998</v>
      </c>
      <c r="AR210" s="26" t="e">
        <f t="shared" si="103"/>
        <v>#VALUE!</v>
      </c>
      <c r="AS210" s="26" t="e">
        <f t="shared" si="103"/>
        <v>#VALUE!</v>
      </c>
      <c r="AT210" s="26" t="e">
        <f t="shared" si="103"/>
        <v>#VALUE!</v>
      </c>
      <c r="AU210" s="26" t="e">
        <f t="shared" si="103"/>
        <v>#VALUE!</v>
      </c>
      <c r="AV210" s="26" t="e">
        <f t="shared" si="103"/>
        <v>#VALUE!</v>
      </c>
      <c r="AW210" s="26" t="e">
        <f t="shared" si="103"/>
        <v>#VALUE!</v>
      </c>
      <c r="AX210" s="26" t="e">
        <f t="shared" si="103"/>
        <v>#VALUE!</v>
      </c>
      <c r="AY210" s="26" t="e">
        <f t="shared" si="103"/>
        <v>#VALUE!</v>
      </c>
      <c r="AZ210" s="26" t="e">
        <f t="shared" si="103"/>
        <v>#VALUE!</v>
      </c>
      <c r="BA210" s="26" t="e">
        <f t="shared" si="103"/>
        <v>#VALUE!</v>
      </c>
      <c r="BB210" s="26" t="e">
        <f t="shared" si="103"/>
        <v>#VALUE!</v>
      </c>
      <c r="BC210" s="26" t="e">
        <f t="shared" si="103"/>
        <v>#VALUE!</v>
      </c>
      <c r="BD210" s="26" t="e">
        <f t="shared" si="103"/>
        <v>#REF!</v>
      </c>
      <c r="BE210" s="26" t="e">
        <f t="shared" si="103"/>
        <v>#REF!</v>
      </c>
      <c r="BF210" s="26" t="e">
        <f t="shared" si="103"/>
        <v>#REF!</v>
      </c>
      <c r="BG210" s="26" t="e">
        <f t="shared" si="103"/>
        <v>#REF!</v>
      </c>
      <c r="BH210" s="26" t="e">
        <f t="shared" si="103"/>
        <v>#REF!</v>
      </c>
      <c r="BI210" s="26" t="e">
        <f t="shared" si="103"/>
        <v>#REF!</v>
      </c>
      <c r="BJ210" s="26" t="e">
        <f t="shared" si="103"/>
        <v>#REF!</v>
      </c>
      <c r="BK210" s="26" t="e">
        <f t="shared" si="103"/>
        <v>#REF!</v>
      </c>
      <c r="BL210" s="26" t="e">
        <f t="shared" si="103"/>
        <v>#REF!</v>
      </c>
      <c r="BM210" s="26" t="e">
        <f t="shared" si="103"/>
        <v>#REF!</v>
      </c>
      <c r="BN210" s="26" t="e">
        <f t="shared" si="103"/>
        <v>#REF!</v>
      </c>
      <c r="BO210" s="26" t="e">
        <f t="shared" si="103"/>
        <v>#REF!</v>
      </c>
      <c r="BP210" s="38" t="e">
        <f t="shared" ref="BP210:BP215" si="104">SUM(H210:BO210)</f>
        <v>#VALUE!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24010438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33664989.125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43322263.910500005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 t="e">
        <f>SUM(AR210:BC210)</f>
        <v>#VALUE!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 t="e">
        <f>SUM(BD210:BO210)</f>
        <v>#REF!</v>
      </c>
      <c r="BP211" s="38" t="e">
        <f t="shared" si="104"/>
        <v>#VALUE!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2001229.75</v>
      </c>
      <c r="L214" s="26">
        <f t="shared" si="107"/>
        <v>2001326.75</v>
      </c>
      <c r="M214" s="26">
        <f t="shared" si="107"/>
        <v>2001423.75</v>
      </c>
      <c r="N214" s="26">
        <f t="shared" si="107"/>
        <v>2001229.75</v>
      </c>
      <c r="O214" s="26">
        <f t="shared" si="107"/>
        <v>2001326.75</v>
      </c>
      <c r="P214" s="26">
        <f t="shared" si="107"/>
        <v>2001070.25</v>
      </c>
      <c r="Q214" s="26">
        <f t="shared" si="107"/>
        <v>2001070.25</v>
      </c>
      <c r="R214" s="26">
        <f t="shared" si="107"/>
        <v>2001070.25</v>
      </c>
      <c r="S214" s="26">
        <f t="shared" si="107"/>
        <v>2000690.5</v>
      </c>
      <c r="T214" s="26">
        <f t="shared" si="107"/>
        <v>2803223.375</v>
      </c>
      <c r="U214" s="26">
        <f t="shared" si="107"/>
        <v>2805323.25</v>
      </c>
      <c r="V214" s="26">
        <f t="shared" si="107"/>
        <v>2805831.5</v>
      </c>
      <c r="W214" s="26">
        <f t="shared" si="107"/>
        <v>2805831.5</v>
      </c>
      <c r="X214" s="26">
        <f t="shared" si="107"/>
        <v>2806379.875</v>
      </c>
      <c r="Y214" s="26">
        <f t="shared" si="107"/>
        <v>2806995.125</v>
      </c>
      <c r="Z214" s="26">
        <f t="shared" si="107"/>
        <v>2805831.5</v>
      </c>
      <c r="AA214" s="26">
        <f t="shared" si="107"/>
        <v>2806379.875</v>
      </c>
      <c r="AB214" s="26">
        <f t="shared" si="107"/>
        <v>2805323.25</v>
      </c>
      <c r="AC214" s="26">
        <f t="shared" si="107"/>
        <v>2805323.25</v>
      </c>
      <c r="AD214" s="26">
        <f t="shared" si="107"/>
        <v>2805323.25</v>
      </c>
      <c r="AE214" s="26">
        <f t="shared" si="107"/>
        <v>2803223.375</v>
      </c>
      <c r="AF214" s="26">
        <f t="shared" si="107"/>
        <v>3606112.5</v>
      </c>
      <c r="AG214" s="26">
        <f t="shared" si="107"/>
        <v>3609862.61625</v>
      </c>
      <c r="AH214" s="26">
        <f t="shared" si="107"/>
        <v>3611112.6317500002</v>
      </c>
      <c r="AI214" s="26">
        <f t="shared" si="107"/>
        <v>3611112.6317500002</v>
      </c>
      <c r="AJ214" s="26">
        <f t="shared" si="107"/>
        <v>3612000.1549999998</v>
      </c>
      <c r="AK214" s="26">
        <f t="shared" si="107"/>
        <v>3613250.1705</v>
      </c>
      <c r="AL214" s="26">
        <f t="shared" si="107"/>
        <v>3611112.6317500002</v>
      </c>
      <c r="AM214" s="26">
        <f t="shared" ref="AM214:BO214" si="108">AM212+AM210</f>
        <v>3612000.1549999998</v>
      </c>
      <c r="AN214" s="26">
        <f t="shared" si="108"/>
        <v>3609862.61625</v>
      </c>
      <c r="AO214" s="26">
        <f t="shared" si="108"/>
        <v>3609862.61625</v>
      </c>
      <c r="AP214" s="26">
        <f t="shared" si="108"/>
        <v>3609862.61625</v>
      </c>
      <c r="AQ214" s="26">
        <f t="shared" si="108"/>
        <v>3606112.5697499998</v>
      </c>
      <c r="AR214" s="26" t="e">
        <f t="shared" si="108"/>
        <v>#VALUE!</v>
      </c>
      <c r="AS214" s="26" t="e">
        <f t="shared" si="108"/>
        <v>#VALUE!</v>
      </c>
      <c r="AT214" s="26" t="e">
        <f t="shared" si="108"/>
        <v>#VALUE!</v>
      </c>
      <c r="AU214" s="26" t="e">
        <f t="shared" si="108"/>
        <v>#VALUE!</v>
      </c>
      <c r="AV214" s="26" t="e">
        <f t="shared" si="108"/>
        <v>#VALUE!</v>
      </c>
      <c r="AW214" s="26" t="e">
        <f t="shared" si="108"/>
        <v>#VALUE!</v>
      </c>
      <c r="AX214" s="26" t="e">
        <f t="shared" si="108"/>
        <v>#VALUE!</v>
      </c>
      <c r="AY214" s="26" t="e">
        <f t="shared" si="108"/>
        <v>#VALUE!</v>
      </c>
      <c r="AZ214" s="26" t="e">
        <f t="shared" si="108"/>
        <v>#VALUE!</v>
      </c>
      <c r="BA214" s="26" t="e">
        <f t="shared" si="108"/>
        <v>#VALUE!</v>
      </c>
      <c r="BB214" s="26" t="e">
        <f t="shared" si="108"/>
        <v>#VALUE!</v>
      </c>
      <c r="BC214" s="26" t="e">
        <f t="shared" si="108"/>
        <v>#VALUE!</v>
      </c>
      <c r="BD214" s="26" t="e">
        <f t="shared" si="108"/>
        <v>#REF!</v>
      </c>
      <c r="BE214" s="26" t="e">
        <f t="shared" si="108"/>
        <v>#REF!</v>
      </c>
      <c r="BF214" s="26" t="e">
        <f t="shared" si="108"/>
        <v>#REF!</v>
      </c>
      <c r="BG214" s="26" t="e">
        <f t="shared" si="108"/>
        <v>#REF!</v>
      </c>
      <c r="BH214" s="26" t="e">
        <f t="shared" si="108"/>
        <v>#REF!</v>
      </c>
      <c r="BI214" s="26" t="e">
        <f t="shared" si="108"/>
        <v>#REF!</v>
      </c>
      <c r="BJ214" s="26" t="e">
        <f t="shared" si="108"/>
        <v>#REF!</v>
      </c>
      <c r="BK214" s="26" t="e">
        <f t="shared" si="108"/>
        <v>#REF!</v>
      </c>
      <c r="BL214" s="26" t="e">
        <f t="shared" si="108"/>
        <v>#REF!</v>
      </c>
      <c r="BM214" s="26" t="e">
        <f t="shared" si="108"/>
        <v>#REF!</v>
      </c>
      <c r="BN214" s="26" t="e">
        <f t="shared" si="108"/>
        <v>#REF!</v>
      </c>
      <c r="BO214" s="26" t="e">
        <f t="shared" si="108"/>
        <v>#REF!</v>
      </c>
      <c r="BP214" s="38" t="e">
        <f t="shared" si="104"/>
        <v>#VALUE!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24010438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33664989.125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43322263.910500005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 t="e">
        <f>SUM(AR214:BC214)</f>
        <v>#VALUE!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 t="e">
        <f>SUM(BD214:BO214)</f>
        <v>#REF!</v>
      </c>
      <c r="BP215" s="38" t="e">
        <f t="shared" si="104"/>
        <v>#VALUE!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320196.76</v>
      </c>
      <c r="L219" s="26">
        <f>L210*STAFFPLAN_CWS!$C177</f>
        <v>320212.28000000003</v>
      </c>
      <c r="M219" s="26">
        <f>M210*STAFFPLAN_CWS!$C177</f>
        <v>320227.8</v>
      </c>
      <c r="N219" s="26">
        <f>N210*STAFFPLAN_CWS!$C177</f>
        <v>320196.76</v>
      </c>
      <c r="O219" s="26">
        <f>O210*STAFFPLAN_CWS!$C177</f>
        <v>320212.28000000003</v>
      </c>
      <c r="P219" s="26">
        <f>P210*STAFFPLAN_CWS!$C177</f>
        <v>320171.24</v>
      </c>
      <c r="Q219" s="26">
        <f>Q210*STAFFPLAN_CWS!$C177</f>
        <v>320171.24</v>
      </c>
      <c r="R219" s="26">
        <f>R210*STAFFPLAN_CWS!$C177</f>
        <v>320171.24</v>
      </c>
      <c r="S219" s="26">
        <f>S210*STAFFPLAN_CWS!$D177</f>
        <v>320110.48</v>
      </c>
      <c r="T219" s="26">
        <f>T210*STAFFPLAN_CWS!$D177</f>
        <v>448515.74</v>
      </c>
      <c r="U219" s="26">
        <f>U210*STAFFPLAN_CWS!$D177</f>
        <v>448851.72000000003</v>
      </c>
      <c r="V219" s="26">
        <f>V210*STAFFPLAN_CWS!$D177</f>
        <v>448933.04000000004</v>
      </c>
      <c r="W219" s="26">
        <f>W210*STAFFPLAN_CWS!$D177</f>
        <v>448933.04000000004</v>
      </c>
      <c r="X219" s="26">
        <f>X210*STAFFPLAN_CWS!$D177</f>
        <v>449020.78</v>
      </c>
      <c r="Y219" s="26">
        <f>Y210*STAFFPLAN_CWS!$D177</f>
        <v>449119.22000000003</v>
      </c>
      <c r="Z219" s="26">
        <f>Z210*STAFFPLAN_CWS!$D177</f>
        <v>448933.04000000004</v>
      </c>
      <c r="AA219" s="26">
        <f>AA210*STAFFPLAN_CWS!$D177</f>
        <v>449020.78</v>
      </c>
      <c r="AB219" s="26">
        <f>AB210*STAFFPLAN_CWS!$D177</f>
        <v>448851.72000000003</v>
      </c>
      <c r="AC219" s="26">
        <f>AC210*STAFFPLAN_CWS!$D177</f>
        <v>448851.72000000003</v>
      </c>
      <c r="AD219" s="26">
        <f>AD210*STAFFPLAN_CWS!$D177</f>
        <v>448851.72000000003</v>
      </c>
      <c r="AE219" s="26">
        <f>AE210*STAFFPLAN_CWS!$D177</f>
        <v>448515.74</v>
      </c>
      <c r="AF219" s="26">
        <f>AF210*STAFFPLAN_CWS!$E177</f>
        <v>576978</v>
      </c>
      <c r="AG219" s="26">
        <f>AG210*STAFFPLAN_CWS!$E177</f>
        <v>577578.01859999995</v>
      </c>
      <c r="AH219" s="26">
        <f>AH210*STAFFPLAN_CWS!$E177</f>
        <v>577778.02108000009</v>
      </c>
      <c r="AI219" s="26">
        <f>AI210*STAFFPLAN_CWS!$E177</f>
        <v>577778.02108000009</v>
      </c>
      <c r="AJ219" s="26">
        <f>AJ210*STAFFPLAN_CWS!$E177</f>
        <v>577920.02480000001</v>
      </c>
      <c r="AK219" s="26">
        <f>AK210*STAFFPLAN_CWS!$E177</f>
        <v>578120.02728000004</v>
      </c>
      <c r="AL219" s="26">
        <f>AL210*STAFFPLAN_CWS!$E177</f>
        <v>577778.02108000009</v>
      </c>
      <c r="AM219" s="26">
        <f>AM210*STAFFPLAN_CWS!$E177</f>
        <v>577920.02480000001</v>
      </c>
      <c r="AN219" s="26">
        <f>AN210*STAFFPLAN_CWS!$E177</f>
        <v>577578.01859999995</v>
      </c>
      <c r="AO219" s="26">
        <f>AO210*STAFFPLAN_CWS!$E177</f>
        <v>577578.01859999995</v>
      </c>
      <c r="AP219" s="26">
        <f>AP210*STAFFPLAN_CWS!$E177</f>
        <v>577578.01859999995</v>
      </c>
      <c r="AQ219" s="26">
        <f>AQ210*STAFFPLAN_CWS!$E177</f>
        <v>576978.01115999999</v>
      </c>
      <c r="AR219" s="26" t="e">
        <f>AR210*STAFFPLAN_CWS!$F177</f>
        <v>#VALUE!</v>
      </c>
      <c r="AS219" s="26" t="e">
        <f>AS210*STAFFPLAN_CWS!$F177</f>
        <v>#VALUE!</v>
      </c>
      <c r="AT219" s="26" t="e">
        <f>AT210*STAFFPLAN_CWS!$F177</f>
        <v>#VALUE!</v>
      </c>
      <c r="AU219" s="26" t="e">
        <f>AU210*STAFFPLAN_CWS!$F177</f>
        <v>#VALUE!</v>
      </c>
      <c r="AV219" s="26" t="e">
        <f>AV210*STAFFPLAN_CWS!$F177</f>
        <v>#VALUE!</v>
      </c>
      <c r="AW219" s="26" t="e">
        <f>AW210*STAFFPLAN_CWS!$F177</f>
        <v>#VALUE!</v>
      </c>
      <c r="AX219" s="26" t="e">
        <f>AX210*STAFFPLAN_CWS!$F177</f>
        <v>#VALUE!</v>
      </c>
      <c r="AY219" s="26" t="e">
        <f>AY210*STAFFPLAN_CWS!$F177</f>
        <v>#VALUE!</v>
      </c>
      <c r="AZ219" s="26" t="e">
        <f>AZ210*STAFFPLAN_CWS!$F177</f>
        <v>#VALUE!</v>
      </c>
      <c r="BA219" s="26" t="e">
        <f>BA210*STAFFPLAN_CWS!$F177</f>
        <v>#VALUE!</v>
      </c>
      <c r="BB219" s="26" t="e">
        <f>BB210*STAFFPLAN_CWS!$F177</f>
        <v>#VALUE!</v>
      </c>
      <c r="BC219" s="26" t="e">
        <f>BC210*STAFFPLAN_CWS!$F177</f>
        <v>#VALUE!</v>
      </c>
      <c r="BD219" s="26" t="e">
        <f>BD210*STAFFPLAN_CWS!$G177</f>
        <v>#REF!</v>
      </c>
      <c r="BE219" s="26" t="e">
        <f>BE210*STAFFPLAN_CWS!$G177</f>
        <v>#REF!</v>
      </c>
      <c r="BF219" s="26" t="e">
        <f>BF210*STAFFPLAN_CWS!$G177</f>
        <v>#REF!</v>
      </c>
      <c r="BG219" s="26" t="e">
        <f>BG210*STAFFPLAN_CWS!$G177</f>
        <v>#REF!</v>
      </c>
      <c r="BH219" s="26" t="e">
        <f>BH210*STAFFPLAN_CWS!$G177</f>
        <v>#REF!</v>
      </c>
      <c r="BI219" s="26" t="e">
        <f>BI210*STAFFPLAN_CWS!$G177</f>
        <v>#REF!</v>
      </c>
      <c r="BJ219" s="26" t="e">
        <f>BJ210*STAFFPLAN_CWS!$G177</f>
        <v>#REF!</v>
      </c>
      <c r="BK219" s="26" t="e">
        <f>BK210*STAFFPLAN_CWS!$G177</f>
        <v>#REF!</v>
      </c>
      <c r="BL219" s="26" t="e">
        <f>BL210*STAFFPLAN_CWS!$G177</f>
        <v>#REF!</v>
      </c>
      <c r="BM219" s="26" t="e">
        <f>BM210*STAFFPLAN_CWS!$G177</f>
        <v>#REF!</v>
      </c>
      <c r="BN219" s="26" t="e">
        <f>BN210*STAFFPLAN_CWS!$G177</f>
        <v>#REF!</v>
      </c>
      <c r="BO219" s="26" t="e">
        <f>BO210*STAFFPLAN_CWS!$G177</f>
        <v>#REF!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80049.19</v>
      </c>
      <c r="L220" s="26">
        <f>L210*STAFFPLAN_CWS!$C178</f>
        <v>80053.070000000007</v>
      </c>
      <c r="M220" s="26">
        <f>M210*STAFFPLAN_CWS!$C178</f>
        <v>80056.95</v>
      </c>
      <c r="N220" s="26">
        <f>N210*STAFFPLAN_CWS!$C178</f>
        <v>80049.19</v>
      </c>
      <c r="O220" s="26">
        <f>O210*STAFFPLAN_CWS!$C178</f>
        <v>80053.070000000007</v>
      </c>
      <c r="P220" s="26">
        <f>P210*STAFFPLAN_CWS!$C178</f>
        <v>80042.81</v>
      </c>
      <c r="Q220" s="26">
        <f>Q210*STAFFPLAN_CWS!$C178</f>
        <v>80042.81</v>
      </c>
      <c r="R220" s="26">
        <f>R210*STAFFPLAN_CWS!$C178</f>
        <v>80042.81</v>
      </c>
      <c r="S220" s="26">
        <f>S210*STAFFPLAN_CWS!$D178</f>
        <v>80027.62</v>
      </c>
      <c r="T220" s="26">
        <f>T210*STAFFPLAN_CWS!$D178</f>
        <v>112128.935</v>
      </c>
      <c r="U220" s="26">
        <f>U210*STAFFPLAN_CWS!$D178</f>
        <v>112212.93000000001</v>
      </c>
      <c r="V220" s="26">
        <f>V210*STAFFPLAN_CWS!$D178</f>
        <v>112233.26000000001</v>
      </c>
      <c r="W220" s="26">
        <f>W210*STAFFPLAN_CWS!$D178</f>
        <v>112233.26000000001</v>
      </c>
      <c r="X220" s="26">
        <f>X210*STAFFPLAN_CWS!$D178</f>
        <v>112255.19500000001</v>
      </c>
      <c r="Y220" s="26">
        <f>Y210*STAFFPLAN_CWS!$D178</f>
        <v>112279.80500000001</v>
      </c>
      <c r="Z220" s="26">
        <f>Z210*STAFFPLAN_CWS!$D178</f>
        <v>112233.26000000001</v>
      </c>
      <c r="AA220" s="26">
        <f>AA210*STAFFPLAN_CWS!$D178</f>
        <v>112255.19500000001</v>
      </c>
      <c r="AB220" s="26">
        <f>AB210*STAFFPLAN_CWS!$D178</f>
        <v>112212.93000000001</v>
      </c>
      <c r="AC220" s="26">
        <f>AC210*STAFFPLAN_CWS!$D178</f>
        <v>112212.93000000001</v>
      </c>
      <c r="AD220" s="26">
        <f>AD210*STAFFPLAN_CWS!$D178</f>
        <v>112212.93000000001</v>
      </c>
      <c r="AE220" s="26">
        <f>AE210*STAFFPLAN_CWS!$D178</f>
        <v>112128.935</v>
      </c>
      <c r="AF220" s="26">
        <f>AF210*STAFFPLAN_CWS!$E178</f>
        <v>144244.5</v>
      </c>
      <c r="AG220" s="26">
        <f>AG210*STAFFPLAN_CWS!$E178</f>
        <v>144394.50464999999</v>
      </c>
      <c r="AH220" s="26">
        <f>AH210*STAFFPLAN_CWS!$E178</f>
        <v>144444.50527000002</v>
      </c>
      <c r="AI220" s="26">
        <f>AI210*STAFFPLAN_CWS!$E178</f>
        <v>144444.50527000002</v>
      </c>
      <c r="AJ220" s="26">
        <f>AJ210*STAFFPLAN_CWS!$E178</f>
        <v>144480.0062</v>
      </c>
      <c r="AK220" s="26">
        <f>AK210*STAFFPLAN_CWS!$E178</f>
        <v>144530.00682000001</v>
      </c>
      <c r="AL220" s="26">
        <f>AL210*STAFFPLAN_CWS!$E178</f>
        <v>144444.50527000002</v>
      </c>
      <c r="AM220" s="26">
        <f>AM210*STAFFPLAN_CWS!$E178</f>
        <v>144480.0062</v>
      </c>
      <c r="AN220" s="26">
        <f>AN210*STAFFPLAN_CWS!$E178</f>
        <v>144394.50464999999</v>
      </c>
      <c r="AO220" s="26">
        <f>AO210*STAFFPLAN_CWS!$E178</f>
        <v>144394.50464999999</v>
      </c>
      <c r="AP220" s="26">
        <f>AP210*STAFFPLAN_CWS!$E178</f>
        <v>144394.50464999999</v>
      </c>
      <c r="AQ220" s="26">
        <f>AQ210*STAFFPLAN_CWS!$E178</f>
        <v>144244.50279</v>
      </c>
      <c r="AR220" s="26" t="e">
        <f>AR210*STAFFPLAN_CWS!$F178</f>
        <v>#VALUE!</v>
      </c>
      <c r="AS220" s="26" t="e">
        <f>AS210*STAFFPLAN_CWS!$F178</f>
        <v>#VALUE!</v>
      </c>
      <c r="AT220" s="26" t="e">
        <f>AT210*STAFFPLAN_CWS!$F178</f>
        <v>#VALUE!</v>
      </c>
      <c r="AU220" s="26" t="e">
        <f>AU210*STAFFPLAN_CWS!$F178</f>
        <v>#VALUE!</v>
      </c>
      <c r="AV220" s="26" t="e">
        <f>AV210*STAFFPLAN_CWS!$F178</f>
        <v>#VALUE!</v>
      </c>
      <c r="AW220" s="26" t="e">
        <f>AW210*STAFFPLAN_CWS!$F178</f>
        <v>#VALUE!</v>
      </c>
      <c r="AX220" s="26" t="e">
        <f>AX210*STAFFPLAN_CWS!$F178</f>
        <v>#VALUE!</v>
      </c>
      <c r="AY220" s="26" t="e">
        <f>AY210*STAFFPLAN_CWS!$F178</f>
        <v>#VALUE!</v>
      </c>
      <c r="AZ220" s="26" t="e">
        <f>AZ210*STAFFPLAN_CWS!$F178</f>
        <v>#VALUE!</v>
      </c>
      <c r="BA220" s="26" t="e">
        <f>BA210*STAFFPLAN_CWS!$F178</f>
        <v>#VALUE!</v>
      </c>
      <c r="BB220" s="26" t="e">
        <f>BB210*STAFFPLAN_CWS!$F178</f>
        <v>#VALUE!</v>
      </c>
      <c r="BC220" s="26" t="e">
        <f>BC210*STAFFPLAN_CWS!$F178</f>
        <v>#VALUE!</v>
      </c>
      <c r="BD220" s="26" t="e">
        <f>BD210*STAFFPLAN_CWS!$G178</f>
        <v>#REF!</v>
      </c>
      <c r="BE220" s="26" t="e">
        <f>BE210*STAFFPLAN_CWS!$G178</f>
        <v>#REF!</v>
      </c>
      <c r="BF220" s="26" t="e">
        <f>BF210*STAFFPLAN_CWS!$G178</f>
        <v>#REF!</v>
      </c>
      <c r="BG220" s="26" t="e">
        <f>BG210*STAFFPLAN_CWS!$G178</f>
        <v>#REF!</v>
      </c>
      <c r="BH220" s="26" t="e">
        <f>BH210*STAFFPLAN_CWS!$G178</f>
        <v>#REF!</v>
      </c>
      <c r="BI220" s="26" t="e">
        <f>BI210*STAFFPLAN_CWS!$G178</f>
        <v>#REF!</v>
      </c>
      <c r="BJ220" s="26" t="e">
        <f>BJ210*STAFFPLAN_CWS!$G178</f>
        <v>#REF!</v>
      </c>
      <c r="BK220" s="26" t="e">
        <f>BK210*STAFFPLAN_CWS!$G178</f>
        <v>#REF!</v>
      </c>
      <c r="BL220" s="26" t="e">
        <f>BL210*STAFFPLAN_CWS!$G178</f>
        <v>#REF!</v>
      </c>
      <c r="BM220" s="26" t="e">
        <f>BM210*STAFFPLAN_CWS!$G178</f>
        <v>#REF!</v>
      </c>
      <c r="BN220" s="26" t="e">
        <f>BN210*STAFFPLAN_CWS!$G178</f>
        <v>#REF!</v>
      </c>
      <c r="BO220" s="26" t="e">
        <f>BO210*STAFFPLAN_CWS!$G178</f>
        <v>#REF!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 t="e">
        <f>AR210*STAFFPLAN_CWS!$F179</f>
        <v>#VALUE!</v>
      </c>
      <c r="AS221" s="26" t="e">
        <f>AS210*STAFFPLAN_CWS!$F179</f>
        <v>#VALUE!</v>
      </c>
      <c r="AT221" s="26" t="e">
        <f>AT210*STAFFPLAN_CWS!$F179</f>
        <v>#VALUE!</v>
      </c>
      <c r="AU221" s="26" t="e">
        <f>AU210*STAFFPLAN_CWS!$F179</f>
        <v>#VALUE!</v>
      </c>
      <c r="AV221" s="26" t="e">
        <f>AV210*STAFFPLAN_CWS!$F179</f>
        <v>#VALUE!</v>
      </c>
      <c r="AW221" s="26" t="e">
        <f>AW210*STAFFPLAN_CWS!$F179</f>
        <v>#VALUE!</v>
      </c>
      <c r="AX221" s="26" t="e">
        <f>AX210*STAFFPLAN_CWS!$F179</f>
        <v>#VALUE!</v>
      </c>
      <c r="AY221" s="26" t="e">
        <f>AY210*STAFFPLAN_CWS!$F179</f>
        <v>#VALUE!</v>
      </c>
      <c r="AZ221" s="26" t="e">
        <f>AZ210*STAFFPLAN_CWS!$F179</f>
        <v>#VALUE!</v>
      </c>
      <c r="BA221" s="26" t="e">
        <f>BA210*STAFFPLAN_CWS!$F179</f>
        <v>#VALUE!</v>
      </c>
      <c r="BB221" s="26" t="e">
        <f>BB210*STAFFPLAN_CWS!$F179</f>
        <v>#VALUE!</v>
      </c>
      <c r="BC221" s="26" t="e">
        <f>BC210*STAFFPLAN_CWS!$F179</f>
        <v>#VALUE!</v>
      </c>
      <c r="BD221" s="26" t="e">
        <f>BD210*STAFFPLAN_CWS!$G179</f>
        <v>#REF!</v>
      </c>
      <c r="BE221" s="26" t="e">
        <f>BE210*STAFFPLAN_CWS!$G179</f>
        <v>#REF!</v>
      </c>
      <c r="BF221" s="26" t="e">
        <f>BF210*STAFFPLAN_CWS!$G179</f>
        <v>#REF!</v>
      </c>
      <c r="BG221" s="26" t="e">
        <f>BG210*STAFFPLAN_CWS!$G179</f>
        <v>#REF!</v>
      </c>
      <c r="BH221" s="26" t="e">
        <f>BH210*STAFFPLAN_CWS!$G179</f>
        <v>#REF!</v>
      </c>
      <c r="BI221" s="26" t="e">
        <f>BI210*STAFFPLAN_CWS!$G179</f>
        <v>#REF!</v>
      </c>
      <c r="BJ221" s="26" t="e">
        <f>BJ210*STAFFPLAN_CWS!$G179</f>
        <v>#REF!</v>
      </c>
      <c r="BK221" s="26" t="e">
        <f>BK210*STAFFPLAN_CWS!$G179</f>
        <v>#REF!</v>
      </c>
      <c r="BL221" s="26" t="e">
        <f>BL210*STAFFPLAN_CWS!$G179</f>
        <v>#REF!</v>
      </c>
      <c r="BM221" s="26" t="e">
        <f>BM210*STAFFPLAN_CWS!$G179</f>
        <v>#REF!</v>
      </c>
      <c r="BN221" s="26" t="e">
        <f>BN210*STAFFPLAN_CWS!$G179</f>
        <v>#REF!</v>
      </c>
      <c r="BO221" s="26" t="e">
        <f>BO210*STAFFPLAN_CWS!$G179</f>
        <v>#REF!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 t="e">
        <f>AR210*STAFFPLAN_CWS!$F181</f>
        <v>#VALUE!</v>
      </c>
      <c r="AS223" s="26" t="e">
        <f>AS210*STAFFPLAN_CWS!$F181</f>
        <v>#VALUE!</v>
      </c>
      <c r="AT223" s="26" t="e">
        <f>AT210*STAFFPLAN_CWS!$F181</f>
        <v>#VALUE!</v>
      </c>
      <c r="AU223" s="26" t="e">
        <f>AU210*STAFFPLAN_CWS!$F181</f>
        <v>#VALUE!</v>
      </c>
      <c r="AV223" s="26" t="e">
        <f>AV210*STAFFPLAN_CWS!$F181</f>
        <v>#VALUE!</v>
      </c>
      <c r="AW223" s="26" t="e">
        <f>AW210*STAFFPLAN_CWS!$F181</f>
        <v>#VALUE!</v>
      </c>
      <c r="AX223" s="26" t="e">
        <f>AX210*STAFFPLAN_CWS!$F181</f>
        <v>#VALUE!</v>
      </c>
      <c r="AY223" s="26" t="e">
        <f>AY210*STAFFPLAN_CWS!$F181</f>
        <v>#VALUE!</v>
      </c>
      <c r="AZ223" s="26" t="e">
        <f>AZ210*STAFFPLAN_CWS!$F181</f>
        <v>#VALUE!</v>
      </c>
      <c r="BA223" s="26" t="e">
        <f>BA210*STAFFPLAN_CWS!$F181</f>
        <v>#VALUE!</v>
      </c>
      <c r="BB223" s="26" t="e">
        <f>BB210*STAFFPLAN_CWS!$F181</f>
        <v>#VALUE!</v>
      </c>
      <c r="BC223" s="26" t="e">
        <f>BC210*STAFFPLAN_CWS!$F181</f>
        <v>#VALUE!</v>
      </c>
      <c r="BD223" s="26" t="e">
        <f>BD210*STAFFPLAN_CWS!$G181</f>
        <v>#REF!</v>
      </c>
      <c r="BE223" s="26" t="e">
        <f>BE210*STAFFPLAN_CWS!$G181</f>
        <v>#REF!</v>
      </c>
      <c r="BF223" s="26" t="e">
        <f>BF210*STAFFPLAN_CWS!$G181</f>
        <v>#REF!</v>
      </c>
      <c r="BG223" s="26" t="e">
        <f>BG210*STAFFPLAN_CWS!$G181</f>
        <v>#REF!</v>
      </c>
      <c r="BH223" s="26" t="e">
        <f>BH210*STAFFPLAN_CWS!$G181</f>
        <v>#REF!</v>
      </c>
      <c r="BI223" s="26" t="e">
        <f>BI210*STAFFPLAN_CWS!$G181</f>
        <v>#REF!</v>
      </c>
      <c r="BJ223" s="26" t="e">
        <f>BJ210*STAFFPLAN_CWS!$G181</f>
        <v>#REF!</v>
      </c>
      <c r="BK223" s="26" t="e">
        <f>BK210*STAFFPLAN_CWS!$G181</f>
        <v>#REF!</v>
      </c>
      <c r="BL223" s="26" t="e">
        <f>BL210*STAFFPLAN_CWS!$G181</f>
        <v>#REF!</v>
      </c>
      <c r="BM223" s="26" t="e">
        <f>BM210*STAFFPLAN_CWS!$G181</f>
        <v>#REF!</v>
      </c>
      <c r="BN223" s="26" t="e">
        <f>BN210*STAFFPLAN_CWS!$G181</f>
        <v>#REF!</v>
      </c>
      <c r="BO223" s="26" t="e">
        <f>BO210*STAFFPLAN_CWS!$G181</f>
        <v>#REF!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400245.95</v>
      </c>
      <c r="L224" s="26">
        <f t="shared" si="109"/>
        <v>400265.35000000003</v>
      </c>
      <c r="M224" s="26">
        <f t="shared" si="109"/>
        <v>400284.75</v>
      </c>
      <c r="N224" s="26">
        <f t="shared" si="109"/>
        <v>400245.95</v>
      </c>
      <c r="O224" s="26">
        <f t="shared" si="109"/>
        <v>400265.35000000003</v>
      </c>
      <c r="P224" s="26">
        <f t="shared" si="109"/>
        <v>400214.05</v>
      </c>
      <c r="Q224" s="26">
        <f t="shared" si="109"/>
        <v>400214.05</v>
      </c>
      <c r="R224" s="26">
        <f t="shared" si="109"/>
        <v>400214.05</v>
      </c>
      <c r="S224" s="26">
        <f t="shared" si="109"/>
        <v>400138.1</v>
      </c>
      <c r="T224" s="26">
        <f t="shared" si="109"/>
        <v>560644.67500000005</v>
      </c>
      <c r="U224" s="26">
        <f t="shared" si="109"/>
        <v>561064.65</v>
      </c>
      <c r="V224" s="26">
        <f t="shared" si="109"/>
        <v>561166.30000000005</v>
      </c>
      <c r="W224" s="26">
        <f t="shared" si="109"/>
        <v>561166.30000000005</v>
      </c>
      <c r="X224" s="26">
        <f t="shared" si="109"/>
        <v>561275.97500000009</v>
      </c>
      <c r="Y224" s="26">
        <f t="shared" si="109"/>
        <v>561399.02500000002</v>
      </c>
      <c r="Z224" s="26">
        <f t="shared" si="109"/>
        <v>561166.30000000005</v>
      </c>
      <c r="AA224" s="26">
        <f t="shared" si="109"/>
        <v>561275.97500000009</v>
      </c>
      <c r="AB224" s="26">
        <f t="shared" si="109"/>
        <v>561064.65</v>
      </c>
      <c r="AC224" s="26">
        <f t="shared" si="109"/>
        <v>561064.65</v>
      </c>
      <c r="AD224" s="26">
        <f t="shared" si="109"/>
        <v>561064.65</v>
      </c>
      <c r="AE224" s="26">
        <f t="shared" si="109"/>
        <v>560644.67500000005</v>
      </c>
      <c r="AF224" s="26">
        <f t="shared" si="109"/>
        <v>721222.5</v>
      </c>
      <c r="AG224" s="26">
        <f t="shared" si="109"/>
        <v>721972.52324999997</v>
      </c>
      <c r="AH224" s="26">
        <f t="shared" si="109"/>
        <v>722222.52635000017</v>
      </c>
      <c r="AI224" s="26">
        <f t="shared" si="109"/>
        <v>722222.52635000017</v>
      </c>
      <c r="AJ224" s="26">
        <f t="shared" si="109"/>
        <v>722400.03099999996</v>
      </c>
      <c r="AK224" s="26">
        <f t="shared" si="109"/>
        <v>722650.03410000005</v>
      </c>
      <c r="AL224" s="26">
        <f t="shared" si="109"/>
        <v>722222.52635000017</v>
      </c>
      <c r="AM224" s="26">
        <f t="shared" si="109"/>
        <v>722400.03099999996</v>
      </c>
      <c r="AN224" s="26">
        <f t="shared" si="109"/>
        <v>721972.52324999997</v>
      </c>
      <c r="AO224" s="26">
        <f t="shared" si="109"/>
        <v>721972.52324999997</v>
      </c>
      <c r="AP224" s="26">
        <f t="shared" si="109"/>
        <v>721972.52324999997</v>
      </c>
      <c r="AQ224" s="26">
        <f t="shared" si="109"/>
        <v>721222.51395000005</v>
      </c>
      <c r="AR224" s="26" t="e">
        <f t="shared" si="109"/>
        <v>#VALUE!</v>
      </c>
      <c r="AS224" s="26" t="e">
        <f t="shared" si="109"/>
        <v>#VALUE!</v>
      </c>
      <c r="AT224" s="26" t="e">
        <f t="shared" si="109"/>
        <v>#VALUE!</v>
      </c>
      <c r="AU224" s="26" t="e">
        <f t="shared" si="109"/>
        <v>#VALUE!</v>
      </c>
      <c r="AV224" s="26" t="e">
        <f t="shared" si="109"/>
        <v>#VALUE!</v>
      </c>
      <c r="AW224" s="26" t="e">
        <f t="shared" si="109"/>
        <v>#VALUE!</v>
      </c>
      <c r="AX224" s="26" t="e">
        <f t="shared" si="109"/>
        <v>#VALUE!</v>
      </c>
      <c r="AY224" s="26" t="e">
        <f t="shared" si="109"/>
        <v>#VALUE!</v>
      </c>
      <c r="AZ224" s="26" t="e">
        <f t="shared" si="109"/>
        <v>#VALUE!</v>
      </c>
      <c r="BA224" s="26" t="e">
        <f t="shared" si="109"/>
        <v>#VALUE!</v>
      </c>
      <c r="BB224" s="26" t="e">
        <f t="shared" si="109"/>
        <v>#VALUE!</v>
      </c>
      <c r="BC224" s="26" t="e">
        <f t="shared" si="109"/>
        <v>#VALUE!</v>
      </c>
      <c r="BD224" s="26" t="e">
        <f t="shared" si="109"/>
        <v>#REF!</v>
      </c>
      <c r="BE224" s="26" t="e">
        <f t="shared" si="109"/>
        <v>#REF!</v>
      </c>
      <c r="BF224" s="26" t="e">
        <f t="shared" si="109"/>
        <v>#REF!</v>
      </c>
      <c r="BG224" s="26" t="e">
        <f t="shared" si="109"/>
        <v>#REF!</v>
      </c>
      <c r="BH224" s="26" t="e">
        <f t="shared" si="109"/>
        <v>#REF!</v>
      </c>
      <c r="BI224" s="26" t="e">
        <f t="shared" si="109"/>
        <v>#REF!</v>
      </c>
      <c r="BJ224" s="26" t="e">
        <f t="shared" si="109"/>
        <v>#REF!</v>
      </c>
      <c r="BK224" s="26" t="e">
        <f t="shared" si="109"/>
        <v>#REF!</v>
      </c>
      <c r="BL224" s="26" t="e">
        <f t="shared" si="109"/>
        <v>#REF!</v>
      </c>
      <c r="BM224" s="26" t="e">
        <f t="shared" si="109"/>
        <v>#REF!</v>
      </c>
      <c r="BN224" s="26" t="e">
        <f t="shared" si="109"/>
        <v>#REF!</v>
      </c>
      <c r="BO224" s="26" t="e">
        <f t="shared" si="109"/>
        <v>#REF!</v>
      </c>
      <c r="BP224" s="38" t="e">
        <f>SUM(H224:BO224)</f>
        <v>#VALUE!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4802087.5999999996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6732997.825000002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8664452.7820999995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 t="e">
        <f>SUM(AR224:BC224)</f>
        <v>#VALUE!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 t="e">
        <f>SUM(BD224:BO224)</f>
        <v>#REF!</v>
      </c>
      <c r="BP225" s="38" t="e">
        <f>SUM(H225:BO225)</f>
        <v>#VALUE!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 t="e">
        <f>AR210*STAFFPLAN_CWS!$F182</f>
        <v>#VALUE!</v>
      </c>
      <c r="BD228" s="26" t="e">
        <f>AS210*STAFFPLAN_CWS!$G182</f>
        <v>#VALUE!</v>
      </c>
      <c r="BE228" s="26" t="e">
        <f>AT210*STAFFPLAN_CWS!$G182</f>
        <v>#VALUE!</v>
      </c>
      <c r="BF228" s="26" t="e">
        <f>AU210*STAFFPLAN_CWS!$G182</f>
        <v>#VALUE!</v>
      </c>
      <c r="BG228" s="26" t="e">
        <f>AV210*STAFFPLAN_CWS!$G182</f>
        <v>#VALUE!</v>
      </c>
      <c r="BH228" s="26" t="e">
        <f>AW210*STAFFPLAN_CWS!$G182</f>
        <v>#VALUE!</v>
      </c>
      <c r="BI228" s="26" t="e">
        <f>AX210*STAFFPLAN_CWS!$G182</f>
        <v>#VALUE!</v>
      </c>
      <c r="BJ228" s="26" t="e">
        <f>AY210*STAFFPLAN_CWS!$G182</f>
        <v>#VALUE!</v>
      </c>
      <c r="BK228" s="26" t="e">
        <f>AZ210*STAFFPLAN_CWS!$G182</f>
        <v>#VALUE!</v>
      </c>
      <c r="BL228" s="26" t="e">
        <f>BA210*STAFFPLAN_CWS!$G182</f>
        <v>#VALUE!</v>
      </c>
      <c r="BM228" s="26" t="e">
        <f>BB210*STAFFPLAN_CWS!$G182</f>
        <v>#VALUE!</v>
      </c>
      <c r="BN228" s="26" t="e">
        <f>BC210*STAFFPLAN_CWS!$G182</f>
        <v>#VALUE!</v>
      </c>
      <c r="BO228" s="26" t="e">
        <f>BD210*STAFFPLAN_CWS!$G182</f>
        <v>#REF!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 t="e">
        <f t="shared" si="112"/>
        <v>#VALUE!</v>
      </c>
      <c r="BD230" s="26" t="e">
        <f t="shared" si="112"/>
        <v>#VALUE!</v>
      </c>
      <c r="BE230" s="26" t="e">
        <f t="shared" si="112"/>
        <v>#VALUE!</v>
      </c>
      <c r="BF230" s="26" t="e">
        <f t="shared" si="112"/>
        <v>#VALUE!</v>
      </c>
      <c r="BG230" s="26" t="e">
        <f t="shared" si="112"/>
        <v>#VALUE!</v>
      </c>
      <c r="BH230" s="26" t="e">
        <f t="shared" si="112"/>
        <v>#VALUE!</v>
      </c>
      <c r="BI230" s="26" t="e">
        <f t="shared" si="112"/>
        <v>#VALUE!</v>
      </c>
      <c r="BJ230" s="26" t="e">
        <f t="shared" si="112"/>
        <v>#VALUE!</v>
      </c>
      <c r="BK230" s="26" t="e">
        <f t="shared" si="112"/>
        <v>#VALUE!</v>
      </c>
      <c r="BL230" s="26" t="e">
        <f t="shared" si="112"/>
        <v>#VALUE!</v>
      </c>
      <c r="BM230" s="26" t="e">
        <f t="shared" si="112"/>
        <v>#VALUE!</v>
      </c>
      <c r="BN230" s="26" t="e">
        <f t="shared" si="112"/>
        <v>#VALUE!</v>
      </c>
      <c r="BO230" s="26" t="e">
        <f t="shared" si="112"/>
        <v>#REF!</v>
      </c>
      <c r="BP230" s="38" t="e">
        <f>SUM(H230:BO230)</f>
        <v>#VALUE!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 t="e">
        <f>SUM(AR230:BC230)</f>
        <v>#VALUE!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 t="e">
        <f>SUM(BD230:BO230)</f>
        <v>#VALUE!</v>
      </c>
      <c r="BP231" s="38" t="e">
        <f>SUM(H231:BO231)</f>
        <v>#VALUE!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2682687.7000000002</v>
      </c>
      <c r="L232" s="26">
        <f t="shared" si="113"/>
        <v>2682804.1</v>
      </c>
      <c r="M232" s="26">
        <f t="shared" si="113"/>
        <v>2682920.5</v>
      </c>
      <c r="N232" s="26">
        <f t="shared" si="113"/>
        <v>2682687.7000000002</v>
      </c>
      <c r="O232" s="26">
        <f t="shared" si="113"/>
        <v>2682804.1</v>
      </c>
      <c r="P232" s="26">
        <f t="shared" si="113"/>
        <v>2682496.2999999998</v>
      </c>
      <c r="Q232" s="26">
        <f t="shared" si="113"/>
        <v>2682496.2999999998</v>
      </c>
      <c r="R232" s="26">
        <f t="shared" si="113"/>
        <v>2682496.2999999998</v>
      </c>
      <c r="S232" s="26">
        <f t="shared" si="113"/>
        <v>2682040.6</v>
      </c>
      <c r="T232" s="26">
        <f t="shared" si="113"/>
        <v>3645080.05</v>
      </c>
      <c r="U232" s="26">
        <f t="shared" si="113"/>
        <v>3647599.9</v>
      </c>
      <c r="V232" s="26">
        <f t="shared" si="113"/>
        <v>3648209.8</v>
      </c>
      <c r="W232" s="26">
        <f t="shared" si="113"/>
        <v>3648209.8</v>
      </c>
      <c r="X232" s="26">
        <f t="shared" si="113"/>
        <v>3648867.85</v>
      </c>
      <c r="Y232" s="26">
        <f t="shared" si="113"/>
        <v>3649606.15</v>
      </c>
      <c r="Z232" s="26">
        <f t="shared" si="113"/>
        <v>3648209.8</v>
      </c>
      <c r="AA232" s="26">
        <f t="shared" si="113"/>
        <v>3648867.85</v>
      </c>
      <c r="AB232" s="26">
        <f t="shared" si="113"/>
        <v>3647599.9</v>
      </c>
      <c r="AC232" s="26">
        <f t="shared" si="113"/>
        <v>3647599.9</v>
      </c>
      <c r="AD232" s="26">
        <f t="shared" si="113"/>
        <v>3647599.9</v>
      </c>
      <c r="AE232" s="26">
        <f t="shared" si="113"/>
        <v>3645080.05</v>
      </c>
      <c r="AF232" s="26">
        <f t="shared" si="113"/>
        <v>4608547</v>
      </c>
      <c r="AG232" s="26">
        <f t="shared" si="113"/>
        <v>4613047.1394999996</v>
      </c>
      <c r="AH232" s="26">
        <f t="shared" si="113"/>
        <v>4614547.1581000006</v>
      </c>
      <c r="AI232" s="26">
        <f t="shared" si="113"/>
        <v>4614547.1581000006</v>
      </c>
      <c r="AJ232" s="26">
        <f t="shared" si="113"/>
        <v>4615612.1859999998</v>
      </c>
      <c r="AK232" s="26">
        <f t="shared" si="113"/>
        <v>4617112.2045999998</v>
      </c>
      <c r="AL232" s="26">
        <f t="shared" si="113"/>
        <v>4614547.1581000006</v>
      </c>
      <c r="AM232" s="26">
        <f t="shared" ref="AM232:BO232" si="114">AM230+AM224+AM214</f>
        <v>4615612.1859999998</v>
      </c>
      <c r="AN232" s="26">
        <f t="shared" si="114"/>
        <v>4613047.1394999996</v>
      </c>
      <c r="AO232" s="26">
        <f t="shared" si="114"/>
        <v>4613047.1394999996</v>
      </c>
      <c r="AP232" s="26">
        <f t="shared" si="114"/>
        <v>4613047.1394999996</v>
      </c>
      <c r="AQ232" s="26">
        <f t="shared" si="114"/>
        <v>4608547.0836999994</v>
      </c>
      <c r="AR232" s="26" t="e">
        <f t="shared" si="114"/>
        <v>#VALUE!</v>
      </c>
      <c r="AS232" s="26" t="e">
        <f t="shared" si="114"/>
        <v>#VALUE!</v>
      </c>
      <c r="AT232" s="26" t="e">
        <f t="shared" si="114"/>
        <v>#VALUE!</v>
      </c>
      <c r="AU232" s="26" t="e">
        <f t="shared" si="114"/>
        <v>#VALUE!</v>
      </c>
      <c r="AV232" s="26" t="e">
        <f t="shared" si="114"/>
        <v>#VALUE!</v>
      </c>
      <c r="AW232" s="26" t="e">
        <f t="shared" si="114"/>
        <v>#VALUE!</v>
      </c>
      <c r="AX232" s="26" t="e">
        <f t="shared" si="114"/>
        <v>#VALUE!</v>
      </c>
      <c r="AY232" s="26" t="e">
        <f t="shared" si="114"/>
        <v>#VALUE!</v>
      </c>
      <c r="AZ232" s="26" t="e">
        <f t="shared" si="114"/>
        <v>#VALUE!</v>
      </c>
      <c r="BA232" s="26" t="e">
        <f t="shared" si="114"/>
        <v>#VALUE!</v>
      </c>
      <c r="BB232" s="26" t="e">
        <f t="shared" si="114"/>
        <v>#VALUE!</v>
      </c>
      <c r="BC232" s="26" t="e">
        <f t="shared" si="114"/>
        <v>#VALUE!</v>
      </c>
      <c r="BD232" s="26" t="e">
        <f t="shared" si="114"/>
        <v>#VALUE!</v>
      </c>
      <c r="BE232" s="26" t="e">
        <f t="shared" si="114"/>
        <v>#VALUE!</v>
      </c>
      <c r="BF232" s="26" t="e">
        <f t="shared" si="114"/>
        <v>#VALUE!</v>
      </c>
      <c r="BG232" s="26" t="e">
        <f t="shared" si="114"/>
        <v>#VALUE!</v>
      </c>
      <c r="BH232" s="26" t="e">
        <f t="shared" si="114"/>
        <v>#VALUE!</v>
      </c>
      <c r="BI232" s="26" t="e">
        <f t="shared" si="114"/>
        <v>#VALUE!</v>
      </c>
      <c r="BJ232" s="26" t="e">
        <f t="shared" si="114"/>
        <v>#VALUE!</v>
      </c>
      <c r="BK232" s="26" t="e">
        <f t="shared" si="114"/>
        <v>#VALUE!</v>
      </c>
      <c r="BL232" s="26" t="e">
        <f t="shared" si="114"/>
        <v>#VALUE!</v>
      </c>
      <c r="BM232" s="26" t="e">
        <f t="shared" si="114"/>
        <v>#VALUE!</v>
      </c>
      <c r="BN232" s="26" t="e">
        <f t="shared" si="114"/>
        <v>#VALUE!</v>
      </c>
      <c r="BO232" s="26" t="e">
        <f t="shared" si="114"/>
        <v>#REF!</v>
      </c>
      <c r="BP232" s="38" t="e">
        <f>SUM(H232:BO232)</f>
        <v>#VALUE!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32187069.600000005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43772530.949999996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55361260.692600004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 t="e">
        <f>SUM(AR232:BC232)</f>
        <v>#VALUE!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 t="e">
        <f>SUM(BD232:BO232)</f>
        <v>#VALUE!</v>
      </c>
      <c r="BP233" s="38" t="e">
        <f>SUM(H233:BO233)</f>
        <v>#VALUE!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727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727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727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727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727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 t="e">
        <f>'COSM-BONUS_CWS'!AP75</f>
        <v>#VALUE!</v>
      </c>
      <c r="AS305" s="26" t="e">
        <f>'COSM-BONUS_CWS'!AQ75</f>
        <v>#VALUE!</v>
      </c>
      <c r="AT305" s="26" t="e">
        <f>'COSM-BONUS_CWS'!AR75</f>
        <v>#VALUE!</v>
      </c>
      <c r="AU305" s="26" t="e">
        <f>'COSM-BONUS_CWS'!AS75</f>
        <v>#VALUE!</v>
      </c>
      <c r="AV305" s="26" t="e">
        <f>'COSM-BONUS_CWS'!AT75</f>
        <v>#VALUE!</v>
      </c>
      <c r="AW305" s="26" t="e">
        <f>'COSM-BONUS_CWS'!AU75</f>
        <v>#VALUE!</v>
      </c>
      <c r="AX305" s="26" t="e">
        <f>'COSM-BONUS_CWS'!AV75</f>
        <v>#VALUE!</v>
      </c>
      <c r="AY305" s="26" t="e">
        <f>'COSM-BONUS_CWS'!AW75</f>
        <v>#VALUE!</v>
      </c>
      <c r="AZ305" s="26" t="e">
        <f>'COSM-BONUS_CWS'!AX75</f>
        <v>#VALUE!</v>
      </c>
      <c r="BA305" s="26" t="e">
        <f>'COSM-BONUS_CWS'!AY75</f>
        <v>#VALUE!</v>
      </c>
      <c r="BB305" s="26" t="e">
        <f>'COSM-BONUS_CWS'!AZ75</f>
        <v>#VALUE!</v>
      </c>
      <c r="BC305" s="26" t="e">
        <f>'COSM-BONUS_CWS'!BA75</f>
        <v>#VALUE!</v>
      </c>
      <c r="BD305" s="26" t="e">
        <f>'COSM-BONUS_CWS'!BB75</f>
        <v>#REF!</v>
      </c>
      <c r="BE305" s="26" t="e">
        <f>'COSM-BONUS_CWS'!BC75</f>
        <v>#REF!</v>
      </c>
      <c r="BF305" s="26" t="e">
        <f>'COSM-BONUS_CWS'!BD75</f>
        <v>#REF!</v>
      </c>
      <c r="BG305" s="26" t="e">
        <f>'COSM-BONUS_CWS'!BE75</f>
        <v>#REF!</v>
      </c>
      <c r="BH305" s="26" t="e">
        <f>'COSM-BONUS_CWS'!BF75</f>
        <v>#REF!</v>
      </c>
      <c r="BI305" s="26" t="e">
        <f>'COSM-BONUS_CWS'!BG75</f>
        <v>#REF!</v>
      </c>
      <c r="BJ305" s="26" t="e">
        <f>'COSM-BONUS_CWS'!BH75</f>
        <v>#REF!</v>
      </c>
      <c r="BK305" s="26" t="e">
        <f>'COSM-BONUS_CWS'!BI75</f>
        <v>#REF!</v>
      </c>
      <c r="BL305" s="26" t="e">
        <f>'COSM-BONUS_CWS'!BJ75</f>
        <v>#REF!</v>
      </c>
      <c r="BM305" s="26" t="e">
        <f>'COSM-BONUS_CWS'!BK75</f>
        <v>#REF!</v>
      </c>
      <c r="BN305" s="26" t="e">
        <f>'COSM-BONUS_CWS'!BL75</f>
        <v>#REF!</v>
      </c>
      <c r="BO305" s="26" t="e">
        <f>'COSM-BONUS_CWS'!BM75</f>
        <v>#REF!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 t="e">
        <f t="shared" si="169"/>
        <v>#VALUE!</v>
      </c>
      <c r="AS306" s="26" t="e">
        <f t="shared" si="169"/>
        <v>#VALUE!</v>
      </c>
      <c r="AT306" s="26" t="e">
        <f t="shared" si="169"/>
        <v>#VALUE!</v>
      </c>
      <c r="AU306" s="26" t="e">
        <f t="shared" si="169"/>
        <v>#VALUE!</v>
      </c>
      <c r="AV306" s="26" t="e">
        <f t="shared" si="169"/>
        <v>#VALUE!</v>
      </c>
      <c r="AW306" s="26" t="e">
        <f t="shared" si="169"/>
        <v>#VALUE!</v>
      </c>
      <c r="AX306" s="26" t="e">
        <f t="shared" si="169"/>
        <v>#VALUE!</v>
      </c>
      <c r="AY306" s="26" t="e">
        <f t="shared" si="169"/>
        <v>#VALUE!</v>
      </c>
      <c r="AZ306" s="26" t="e">
        <f t="shared" si="169"/>
        <v>#VALUE!</v>
      </c>
      <c r="BA306" s="26" t="e">
        <f t="shared" si="169"/>
        <v>#VALUE!</v>
      </c>
      <c r="BB306" s="26" t="e">
        <f t="shared" si="169"/>
        <v>#VALUE!</v>
      </c>
      <c r="BC306" s="26" t="e">
        <f t="shared" si="169"/>
        <v>#VALUE!</v>
      </c>
      <c r="BD306" s="26" t="e">
        <f t="shared" si="169"/>
        <v>#REF!</v>
      </c>
      <c r="BE306" s="26" t="e">
        <f t="shared" si="169"/>
        <v>#REF!</v>
      </c>
      <c r="BF306" s="26" t="e">
        <f t="shared" si="169"/>
        <v>#REF!</v>
      </c>
      <c r="BG306" s="26" t="e">
        <f t="shared" si="169"/>
        <v>#REF!</v>
      </c>
      <c r="BH306" s="26" t="e">
        <f t="shared" si="169"/>
        <v>#REF!</v>
      </c>
      <c r="BI306" s="26" t="e">
        <f t="shared" si="169"/>
        <v>#REF!</v>
      </c>
      <c r="BJ306" s="26" t="e">
        <f t="shared" si="169"/>
        <v>#REF!</v>
      </c>
      <c r="BK306" s="26" t="e">
        <f t="shared" si="169"/>
        <v>#REF!</v>
      </c>
      <c r="BL306" s="26" t="e">
        <f t="shared" si="169"/>
        <v>#REF!</v>
      </c>
      <c r="BM306" s="26" t="e">
        <f t="shared" si="169"/>
        <v>#REF!</v>
      </c>
      <c r="BN306" s="26" t="e">
        <f t="shared" si="169"/>
        <v>#REF!</v>
      </c>
      <c r="BO306" s="26" t="e">
        <f t="shared" si="169"/>
        <v>#REF!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 t="e">
        <f>'COSM-BONUS_CWS'!AP76</f>
        <v>#VALUE!</v>
      </c>
      <c r="AS341" s="26" t="e">
        <f>'COSM-BONUS_CWS'!AQ76</f>
        <v>#VALUE!</v>
      </c>
      <c r="AT341" s="26" t="e">
        <f>'COSM-BONUS_CWS'!AR76</f>
        <v>#VALUE!</v>
      </c>
      <c r="AU341" s="26" t="e">
        <f>'COSM-BONUS_CWS'!AS76</f>
        <v>#VALUE!</v>
      </c>
      <c r="AV341" s="26" t="e">
        <f>'COSM-BONUS_CWS'!AT76</f>
        <v>#VALUE!</v>
      </c>
      <c r="AW341" s="26" t="e">
        <f>'COSM-BONUS_CWS'!AU76</f>
        <v>#VALUE!</v>
      </c>
      <c r="AX341" s="26" t="e">
        <f>'COSM-BONUS_CWS'!AV76</f>
        <v>#VALUE!</v>
      </c>
      <c r="AY341" s="26" t="e">
        <f>'COSM-BONUS_CWS'!AW76</f>
        <v>#VALUE!</v>
      </c>
      <c r="AZ341" s="26" t="e">
        <f>'COSM-BONUS_CWS'!AX76</f>
        <v>#VALUE!</v>
      </c>
      <c r="BA341" s="26" t="e">
        <f>'COSM-BONUS_CWS'!AY76</f>
        <v>#VALUE!</v>
      </c>
      <c r="BB341" s="26" t="e">
        <f>'COSM-BONUS_CWS'!AZ76</f>
        <v>#VALUE!</v>
      </c>
      <c r="BC341" s="26" t="e">
        <f>'COSM-BONUS_CWS'!BA76</f>
        <v>#VALUE!</v>
      </c>
      <c r="BD341" s="26" t="e">
        <f>'COSM-BONUS_CWS'!BB76</f>
        <v>#REF!</v>
      </c>
      <c r="BE341" s="26" t="e">
        <f>'COSM-BONUS_CWS'!BC76</f>
        <v>#REF!</v>
      </c>
      <c r="BF341" s="26" t="e">
        <f>'COSM-BONUS_CWS'!BD76</f>
        <v>#REF!</v>
      </c>
      <c r="BG341" s="26" t="e">
        <f>'COSM-BONUS_CWS'!BE76</f>
        <v>#REF!</v>
      </c>
      <c r="BH341" s="26" t="e">
        <f>'COSM-BONUS_CWS'!BF76</f>
        <v>#REF!</v>
      </c>
      <c r="BI341" s="26" t="e">
        <f>'COSM-BONUS_CWS'!BG76</f>
        <v>#REF!</v>
      </c>
      <c r="BJ341" s="26" t="e">
        <f>'COSM-BONUS_CWS'!BH76</f>
        <v>#REF!</v>
      </c>
      <c r="BK341" s="26" t="e">
        <f>'COSM-BONUS_CWS'!BI76</f>
        <v>#REF!</v>
      </c>
      <c r="BL341" s="26" t="e">
        <f>'COSM-BONUS_CWS'!BJ76</f>
        <v>#REF!</v>
      </c>
      <c r="BM341" s="26" t="e">
        <f>'COSM-BONUS_CWS'!BK76</f>
        <v>#REF!</v>
      </c>
      <c r="BN341" s="26" t="e">
        <f>'COSM-BONUS_CWS'!BL76</f>
        <v>#REF!</v>
      </c>
      <c r="BO341" s="26" t="e">
        <f>'COSM-BONUS_CWS'!BM76</f>
        <v>#REF!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 t="e">
        <f t="shared" si="201"/>
        <v>#VALUE!</v>
      </c>
      <c r="AS342" s="26" t="e">
        <f t="shared" si="201"/>
        <v>#VALUE!</v>
      </c>
      <c r="AT342" s="26" t="e">
        <f t="shared" si="201"/>
        <v>#VALUE!</v>
      </c>
      <c r="AU342" s="26" t="e">
        <f t="shared" si="201"/>
        <v>#VALUE!</v>
      </c>
      <c r="AV342" s="26" t="e">
        <f t="shared" si="201"/>
        <v>#VALUE!</v>
      </c>
      <c r="AW342" s="26" t="e">
        <f t="shared" si="201"/>
        <v>#VALUE!</v>
      </c>
      <c r="AX342" s="26" t="e">
        <f t="shared" si="201"/>
        <v>#VALUE!</v>
      </c>
      <c r="AY342" s="26" t="e">
        <f t="shared" si="201"/>
        <v>#VALUE!</v>
      </c>
      <c r="AZ342" s="26" t="e">
        <f t="shared" si="201"/>
        <v>#VALUE!</v>
      </c>
      <c r="BA342" s="26" t="e">
        <f t="shared" si="201"/>
        <v>#VALUE!</v>
      </c>
      <c r="BB342" s="26" t="e">
        <f t="shared" si="201"/>
        <v>#VALUE!</v>
      </c>
      <c r="BC342" s="26" t="e">
        <f t="shared" si="201"/>
        <v>#VALUE!</v>
      </c>
      <c r="BD342" s="26" t="e">
        <f t="shared" si="201"/>
        <v>#REF!</v>
      </c>
      <c r="BE342" s="26" t="e">
        <f t="shared" si="201"/>
        <v>#REF!</v>
      </c>
      <c r="BF342" s="26" t="e">
        <f t="shared" si="201"/>
        <v>#REF!</v>
      </c>
      <c r="BG342" s="26" t="e">
        <f t="shared" si="201"/>
        <v>#REF!</v>
      </c>
      <c r="BH342" s="26" t="e">
        <f t="shared" si="201"/>
        <v>#REF!</v>
      </c>
      <c r="BI342" s="26" t="e">
        <f t="shared" si="201"/>
        <v>#REF!</v>
      </c>
      <c r="BJ342" s="26" t="e">
        <f t="shared" si="201"/>
        <v>#REF!</v>
      </c>
      <c r="BK342" s="26" t="e">
        <f t="shared" si="201"/>
        <v>#REF!</v>
      </c>
      <c r="BL342" s="26" t="e">
        <f t="shared" si="201"/>
        <v>#REF!</v>
      </c>
      <c r="BM342" s="26" t="e">
        <f t="shared" si="201"/>
        <v>#REF!</v>
      </c>
      <c r="BN342" s="26" t="e">
        <f t="shared" si="201"/>
        <v>#REF!</v>
      </c>
      <c r="BO342" s="26" t="e">
        <f t="shared" si="201"/>
        <v>#REF!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0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0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0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0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0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 t="e">
        <f t="shared" si="215"/>
        <v>#VALUE!</v>
      </c>
      <c r="AS357" s="26" t="e">
        <f t="shared" si="215"/>
        <v>#VALUE!</v>
      </c>
      <c r="AT357" s="26" t="e">
        <f t="shared" si="215"/>
        <v>#VALUE!</v>
      </c>
      <c r="AU357" s="26" t="e">
        <f t="shared" si="215"/>
        <v>#VALUE!</v>
      </c>
      <c r="AV357" s="26" t="e">
        <f t="shared" si="215"/>
        <v>#VALUE!</v>
      </c>
      <c r="AW357" s="26" t="e">
        <f t="shared" si="215"/>
        <v>#VALUE!</v>
      </c>
      <c r="AX357" s="26" t="e">
        <f t="shared" si="215"/>
        <v>#VALUE!</v>
      </c>
      <c r="AY357" s="26" t="e">
        <f t="shared" si="215"/>
        <v>#VALUE!</v>
      </c>
      <c r="AZ357" s="26" t="e">
        <f t="shared" si="215"/>
        <v>#VALUE!</v>
      </c>
      <c r="BA357" s="26" t="e">
        <f t="shared" si="215"/>
        <v>#VALUE!</v>
      </c>
      <c r="BB357" s="26" t="e">
        <f t="shared" si="215"/>
        <v>#VALUE!</v>
      </c>
      <c r="BC357" s="26" t="e">
        <f t="shared" si="215"/>
        <v>#VALUE!</v>
      </c>
      <c r="BD357" s="26" t="e">
        <f t="shared" si="215"/>
        <v>#REF!</v>
      </c>
      <c r="BE357" s="26" t="e">
        <f t="shared" si="215"/>
        <v>#REF!</v>
      </c>
      <c r="BF357" s="26" t="e">
        <f t="shared" si="215"/>
        <v>#REF!</v>
      </c>
      <c r="BG357" s="26" t="e">
        <f t="shared" si="215"/>
        <v>#REF!</v>
      </c>
      <c r="BH357" s="26" t="e">
        <f t="shared" si="215"/>
        <v>#REF!</v>
      </c>
      <c r="BI357" s="26" t="e">
        <f t="shared" si="215"/>
        <v>#REF!</v>
      </c>
      <c r="BJ357" s="26" t="e">
        <f t="shared" si="215"/>
        <v>#REF!</v>
      </c>
      <c r="BK357" s="26" t="e">
        <f t="shared" si="215"/>
        <v>#REF!</v>
      </c>
      <c r="BL357" s="26" t="e">
        <f t="shared" si="215"/>
        <v>#REF!</v>
      </c>
      <c r="BM357" s="26" t="e">
        <f t="shared" si="215"/>
        <v>#REF!</v>
      </c>
      <c r="BN357" s="26" t="e">
        <f t="shared" si="215"/>
        <v>#REF!</v>
      </c>
      <c r="BO357" s="26" t="e">
        <f t="shared" si="215"/>
        <v>#REF!</v>
      </c>
      <c r="BP357" s="38" t="e">
        <f>SUM(G357:BO357)</f>
        <v>#VALUE!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 t="e">
        <f t="shared" si="217"/>
        <v>#VALUE!</v>
      </c>
      <c r="AS358" s="26" t="e">
        <f t="shared" si="217"/>
        <v>#VALUE!</v>
      </c>
      <c r="AT358" s="26" t="e">
        <f t="shared" si="217"/>
        <v>#VALUE!</v>
      </c>
      <c r="AU358" s="26" t="e">
        <f t="shared" si="217"/>
        <v>#VALUE!</v>
      </c>
      <c r="AV358" s="26" t="e">
        <f t="shared" si="217"/>
        <v>#VALUE!</v>
      </c>
      <c r="AW358" s="26" t="e">
        <f t="shared" si="217"/>
        <v>#VALUE!</v>
      </c>
      <c r="AX358" s="26" t="e">
        <f t="shared" si="217"/>
        <v>#VALUE!</v>
      </c>
      <c r="AY358" s="26" t="e">
        <f t="shared" si="217"/>
        <v>#VALUE!</v>
      </c>
      <c r="AZ358" s="26" t="e">
        <f t="shared" si="217"/>
        <v>#VALUE!</v>
      </c>
      <c r="BA358" s="26" t="e">
        <f t="shared" si="217"/>
        <v>#VALUE!</v>
      </c>
      <c r="BB358" s="26" t="e">
        <f t="shared" si="217"/>
        <v>#VALUE!</v>
      </c>
      <c r="BC358" s="26" t="e">
        <f t="shared" si="217"/>
        <v>#VALUE!</v>
      </c>
      <c r="BD358" s="26" t="e">
        <f t="shared" si="217"/>
        <v>#REF!</v>
      </c>
      <c r="BE358" s="26" t="e">
        <f t="shared" si="217"/>
        <v>#REF!</v>
      </c>
      <c r="BF358" s="26" t="e">
        <f t="shared" si="217"/>
        <v>#REF!</v>
      </c>
      <c r="BG358" s="26" t="e">
        <f t="shared" si="217"/>
        <v>#REF!</v>
      </c>
      <c r="BH358" s="26" t="e">
        <f t="shared" si="217"/>
        <v>#REF!</v>
      </c>
      <c r="BI358" s="26" t="e">
        <f t="shared" si="217"/>
        <v>#REF!</v>
      </c>
      <c r="BJ358" s="26" t="e">
        <f t="shared" si="217"/>
        <v>#REF!</v>
      </c>
      <c r="BK358" s="26" t="e">
        <f t="shared" si="217"/>
        <v>#REF!</v>
      </c>
      <c r="BL358" s="26" t="e">
        <f t="shared" si="217"/>
        <v>#REF!</v>
      </c>
      <c r="BM358" s="26" t="e">
        <f t="shared" si="217"/>
        <v>#REF!</v>
      </c>
      <c r="BN358" s="26" t="e">
        <f t="shared" si="217"/>
        <v>#REF!</v>
      </c>
      <c r="BO358" s="26" t="e">
        <f t="shared" si="217"/>
        <v>#REF!</v>
      </c>
      <c r="BP358" s="38" t="e">
        <f t="shared" ref="BP358:BP363" si="218">SUM(H358:BO358)</f>
        <v>#VALUE!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 t="e">
        <f>SUM(AR358:BC358)</f>
        <v>#VALUE!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 t="e">
        <f>SUM(BD358:BO358)</f>
        <v>#REF!</v>
      </c>
      <c r="BP359" s="38" t="e">
        <f t="shared" si="218"/>
        <v>#VALUE!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 t="e">
        <f t="shared" si="221"/>
        <v>#VALUE!</v>
      </c>
      <c r="AS362" s="26" t="e">
        <f t="shared" si="221"/>
        <v>#VALUE!</v>
      </c>
      <c r="AT362" s="26" t="e">
        <f t="shared" si="221"/>
        <v>#VALUE!</v>
      </c>
      <c r="AU362" s="26" t="e">
        <f t="shared" si="221"/>
        <v>#VALUE!</v>
      </c>
      <c r="AV362" s="26" t="e">
        <f t="shared" si="221"/>
        <v>#VALUE!</v>
      </c>
      <c r="AW362" s="26" t="e">
        <f t="shared" si="221"/>
        <v>#VALUE!</v>
      </c>
      <c r="AX362" s="26" t="e">
        <f t="shared" si="221"/>
        <v>#VALUE!</v>
      </c>
      <c r="AY362" s="26" t="e">
        <f t="shared" si="221"/>
        <v>#VALUE!</v>
      </c>
      <c r="AZ362" s="26" t="e">
        <f t="shared" si="221"/>
        <v>#VALUE!</v>
      </c>
      <c r="BA362" s="26" t="e">
        <f t="shared" si="221"/>
        <v>#VALUE!</v>
      </c>
      <c r="BB362" s="26" t="e">
        <f t="shared" si="221"/>
        <v>#VALUE!</v>
      </c>
      <c r="BC362" s="26" t="e">
        <f t="shared" si="221"/>
        <v>#VALUE!</v>
      </c>
      <c r="BD362" s="26" t="e">
        <f t="shared" si="221"/>
        <v>#REF!</v>
      </c>
      <c r="BE362" s="26" t="e">
        <f t="shared" si="221"/>
        <v>#REF!</v>
      </c>
      <c r="BF362" s="26" t="e">
        <f t="shared" si="221"/>
        <v>#REF!</v>
      </c>
      <c r="BG362" s="26" t="e">
        <f t="shared" si="221"/>
        <v>#REF!</v>
      </c>
      <c r="BH362" s="26" t="e">
        <f t="shared" si="221"/>
        <v>#REF!</v>
      </c>
      <c r="BI362" s="26" t="e">
        <f t="shared" si="221"/>
        <v>#REF!</v>
      </c>
      <c r="BJ362" s="26" t="e">
        <f t="shared" si="221"/>
        <v>#REF!</v>
      </c>
      <c r="BK362" s="26" t="e">
        <f t="shared" si="221"/>
        <v>#REF!</v>
      </c>
      <c r="BL362" s="26" t="e">
        <f t="shared" si="221"/>
        <v>#REF!</v>
      </c>
      <c r="BM362" s="26" t="e">
        <f t="shared" si="221"/>
        <v>#REF!</v>
      </c>
      <c r="BN362" s="26" t="e">
        <f t="shared" si="221"/>
        <v>#REF!</v>
      </c>
      <c r="BO362" s="26" t="e">
        <f t="shared" si="221"/>
        <v>#REF!</v>
      </c>
      <c r="BP362" s="38" t="e">
        <f t="shared" si="218"/>
        <v>#VALUE!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 t="e">
        <f>SUM(AR362:BC362)</f>
        <v>#VALUE!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 t="e">
        <f>SUM(BD362:BO362)</f>
        <v>#REF!</v>
      </c>
      <c r="BP363" s="38" t="e">
        <f t="shared" si="218"/>
        <v>#VALUE!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 t="e">
        <f>AR358*STAFFPLAN_CWS!$F177</f>
        <v>#VALUE!</v>
      </c>
      <c r="AS367" s="26" t="e">
        <f>AS358*STAFFPLAN_CWS!$F177</f>
        <v>#VALUE!</v>
      </c>
      <c r="AT367" s="26" t="e">
        <f>AT358*STAFFPLAN_CWS!$F177</f>
        <v>#VALUE!</v>
      </c>
      <c r="AU367" s="26" t="e">
        <f>AU358*STAFFPLAN_CWS!$F177</f>
        <v>#VALUE!</v>
      </c>
      <c r="AV367" s="26" t="e">
        <f>AV358*STAFFPLAN_CWS!$F177</f>
        <v>#VALUE!</v>
      </c>
      <c r="AW367" s="26" t="e">
        <f>AW358*STAFFPLAN_CWS!$F177</f>
        <v>#VALUE!</v>
      </c>
      <c r="AX367" s="26" t="e">
        <f>AX358*STAFFPLAN_CWS!$F177</f>
        <v>#VALUE!</v>
      </c>
      <c r="AY367" s="26" t="e">
        <f>AY358*STAFFPLAN_CWS!$F177</f>
        <v>#VALUE!</v>
      </c>
      <c r="AZ367" s="26" t="e">
        <f>AZ358*STAFFPLAN_CWS!$F177</f>
        <v>#VALUE!</v>
      </c>
      <c r="BA367" s="26" t="e">
        <f>BA358*STAFFPLAN_CWS!$F177</f>
        <v>#VALUE!</v>
      </c>
      <c r="BB367" s="26" t="e">
        <f>BB358*STAFFPLAN_CWS!$F177</f>
        <v>#VALUE!</v>
      </c>
      <c r="BC367" s="26" t="e">
        <f>BC358*STAFFPLAN_CWS!$F177</f>
        <v>#VALUE!</v>
      </c>
      <c r="BD367" s="26" t="e">
        <f>BD358*STAFFPLAN_CWS!$G177</f>
        <v>#REF!</v>
      </c>
      <c r="BE367" s="26" t="e">
        <f>BE358*STAFFPLAN_CWS!$G177</f>
        <v>#REF!</v>
      </c>
      <c r="BF367" s="26" t="e">
        <f>BF358*STAFFPLAN_CWS!$G177</f>
        <v>#REF!</v>
      </c>
      <c r="BG367" s="26" t="e">
        <f>BG358*STAFFPLAN_CWS!$G177</f>
        <v>#REF!</v>
      </c>
      <c r="BH367" s="26" t="e">
        <f>BH358*STAFFPLAN_CWS!$G177</f>
        <v>#REF!</v>
      </c>
      <c r="BI367" s="26" t="e">
        <f>BI358*STAFFPLAN_CWS!$G177</f>
        <v>#REF!</v>
      </c>
      <c r="BJ367" s="26" t="e">
        <f>BJ358*STAFFPLAN_CWS!$G177</f>
        <v>#REF!</v>
      </c>
      <c r="BK367" s="26" t="e">
        <f>BK358*STAFFPLAN_CWS!$G177</f>
        <v>#REF!</v>
      </c>
      <c r="BL367" s="26" t="e">
        <f>BL358*STAFFPLAN_CWS!$G177</f>
        <v>#REF!</v>
      </c>
      <c r="BM367" s="26" t="e">
        <f>BM358*STAFFPLAN_CWS!$G177</f>
        <v>#REF!</v>
      </c>
      <c r="BN367" s="26" t="e">
        <f>BN358*STAFFPLAN_CWS!$G177</f>
        <v>#REF!</v>
      </c>
      <c r="BO367" s="26" t="e">
        <f>BO358*STAFFPLAN_CWS!$G177</f>
        <v>#REF!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 t="e">
        <f>AR358*STAFFPLAN_CWS!$F178</f>
        <v>#VALUE!</v>
      </c>
      <c r="AS368" s="26" t="e">
        <f>AS358*STAFFPLAN_CWS!$F178</f>
        <v>#VALUE!</v>
      </c>
      <c r="AT368" s="26" t="e">
        <f>AT358*STAFFPLAN_CWS!$F178</f>
        <v>#VALUE!</v>
      </c>
      <c r="AU368" s="26" t="e">
        <f>AU358*STAFFPLAN_CWS!$F178</f>
        <v>#VALUE!</v>
      </c>
      <c r="AV368" s="26" t="e">
        <f>AV358*STAFFPLAN_CWS!$F178</f>
        <v>#VALUE!</v>
      </c>
      <c r="AW368" s="26" t="e">
        <f>AW358*STAFFPLAN_CWS!$F178</f>
        <v>#VALUE!</v>
      </c>
      <c r="AX368" s="26" t="e">
        <f>AX358*STAFFPLAN_CWS!$F178</f>
        <v>#VALUE!</v>
      </c>
      <c r="AY368" s="26" t="e">
        <f>AY358*STAFFPLAN_CWS!$F178</f>
        <v>#VALUE!</v>
      </c>
      <c r="AZ368" s="26" t="e">
        <f>AZ358*STAFFPLAN_CWS!$F178</f>
        <v>#VALUE!</v>
      </c>
      <c r="BA368" s="26" t="e">
        <f>BA358*STAFFPLAN_CWS!$F178</f>
        <v>#VALUE!</v>
      </c>
      <c r="BB368" s="26" t="e">
        <f>BB358*STAFFPLAN_CWS!$F178</f>
        <v>#VALUE!</v>
      </c>
      <c r="BC368" s="26" t="e">
        <f>BC358*STAFFPLAN_CWS!$F178</f>
        <v>#VALUE!</v>
      </c>
      <c r="BD368" s="26" t="e">
        <f>BD358*STAFFPLAN_CWS!$G178</f>
        <v>#REF!</v>
      </c>
      <c r="BE368" s="26" t="e">
        <f>BE358*STAFFPLAN_CWS!$G178</f>
        <v>#REF!</v>
      </c>
      <c r="BF368" s="26" t="e">
        <f>BF358*STAFFPLAN_CWS!$G178</f>
        <v>#REF!</v>
      </c>
      <c r="BG368" s="26" t="e">
        <f>BG358*STAFFPLAN_CWS!$G178</f>
        <v>#REF!</v>
      </c>
      <c r="BH368" s="26" t="e">
        <f>BH358*STAFFPLAN_CWS!$G178</f>
        <v>#REF!</v>
      </c>
      <c r="BI368" s="26" t="e">
        <f>BI358*STAFFPLAN_CWS!$G178</f>
        <v>#REF!</v>
      </c>
      <c r="BJ368" s="26" t="e">
        <f>BJ358*STAFFPLAN_CWS!$G178</f>
        <v>#REF!</v>
      </c>
      <c r="BK368" s="26" t="e">
        <f>BK358*STAFFPLAN_CWS!$G178</f>
        <v>#REF!</v>
      </c>
      <c r="BL368" s="26" t="e">
        <f>BL358*STAFFPLAN_CWS!$G178</f>
        <v>#REF!</v>
      </c>
      <c r="BM368" s="26" t="e">
        <f>BM358*STAFFPLAN_CWS!$G178</f>
        <v>#REF!</v>
      </c>
      <c r="BN368" s="26" t="e">
        <f>BN358*STAFFPLAN_CWS!$G178</f>
        <v>#REF!</v>
      </c>
      <c r="BO368" s="26" t="e">
        <f>BO358*STAFFPLAN_CWS!$G178</f>
        <v>#REF!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 t="e">
        <f>AR358*STAFFPLAN_CWS!$F179</f>
        <v>#VALUE!</v>
      </c>
      <c r="AS369" s="26" t="e">
        <f>AS358*STAFFPLAN_CWS!$F179</f>
        <v>#VALUE!</v>
      </c>
      <c r="AT369" s="26" t="e">
        <f>AT358*STAFFPLAN_CWS!$F179</f>
        <v>#VALUE!</v>
      </c>
      <c r="AU369" s="26" t="e">
        <f>AU358*STAFFPLAN_CWS!$F179</f>
        <v>#VALUE!</v>
      </c>
      <c r="AV369" s="26" t="e">
        <f>AV358*STAFFPLAN_CWS!$F179</f>
        <v>#VALUE!</v>
      </c>
      <c r="AW369" s="26" t="e">
        <f>AW358*STAFFPLAN_CWS!$F179</f>
        <v>#VALUE!</v>
      </c>
      <c r="AX369" s="26" t="e">
        <f>AX358*STAFFPLAN_CWS!$F179</f>
        <v>#VALUE!</v>
      </c>
      <c r="AY369" s="26" t="e">
        <f>AY358*STAFFPLAN_CWS!$F179</f>
        <v>#VALUE!</v>
      </c>
      <c r="AZ369" s="26" t="e">
        <f>AZ358*STAFFPLAN_CWS!$F179</f>
        <v>#VALUE!</v>
      </c>
      <c r="BA369" s="26" t="e">
        <f>BA358*STAFFPLAN_CWS!$F179</f>
        <v>#VALUE!</v>
      </c>
      <c r="BB369" s="26" t="e">
        <f>BB358*STAFFPLAN_CWS!$F179</f>
        <v>#VALUE!</v>
      </c>
      <c r="BC369" s="26" t="e">
        <f>BC358*STAFFPLAN_CWS!$F179</f>
        <v>#VALUE!</v>
      </c>
      <c r="BD369" s="26" t="e">
        <f>BD358*STAFFPLAN_CWS!$G179</f>
        <v>#REF!</v>
      </c>
      <c r="BE369" s="26" t="e">
        <f>BE358*STAFFPLAN_CWS!$G179</f>
        <v>#REF!</v>
      </c>
      <c r="BF369" s="26" t="e">
        <f>BF358*STAFFPLAN_CWS!$G179</f>
        <v>#REF!</v>
      </c>
      <c r="BG369" s="26" t="e">
        <f>BG358*STAFFPLAN_CWS!$G179</f>
        <v>#REF!</v>
      </c>
      <c r="BH369" s="26" t="e">
        <f>BH358*STAFFPLAN_CWS!$G179</f>
        <v>#REF!</v>
      </c>
      <c r="BI369" s="26" t="e">
        <f>BI358*STAFFPLAN_CWS!$G179</f>
        <v>#REF!</v>
      </c>
      <c r="BJ369" s="26" t="e">
        <f>BJ358*STAFFPLAN_CWS!$G179</f>
        <v>#REF!</v>
      </c>
      <c r="BK369" s="26" t="e">
        <f>BK358*STAFFPLAN_CWS!$G179</f>
        <v>#REF!</v>
      </c>
      <c r="BL369" s="26" t="e">
        <f>BL358*STAFFPLAN_CWS!$G179</f>
        <v>#REF!</v>
      </c>
      <c r="BM369" s="26" t="e">
        <f>BM358*STAFFPLAN_CWS!$G179</f>
        <v>#REF!</v>
      </c>
      <c r="BN369" s="26" t="e">
        <f>BN358*STAFFPLAN_CWS!$G179</f>
        <v>#REF!</v>
      </c>
      <c r="BO369" s="26" t="e">
        <f>BO358*STAFFPLAN_CWS!$G179</f>
        <v>#REF!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 t="e">
        <f>AR358*STAFFPLAN_CWS!$F181</f>
        <v>#VALUE!</v>
      </c>
      <c r="AS371" s="26" t="e">
        <f>AS358*STAFFPLAN_CWS!$F181</f>
        <v>#VALUE!</v>
      </c>
      <c r="AT371" s="26" t="e">
        <f>AT358*STAFFPLAN_CWS!$F181</f>
        <v>#VALUE!</v>
      </c>
      <c r="AU371" s="26" t="e">
        <f>AU358*STAFFPLAN_CWS!$F181</f>
        <v>#VALUE!</v>
      </c>
      <c r="AV371" s="26" t="e">
        <f>AV358*STAFFPLAN_CWS!$F181</f>
        <v>#VALUE!</v>
      </c>
      <c r="AW371" s="26" t="e">
        <f>AW358*STAFFPLAN_CWS!$F181</f>
        <v>#VALUE!</v>
      </c>
      <c r="AX371" s="26" t="e">
        <f>AX358*STAFFPLAN_CWS!$F181</f>
        <v>#VALUE!</v>
      </c>
      <c r="AY371" s="26" t="e">
        <f>AY358*STAFFPLAN_CWS!$F181</f>
        <v>#VALUE!</v>
      </c>
      <c r="AZ371" s="26" t="e">
        <f>AZ358*STAFFPLAN_CWS!$F181</f>
        <v>#VALUE!</v>
      </c>
      <c r="BA371" s="26" t="e">
        <f>BA358*STAFFPLAN_CWS!$F181</f>
        <v>#VALUE!</v>
      </c>
      <c r="BB371" s="26" t="e">
        <f>BB358*STAFFPLAN_CWS!$F181</f>
        <v>#VALUE!</v>
      </c>
      <c r="BC371" s="26" t="e">
        <f>BC358*STAFFPLAN_CWS!$F181</f>
        <v>#VALUE!</v>
      </c>
      <c r="BD371" s="26" t="e">
        <f>BD358*STAFFPLAN_CWS!$G181</f>
        <v>#REF!</v>
      </c>
      <c r="BE371" s="26" t="e">
        <f>BE358*STAFFPLAN_CWS!$G181</f>
        <v>#REF!</v>
      </c>
      <c r="BF371" s="26" t="e">
        <f>BF358*STAFFPLAN_CWS!$G181</f>
        <v>#REF!</v>
      </c>
      <c r="BG371" s="26" t="e">
        <f>BG358*STAFFPLAN_CWS!$G181</f>
        <v>#REF!</v>
      </c>
      <c r="BH371" s="26" t="e">
        <f>BH358*STAFFPLAN_CWS!$G181</f>
        <v>#REF!</v>
      </c>
      <c r="BI371" s="26" t="e">
        <f>BI358*STAFFPLAN_CWS!$G181</f>
        <v>#REF!</v>
      </c>
      <c r="BJ371" s="26" t="e">
        <f>BJ358*STAFFPLAN_CWS!$G181</f>
        <v>#REF!</v>
      </c>
      <c r="BK371" s="26" t="e">
        <f>BK358*STAFFPLAN_CWS!$G181</f>
        <v>#REF!</v>
      </c>
      <c r="BL371" s="26" t="e">
        <f>BL358*STAFFPLAN_CWS!$G181</f>
        <v>#REF!</v>
      </c>
      <c r="BM371" s="26" t="e">
        <f>BM358*STAFFPLAN_CWS!$G181</f>
        <v>#REF!</v>
      </c>
      <c r="BN371" s="26" t="e">
        <f>BN358*STAFFPLAN_CWS!$G181</f>
        <v>#REF!</v>
      </c>
      <c r="BO371" s="26" t="e">
        <f>BO358*STAFFPLAN_CWS!$G181</f>
        <v>#REF!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 t="e">
        <f t="shared" si="223"/>
        <v>#VALUE!</v>
      </c>
      <c r="AS372" s="26" t="e">
        <f t="shared" si="223"/>
        <v>#VALUE!</v>
      </c>
      <c r="AT372" s="26" t="e">
        <f t="shared" si="223"/>
        <v>#VALUE!</v>
      </c>
      <c r="AU372" s="26" t="e">
        <f t="shared" si="223"/>
        <v>#VALUE!</v>
      </c>
      <c r="AV372" s="26" t="e">
        <f t="shared" si="223"/>
        <v>#VALUE!</v>
      </c>
      <c r="AW372" s="26" t="e">
        <f t="shared" si="223"/>
        <v>#VALUE!</v>
      </c>
      <c r="AX372" s="26" t="e">
        <f t="shared" si="223"/>
        <v>#VALUE!</v>
      </c>
      <c r="AY372" s="26" t="e">
        <f t="shared" si="223"/>
        <v>#VALUE!</v>
      </c>
      <c r="AZ372" s="26" t="e">
        <f t="shared" si="223"/>
        <v>#VALUE!</v>
      </c>
      <c r="BA372" s="26" t="e">
        <f t="shared" si="223"/>
        <v>#VALUE!</v>
      </c>
      <c r="BB372" s="26" t="e">
        <f t="shared" si="223"/>
        <v>#VALUE!</v>
      </c>
      <c r="BC372" s="26" t="e">
        <f t="shared" si="223"/>
        <v>#VALUE!</v>
      </c>
      <c r="BD372" s="26" t="e">
        <f t="shared" si="223"/>
        <v>#REF!</v>
      </c>
      <c r="BE372" s="26" t="e">
        <f t="shared" si="223"/>
        <v>#REF!</v>
      </c>
      <c r="BF372" s="26" t="e">
        <f t="shared" si="223"/>
        <v>#REF!</v>
      </c>
      <c r="BG372" s="26" t="e">
        <f t="shared" si="223"/>
        <v>#REF!</v>
      </c>
      <c r="BH372" s="26" t="e">
        <f t="shared" si="223"/>
        <v>#REF!</v>
      </c>
      <c r="BI372" s="26" t="e">
        <f t="shared" si="223"/>
        <v>#REF!</v>
      </c>
      <c r="BJ372" s="26" t="e">
        <f t="shared" si="223"/>
        <v>#REF!</v>
      </c>
      <c r="BK372" s="26" t="e">
        <f t="shared" si="223"/>
        <v>#REF!</v>
      </c>
      <c r="BL372" s="26" t="e">
        <f t="shared" si="223"/>
        <v>#REF!</v>
      </c>
      <c r="BM372" s="26" t="e">
        <f t="shared" si="223"/>
        <v>#REF!</v>
      </c>
      <c r="BN372" s="26" t="e">
        <f t="shared" si="223"/>
        <v>#REF!</v>
      </c>
      <c r="BO372" s="26" t="e">
        <f t="shared" si="223"/>
        <v>#REF!</v>
      </c>
      <c r="BP372" s="38" t="e">
        <f>SUM(H372:BO372)</f>
        <v>#VALUE!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 t="e">
        <f>SUM(AR372:BC372)</f>
        <v>#VALUE!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 t="e">
        <f>SUM(BD372:BO372)</f>
        <v>#REF!</v>
      </c>
      <c r="BP373" s="38" t="e">
        <f>SUM(H373:BO373)</f>
        <v>#VALUE!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 t="e">
        <f>AR358*STAFFPLAN_CWS!$F182</f>
        <v>#VALUE!</v>
      </c>
      <c r="BD376" s="26" t="e">
        <f>AS358*STAFFPLAN_CWS!$G182</f>
        <v>#VALUE!</v>
      </c>
      <c r="BE376" s="26" t="e">
        <f>AT358*STAFFPLAN_CWS!$G182</f>
        <v>#VALUE!</v>
      </c>
      <c r="BF376" s="26" t="e">
        <f>AU358*STAFFPLAN_CWS!$G182</f>
        <v>#VALUE!</v>
      </c>
      <c r="BG376" s="26" t="e">
        <f>AV358*STAFFPLAN_CWS!$G182</f>
        <v>#VALUE!</v>
      </c>
      <c r="BH376" s="26" t="e">
        <f>AW358*STAFFPLAN_CWS!$G182</f>
        <v>#VALUE!</v>
      </c>
      <c r="BI376" s="26" t="e">
        <f>AX358*STAFFPLAN_CWS!$G182</f>
        <v>#VALUE!</v>
      </c>
      <c r="BJ376" s="26" t="e">
        <f>AY358*STAFFPLAN_CWS!$G182</f>
        <v>#VALUE!</v>
      </c>
      <c r="BK376" s="26" t="e">
        <f>AZ358*STAFFPLAN_CWS!$G182</f>
        <v>#VALUE!</v>
      </c>
      <c r="BL376" s="26" t="e">
        <f>BA358*STAFFPLAN_CWS!$G182</f>
        <v>#VALUE!</v>
      </c>
      <c r="BM376" s="26" t="e">
        <f>BB358*STAFFPLAN_CWS!$G182</f>
        <v>#VALUE!</v>
      </c>
      <c r="BN376" s="26" t="e">
        <f>BC358*STAFFPLAN_CWS!$G182</f>
        <v>#VALUE!</v>
      </c>
      <c r="BO376" s="26" t="e">
        <f>BD358*STAFFPLAN_CWS!$G182</f>
        <v>#REF!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 t="e">
        <f t="shared" si="225"/>
        <v>#VALUE!</v>
      </c>
      <c r="BD378" s="26" t="e">
        <f t="shared" si="225"/>
        <v>#VALUE!</v>
      </c>
      <c r="BE378" s="26" t="e">
        <f t="shared" si="225"/>
        <v>#VALUE!</v>
      </c>
      <c r="BF378" s="26" t="e">
        <f t="shared" si="225"/>
        <v>#VALUE!</v>
      </c>
      <c r="BG378" s="26" t="e">
        <f t="shared" si="225"/>
        <v>#VALUE!</v>
      </c>
      <c r="BH378" s="26" t="e">
        <f t="shared" si="225"/>
        <v>#VALUE!</v>
      </c>
      <c r="BI378" s="26" t="e">
        <f t="shared" si="225"/>
        <v>#VALUE!</v>
      </c>
      <c r="BJ378" s="26" t="e">
        <f t="shared" si="225"/>
        <v>#VALUE!</v>
      </c>
      <c r="BK378" s="26" t="e">
        <f t="shared" si="225"/>
        <v>#VALUE!</v>
      </c>
      <c r="BL378" s="26" t="e">
        <f t="shared" si="225"/>
        <v>#VALUE!</v>
      </c>
      <c r="BM378" s="26" t="e">
        <f t="shared" si="225"/>
        <v>#VALUE!</v>
      </c>
      <c r="BN378" s="26" t="e">
        <f t="shared" si="225"/>
        <v>#VALUE!</v>
      </c>
      <c r="BO378" s="26" t="e">
        <f t="shared" si="225"/>
        <v>#REF!</v>
      </c>
      <c r="BP378" s="38" t="e">
        <f>SUM(H378:BO378)</f>
        <v>#VALUE!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 t="e">
        <f>SUM(AR378:BC378)</f>
        <v>#VALUE!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 t="e">
        <f>SUM(BD378:BO378)</f>
        <v>#VALUE!</v>
      </c>
      <c r="BP379" s="38" t="e">
        <f>SUM(H379:BO379)</f>
        <v>#VALUE!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 t="e">
        <f t="shared" si="227"/>
        <v>#VALUE!</v>
      </c>
      <c r="AS380" s="26" t="e">
        <f t="shared" si="227"/>
        <v>#VALUE!</v>
      </c>
      <c r="AT380" s="26" t="e">
        <f t="shared" si="227"/>
        <v>#VALUE!</v>
      </c>
      <c r="AU380" s="26" t="e">
        <f t="shared" si="227"/>
        <v>#VALUE!</v>
      </c>
      <c r="AV380" s="26" t="e">
        <f t="shared" si="227"/>
        <v>#VALUE!</v>
      </c>
      <c r="AW380" s="26" t="e">
        <f t="shared" si="227"/>
        <v>#VALUE!</v>
      </c>
      <c r="AX380" s="26" t="e">
        <f t="shared" si="227"/>
        <v>#VALUE!</v>
      </c>
      <c r="AY380" s="26" t="e">
        <f t="shared" si="227"/>
        <v>#VALUE!</v>
      </c>
      <c r="AZ380" s="26" t="e">
        <f t="shared" si="227"/>
        <v>#VALUE!</v>
      </c>
      <c r="BA380" s="26" t="e">
        <f t="shared" si="227"/>
        <v>#VALUE!</v>
      </c>
      <c r="BB380" s="26" t="e">
        <f t="shared" si="227"/>
        <v>#VALUE!</v>
      </c>
      <c r="BC380" s="26" t="e">
        <f t="shared" si="227"/>
        <v>#VALUE!</v>
      </c>
      <c r="BD380" s="26" t="e">
        <f t="shared" si="227"/>
        <v>#VALUE!</v>
      </c>
      <c r="BE380" s="26" t="e">
        <f t="shared" si="227"/>
        <v>#VALUE!</v>
      </c>
      <c r="BF380" s="26" t="e">
        <f t="shared" si="227"/>
        <v>#VALUE!</v>
      </c>
      <c r="BG380" s="26" t="e">
        <f t="shared" si="227"/>
        <v>#VALUE!</v>
      </c>
      <c r="BH380" s="26" t="e">
        <f t="shared" si="227"/>
        <v>#VALUE!</v>
      </c>
      <c r="BI380" s="26" t="e">
        <f t="shared" si="227"/>
        <v>#VALUE!</v>
      </c>
      <c r="BJ380" s="26" t="e">
        <f t="shared" si="227"/>
        <v>#VALUE!</v>
      </c>
      <c r="BK380" s="26" t="e">
        <f t="shared" si="227"/>
        <v>#VALUE!</v>
      </c>
      <c r="BL380" s="26" t="e">
        <f t="shared" si="227"/>
        <v>#VALUE!</v>
      </c>
      <c r="BM380" s="26" t="e">
        <f t="shared" si="227"/>
        <v>#VALUE!</v>
      </c>
      <c r="BN380" s="26" t="e">
        <f t="shared" si="227"/>
        <v>#VALUE!</v>
      </c>
      <c r="BO380" s="26" t="e">
        <f t="shared" si="227"/>
        <v>#REF!</v>
      </c>
      <c r="BP380" s="38" t="e">
        <f>SUM(H380:BO380)</f>
        <v>#VALUE!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 t="e">
        <f>SUM(AR380:BC380)</f>
        <v>#VALUE!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 t="e">
        <f>SUM(BD380:BO380)</f>
        <v>#VALUE!</v>
      </c>
      <c r="BP381" s="38" t="e">
        <f>SUM(H381:BO381)</f>
        <v>#VALUE!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727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727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727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 t="e">
        <f>'COSM-BONUS_CWS'!AP77</f>
        <v>#VALUE!</v>
      </c>
      <c r="AS406" s="26" t="e">
        <f>'COSM-BONUS_CWS'!AQ77</f>
        <v>#VALUE!</v>
      </c>
      <c r="AT406" s="26" t="e">
        <f>'COSM-BONUS_CWS'!AR77</f>
        <v>#VALUE!</v>
      </c>
      <c r="AU406" s="26" t="e">
        <f>'COSM-BONUS_CWS'!AS77</f>
        <v>#VALUE!</v>
      </c>
      <c r="AV406" s="26" t="e">
        <f>'COSM-BONUS_CWS'!AT77</f>
        <v>#VALUE!</v>
      </c>
      <c r="AW406" s="26" t="e">
        <f>'COSM-BONUS_CWS'!AU77</f>
        <v>#VALUE!</v>
      </c>
      <c r="AX406" s="26" t="e">
        <f>'COSM-BONUS_CWS'!AV77</f>
        <v>#VALUE!</v>
      </c>
      <c r="AY406" s="26" t="e">
        <f>'COSM-BONUS_CWS'!AW77</f>
        <v>#VALUE!</v>
      </c>
      <c r="AZ406" s="26" t="e">
        <f>'COSM-BONUS_CWS'!AX77</f>
        <v>#VALUE!</v>
      </c>
      <c r="BA406" s="26" t="e">
        <f>'COSM-BONUS_CWS'!AY77</f>
        <v>#VALUE!</v>
      </c>
      <c r="BB406" s="26" t="e">
        <f>'COSM-BONUS_CWS'!AZ77</f>
        <v>#VALUE!</v>
      </c>
      <c r="BC406" s="26" t="e">
        <f>'COSM-BONUS_CWS'!BA77</f>
        <v>#VALUE!</v>
      </c>
      <c r="BD406" s="26" t="e">
        <f>'COSM-BONUS_CWS'!BB77</f>
        <v>#REF!</v>
      </c>
      <c r="BE406" s="26" t="e">
        <f>'COSM-BONUS_CWS'!BC77</f>
        <v>#REF!</v>
      </c>
      <c r="BF406" s="26" t="e">
        <f>'COSM-BONUS_CWS'!BD77</f>
        <v>#REF!</v>
      </c>
      <c r="BG406" s="26" t="e">
        <f>'COSM-BONUS_CWS'!BE77</f>
        <v>#REF!</v>
      </c>
      <c r="BH406" s="26" t="e">
        <f>'COSM-BONUS_CWS'!BF77</f>
        <v>#REF!</v>
      </c>
      <c r="BI406" s="26" t="e">
        <f>'COSM-BONUS_CWS'!BG77</f>
        <v>#REF!</v>
      </c>
      <c r="BJ406" s="26" t="e">
        <f>'COSM-BONUS_CWS'!BH77</f>
        <v>#REF!</v>
      </c>
      <c r="BK406" s="26" t="e">
        <f>'COSM-BONUS_CWS'!BI77</f>
        <v>#REF!</v>
      </c>
      <c r="BL406" s="26" t="e">
        <f>'COSM-BONUS_CWS'!BJ77</f>
        <v>#REF!</v>
      </c>
      <c r="BM406" s="26" t="e">
        <f>'COSM-BONUS_CWS'!BK77</f>
        <v>#REF!</v>
      </c>
      <c r="BN406" s="26" t="e">
        <f>'COSM-BONUS_CWS'!BL77</f>
        <v>#REF!</v>
      </c>
      <c r="BO406" s="26" t="e">
        <f>'COSM-BONUS_CWS'!BM77</f>
        <v>#REF!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 t="e">
        <f t="shared" si="249"/>
        <v>#VALUE!</v>
      </c>
      <c r="AS407" s="26" t="e">
        <f t="shared" si="249"/>
        <v>#VALUE!</v>
      </c>
      <c r="AT407" s="26" t="e">
        <f t="shared" si="249"/>
        <v>#VALUE!</v>
      </c>
      <c r="AU407" s="26" t="e">
        <f t="shared" si="249"/>
        <v>#VALUE!</v>
      </c>
      <c r="AV407" s="26" t="e">
        <f t="shared" si="249"/>
        <v>#VALUE!</v>
      </c>
      <c r="AW407" s="26" t="e">
        <f t="shared" si="249"/>
        <v>#VALUE!</v>
      </c>
      <c r="AX407" s="26" t="e">
        <f t="shared" si="249"/>
        <v>#VALUE!</v>
      </c>
      <c r="AY407" s="26" t="e">
        <f t="shared" si="249"/>
        <v>#VALUE!</v>
      </c>
      <c r="AZ407" s="26" t="e">
        <f t="shared" si="249"/>
        <v>#VALUE!</v>
      </c>
      <c r="BA407" s="26" t="e">
        <f t="shared" si="249"/>
        <v>#VALUE!</v>
      </c>
      <c r="BB407" s="26" t="e">
        <f t="shared" si="249"/>
        <v>#VALUE!</v>
      </c>
      <c r="BC407" s="26" t="e">
        <f t="shared" si="249"/>
        <v>#VALUE!</v>
      </c>
      <c r="BD407" s="26" t="e">
        <f t="shared" si="249"/>
        <v>#REF!</v>
      </c>
      <c r="BE407" s="26" t="e">
        <f t="shared" si="249"/>
        <v>#REF!</v>
      </c>
      <c r="BF407" s="26" t="e">
        <f t="shared" si="249"/>
        <v>#REF!</v>
      </c>
      <c r="BG407" s="26" t="e">
        <f t="shared" si="249"/>
        <v>#REF!</v>
      </c>
      <c r="BH407" s="26" t="e">
        <f t="shared" si="249"/>
        <v>#REF!</v>
      </c>
      <c r="BI407" s="26" t="e">
        <f t="shared" si="249"/>
        <v>#REF!</v>
      </c>
      <c r="BJ407" s="26" t="e">
        <f t="shared" si="249"/>
        <v>#REF!</v>
      </c>
      <c r="BK407" s="26" t="e">
        <f t="shared" si="249"/>
        <v>#REF!</v>
      </c>
      <c r="BL407" s="26" t="e">
        <f t="shared" si="249"/>
        <v>#REF!</v>
      </c>
      <c r="BM407" s="26" t="e">
        <f t="shared" si="249"/>
        <v>#REF!</v>
      </c>
      <c r="BN407" s="26" t="e">
        <f t="shared" si="249"/>
        <v>#REF!</v>
      </c>
      <c r="BO407" s="26" t="e">
        <f t="shared" si="249"/>
        <v>#REF!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727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727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727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727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 t="e">
        <f>'COSM-BONUS_CWS'!AP78</f>
        <v>#VALUE!</v>
      </c>
      <c r="AS442" s="26" t="e">
        <f>'COSM-BONUS_CWS'!AQ78</f>
        <v>#VALUE!</v>
      </c>
      <c r="AT442" s="26" t="e">
        <f>'COSM-BONUS_CWS'!AR78</f>
        <v>#VALUE!</v>
      </c>
      <c r="AU442" s="26" t="e">
        <f>'COSM-BONUS_CWS'!AS78</f>
        <v>#VALUE!</v>
      </c>
      <c r="AV442" s="26" t="e">
        <f>'COSM-BONUS_CWS'!AT78</f>
        <v>#VALUE!</v>
      </c>
      <c r="AW442" s="26" t="e">
        <f>'COSM-BONUS_CWS'!AU78</f>
        <v>#VALUE!</v>
      </c>
      <c r="AX442" s="26" t="e">
        <f>'COSM-BONUS_CWS'!AV78</f>
        <v>#VALUE!</v>
      </c>
      <c r="AY442" s="26" t="e">
        <f>'COSM-BONUS_CWS'!AW78</f>
        <v>#VALUE!</v>
      </c>
      <c r="AZ442" s="26" t="e">
        <f>'COSM-BONUS_CWS'!AX78</f>
        <v>#VALUE!</v>
      </c>
      <c r="BA442" s="26" t="e">
        <f>'COSM-BONUS_CWS'!AY78</f>
        <v>#VALUE!</v>
      </c>
      <c r="BB442" s="26" t="e">
        <f>'COSM-BONUS_CWS'!AZ78</f>
        <v>#VALUE!</v>
      </c>
      <c r="BC442" s="26" t="e">
        <f>'COSM-BONUS_CWS'!BA78</f>
        <v>#VALUE!</v>
      </c>
      <c r="BD442" s="26" t="e">
        <f>'COSM-BONUS_CWS'!BB78</f>
        <v>#REF!</v>
      </c>
      <c r="BE442" s="26" t="e">
        <f>'COSM-BONUS_CWS'!BC78</f>
        <v>#REF!</v>
      </c>
      <c r="BF442" s="26" t="e">
        <f>'COSM-BONUS_CWS'!BD78</f>
        <v>#REF!</v>
      </c>
      <c r="BG442" s="26" t="e">
        <f>'COSM-BONUS_CWS'!BE78</f>
        <v>#REF!</v>
      </c>
      <c r="BH442" s="26" t="e">
        <f>'COSM-BONUS_CWS'!BF78</f>
        <v>#REF!</v>
      </c>
      <c r="BI442" s="26" t="e">
        <f>'COSM-BONUS_CWS'!BG78</f>
        <v>#REF!</v>
      </c>
      <c r="BJ442" s="26" t="e">
        <f>'COSM-BONUS_CWS'!BH78</f>
        <v>#REF!</v>
      </c>
      <c r="BK442" s="26" t="e">
        <f>'COSM-BONUS_CWS'!BI78</f>
        <v>#REF!</v>
      </c>
      <c r="BL442" s="26" t="e">
        <f>'COSM-BONUS_CWS'!BJ78</f>
        <v>#REF!</v>
      </c>
      <c r="BM442" s="26" t="e">
        <f>'COSM-BONUS_CWS'!BK78</f>
        <v>#REF!</v>
      </c>
      <c r="BN442" s="26" t="e">
        <f>'COSM-BONUS_CWS'!BL78</f>
        <v>#REF!</v>
      </c>
      <c r="BO442" s="26" t="e">
        <f>'COSM-BONUS_CWS'!BM78</f>
        <v>#REF!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 t="e">
        <f t="shared" si="281"/>
        <v>#VALUE!</v>
      </c>
      <c r="AS443" s="26" t="e">
        <f t="shared" si="281"/>
        <v>#VALUE!</v>
      </c>
      <c r="AT443" s="26" t="e">
        <f t="shared" si="281"/>
        <v>#VALUE!</v>
      </c>
      <c r="AU443" s="26" t="e">
        <f t="shared" si="281"/>
        <v>#VALUE!</v>
      </c>
      <c r="AV443" s="26" t="e">
        <f t="shared" si="281"/>
        <v>#VALUE!</v>
      </c>
      <c r="AW443" s="26" t="e">
        <f t="shared" si="281"/>
        <v>#VALUE!</v>
      </c>
      <c r="AX443" s="26" t="e">
        <f t="shared" si="281"/>
        <v>#VALUE!</v>
      </c>
      <c r="AY443" s="26" t="e">
        <f t="shared" si="281"/>
        <v>#VALUE!</v>
      </c>
      <c r="AZ443" s="26" t="e">
        <f t="shared" si="281"/>
        <v>#VALUE!</v>
      </c>
      <c r="BA443" s="26" t="e">
        <f t="shared" si="281"/>
        <v>#VALUE!</v>
      </c>
      <c r="BB443" s="26" t="e">
        <f t="shared" si="281"/>
        <v>#VALUE!</v>
      </c>
      <c r="BC443" s="26" t="e">
        <f t="shared" si="281"/>
        <v>#VALUE!</v>
      </c>
      <c r="BD443" s="26" t="e">
        <f t="shared" si="281"/>
        <v>#REF!</v>
      </c>
      <c r="BE443" s="26" t="e">
        <f t="shared" si="281"/>
        <v>#REF!</v>
      </c>
      <c r="BF443" s="26" t="e">
        <f t="shared" si="281"/>
        <v>#REF!</v>
      </c>
      <c r="BG443" s="26" t="e">
        <f t="shared" si="281"/>
        <v>#REF!</v>
      </c>
      <c r="BH443" s="26" t="e">
        <f t="shared" si="281"/>
        <v>#REF!</v>
      </c>
      <c r="BI443" s="26" t="e">
        <f t="shared" si="281"/>
        <v>#REF!</v>
      </c>
      <c r="BJ443" s="26" t="e">
        <f t="shared" si="281"/>
        <v>#REF!</v>
      </c>
      <c r="BK443" s="26" t="e">
        <f t="shared" si="281"/>
        <v>#REF!</v>
      </c>
      <c r="BL443" s="26" t="e">
        <f t="shared" si="281"/>
        <v>#REF!</v>
      </c>
      <c r="BM443" s="26" t="e">
        <f t="shared" si="281"/>
        <v>#REF!</v>
      </c>
      <c r="BN443" s="26" t="e">
        <f t="shared" si="281"/>
        <v>#REF!</v>
      </c>
      <c r="BO443" s="26" t="e">
        <f t="shared" si="281"/>
        <v>#REF!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727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727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727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 t="e">
        <f>'COSM-BONUS_CWS'!AP79</f>
        <v>#VALUE!</v>
      </c>
      <c r="AS469" s="26" t="e">
        <f>'COSM-BONUS_CWS'!AQ79</f>
        <v>#VALUE!</v>
      </c>
      <c r="AT469" s="26" t="e">
        <f>'COSM-BONUS_CWS'!AR79</f>
        <v>#VALUE!</v>
      </c>
      <c r="AU469" s="26" t="e">
        <f>'COSM-BONUS_CWS'!AS79</f>
        <v>#VALUE!</v>
      </c>
      <c r="AV469" s="26" t="e">
        <f>'COSM-BONUS_CWS'!AT79</f>
        <v>#VALUE!</v>
      </c>
      <c r="AW469" s="26" t="e">
        <f>'COSM-BONUS_CWS'!AU79</f>
        <v>#VALUE!</v>
      </c>
      <c r="AX469" s="26" t="e">
        <f>'COSM-BONUS_CWS'!AV79</f>
        <v>#VALUE!</v>
      </c>
      <c r="AY469" s="26" t="e">
        <f>'COSM-BONUS_CWS'!AW79</f>
        <v>#VALUE!</v>
      </c>
      <c r="AZ469" s="26" t="e">
        <f>'COSM-BONUS_CWS'!AX79</f>
        <v>#VALUE!</v>
      </c>
      <c r="BA469" s="26" t="e">
        <f>'COSM-BONUS_CWS'!AY79</f>
        <v>#VALUE!</v>
      </c>
      <c r="BB469" s="26" t="e">
        <f>'COSM-BONUS_CWS'!AZ79</f>
        <v>#VALUE!</v>
      </c>
      <c r="BC469" s="26" t="e">
        <f>'COSM-BONUS_CWS'!BA79</f>
        <v>#VALUE!</v>
      </c>
      <c r="BD469" s="26" t="e">
        <f>'COSM-BONUS_CWS'!BB79</f>
        <v>#REF!</v>
      </c>
      <c r="BE469" s="26" t="e">
        <f>'COSM-BONUS_CWS'!BC79</f>
        <v>#REF!</v>
      </c>
      <c r="BF469" s="26" t="e">
        <f>'COSM-BONUS_CWS'!BD79</f>
        <v>#REF!</v>
      </c>
      <c r="BG469" s="26" t="e">
        <f>'COSM-BONUS_CWS'!BE79</f>
        <v>#REF!</v>
      </c>
      <c r="BH469" s="26" t="e">
        <f>'COSM-BONUS_CWS'!BF79</f>
        <v>#REF!</v>
      </c>
      <c r="BI469" s="26" t="e">
        <f>'COSM-BONUS_CWS'!BG79</f>
        <v>#REF!</v>
      </c>
      <c r="BJ469" s="26" t="e">
        <f>'COSM-BONUS_CWS'!BH79</f>
        <v>#REF!</v>
      </c>
      <c r="BK469" s="26" t="e">
        <f>'COSM-BONUS_CWS'!BI79</f>
        <v>#REF!</v>
      </c>
      <c r="BL469" s="26" t="e">
        <f>'COSM-BONUS_CWS'!BJ79</f>
        <v>#REF!</v>
      </c>
      <c r="BM469" s="26" t="e">
        <f>'COSM-BONUS_CWS'!BK79</f>
        <v>#REF!</v>
      </c>
      <c r="BN469" s="26" t="e">
        <f>'COSM-BONUS_CWS'!BL79</f>
        <v>#REF!</v>
      </c>
      <c r="BO469" s="26" t="e">
        <f>'COSM-BONUS_CWS'!BM79</f>
        <v>#REF!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 t="e">
        <f t="shared" si="301"/>
        <v>#VALUE!</v>
      </c>
      <c r="AS470" s="26" t="e">
        <f t="shared" si="301"/>
        <v>#VALUE!</v>
      </c>
      <c r="AT470" s="26" t="e">
        <f t="shared" si="301"/>
        <v>#VALUE!</v>
      </c>
      <c r="AU470" s="26" t="e">
        <f t="shared" si="301"/>
        <v>#VALUE!</v>
      </c>
      <c r="AV470" s="26" t="e">
        <f t="shared" si="301"/>
        <v>#VALUE!</v>
      </c>
      <c r="AW470" s="26" t="e">
        <f t="shared" si="301"/>
        <v>#VALUE!</v>
      </c>
      <c r="AX470" s="26" t="e">
        <f t="shared" si="301"/>
        <v>#VALUE!</v>
      </c>
      <c r="AY470" s="26" t="e">
        <f t="shared" si="301"/>
        <v>#VALUE!</v>
      </c>
      <c r="AZ470" s="26" t="e">
        <f t="shared" si="301"/>
        <v>#VALUE!</v>
      </c>
      <c r="BA470" s="26" t="e">
        <f t="shared" si="301"/>
        <v>#VALUE!</v>
      </c>
      <c r="BB470" s="26" t="e">
        <f t="shared" si="301"/>
        <v>#VALUE!</v>
      </c>
      <c r="BC470" s="26" t="e">
        <f t="shared" si="301"/>
        <v>#VALUE!</v>
      </c>
      <c r="BD470" s="26" t="e">
        <f t="shared" si="301"/>
        <v>#REF!</v>
      </c>
      <c r="BE470" s="26" t="e">
        <f t="shared" si="301"/>
        <v>#REF!</v>
      </c>
      <c r="BF470" s="26" t="e">
        <f t="shared" si="301"/>
        <v>#REF!</v>
      </c>
      <c r="BG470" s="26" t="e">
        <f t="shared" si="301"/>
        <v>#REF!</v>
      </c>
      <c r="BH470" s="26" t="e">
        <f t="shared" si="301"/>
        <v>#REF!</v>
      </c>
      <c r="BI470" s="26" t="e">
        <f t="shared" si="301"/>
        <v>#REF!</v>
      </c>
      <c r="BJ470" s="26" t="e">
        <f t="shared" si="301"/>
        <v>#REF!</v>
      </c>
      <c r="BK470" s="26" t="e">
        <f t="shared" si="301"/>
        <v>#REF!</v>
      </c>
      <c r="BL470" s="26" t="e">
        <f t="shared" si="301"/>
        <v>#REF!</v>
      </c>
      <c r="BM470" s="26" t="e">
        <f t="shared" si="301"/>
        <v>#REF!</v>
      </c>
      <c r="BN470" s="26" t="e">
        <f t="shared" si="301"/>
        <v>#REF!</v>
      </c>
      <c r="BO470" s="26" t="e">
        <f t="shared" si="301"/>
        <v>#REF!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727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727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727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 t="e">
        <f>'COSM-BONUS_CWS'!AP80</f>
        <v>#VALUE!</v>
      </c>
      <c r="AS496" s="26" t="e">
        <f>'COSM-BONUS_CWS'!AQ80</f>
        <v>#VALUE!</v>
      </c>
      <c r="AT496" s="26" t="e">
        <f>'COSM-BONUS_CWS'!AR80</f>
        <v>#VALUE!</v>
      </c>
      <c r="AU496" s="26" t="e">
        <f>'COSM-BONUS_CWS'!AS80</f>
        <v>#VALUE!</v>
      </c>
      <c r="AV496" s="26" t="e">
        <f>'COSM-BONUS_CWS'!AT80</f>
        <v>#VALUE!</v>
      </c>
      <c r="AW496" s="26" t="e">
        <f>'COSM-BONUS_CWS'!AU80</f>
        <v>#VALUE!</v>
      </c>
      <c r="AX496" s="26" t="e">
        <f>'COSM-BONUS_CWS'!AV80</f>
        <v>#VALUE!</v>
      </c>
      <c r="AY496" s="26" t="e">
        <f>'COSM-BONUS_CWS'!AW80</f>
        <v>#VALUE!</v>
      </c>
      <c r="AZ496" s="26" t="e">
        <f>'COSM-BONUS_CWS'!AX80</f>
        <v>#VALUE!</v>
      </c>
      <c r="BA496" s="26" t="e">
        <f>'COSM-BONUS_CWS'!AY80</f>
        <v>#VALUE!</v>
      </c>
      <c r="BB496" s="26" t="e">
        <f>'COSM-BONUS_CWS'!AZ80</f>
        <v>#VALUE!</v>
      </c>
      <c r="BC496" s="26" t="e">
        <f>'COSM-BONUS_CWS'!BA80</f>
        <v>#VALUE!</v>
      </c>
      <c r="BD496" s="26" t="e">
        <f>'COSM-BONUS_CWS'!BB80</f>
        <v>#REF!</v>
      </c>
      <c r="BE496" s="26" t="e">
        <f>'COSM-BONUS_CWS'!BC80</f>
        <v>#REF!</v>
      </c>
      <c r="BF496" s="26" t="e">
        <f>'COSM-BONUS_CWS'!BD80</f>
        <v>#REF!</v>
      </c>
      <c r="BG496" s="26" t="e">
        <f>'COSM-BONUS_CWS'!BE80</f>
        <v>#REF!</v>
      </c>
      <c r="BH496" s="26" t="e">
        <f>'COSM-BONUS_CWS'!BF80</f>
        <v>#REF!</v>
      </c>
      <c r="BI496" s="26" t="e">
        <f>'COSM-BONUS_CWS'!BG80</f>
        <v>#REF!</v>
      </c>
      <c r="BJ496" s="26" t="e">
        <f>'COSM-BONUS_CWS'!BH80</f>
        <v>#REF!</v>
      </c>
      <c r="BK496" s="26" t="e">
        <f>'COSM-BONUS_CWS'!BI80</f>
        <v>#REF!</v>
      </c>
      <c r="BL496" s="26" t="e">
        <f>'COSM-BONUS_CWS'!BJ80</f>
        <v>#REF!</v>
      </c>
      <c r="BM496" s="26" t="e">
        <f>'COSM-BONUS_CWS'!BK80</f>
        <v>#REF!</v>
      </c>
      <c r="BN496" s="26" t="e">
        <f>'COSM-BONUS_CWS'!BL80</f>
        <v>#REF!</v>
      </c>
      <c r="BO496" s="26" t="e">
        <f>'COSM-BONUS_CWS'!BM80</f>
        <v>#REF!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727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727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727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727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 t="e">
        <f t="shared" si="354"/>
        <v>#VALUE!</v>
      </c>
      <c r="AS530" s="26" t="e">
        <f t="shared" si="354"/>
        <v>#VALUE!</v>
      </c>
      <c r="AT530" s="26" t="e">
        <f t="shared" si="354"/>
        <v>#VALUE!</v>
      </c>
      <c r="AU530" s="26" t="e">
        <f t="shared" si="354"/>
        <v>#VALUE!</v>
      </c>
      <c r="AV530" s="26" t="e">
        <f t="shared" si="354"/>
        <v>#VALUE!</v>
      </c>
      <c r="AW530" s="26" t="e">
        <f t="shared" si="354"/>
        <v>#VALUE!</v>
      </c>
      <c r="AX530" s="26" t="e">
        <f t="shared" si="354"/>
        <v>#VALUE!</v>
      </c>
      <c r="AY530" s="26" t="e">
        <f t="shared" si="354"/>
        <v>#VALUE!</v>
      </c>
      <c r="AZ530" s="26" t="e">
        <f t="shared" si="354"/>
        <v>#VALUE!</v>
      </c>
      <c r="BA530" s="26" t="e">
        <f t="shared" si="354"/>
        <v>#VALUE!</v>
      </c>
      <c r="BB530" s="26" t="e">
        <f t="shared" si="354"/>
        <v>#VALUE!</v>
      </c>
      <c r="BC530" s="26" t="e">
        <f t="shared" si="354"/>
        <v>#VALUE!</v>
      </c>
      <c r="BD530" s="26" t="e">
        <f t="shared" si="354"/>
        <v>#REF!</v>
      </c>
      <c r="BE530" s="26" t="e">
        <f t="shared" si="354"/>
        <v>#REF!</v>
      </c>
      <c r="BF530" s="26" t="e">
        <f t="shared" si="354"/>
        <v>#REF!</v>
      </c>
      <c r="BG530" s="26" t="e">
        <f t="shared" si="354"/>
        <v>#REF!</v>
      </c>
      <c r="BH530" s="26" t="e">
        <f t="shared" si="354"/>
        <v>#REF!</v>
      </c>
      <c r="BI530" s="26" t="e">
        <f t="shared" si="354"/>
        <v>#REF!</v>
      </c>
      <c r="BJ530" s="26" t="e">
        <f t="shared" si="354"/>
        <v>#REF!</v>
      </c>
      <c r="BK530" s="26" t="e">
        <f t="shared" si="354"/>
        <v>#REF!</v>
      </c>
      <c r="BL530" s="26" t="e">
        <f t="shared" si="354"/>
        <v>#REF!</v>
      </c>
      <c r="BM530" s="26" t="e">
        <f t="shared" si="354"/>
        <v>#REF!</v>
      </c>
      <c r="BN530" s="26" t="e">
        <f t="shared" si="354"/>
        <v>#REF!</v>
      </c>
      <c r="BO530" s="26" t="e">
        <f t="shared" si="354"/>
        <v>#REF!</v>
      </c>
      <c r="BP530" s="38" t="e">
        <f t="shared" si="352"/>
        <v>#VALUE!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 t="e">
        <f t="shared" si="356"/>
        <v>#VALUE!</v>
      </c>
      <c r="AS531" s="26" t="e">
        <f t="shared" si="356"/>
        <v>#VALUE!</v>
      </c>
      <c r="AT531" s="26" t="e">
        <f t="shared" si="356"/>
        <v>#VALUE!</v>
      </c>
      <c r="AU531" s="26" t="e">
        <f t="shared" si="356"/>
        <v>#VALUE!</v>
      </c>
      <c r="AV531" s="26" t="e">
        <f t="shared" si="356"/>
        <v>#VALUE!</v>
      </c>
      <c r="AW531" s="26" t="e">
        <f t="shared" si="356"/>
        <v>#VALUE!</v>
      </c>
      <c r="AX531" s="26" t="e">
        <f t="shared" si="356"/>
        <v>#VALUE!</v>
      </c>
      <c r="AY531" s="26" t="e">
        <f t="shared" si="356"/>
        <v>#VALUE!</v>
      </c>
      <c r="AZ531" s="26" t="e">
        <f t="shared" si="356"/>
        <v>#VALUE!</v>
      </c>
      <c r="BA531" s="26" t="e">
        <f t="shared" si="356"/>
        <v>#VALUE!</v>
      </c>
      <c r="BB531" s="26" t="e">
        <f t="shared" si="356"/>
        <v>#VALUE!</v>
      </c>
      <c r="BC531" s="26" t="e">
        <f t="shared" si="356"/>
        <v>#VALUE!</v>
      </c>
      <c r="BD531" s="26" t="e">
        <f t="shared" si="356"/>
        <v>#REF!</v>
      </c>
      <c r="BE531" s="26" t="e">
        <f t="shared" si="356"/>
        <v>#REF!</v>
      </c>
      <c r="BF531" s="26" t="e">
        <f t="shared" si="356"/>
        <v>#REF!</v>
      </c>
      <c r="BG531" s="26" t="e">
        <f t="shared" si="356"/>
        <v>#REF!</v>
      </c>
      <c r="BH531" s="26" t="e">
        <f t="shared" si="356"/>
        <v>#REF!</v>
      </c>
      <c r="BI531" s="26" t="e">
        <f t="shared" si="356"/>
        <v>#REF!</v>
      </c>
      <c r="BJ531" s="26" t="e">
        <f t="shared" si="356"/>
        <v>#REF!</v>
      </c>
      <c r="BK531" s="26" t="e">
        <f t="shared" si="356"/>
        <v>#REF!</v>
      </c>
      <c r="BL531" s="26" t="e">
        <f t="shared" si="356"/>
        <v>#REF!</v>
      </c>
      <c r="BM531" s="26" t="e">
        <f t="shared" si="356"/>
        <v>#REF!</v>
      </c>
      <c r="BN531" s="26" t="e">
        <f t="shared" si="356"/>
        <v>#REF!</v>
      </c>
      <c r="BO531" s="26" t="e">
        <f t="shared" si="356"/>
        <v>#REF!</v>
      </c>
      <c r="BP531" s="38" t="e">
        <f t="shared" si="352"/>
        <v>#VALUE!</v>
      </c>
      <c r="BQ531" s="66" t="e">
        <f>BP529+BP530</f>
        <v>#VALUE!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 t="e">
        <f>SUM(AR531:BC531)</f>
        <v>#VALUE!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 t="e">
        <f>SUM(BD531:BO531)</f>
        <v>#REF!</v>
      </c>
      <c r="BP532" s="38" t="e">
        <f t="shared" si="352"/>
        <v>#VALUE!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729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 t="e">
        <f t="shared" si="360"/>
        <v>#VALUE!</v>
      </c>
      <c r="AS535" s="26" t="e">
        <f t="shared" si="360"/>
        <v>#VALUE!</v>
      </c>
      <c r="AT535" s="26" t="e">
        <f t="shared" si="360"/>
        <v>#VALUE!</v>
      </c>
      <c r="AU535" s="26" t="e">
        <f t="shared" si="360"/>
        <v>#VALUE!</v>
      </c>
      <c r="AV535" s="26" t="e">
        <f t="shared" si="360"/>
        <v>#VALUE!</v>
      </c>
      <c r="AW535" s="26" t="e">
        <f t="shared" si="360"/>
        <v>#VALUE!</v>
      </c>
      <c r="AX535" s="26" t="e">
        <f t="shared" si="360"/>
        <v>#VALUE!</v>
      </c>
      <c r="AY535" s="26" t="e">
        <f t="shared" si="360"/>
        <v>#VALUE!</v>
      </c>
      <c r="AZ535" s="26" t="e">
        <f t="shared" si="360"/>
        <v>#VALUE!</v>
      </c>
      <c r="BA535" s="26" t="e">
        <f t="shared" si="360"/>
        <v>#VALUE!</v>
      </c>
      <c r="BB535" s="26" t="e">
        <f t="shared" si="360"/>
        <v>#VALUE!</v>
      </c>
      <c r="BC535" s="26" t="e">
        <f t="shared" si="360"/>
        <v>#VALUE!</v>
      </c>
      <c r="BD535" s="26" t="e">
        <f t="shared" si="360"/>
        <v>#REF!</v>
      </c>
      <c r="BE535" s="26" t="e">
        <f t="shared" si="360"/>
        <v>#REF!</v>
      </c>
      <c r="BF535" s="26" t="e">
        <f t="shared" si="360"/>
        <v>#REF!</v>
      </c>
      <c r="BG535" s="26" t="e">
        <f t="shared" si="360"/>
        <v>#REF!</v>
      </c>
      <c r="BH535" s="26" t="e">
        <f t="shared" si="360"/>
        <v>#REF!</v>
      </c>
      <c r="BI535" s="26" t="e">
        <f t="shared" si="360"/>
        <v>#REF!</v>
      </c>
      <c r="BJ535" s="26" t="e">
        <f t="shared" si="360"/>
        <v>#REF!</v>
      </c>
      <c r="BK535" s="26" t="e">
        <f t="shared" si="360"/>
        <v>#REF!</v>
      </c>
      <c r="BL535" s="26" t="e">
        <f t="shared" si="360"/>
        <v>#REF!</v>
      </c>
      <c r="BM535" s="26" t="e">
        <f t="shared" si="360"/>
        <v>#REF!</v>
      </c>
      <c r="BN535" s="26" t="e">
        <f t="shared" si="360"/>
        <v>#REF!</v>
      </c>
      <c r="BO535" s="26" t="e">
        <f t="shared" si="360"/>
        <v>#REF!</v>
      </c>
      <c r="BP535" s="38" t="e">
        <f t="shared" si="352"/>
        <v>#VALUE!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 t="e">
        <f>SUM(AR535:BC535)</f>
        <v>#VALUE!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 t="e">
        <f>SUM(BD535:BO535)</f>
        <v>#REF!</v>
      </c>
      <c r="BP536" s="38" t="e">
        <f t="shared" si="352"/>
        <v>#VALUE!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 t="e">
        <f>AR531*STAFFPLAN_CWS!$F177</f>
        <v>#VALUE!</v>
      </c>
      <c r="AS540" s="26" t="e">
        <f>AS531*STAFFPLAN_CWS!$F177</f>
        <v>#VALUE!</v>
      </c>
      <c r="AT540" s="26" t="e">
        <f>AT531*STAFFPLAN_CWS!$F177</f>
        <v>#VALUE!</v>
      </c>
      <c r="AU540" s="26" t="e">
        <f>AU531*STAFFPLAN_CWS!$F177</f>
        <v>#VALUE!</v>
      </c>
      <c r="AV540" s="26" t="e">
        <f>AV531*STAFFPLAN_CWS!$F177</f>
        <v>#VALUE!</v>
      </c>
      <c r="AW540" s="26" t="e">
        <f>AW531*STAFFPLAN_CWS!$F177</f>
        <v>#VALUE!</v>
      </c>
      <c r="AX540" s="26" t="e">
        <f>AX531*STAFFPLAN_CWS!$F177</f>
        <v>#VALUE!</v>
      </c>
      <c r="AY540" s="26" t="e">
        <f>AY531*STAFFPLAN_CWS!$F177</f>
        <v>#VALUE!</v>
      </c>
      <c r="AZ540" s="26" t="e">
        <f>AZ531*STAFFPLAN_CWS!$F177</f>
        <v>#VALUE!</v>
      </c>
      <c r="BA540" s="26" t="e">
        <f>BA531*STAFFPLAN_CWS!$F177</f>
        <v>#VALUE!</v>
      </c>
      <c r="BB540" s="26" t="e">
        <f>BB531*STAFFPLAN_CWS!$F177</f>
        <v>#VALUE!</v>
      </c>
      <c r="BC540" s="26" t="e">
        <f>BC531*STAFFPLAN_CWS!$F177</f>
        <v>#VALUE!</v>
      </c>
      <c r="BD540" s="26" t="e">
        <f>BD531*STAFFPLAN_CWS!$G177</f>
        <v>#REF!</v>
      </c>
      <c r="BE540" s="26" t="e">
        <f>BE531*STAFFPLAN_CWS!$G177</f>
        <v>#REF!</v>
      </c>
      <c r="BF540" s="26" t="e">
        <f>BF531*STAFFPLAN_CWS!$G177</f>
        <v>#REF!</v>
      </c>
      <c r="BG540" s="26" t="e">
        <f>BG531*STAFFPLAN_CWS!$G177</f>
        <v>#REF!</v>
      </c>
      <c r="BH540" s="26" t="e">
        <f>BH531*STAFFPLAN_CWS!$G177</f>
        <v>#REF!</v>
      </c>
      <c r="BI540" s="26" t="e">
        <f>BI531*STAFFPLAN_CWS!$G177</f>
        <v>#REF!</v>
      </c>
      <c r="BJ540" s="26" t="e">
        <f>BJ531*STAFFPLAN_CWS!$G177</f>
        <v>#REF!</v>
      </c>
      <c r="BK540" s="26" t="e">
        <f>BK531*STAFFPLAN_CWS!$G177</f>
        <v>#REF!</v>
      </c>
      <c r="BL540" s="26" t="e">
        <f>BL531*STAFFPLAN_CWS!$G177</f>
        <v>#REF!</v>
      </c>
      <c r="BM540" s="26" t="e">
        <f>BM531*STAFFPLAN_CWS!$G177</f>
        <v>#REF!</v>
      </c>
      <c r="BN540" s="26" t="e">
        <f>BN531*STAFFPLAN_CWS!$G177</f>
        <v>#REF!</v>
      </c>
      <c r="BO540" s="26" t="e">
        <f>BO531*STAFFPLAN_CWS!$G177</f>
        <v>#REF!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 t="e">
        <f>AR531*STAFFPLAN_CWS!$F178</f>
        <v>#VALUE!</v>
      </c>
      <c r="AS541" s="26" t="e">
        <f>AS531*STAFFPLAN_CWS!$F178</f>
        <v>#VALUE!</v>
      </c>
      <c r="AT541" s="26" t="e">
        <f>AT531*STAFFPLAN_CWS!$F178</f>
        <v>#VALUE!</v>
      </c>
      <c r="AU541" s="26" t="e">
        <f>AU531*STAFFPLAN_CWS!$F178</f>
        <v>#VALUE!</v>
      </c>
      <c r="AV541" s="26" t="e">
        <f>AV531*STAFFPLAN_CWS!$F178</f>
        <v>#VALUE!</v>
      </c>
      <c r="AW541" s="26" t="e">
        <f>AW531*STAFFPLAN_CWS!$F178</f>
        <v>#VALUE!</v>
      </c>
      <c r="AX541" s="26" t="e">
        <f>AX531*STAFFPLAN_CWS!$F178</f>
        <v>#VALUE!</v>
      </c>
      <c r="AY541" s="26" t="e">
        <f>AY531*STAFFPLAN_CWS!$F178</f>
        <v>#VALUE!</v>
      </c>
      <c r="AZ541" s="26" t="e">
        <f>AZ531*STAFFPLAN_CWS!$F178</f>
        <v>#VALUE!</v>
      </c>
      <c r="BA541" s="26" t="e">
        <f>BA531*STAFFPLAN_CWS!$F178</f>
        <v>#VALUE!</v>
      </c>
      <c r="BB541" s="26" t="e">
        <f>BB531*STAFFPLAN_CWS!$F178</f>
        <v>#VALUE!</v>
      </c>
      <c r="BC541" s="26" t="e">
        <f>BC531*STAFFPLAN_CWS!$F178</f>
        <v>#VALUE!</v>
      </c>
      <c r="BD541" s="26" t="e">
        <f>BD531*STAFFPLAN_CWS!$G178</f>
        <v>#REF!</v>
      </c>
      <c r="BE541" s="26" t="e">
        <f>BE531*STAFFPLAN_CWS!$G178</f>
        <v>#REF!</v>
      </c>
      <c r="BF541" s="26" t="e">
        <f>BF531*STAFFPLAN_CWS!$G178</f>
        <v>#REF!</v>
      </c>
      <c r="BG541" s="26" t="e">
        <f>BG531*STAFFPLAN_CWS!$G178</f>
        <v>#REF!</v>
      </c>
      <c r="BH541" s="26" t="e">
        <f>BH531*STAFFPLAN_CWS!$G178</f>
        <v>#REF!</v>
      </c>
      <c r="BI541" s="26" t="e">
        <f>BI531*STAFFPLAN_CWS!$G178</f>
        <v>#REF!</v>
      </c>
      <c r="BJ541" s="26" t="e">
        <f>BJ531*STAFFPLAN_CWS!$G178</f>
        <v>#REF!</v>
      </c>
      <c r="BK541" s="26" t="e">
        <f>BK531*STAFFPLAN_CWS!$G178</f>
        <v>#REF!</v>
      </c>
      <c r="BL541" s="26" t="e">
        <f>BL531*STAFFPLAN_CWS!$G178</f>
        <v>#REF!</v>
      </c>
      <c r="BM541" s="26" t="e">
        <f>BM531*STAFFPLAN_CWS!$G178</f>
        <v>#REF!</v>
      </c>
      <c r="BN541" s="26" t="e">
        <f>BN531*STAFFPLAN_CWS!$G178</f>
        <v>#REF!</v>
      </c>
      <c r="BO541" s="26" t="e">
        <f>BO531*STAFFPLAN_CWS!$G178</f>
        <v>#REF!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 t="e">
        <f>AR531*STAFFPLAN_CWS!$F179</f>
        <v>#VALUE!</v>
      </c>
      <c r="AS542" s="26" t="e">
        <f>AS531*STAFFPLAN_CWS!$F179</f>
        <v>#VALUE!</v>
      </c>
      <c r="AT542" s="26" t="e">
        <f>AT531*STAFFPLAN_CWS!$F179</f>
        <v>#VALUE!</v>
      </c>
      <c r="AU542" s="26" t="e">
        <f>AU531*STAFFPLAN_CWS!$F179</f>
        <v>#VALUE!</v>
      </c>
      <c r="AV542" s="26" t="e">
        <f>AV531*STAFFPLAN_CWS!$F179</f>
        <v>#VALUE!</v>
      </c>
      <c r="AW542" s="26" t="e">
        <f>AW531*STAFFPLAN_CWS!$F179</f>
        <v>#VALUE!</v>
      </c>
      <c r="AX542" s="26" t="e">
        <f>AX531*STAFFPLAN_CWS!$F179</f>
        <v>#VALUE!</v>
      </c>
      <c r="AY542" s="26" t="e">
        <f>AY531*STAFFPLAN_CWS!$F179</f>
        <v>#VALUE!</v>
      </c>
      <c r="AZ542" s="26" t="e">
        <f>AZ531*STAFFPLAN_CWS!$F179</f>
        <v>#VALUE!</v>
      </c>
      <c r="BA542" s="26" t="e">
        <f>BA531*STAFFPLAN_CWS!$F179</f>
        <v>#VALUE!</v>
      </c>
      <c r="BB542" s="26" t="e">
        <f>BB531*STAFFPLAN_CWS!$F179</f>
        <v>#VALUE!</v>
      </c>
      <c r="BC542" s="26" t="e">
        <f>BC531*STAFFPLAN_CWS!$F179</f>
        <v>#VALUE!</v>
      </c>
      <c r="BD542" s="26" t="e">
        <f>BD531*STAFFPLAN_CWS!$G179</f>
        <v>#REF!</v>
      </c>
      <c r="BE542" s="26" t="e">
        <f>BE531*STAFFPLAN_CWS!$G179</f>
        <v>#REF!</v>
      </c>
      <c r="BF542" s="26" t="e">
        <f>BF531*STAFFPLAN_CWS!$G179</f>
        <v>#REF!</v>
      </c>
      <c r="BG542" s="26" t="e">
        <f>BG531*STAFFPLAN_CWS!$G179</f>
        <v>#REF!</v>
      </c>
      <c r="BH542" s="26" t="e">
        <f>BH531*STAFFPLAN_CWS!$G179</f>
        <v>#REF!</v>
      </c>
      <c r="BI542" s="26" t="e">
        <f>BI531*STAFFPLAN_CWS!$G179</f>
        <v>#REF!</v>
      </c>
      <c r="BJ542" s="26" t="e">
        <f>BJ531*STAFFPLAN_CWS!$G179</f>
        <v>#REF!</v>
      </c>
      <c r="BK542" s="26" t="e">
        <f>BK531*STAFFPLAN_CWS!$G179</f>
        <v>#REF!</v>
      </c>
      <c r="BL542" s="26" t="e">
        <f>BL531*STAFFPLAN_CWS!$G179</f>
        <v>#REF!</v>
      </c>
      <c r="BM542" s="26" t="e">
        <f>BM531*STAFFPLAN_CWS!$G179</f>
        <v>#REF!</v>
      </c>
      <c r="BN542" s="26" t="e">
        <f>BN531*STAFFPLAN_CWS!$G179</f>
        <v>#REF!</v>
      </c>
      <c r="BO542" s="26" t="e">
        <f>BO531*STAFFPLAN_CWS!$G179</f>
        <v>#REF!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 t="e">
        <f>AR531*STAFFPLAN_CWS!$F181</f>
        <v>#VALUE!</v>
      </c>
      <c r="AS544" s="26" t="e">
        <f>AS531*STAFFPLAN_CWS!$F181</f>
        <v>#VALUE!</v>
      </c>
      <c r="AT544" s="26" t="e">
        <f>AT531*STAFFPLAN_CWS!$F181</f>
        <v>#VALUE!</v>
      </c>
      <c r="AU544" s="26" t="e">
        <f>AU531*STAFFPLAN_CWS!$F181</f>
        <v>#VALUE!</v>
      </c>
      <c r="AV544" s="26" t="e">
        <f>AV531*STAFFPLAN_CWS!$F181</f>
        <v>#VALUE!</v>
      </c>
      <c r="AW544" s="26" t="e">
        <f>AW531*STAFFPLAN_CWS!$F181</f>
        <v>#VALUE!</v>
      </c>
      <c r="AX544" s="26" t="e">
        <f>AX531*STAFFPLAN_CWS!$F181</f>
        <v>#VALUE!</v>
      </c>
      <c r="AY544" s="26" t="e">
        <f>AY531*STAFFPLAN_CWS!$F181</f>
        <v>#VALUE!</v>
      </c>
      <c r="AZ544" s="26" t="e">
        <f>AZ531*STAFFPLAN_CWS!$F181</f>
        <v>#VALUE!</v>
      </c>
      <c r="BA544" s="26" t="e">
        <f>BA531*STAFFPLAN_CWS!$F181</f>
        <v>#VALUE!</v>
      </c>
      <c r="BB544" s="26" t="e">
        <f>BB531*STAFFPLAN_CWS!$F181</f>
        <v>#VALUE!</v>
      </c>
      <c r="BC544" s="26" t="e">
        <f>BC531*STAFFPLAN_CWS!$F181</f>
        <v>#VALUE!</v>
      </c>
      <c r="BD544" s="26" t="e">
        <f>BD531*STAFFPLAN_CWS!$G181</f>
        <v>#REF!</v>
      </c>
      <c r="BE544" s="26" t="e">
        <f>BE531*STAFFPLAN_CWS!$G181</f>
        <v>#REF!</v>
      </c>
      <c r="BF544" s="26" t="e">
        <f>BF531*STAFFPLAN_CWS!$G181</f>
        <v>#REF!</v>
      </c>
      <c r="BG544" s="26" t="e">
        <f>BG531*STAFFPLAN_CWS!$G181</f>
        <v>#REF!</v>
      </c>
      <c r="BH544" s="26" t="e">
        <f>BH531*STAFFPLAN_CWS!$G181</f>
        <v>#REF!</v>
      </c>
      <c r="BI544" s="26" t="e">
        <f>BI531*STAFFPLAN_CWS!$G181</f>
        <v>#REF!</v>
      </c>
      <c r="BJ544" s="26" t="e">
        <f>BJ531*STAFFPLAN_CWS!$G181</f>
        <v>#REF!</v>
      </c>
      <c r="BK544" s="26" t="e">
        <f>BK531*STAFFPLAN_CWS!$G181</f>
        <v>#REF!</v>
      </c>
      <c r="BL544" s="26" t="e">
        <f>BL531*STAFFPLAN_CWS!$G181</f>
        <v>#REF!</v>
      </c>
      <c r="BM544" s="26" t="e">
        <f>BM531*STAFFPLAN_CWS!$G181</f>
        <v>#REF!</v>
      </c>
      <c r="BN544" s="26" t="e">
        <f>BN531*STAFFPLAN_CWS!$G181</f>
        <v>#REF!</v>
      </c>
      <c r="BO544" s="26" t="e">
        <f>BO531*STAFFPLAN_CWS!$G181</f>
        <v>#REF!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 t="e">
        <f t="shared" si="362"/>
        <v>#VALUE!</v>
      </c>
      <c r="AS545" s="26" t="e">
        <f t="shared" si="362"/>
        <v>#VALUE!</v>
      </c>
      <c r="AT545" s="26" t="e">
        <f t="shared" si="362"/>
        <v>#VALUE!</v>
      </c>
      <c r="AU545" s="26" t="e">
        <f t="shared" si="362"/>
        <v>#VALUE!</v>
      </c>
      <c r="AV545" s="26" t="e">
        <f t="shared" si="362"/>
        <v>#VALUE!</v>
      </c>
      <c r="AW545" s="26" t="e">
        <f t="shared" si="362"/>
        <v>#VALUE!</v>
      </c>
      <c r="AX545" s="26" t="e">
        <f t="shared" si="362"/>
        <v>#VALUE!</v>
      </c>
      <c r="AY545" s="26" t="e">
        <f t="shared" si="362"/>
        <v>#VALUE!</v>
      </c>
      <c r="AZ545" s="26" t="e">
        <f t="shared" si="362"/>
        <v>#VALUE!</v>
      </c>
      <c r="BA545" s="26" t="e">
        <f t="shared" si="362"/>
        <v>#VALUE!</v>
      </c>
      <c r="BB545" s="26" t="e">
        <f t="shared" si="362"/>
        <v>#VALUE!</v>
      </c>
      <c r="BC545" s="26" t="e">
        <f t="shared" si="362"/>
        <v>#VALUE!</v>
      </c>
      <c r="BD545" s="26" t="e">
        <f t="shared" si="362"/>
        <v>#REF!</v>
      </c>
      <c r="BE545" s="26" t="e">
        <f t="shared" si="362"/>
        <v>#REF!</v>
      </c>
      <c r="BF545" s="26" t="e">
        <f t="shared" si="362"/>
        <v>#REF!</v>
      </c>
      <c r="BG545" s="26" t="e">
        <f t="shared" si="362"/>
        <v>#REF!</v>
      </c>
      <c r="BH545" s="26" t="e">
        <f t="shared" si="362"/>
        <v>#REF!</v>
      </c>
      <c r="BI545" s="26" t="e">
        <f t="shared" si="362"/>
        <v>#REF!</v>
      </c>
      <c r="BJ545" s="26" t="e">
        <f t="shared" si="362"/>
        <v>#REF!</v>
      </c>
      <c r="BK545" s="26" t="e">
        <f t="shared" si="362"/>
        <v>#REF!</v>
      </c>
      <c r="BL545" s="26" t="e">
        <f t="shared" si="362"/>
        <v>#REF!</v>
      </c>
      <c r="BM545" s="26" t="e">
        <f t="shared" si="362"/>
        <v>#REF!</v>
      </c>
      <c r="BN545" s="26" t="e">
        <f t="shared" si="362"/>
        <v>#REF!</v>
      </c>
      <c r="BO545" s="26" t="e">
        <f t="shared" si="362"/>
        <v>#REF!</v>
      </c>
      <c r="BP545" s="38" t="e">
        <f>SUM(H545:BO545)</f>
        <v>#VALUE!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 t="e">
        <f>SUM(AR545:BC545)</f>
        <v>#VALUE!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 t="e">
        <f>SUM(BD545:BO545)</f>
        <v>#REF!</v>
      </c>
      <c r="BP546" s="38" t="e">
        <f>SUM(H546:BO546)</f>
        <v>#VALUE!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 t="e">
        <f>AR531*STAFFPLAN_CWS!$F182</f>
        <v>#VALUE!</v>
      </c>
      <c r="BD549" s="26" t="e">
        <f>AS531*STAFFPLAN_CWS!$G182</f>
        <v>#VALUE!</v>
      </c>
      <c r="BE549" s="26" t="e">
        <f>AT531*STAFFPLAN_CWS!$G182</f>
        <v>#VALUE!</v>
      </c>
      <c r="BF549" s="26" t="e">
        <f>AU531*STAFFPLAN_CWS!$G182</f>
        <v>#VALUE!</v>
      </c>
      <c r="BG549" s="26" t="e">
        <f>AV531*STAFFPLAN_CWS!$G182</f>
        <v>#VALUE!</v>
      </c>
      <c r="BH549" s="26" t="e">
        <f>AW531*STAFFPLAN_CWS!$G182</f>
        <v>#VALUE!</v>
      </c>
      <c r="BI549" s="26" t="e">
        <f>AX531*STAFFPLAN_CWS!$G182</f>
        <v>#VALUE!</v>
      </c>
      <c r="BJ549" s="26" t="e">
        <f>AY531*STAFFPLAN_CWS!$G182</f>
        <v>#VALUE!</v>
      </c>
      <c r="BK549" s="26" t="e">
        <f>AZ531*STAFFPLAN_CWS!$G182</f>
        <v>#VALUE!</v>
      </c>
      <c r="BL549" s="26" t="e">
        <f>BA531*STAFFPLAN_CWS!$G182</f>
        <v>#VALUE!</v>
      </c>
      <c r="BM549" s="26" t="e">
        <f>BB531*STAFFPLAN_CWS!$G182</f>
        <v>#VALUE!</v>
      </c>
      <c r="BN549" s="26" t="e">
        <f>BC531*STAFFPLAN_CWS!$G182</f>
        <v>#VALUE!</v>
      </c>
      <c r="BO549" s="26" t="e">
        <f>BD531*STAFFPLAN_CWS!$G182</f>
        <v>#REF!</v>
      </c>
      <c r="BP549" s="38" t="e">
        <f>SUM(H549:BO549)</f>
        <v>#VALUE!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 t="e">
        <f t="shared" si="364"/>
        <v>#VALUE!</v>
      </c>
      <c r="BD551" s="26" t="e">
        <f t="shared" si="364"/>
        <v>#VALUE!</v>
      </c>
      <c r="BE551" s="26" t="e">
        <f t="shared" si="364"/>
        <v>#VALUE!</v>
      </c>
      <c r="BF551" s="26" t="e">
        <f t="shared" si="364"/>
        <v>#VALUE!</v>
      </c>
      <c r="BG551" s="26" t="e">
        <f t="shared" si="364"/>
        <v>#VALUE!</v>
      </c>
      <c r="BH551" s="26" t="e">
        <f t="shared" si="364"/>
        <v>#VALUE!</v>
      </c>
      <c r="BI551" s="26" t="e">
        <f t="shared" si="364"/>
        <v>#VALUE!</v>
      </c>
      <c r="BJ551" s="26" t="e">
        <f t="shared" si="364"/>
        <v>#VALUE!</v>
      </c>
      <c r="BK551" s="26" t="e">
        <f t="shared" si="364"/>
        <v>#VALUE!</v>
      </c>
      <c r="BL551" s="26" t="e">
        <f t="shared" si="364"/>
        <v>#VALUE!</v>
      </c>
      <c r="BM551" s="26" t="e">
        <f t="shared" si="364"/>
        <v>#VALUE!</v>
      </c>
      <c r="BN551" s="26" t="e">
        <f t="shared" si="364"/>
        <v>#VALUE!</v>
      </c>
      <c r="BO551" s="26" t="e">
        <f t="shared" si="364"/>
        <v>#REF!</v>
      </c>
      <c r="BP551" s="38" t="e">
        <f>SUM(H551:BO551)</f>
        <v>#VALUE!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 t="e">
        <f>SUM(AR551:BC551)</f>
        <v>#VALUE!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 t="e">
        <f>SUM(BD551:BO551)</f>
        <v>#VALUE!</v>
      </c>
      <c r="BP552" s="38" t="e">
        <f>SUM(H552:BO552)</f>
        <v>#VALUE!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 t="e">
        <f t="shared" si="366"/>
        <v>#VALUE!</v>
      </c>
      <c r="AS553" s="26" t="e">
        <f t="shared" si="366"/>
        <v>#VALUE!</v>
      </c>
      <c r="AT553" s="26" t="e">
        <f t="shared" si="366"/>
        <v>#VALUE!</v>
      </c>
      <c r="AU553" s="26" t="e">
        <f t="shared" si="366"/>
        <v>#VALUE!</v>
      </c>
      <c r="AV553" s="26" t="e">
        <f t="shared" si="366"/>
        <v>#VALUE!</v>
      </c>
      <c r="AW553" s="26" t="e">
        <f t="shared" si="366"/>
        <v>#VALUE!</v>
      </c>
      <c r="AX553" s="26" t="e">
        <f t="shared" si="366"/>
        <v>#VALUE!</v>
      </c>
      <c r="AY553" s="26" t="e">
        <f t="shared" si="366"/>
        <v>#VALUE!</v>
      </c>
      <c r="AZ553" s="26" t="e">
        <f t="shared" si="366"/>
        <v>#VALUE!</v>
      </c>
      <c r="BA553" s="26" t="e">
        <f t="shared" si="366"/>
        <v>#VALUE!</v>
      </c>
      <c r="BB553" s="26" t="e">
        <f t="shared" si="366"/>
        <v>#VALUE!</v>
      </c>
      <c r="BC553" s="26" t="e">
        <f t="shared" si="366"/>
        <v>#VALUE!</v>
      </c>
      <c r="BD553" s="26" t="e">
        <f t="shared" si="366"/>
        <v>#VALUE!</v>
      </c>
      <c r="BE553" s="26" t="e">
        <f t="shared" si="366"/>
        <v>#VALUE!</v>
      </c>
      <c r="BF553" s="26" t="e">
        <f t="shared" si="366"/>
        <v>#VALUE!</v>
      </c>
      <c r="BG553" s="26" t="e">
        <f t="shared" si="366"/>
        <v>#VALUE!</v>
      </c>
      <c r="BH553" s="26" t="e">
        <f t="shared" si="366"/>
        <v>#VALUE!</v>
      </c>
      <c r="BI553" s="26" t="e">
        <f t="shared" si="366"/>
        <v>#VALUE!</v>
      </c>
      <c r="BJ553" s="26" t="e">
        <f t="shared" si="366"/>
        <v>#VALUE!</v>
      </c>
      <c r="BK553" s="26" t="e">
        <f t="shared" si="366"/>
        <v>#VALUE!</v>
      </c>
      <c r="BL553" s="26" t="e">
        <f t="shared" si="366"/>
        <v>#VALUE!</v>
      </c>
      <c r="BM553" s="26" t="e">
        <f t="shared" si="366"/>
        <v>#VALUE!</v>
      </c>
      <c r="BN553" s="26" t="e">
        <f t="shared" si="366"/>
        <v>#VALUE!</v>
      </c>
      <c r="BO553" s="26" t="e">
        <f t="shared" si="366"/>
        <v>#REF!</v>
      </c>
      <c r="BP553" s="38" t="e">
        <f>SUM(G553:BO553)</f>
        <v>#VALUE!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 t="e">
        <f>SUM(AR553:BC553)</f>
        <v>#VALUE!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 t="e">
        <f>SUM(BD553:BO553)</f>
        <v>#VALUE!</v>
      </c>
      <c r="BP554" s="38" t="e">
        <f>SUM(G554:BO554)</f>
        <v>#VALUE!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0" t="s">
        <v>1186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1030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1031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1229.75</v>
      </c>
      <c r="L562" s="26">
        <f t="shared" si="376"/>
        <v>1326.75</v>
      </c>
      <c r="M562" s="26">
        <f t="shared" si="376"/>
        <v>1423.75</v>
      </c>
      <c r="N562" s="26">
        <f t="shared" si="376"/>
        <v>1229.75</v>
      </c>
      <c r="O562" s="26">
        <f t="shared" si="376"/>
        <v>1326.75</v>
      </c>
      <c r="P562" s="26">
        <f t="shared" si="376"/>
        <v>1070.25</v>
      </c>
      <c r="Q562" s="26">
        <f t="shared" si="376"/>
        <v>1070.25</v>
      </c>
      <c r="R562" s="26">
        <f t="shared" si="376"/>
        <v>1070.25</v>
      </c>
      <c r="S562" s="26">
        <f t="shared" si="376"/>
        <v>690.5</v>
      </c>
      <c r="T562" s="26">
        <f t="shared" si="376"/>
        <v>3223.375</v>
      </c>
      <c r="U562" s="26">
        <f t="shared" si="376"/>
        <v>5323.25</v>
      </c>
      <c r="V562" s="26">
        <f t="shared" si="376"/>
        <v>5831.5</v>
      </c>
      <c r="W562" s="26">
        <f t="shared" si="376"/>
        <v>5831.5</v>
      </c>
      <c r="X562" s="26">
        <f t="shared" si="376"/>
        <v>6379.875</v>
      </c>
      <c r="Y562" s="26">
        <f t="shared" si="376"/>
        <v>6995.125</v>
      </c>
      <c r="Z562" s="26">
        <f t="shared" si="376"/>
        <v>5831.5</v>
      </c>
      <c r="AA562" s="26">
        <f t="shared" si="376"/>
        <v>6379.875</v>
      </c>
      <c r="AB562" s="26">
        <f t="shared" si="376"/>
        <v>5323.25</v>
      </c>
      <c r="AC562" s="26">
        <f t="shared" si="376"/>
        <v>5323.25</v>
      </c>
      <c r="AD562" s="26">
        <f t="shared" si="376"/>
        <v>5323.25</v>
      </c>
      <c r="AE562" s="26">
        <f t="shared" si="376"/>
        <v>3223.375</v>
      </c>
      <c r="AF562" s="26">
        <f t="shared" si="376"/>
        <v>6112.5</v>
      </c>
      <c r="AG562" s="26">
        <f t="shared" si="376"/>
        <v>9862.6162500000009</v>
      </c>
      <c r="AH562" s="26">
        <f t="shared" si="376"/>
        <v>11112.63175</v>
      </c>
      <c r="AI562" s="26">
        <f t="shared" si="376"/>
        <v>11112.63175</v>
      </c>
      <c r="AJ562" s="26">
        <f t="shared" si="376"/>
        <v>12000.155000000001</v>
      </c>
      <c r="AK562" s="26">
        <f t="shared" si="376"/>
        <v>13250.170500000002</v>
      </c>
      <c r="AL562" s="26">
        <f t="shared" si="376"/>
        <v>11112.63175</v>
      </c>
      <c r="AM562" s="26">
        <f t="shared" ref="AM562:BO562" si="377">+AM209+AM274+AM357+AM530</f>
        <v>12000.155000000001</v>
      </c>
      <c r="AN562" s="26">
        <f t="shared" si="377"/>
        <v>9862.6162500000009</v>
      </c>
      <c r="AO562" s="26">
        <f t="shared" si="377"/>
        <v>9862.6162500000009</v>
      </c>
      <c r="AP562" s="26">
        <f t="shared" si="377"/>
        <v>9862.6162500000009</v>
      </c>
      <c r="AQ562" s="26">
        <f t="shared" si="377"/>
        <v>6112.5697499999997</v>
      </c>
      <c r="AR562" s="26" t="e">
        <f t="shared" si="377"/>
        <v>#VALUE!</v>
      </c>
      <c r="AS562" s="26" t="e">
        <f t="shared" si="377"/>
        <v>#VALUE!</v>
      </c>
      <c r="AT562" s="26" t="e">
        <f t="shared" si="377"/>
        <v>#VALUE!</v>
      </c>
      <c r="AU562" s="26" t="e">
        <f t="shared" si="377"/>
        <v>#VALUE!</v>
      </c>
      <c r="AV562" s="26" t="e">
        <f t="shared" si="377"/>
        <v>#VALUE!</v>
      </c>
      <c r="AW562" s="26" t="e">
        <f t="shared" si="377"/>
        <v>#VALUE!</v>
      </c>
      <c r="AX562" s="26" t="e">
        <f t="shared" si="377"/>
        <v>#VALUE!</v>
      </c>
      <c r="AY562" s="26" t="e">
        <f t="shared" si="377"/>
        <v>#VALUE!</v>
      </c>
      <c r="AZ562" s="26" t="e">
        <f t="shared" si="377"/>
        <v>#VALUE!</v>
      </c>
      <c r="BA562" s="26" t="e">
        <f t="shared" si="377"/>
        <v>#VALUE!</v>
      </c>
      <c r="BB562" s="26" t="e">
        <f t="shared" si="377"/>
        <v>#VALUE!</v>
      </c>
      <c r="BC562" s="26" t="e">
        <f t="shared" si="377"/>
        <v>#VALUE!</v>
      </c>
      <c r="BD562" s="26" t="e">
        <f t="shared" si="377"/>
        <v>#REF!</v>
      </c>
      <c r="BE562" s="26" t="e">
        <f t="shared" si="377"/>
        <v>#REF!</v>
      </c>
      <c r="BF562" s="26" t="e">
        <f t="shared" si="377"/>
        <v>#REF!</v>
      </c>
      <c r="BG562" s="26" t="e">
        <f t="shared" si="377"/>
        <v>#REF!</v>
      </c>
      <c r="BH562" s="26" t="e">
        <f t="shared" si="377"/>
        <v>#REF!</v>
      </c>
      <c r="BI562" s="26" t="e">
        <f t="shared" si="377"/>
        <v>#REF!</v>
      </c>
      <c r="BJ562" s="26" t="e">
        <f t="shared" si="377"/>
        <v>#REF!</v>
      </c>
      <c r="BK562" s="26" t="e">
        <f t="shared" si="377"/>
        <v>#REF!</v>
      </c>
      <c r="BL562" s="26" t="e">
        <f t="shared" si="377"/>
        <v>#REF!</v>
      </c>
      <c r="BM562" s="26" t="e">
        <f t="shared" si="377"/>
        <v>#REF!</v>
      </c>
      <c r="BN562" s="26" t="e">
        <f t="shared" si="377"/>
        <v>#REF!</v>
      </c>
      <c r="BO562" s="26" t="e">
        <f t="shared" si="377"/>
        <v>#REF!</v>
      </c>
      <c r="BP562" s="38" t="e">
        <f>SUM(H562:BO562)</f>
        <v>#VALUE!</v>
      </c>
    </row>
    <row r="563" spans="1:69" x14ac:dyDescent="0.15">
      <c r="A563" s="44" t="s">
        <v>1032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4401229.75</v>
      </c>
      <c r="L563" s="26">
        <f t="shared" si="378"/>
        <v>4401326.75</v>
      </c>
      <c r="M563" s="26">
        <f t="shared" si="378"/>
        <v>4401423.75</v>
      </c>
      <c r="N563" s="26">
        <f t="shared" si="378"/>
        <v>4401229.75</v>
      </c>
      <c r="O563" s="26">
        <f t="shared" si="378"/>
        <v>4401326.75</v>
      </c>
      <c r="P563" s="26">
        <f t="shared" si="378"/>
        <v>4401070.25</v>
      </c>
      <c r="Q563" s="26">
        <f t="shared" si="378"/>
        <v>4401070.25</v>
      </c>
      <c r="R563" s="26">
        <f t="shared" si="378"/>
        <v>4401070.25</v>
      </c>
      <c r="S563" s="26">
        <f t="shared" si="378"/>
        <v>4400690.5</v>
      </c>
      <c r="T563" s="26">
        <f t="shared" si="378"/>
        <v>5603223.375</v>
      </c>
      <c r="U563" s="26">
        <f t="shared" si="378"/>
        <v>5605323.25</v>
      </c>
      <c r="V563" s="26">
        <f t="shared" si="378"/>
        <v>5605831.5</v>
      </c>
      <c r="W563" s="26">
        <f t="shared" si="378"/>
        <v>5605831.5</v>
      </c>
      <c r="X563" s="26">
        <f t="shared" si="378"/>
        <v>5606379.875</v>
      </c>
      <c r="Y563" s="26">
        <f t="shared" si="378"/>
        <v>5606995.125</v>
      </c>
      <c r="Z563" s="26">
        <f t="shared" si="378"/>
        <v>5605831.5</v>
      </c>
      <c r="AA563" s="26">
        <f t="shared" si="378"/>
        <v>5606379.875</v>
      </c>
      <c r="AB563" s="26">
        <f t="shared" si="378"/>
        <v>5605323.25</v>
      </c>
      <c r="AC563" s="26">
        <f t="shared" si="378"/>
        <v>5605323.25</v>
      </c>
      <c r="AD563" s="26">
        <f t="shared" si="378"/>
        <v>5605323.25</v>
      </c>
      <c r="AE563" s="26">
        <f t="shared" si="378"/>
        <v>5603223.375</v>
      </c>
      <c r="AF563" s="26">
        <f t="shared" si="378"/>
        <v>6406112.5</v>
      </c>
      <c r="AG563" s="26">
        <f t="shared" si="378"/>
        <v>6409862.61625</v>
      </c>
      <c r="AH563" s="26">
        <f t="shared" si="378"/>
        <v>6411112.6317499997</v>
      </c>
      <c r="AI563" s="26">
        <f t="shared" si="378"/>
        <v>6411112.6317499997</v>
      </c>
      <c r="AJ563" s="26">
        <f t="shared" si="378"/>
        <v>6412000.1550000003</v>
      </c>
      <c r="AK563" s="26">
        <f t="shared" si="378"/>
        <v>6413250.1705</v>
      </c>
      <c r="AL563" s="26">
        <f t="shared" si="378"/>
        <v>6411112.6317499997</v>
      </c>
      <c r="AM563" s="26">
        <f t="shared" si="378"/>
        <v>6412000.1550000003</v>
      </c>
      <c r="AN563" s="26">
        <f t="shared" si="378"/>
        <v>6409862.61625</v>
      </c>
      <c r="AO563" s="26">
        <f t="shared" si="378"/>
        <v>6409862.61625</v>
      </c>
      <c r="AP563" s="26">
        <f t="shared" si="378"/>
        <v>6409862.61625</v>
      </c>
      <c r="AQ563" s="26">
        <f t="shared" si="378"/>
        <v>6406112.5697499998</v>
      </c>
      <c r="AR563" s="26" t="e">
        <f t="shared" si="378"/>
        <v>#VALUE!</v>
      </c>
      <c r="AS563" s="26" t="e">
        <f t="shared" si="378"/>
        <v>#VALUE!</v>
      </c>
      <c r="AT563" s="26" t="e">
        <f t="shared" si="378"/>
        <v>#VALUE!</v>
      </c>
      <c r="AU563" s="26" t="e">
        <f t="shared" si="378"/>
        <v>#VALUE!</v>
      </c>
      <c r="AV563" s="26" t="e">
        <f t="shared" si="378"/>
        <v>#VALUE!</v>
      </c>
      <c r="AW563" s="26" t="e">
        <f t="shared" si="378"/>
        <v>#VALUE!</v>
      </c>
      <c r="AX563" s="26" t="e">
        <f t="shared" si="378"/>
        <v>#VALUE!</v>
      </c>
      <c r="AY563" s="26" t="e">
        <f t="shared" si="378"/>
        <v>#VALUE!</v>
      </c>
      <c r="AZ563" s="26" t="e">
        <f t="shared" si="378"/>
        <v>#VALUE!</v>
      </c>
      <c r="BA563" s="26" t="e">
        <f t="shared" si="378"/>
        <v>#VALUE!</v>
      </c>
      <c r="BB563" s="26" t="e">
        <f t="shared" si="378"/>
        <v>#VALUE!</v>
      </c>
      <c r="BC563" s="26" t="e">
        <f t="shared" si="378"/>
        <v>#VALUE!</v>
      </c>
      <c r="BD563" s="26" t="e">
        <f t="shared" si="378"/>
        <v>#REF!</v>
      </c>
      <c r="BE563" s="26" t="e">
        <f t="shared" si="378"/>
        <v>#REF!</v>
      </c>
      <c r="BF563" s="26" t="e">
        <f t="shared" si="378"/>
        <v>#REF!</v>
      </c>
      <c r="BG563" s="26" t="e">
        <f t="shared" si="378"/>
        <v>#REF!</v>
      </c>
      <c r="BH563" s="26" t="e">
        <f t="shared" si="378"/>
        <v>#REF!</v>
      </c>
      <c r="BI563" s="26" t="e">
        <f t="shared" si="378"/>
        <v>#REF!</v>
      </c>
      <c r="BJ563" s="26" t="e">
        <f t="shared" si="378"/>
        <v>#REF!</v>
      </c>
      <c r="BK563" s="26" t="e">
        <f t="shared" si="378"/>
        <v>#REF!</v>
      </c>
      <c r="BL563" s="26" t="e">
        <f t="shared" si="378"/>
        <v>#REF!</v>
      </c>
      <c r="BM563" s="26" t="e">
        <f t="shared" si="378"/>
        <v>#REF!</v>
      </c>
      <c r="BN563" s="26" t="e">
        <f t="shared" si="378"/>
        <v>#REF!</v>
      </c>
      <c r="BO563" s="26" t="e">
        <f t="shared" si="378"/>
        <v>#REF!</v>
      </c>
      <c r="BP563" s="38" t="e">
        <f>SUM(H563:BO563)</f>
        <v>#VALUE!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7901229.75</v>
      </c>
      <c r="L565" s="26">
        <f t="shared" si="381"/>
        <v>7901326.75</v>
      </c>
      <c r="M565" s="26">
        <f t="shared" si="381"/>
        <v>7901423.75</v>
      </c>
      <c r="N565" s="26">
        <f t="shared" si="381"/>
        <v>7901229.75</v>
      </c>
      <c r="O565" s="26">
        <f t="shared" si="381"/>
        <v>7901326.75</v>
      </c>
      <c r="P565" s="26">
        <f t="shared" si="381"/>
        <v>7901070.25</v>
      </c>
      <c r="Q565" s="26">
        <f t="shared" si="381"/>
        <v>7901070.25</v>
      </c>
      <c r="R565" s="26">
        <f t="shared" si="381"/>
        <v>7901070.25</v>
      </c>
      <c r="S565" s="26">
        <f t="shared" si="381"/>
        <v>7900690.5</v>
      </c>
      <c r="T565" s="26">
        <f t="shared" si="381"/>
        <v>9103223.375</v>
      </c>
      <c r="U565" s="26">
        <f t="shared" si="381"/>
        <v>9105323.25</v>
      </c>
      <c r="V565" s="26">
        <f t="shared" si="381"/>
        <v>9105831.5</v>
      </c>
      <c r="W565" s="26">
        <f t="shared" si="381"/>
        <v>9105831.5</v>
      </c>
      <c r="X565" s="26">
        <f t="shared" si="381"/>
        <v>9106379.875</v>
      </c>
      <c r="Y565" s="26">
        <f t="shared" si="381"/>
        <v>9106995.125</v>
      </c>
      <c r="Z565" s="26">
        <f t="shared" si="381"/>
        <v>8105831.5</v>
      </c>
      <c r="AA565" s="26">
        <f t="shared" si="381"/>
        <v>8106379.875</v>
      </c>
      <c r="AB565" s="26">
        <f t="shared" si="381"/>
        <v>8105323.25</v>
      </c>
      <c r="AC565" s="26">
        <f t="shared" si="381"/>
        <v>8105323.25</v>
      </c>
      <c r="AD565" s="26">
        <f t="shared" si="381"/>
        <v>8105323.25</v>
      </c>
      <c r="AE565" s="26">
        <f t="shared" si="381"/>
        <v>8103223.375</v>
      </c>
      <c r="AF565" s="26">
        <f t="shared" si="381"/>
        <v>6406112.5</v>
      </c>
      <c r="AG565" s="26">
        <f t="shared" si="381"/>
        <v>6409862.61625</v>
      </c>
      <c r="AH565" s="26">
        <f t="shared" si="381"/>
        <v>6411112.6317499997</v>
      </c>
      <c r="AI565" s="26">
        <f t="shared" si="381"/>
        <v>6411112.6317499997</v>
      </c>
      <c r="AJ565" s="26">
        <f t="shared" si="381"/>
        <v>6412000.1550000003</v>
      </c>
      <c r="AK565" s="26">
        <f t="shared" si="381"/>
        <v>6413250.1705</v>
      </c>
      <c r="AL565" s="26">
        <f t="shared" si="381"/>
        <v>6411112.6317499997</v>
      </c>
      <c r="AM565" s="26">
        <f t="shared" si="381"/>
        <v>6412000.1550000003</v>
      </c>
      <c r="AN565" s="26">
        <f t="shared" si="381"/>
        <v>6409862.61625</v>
      </c>
      <c r="AO565" s="26">
        <f t="shared" si="381"/>
        <v>6409862.61625</v>
      </c>
      <c r="AP565" s="26">
        <f t="shared" si="381"/>
        <v>6409862.61625</v>
      </c>
      <c r="AQ565" s="26">
        <f t="shared" si="381"/>
        <v>6406112.5697499998</v>
      </c>
      <c r="AR565" s="26" t="e">
        <f t="shared" si="381"/>
        <v>#VALUE!</v>
      </c>
      <c r="AS565" s="26" t="e">
        <f t="shared" si="381"/>
        <v>#VALUE!</v>
      </c>
      <c r="AT565" s="26" t="e">
        <f t="shared" si="381"/>
        <v>#VALUE!</v>
      </c>
      <c r="AU565" s="26" t="e">
        <f t="shared" si="381"/>
        <v>#VALUE!</v>
      </c>
      <c r="AV565" s="26" t="e">
        <f t="shared" si="381"/>
        <v>#VALUE!</v>
      </c>
      <c r="AW565" s="26" t="e">
        <f t="shared" si="381"/>
        <v>#VALUE!</v>
      </c>
      <c r="AX565" s="26" t="e">
        <f t="shared" si="381"/>
        <v>#VALUE!</v>
      </c>
      <c r="AY565" s="26" t="e">
        <f t="shared" si="381"/>
        <v>#VALUE!</v>
      </c>
      <c r="AZ565" s="26" t="e">
        <f t="shared" si="381"/>
        <v>#VALUE!</v>
      </c>
      <c r="BA565" s="26" t="e">
        <f t="shared" si="381"/>
        <v>#VALUE!</v>
      </c>
      <c r="BB565" s="26" t="e">
        <f t="shared" si="381"/>
        <v>#VALUE!</v>
      </c>
      <c r="BC565" s="26" t="e">
        <f t="shared" si="381"/>
        <v>#VALUE!</v>
      </c>
      <c r="BD565" s="26" t="e">
        <f t="shared" si="381"/>
        <v>#REF!</v>
      </c>
      <c r="BE565" s="26" t="e">
        <f t="shared" si="381"/>
        <v>#REF!</v>
      </c>
      <c r="BF565" s="26" t="e">
        <f t="shared" si="381"/>
        <v>#REF!</v>
      </c>
      <c r="BG565" s="26" t="e">
        <f t="shared" si="381"/>
        <v>#REF!</v>
      </c>
      <c r="BH565" s="26" t="e">
        <f t="shared" si="381"/>
        <v>#REF!</v>
      </c>
      <c r="BI565" s="26" t="e">
        <f t="shared" si="381"/>
        <v>#REF!</v>
      </c>
      <c r="BJ565" s="26" t="e">
        <f t="shared" si="381"/>
        <v>#REF!</v>
      </c>
      <c r="BK565" s="26" t="e">
        <f t="shared" si="381"/>
        <v>#REF!</v>
      </c>
      <c r="BL565" s="26" t="e">
        <f t="shared" si="381"/>
        <v>#REF!</v>
      </c>
      <c r="BM565" s="26" t="e">
        <f t="shared" si="381"/>
        <v>#REF!</v>
      </c>
      <c r="BN565" s="26" t="e">
        <f t="shared" si="381"/>
        <v>#REF!</v>
      </c>
      <c r="BO565" s="26" t="e">
        <f t="shared" si="381"/>
        <v>#REF!</v>
      </c>
      <c r="BP565" s="38" t="e">
        <f t="shared" si="375"/>
        <v>#VALUE!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880245.95</v>
      </c>
      <c r="L566" s="26">
        <f t="shared" si="382"/>
        <v>880265.35000000009</v>
      </c>
      <c r="M566" s="26">
        <f t="shared" si="382"/>
        <v>880284.75</v>
      </c>
      <c r="N566" s="26">
        <f t="shared" si="382"/>
        <v>880245.95</v>
      </c>
      <c r="O566" s="26">
        <f t="shared" si="382"/>
        <v>880265.35000000009</v>
      </c>
      <c r="P566" s="26">
        <f t="shared" si="382"/>
        <v>880214.05</v>
      </c>
      <c r="Q566" s="26">
        <f t="shared" si="382"/>
        <v>880214.05</v>
      </c>
      <c r="R566" s="26">
        <f t="shared" si="382"/>
        <v>880214.05</v>
      </c>
      <c r="S566" s="26">
        <f t="shared" si="382"/>
        <v>880138.1</v>
      </c>
      <c r="T566" s="26">
        <f t="shared" si="382"/>
        <v>1120644.675</v>
      </c>
      <c r="U566" s="26">
        <f t="shared" si="382"/>
        <v>1121064.6499999999</v>
      </c>
      <c r="V566" s="26">
        <f t="shared" si="382"/>
        <v>1121166.3</v>
      </c>
      <c r="W566" s="26">
        <f t="shared" si="382"/>
        <v>1121166.3</v>
      </c>
      <c r="X566" s="26">
        <f t="shared" si="382"/>
        <v>1121275.9750000001</v>
      </c>
      <c r="Y566" s="26">
        <f t="shared" si="382"/>
        <v>1121399.0249999999</v>
      </c>
      <c r="Z566" s="26">
        <f t="shared" si="382"/>
        <v>1121166.3</v>
      </c>
      <c r="AA566" s="26">
        <f t="shared" si="382"/>
        <v>1121275.9750000001</v>
      </c>
      <c r="AB566" s="26">
        <f t="shared" si="382"/>
        <v>1121064.6499999999</v>
      </c>
      <c r="AC566" s="26">
        <f t="shared" si="382"/>
        <v>1121064.6499999999</v>
      </c>
      <c r="AD566" s="26">
        <f t="shared" si="382"/>
        <v>1121064.6499999999</v>
      </c>
      <c r="AE566" s="26">
        <f t="shared" si="382"/>
        <v>1120644.675</v>
      </c>
      <c r="AF566" s="26">
        <f t="shared" si="382"/>
        <v>1281222.5</v>
      </c>
      <c r="AG566" s="26">
        <f t="shared" si="382"/>
        <v>1281972.5232500001</v>
      </c>
      <c r="AH566" s="26">
        <f t="shared" si="382"/>
        <v>1282222.5263500002</v>
      </c>
      <c r="AI566" s="26">
        <f t="shared" si="382"/>
        <v>1282222.5263500002</v>
      </c>
      <c r="AJ566" s="26">
        <f t="shared" si="382"/>
        <v>1282400.031</v>
      </c>
      <c r="AK566" s="26">
        <f t="shared" si="382"/>
        <v>1282650.0341</v>
      </c>
      <c r="AL566" s="26">
        <f t="shared" si="382"/>
        <v>1282222.5263500002</v>
      </c>
      <c r="AM566" s="26">
        <f t="shared" ref="AM566:BO566" si="383">AM289+AM372+AM545+AM224</f>
        <v>1282400.031</v>
      </c>
      <c r="AN566" s="26">
        <f t="shared" si="383"/>
        <v>1281972.5232500001</v>
      </c>
      <c r="AO566" s="26">
        <f t="shared" si="383"/>
        <v>1281972.5232500001</v>
      </c>
      <c r="AP566" s="26">
        <f t="shared" si="383"/>
        <v>1281972.5232500001</v>
      </c>
      <c r="AQ566" s="26">
        <f t="shared" si="383"/>
        <v>1281222.5139500001</v>
      </c>
      <c r="AR566" s="26" t="e">
        <f t="shared" si="383"/>
        <v>#VALUE!</v>
      </c>
      <c r="AS566" s="26" t="e">
        <f t="shared" si="383"/>
        <v>#VALUE!</v>
      </c>
      <c r="AT566" s="26" t="e">
        <f t="shared" si="383"/>
        <v>#VALUE!</v>
      </c>
      <c r="AU566" s="26" t="e">
        <f t="shared" si="383"/>
        <v>#VALUE!</v>
      </c>
      <c r="AV566" s="26" t="e">
        <f t="shared" si="383"/>
        <v>#VALUE!</v>
      </c>
      <c r="AW566" s="26" t="e">
        <f t="shared" si="383"/>
        <v>#VALUE!</v>
      </c>
      <c r="AX566" s="26" t="e">
        <f t="shared" si="383"/>
        <v>#VALUE!</v>
      </c>
      <c r="AY566" s="26" t="e">
        <f t="shared" si="383"/>
        <v>#VALUE!</v>
      </c>
      <c r="AZ566" s="26" t="e">
        <f t="shared" si="383"/>
        <v>#VALUE!</v>
      </c>
      <c r="BA566" s="26" t="e">
        <f t="shared" si="383"/>
        <v>#VALUE!</v>
      </c>
      <c r="BB566" s="26" t="e">
        <f t="shared" si="383"/>
        <v>#VALUE!</v>
      </c>
      <c r="BC566" s="26" t="e">
        <f t="shared" si="383"/>
        <v>#VALUE!</v>
      </c>
      <c r="BD566" s="26" t="e">
        <f t="shared" si="383"/>
        <v>#REF!</v>
      </c>
      <c r="BE566" s="26" t="e">
        <f t="shared" si="383"/>
        <v>#REF!</v>
      </c>
      <c r="BF566" s="26" t="e">
        <f t="shared" si="383"/>
        <v>#REF!</v>
      </c>
      <c r="BG566" s="26" t="e">
        <f t="shared" si="383"/>
        <v>#REF!</v>
      </c>
      <c r="BH566" s="26" t="e">
        <f t="shared" si="383"/>
        <v>#REF!</v>
      </c>
      <c r="BI566" s="26" t="e">
        <f t="shared" si="383"/>
        <v>#REF!</v>
      </c>
      <c r="BJ566" s="26" t="e">
        <f t="shared" si="383"/>
        <v>#REF!</v>
      </c>
      <c r="BK566" s="26" t="e">
        <f t="shared" si="383"/>
        <v>#REF!</v>
      </c>
      <c r="BL566" s="26" t="e">
        <f t="shared" si="383"/>
        <v>#REF!</v>
      </c>
      <c r="BM566" s="26" t="e">
        <f t="shared" si="383"/>
        <v>#REF!</v>
      </c>
      <c r="BN566" s="26" t="e">
        <f t="shared" si="383"/>
        <v>#REF!</v>
      </c>
      <c r="BO566" s="26" t="e">
        <f t="shared" si="383"/>
        <v>#REF!</v>
      </c>
      <c r="BP566" s="38" t="e">
        <f t="shared" si="375"/>
        <v>#VALUE!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 t="e">
        <f t="shared" si="385"/>
        <v>#VALUE!</v>
      </c>
      <c r="BD567" s="26" t="e">
        <f t="shared" si="385"/>
        <v>#VALUE!</v>
      </c>
      <c r="BE567" s="26" t="e">
        <f t="shared" si="385"/>
        <v>#VALUE!</v>
      </c>
      <c r="BF567" s="26" t="e">
        <f t="shared" si="385"/>
        <v>#VALUE!</v>
      </c>
      <c r="BG567" s="26" t="e">
        <f t="shared" si="385"/>
        <v>#VALUE!</v>
      </c>
      <c r="BH567" s="26" t="e">
        <f t="shared" si="385"/>
        <v>#VALUE!</v>
      </c>
      <c r="BI567" s="26" t="e">
        <f t="shared" si="385"/>
        <v>#VALUE!</v>
      </c>
      <c r="BJ567" s="26" t="e">
        <f t="shared" si="385"/>
        <v>#VALUE!</v>
      </c>
      <c r="BK567" s="26" t="e">
        <f t="shared" si="385"/>
        <v>#VALUE!</v>
      </c>
      <c r="BL567" s="26" t="e">
        <f t="shared" si="385"/>
        <v>#VALUE!</v>
      </c>
      <c r="BM567" s="26" t="e">
        <f t="shared" si="385"/>
        <v>#VALUE!</v>
      </c>
      <c r="BN567" s="26" t="e">
        <f t="shared" si="385"/>
        <v>#VALUE!</v>
      </c>
      <c r="BO567" s="26" t="e">
        <f t="shared" si="385"/>
        <v>#REF!</v>
      </c>
      <c r="BP567" s="38" t="e">
        <f t="shared" si="375"/>
        <v>#VALUE!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9343899.6999999993</v>
      </c>
      <c r="L568" s="26">
        <f t="shared" si="386"/>
        <v>9344016.0999999996</v>
      </c>
      <c r="M568" s="26">
        <f t="shared" si="386"/>
        <v>9344132.5</v>
      </c>
      <c r="N568" s="26">
        <f t="shared" si="386"/>
        <v>9343899.6999999993</v>
      </c>
      <c r="O568" s="26">
        <f t="shared" si="386"/>
        <v>9344016.0999999996</v>
      </c>
      <c r="P568" s="26">
        <f t="shared" si="386"/>
        <v>9343708.3000000007</v>
      </c>
      <c r="Q568" s="26">
        <f t="shared" si="386"/>
        <v>9343708.3000000007</v>
      </c>
      <c r="R568" s="26">
        <f t="shared" si="386"/>
        <v>9343708.3000000007</v>
      </c>
      <c r="S568" s="26">
        <f t="shared" si="386"/>
        <v>9343252.5999999996</v>
      </c>
      <c r="T568" s="26">
        <f t="shared" si="386"/>
        <v>10786292.050000001</v>
      </c>
      <c r="U568" s="26">
        <f t="shared" si="386"/>
        <v>10788811.9</v>
      </c>
      <c r="V568" s="26">
        <f t="shared" si="386"/>
        <v>10789421.800000001</v>
      </c>
      <c r="W568" s="26">
        <f t="shared" si="386"/>
        <v>10789421.800000001</v>
      </c>
      <c r="X568" s="26">
        <f t="shared" si="386"/>
        <v>10790079.85</v>
      </c>
      <c r="Y568" s="26">
        <f t="shared" si="386"/>
        <v>10790818.15</v>
      </c>
      <c r="Z568" s="26">
        <f t="shared" si="386"/>
        <v>9789421.8000000007</v>
      </c>
      <c r="AA568" s="26">
        <f t="shared" si="386"/>
        <v>9790079.8499999996</v>
      </c>
      <c r="AB568" s="26">
        <f t="shared" si="386"/>
        <v>9788811.9000000004</v>
      </c>
      <c r="AC568" s="26">
        <f t="shared" si="386"/>
        <v>9788811.9000000004</v>
      </c>
      <c r="AD568" s="26">
        <f t="shared" si="386"/>
        <v>9788811.9000000004</v>
      </c>
      <c r="AE568" s="26">
        <f t="shared" si="386"/>
        <v>9786292.0500000007</v>
      </c>
      <c r="AF568" s="26">
        <f t="shared" si="386"/>
        <v>8249759</v>
      </c>
      <c r="AG568" s="26">
        <f t="shared" si="386"/>
        <v>8254259.1394999996</v>
      </c>
      <c r="AH568" s="26">
        <f t="shared" si="386"/>
        <v>8255759.1580999997</v>
      </c>
      <c r="AI568" s="26">
        <f t="shared" si="386"/>
        <v>8255759.1580999997</v>
      </c>
      <c r="AJ568" s="26">
        <f t="shared" si="386"/>
        <v>8256824.1860000007</v>
      </c>
      <c r="AK568" s="26">
        <f t="shared" si="386"/>
        <v>8258324.2045999998</v>
      </c>
      <c r="AL568" s="26">
        <f t="shared" si="386"/>
        <v>8255759.1580999997</v>
      </c>
      <c r="AM568" s="26">
        <f t="shared" ref="AM568:BO568" si="387">AM567+AM566+AM565</f>
        <v>8256824.1860000007</v>
      </c>
      <c r="AN568" s="26">
        <f t="shared" si="387"/>
        <v>8254259.1394999996</v>
      </c>
      <c r="AO568" s="26">
        <f t="shared" si="387"/>
        <v>8254259.1394999996</v>
      </c>
      <c r="AP568" s="26">
        <f t="shared" si="387"/>
        <v>8254259.1394999996</v>
      </c>
      <c r="AQ568" s="26">
        <f t="shared" si="387"/>
        <v>8249759.0836999994</v>
      </c>
      <c r="AR568" s="26" t="e">
        <f t="shared" si="387"/>
        <v>#VALUE!</v>
      </c>
      <c r="AS568" s="26" t="e">
        <f t="shared" si="387"/>
        <v>#VALUE!</v>
      </c>
      <c r="AT568" s="26" t="e">
        <f t="shared" si="387"/>
        <v>#VALUE!</v>
      </c>
      <c r="AU568" s="26" t="e">
        <f t="shared" si="387"/>
        <v>#VALUE!</v>
      </c>
      <c r="AV568" s="26" t="e">
        <f t="shared" si="387"/>
        <v>#VALUE!</v>
      </c>
      <c r="AW568" s="26" t="e">
        <f t="shared" si="387"/>
        <v>#VALUE!</v>
      </c>
      <c r="AX568" s="26" t="e">
        <f t="shared" si="387"/>
        <v>#VALUE!</v>
      </c>
      <c r="AY568" s="26" t="e">
        <f t="shared" si="387"/>
        <v>#VALUE!</v>
      </c>
      <c r="AZ568" s="26" t="e">
        <f t="shared" si="387"/>
        <v>#VALUE!</v>
      </c>
      <c r="BA568" s="26" t="e">
        <f t="shared" si="387"/>
        <v>#VALUE!</v>
      </c>
      <c r="BB568" s="26" t="e">
        <f t="shared" si="387"/>
        <v>#VALUE!</v>
      </c>
      <c r="BC568" s="26" t="e">
        <f t="shared" si="387"/>
        <v>#VALUE!</v>
      </c>
      <c r="BD568" s="26" t="e">
        <f t="shared" si="387"/>
        <v>#VALUE!</v>
      </c>
      <c r="BE568" s="26" t="e">
        <f t="shared" si="387"/>
        <v>#VALUE!</v>
      </c>
      <c r="BF568" s="26" t="e">
        <f t="shared" si="387"/>
        <v>#VALUE!</v>
      </c>
      <c r="BG568" s="26" t="e">
        <f t="shared" si="387"/>
        <v>#VALUE!</v>
      </c>
      <c r="BH568" s="26" t="e">
        <f t="shared" si="387"/>
        <v>#VALUE!</v>
      </c>
      <c r="BI568" s="26" t="e">
        <f t="shared" si="387"/>
        <v>#VALUE!</v>
      </c>
      <c r="BJ568" s="26" t="e">
        <f t="shared" si="387"/>
        <v>#VALUE!</v>
      </c>
      <c r="BK568" s="26" t="e">
        <f t="shared" si="387"/>
        <v>#VALUE!</v>
      </c>
      <c r="BL568" s="26" t="e">
        <f t="shared" si="387"/>
        <v>#VALUE!</v>
      </c>
      <c r="BM568" s="26" t="e">
        <f t="shared" si="387"/>
        <v>#VALUE!</v>
      </c>
      <c r="BN568" s="26" t="e">
        <f t="shared" si="387"/>
        <v>#VALUE!</v>
      </c>
      <c r="BO568" s="26" t="e">
        <f t="shared" si="387"/>
        <v>#REF!</v>
      </c>
      <c r="BP568" s="38" t="e">
        <f>SUM(H568:BO568)</f>
        <v>#VALUE!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112121613.59999998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123467074.95000002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99055804.692599982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 t="e">
        <f>SUM(AR568:BC568)</f>
        <v>#VALUE!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 t="e">
        <f>SUM(BD568:BO568)</f>
        <v>#VALUE!</v>
      </c>
      <c r="BP569" s="38" t="e">
        <f>SUM(H569:BO569)</f>
        <v>#VALUE!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9343899.6999999993</v>
      </c>
      <c r="L570" s="40">
        <f t="shared" si="388"/>
        <v>9344016.0999999996</v>
      </c>
      <c r="M570" s="40">
        <f t="shared" si="388"/>
        <v>9344132.5</v>
      </c>
      <c r="N570" s="40">
        <f t="shared" si="388"/>
        <v>9343899.6999999993</v>
      </c>
      <c r="O570" s="40">
        <f t="shared" si="388"/>
        <v>9344016.0999999996</v>
      </c>
      <c r="P570" s="40">
        <f t="shared" si="388"/>
        <v>9343708.3000000007</v>
      </c>
      <c r="Q570" s="40">
        <f t="shared" si="388"/>
        <v>9343708.3000000007</v>
      </c>
      <c r="R570" s="40">
        <f t="shared" si="388"/>
        <v>9343708.3000000007</v>
      </c>
      <c r="S570" s="40">
        <f t="shared" si="388"/>
        <v>9343252.5999999996</v>
      </c>
      <c r="T570" s="40">
        <f t="shared" si="388"/>
        <v>10786292.050000001</v>
      </c>
      <c r="U570" s="40">
        <f t="shared" si="388"/>
        <v>10788811.9</v>
      </c>
      <c r="V570" s="40">
        <f t="shared" si="388"/>
        <v>10789421.800000001</v>
      </c>
      <c r="W570" s="40">
        <f t="shared" si="388"/>
        <v>10789421.800000001</v>
      </c>
      <c r="X570" s="40">
        <f t="shared" si="388"/>
        <v>10790079.85</v>
      </c>
      <c r="Y570" s="40">
        <f t="shared" si="388"/>
        <v>10790818.15</v>
      </c>
      <c r="Z570" s="40">
        <f t="shared" si="388"/>
        <v>9789421.8000000007</v>
      </c>
      <c r="AA570" s="40">
        <f t="shared" si="388"/>
        <v>9790079.8499999996</v>
      </c>
      <c r="AB570" s="40">
        <f t="shared" si="388"/>
        <v>9788811.9000000004</v>
      </c>
      <c r="AC570" s="40">
        <f t="shared" si="388"/>
        <v>9788811.9000000004</v>
      </c>
      <c r="AD570" s="40">
        <f t="shared" si="388"/>
        <v>9788811.9000000004</v>
      </c>
      <c r="AE570" s="40">
        <f t="shared" si="388"/>
        <v>9786292.0500000007</v>
      </c>
      <c r="AF570" s="40">
        <f t="shared" si="388"/>
        <v>8249759</v>
      </c>
      <c r="AG570" s="40">
        <f t="shared" si="388"/>
        <v>8254259.1394999996</v>
      </c>
      <c r="AH570" s="40">
        <f t="shared" si="388"/>
        <v>8255759.1581000006</v>
      </c>
      <c r="AI570" s="40">
        <f t="shared" si="388"/>
        <v>8255759.1581000006</v>
      </c>
      <c r="AJ570" s="40">
        <f t="shared" si="388"/>
        <v>8256824.1859999998</v>
      </c>
      <c r="AK570" s="40">
        <f t="shared" si="388"/>
        <v>8258324.2045999998</v>
      </c>
      <c r="AL570" s="40">
        <f t="shared" si="388"/>
        <v>8255759.1581000006</v>
      </c>
      <c r="AM570" s="40">
        <f t="shared" ref="AM570:BO570" si="389">AM553+AM380+AM297+AM232</f>
        <v>8256824.1859999998</v>
      </c>
      <c r="AN570" s="40">
        <f t="shared" si="389"/>
        <v>8254259.1394999996</v>
      </c>
      <c r="AO570" s="40">
        <f t="shared" si="389"/>
        <v>8254259.1394999996</v>
      </c>
      <c r="AP570" s="40">
        <f t="shared" si="389"/>
        <v>8254259.1394999996</v>
      </c>
      <c r="AQ570" s="40">
        <f t="shared" si="389"/>
        <v>8249759.0836999994</v>
      </c>
      <c r="AR570" s="40" t="e">
        <f t="shared" si="389"/>
        <v>#VALUE!</v>
      </c>
      <c r="AS570" s="40" t="e">
        <f t="shared" si="389"/>
        <v>#VALUE!</v>
      </c>
      <c r="AT570" s="40" t="e">
        <f t="shared" si="389"/>
        <v>#VALUE!</v>
      </c>
      <c r="AU570" s="40" t="e">
        <f t="shared" si="389"/>
        <v>#VALUE!</v>
      </c>
      <c r="AV570" s="40" t="e">
        <f t="shared" si="389"/>
        <v>#VALUE!</v>
      </c>
      <c r="AW570" s="40" t="e">
        <f t="shared" si="389"/>
        <v>#VALUE!</v>
      </c>
      <c r="AX570" s="40" t="e">
        <f t="shared" si="389"/>
        <v>#VALUE!</v>
      </c>
      <c r="AY570" s="40" t="e">
        <f t="shared" si="389"/>
        <v>#VALUE!</v>
      </c>
      <c r="AZ570" s="40" t="e">
        <f t="shared" si="389"/>
        <v>#VALUE!</v>
      </c>
      <c r="BA570" s="40" t="e">
        <f t="shared" si="389"/>
        <v>#VALUE!</v>
      </c>
      <c r="BB570" s="40" t="e">
        <f t="shared" si="389"/>
        <v>#VALUE!</v>
      </c>
      <c r="BC570" s="40" t="e">
        <f t="shared" si="389"/>
        <v>#VALUE!</v>
      </c>
      <c r="BD570" s="40" t="e">
        <f t="shared" si="389"/>
        <v>#VALUE!</v>
      </c>
      <c r="BE570" s="40" t="e">
        <f t="shared" si="389"/>
        <v>#VALUE!</v>
      </c>
      <c r="BF570" s="40" t="e">
        <f t="shared" si="389"/>
        <v>#VALUE!</v>
      </c>
      <c r="BG570" s="40" t="e">
        <f t="shared" si="389"/>
        <v>#VALUE!</v>
      </c>
      <c r="BH570" s="40" t="e">
        <f t="shared" si="389"/>
        <v>#VALUE!</v>
      </c>
      <c r="BI570" s="40" t="e">
        <f t="shared" si="389"/>
        <v>#VALUE!</v>
      </c>
      <c r="BJ570" s="40" t="e">
        <f t="shared" si="389"/>
        <v>#VALUE!</v>
      </c>
      <c r="BK570" s="40" t="e">
        <f t="shared" si="389"/>
        <v>#VALUE!</v>
      </c>
      <c r="BL570" s="40" t="e">
        <f t="shared" si="389"/>
        <v>#VALUE!</v>
      </c>
      <c r="BM570" s="40" t="e">
        <f t="shared" si="389"/>
        <v>#VALUE!</v>
      </c>
      <c r="BN570" s="40" t="e">
        <f t="shared" si="389"/>
        <v>#VALUE!</v>
      </c>
      <c r="BO570" s="40" t="e">
        <f t="shared" si="389"/>
        <v>#REF!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 t="e">
        <f t="shared" si="391"/>
        <v>#VALUE!</v>
      </c>
      <c r="AS571" s="24" t="e">
        <f t="shared" si="391"/>
        <v>#VALUE!</v>
      </c>
      <c r="AT571" s="24" t="e">
        <f t="shared" si="391"/>
        <v>#VALUE!</v>
      </c>
      <c r="AU571" s="24" t="e">
        <f t="shared" si="391"/>
        <v>#VALUE!</v>
      </c>
      <c r="AV571" s="24" t="e">
        <f t="shared" si="391"/>
        <v>#VALUE!</v>
      </c>
      <c r="AW571" s="24" t="e">
        <f t="shared" si="391"/>
        <v>#VALUE!</v>
      </c>
      <c r="AX571" s="24" t="e">
        <f t="shared" si="391"/>
        <v>#VALUE!</v>
      </c>
      <c r="AY571" s="24" t="e">
        <f t="shared" si="391"/>
        <v>#VALUE!</v>
      </c>
      <c r="AZ571" s="24" t="e">
        <f t="shared" si="391"/>
        <v>#VALUE!</v>
      </c>
      <c r="BA571" s="24" t="e">
        <f t="shared" si="391"/>
        <v>#VALUE!</v>
      </c>
      <c r="BB571" s="24" t="e">
        <f t="shared" si="391"/>
        <v>#VALUE!</v>
      </c>
      <c r="BC571" s="24" t="e">
        <f t="shared" si="391"/>
        <v>#VALUE!</v>
      </c>
      <c r="BD571" s="24" t="e">
        <f t="shared" si="391"/>
        <v>#VALUE!</v>
      </c>
      <c r="BE571" s="24" t="e">
        <f t="shared" si="391"/>
        <v>#VALUE!</v>
      </c>
      <c r="BF571" s="24" t="e">
        <f t="shared" si="391"/>
        <v>#VALUE!</v>
      </c>
      <c r="BG571" s="24" t="e">
        <f t="shared" si="391"/>
        <v>#VALUE!</v>
      </c>
      <c r="BH571" s="24" t="e">
        <f t="shared" si="391"/>
        <v>#VALUE!</v>
      </c>
      <c r="BI571" s="24" t="e">
        <f t="shared" si="391"/>
        <v>#VALUE!</v>
      </c>
      <c r="BJ571" s="24" t="e">
        <f t="shared" si="391"/>
        <v>#VALUE!</v>
      </c>
      <c r="BK571" s="24" t="e">
        <f t="shared" si="391"/>
        <v>#VALUE!</v>
      </c>
      <c r="BL571" s="24" t="e">
        <f t="shared" si="391"/>
        <v>#VALUE!</v>
      </c>
      <c r="BM571" s="24" t="e">
        <f t="shared" si="391"/>
        <v>#VALUE!</v>
      </c>
      <c r="BN571" s="24" t="e">
        <f t="shared" si="391"/>
        <v>#VALUE!</v>
      </c>
      <c r="BO571" s="24" t="e">
        <f t="shared" si="391"/>
        <v>#REF!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workbookViewId="0"/>
    <sheetView workbookViewId="1"/>
    <sheetView workbookViewId="2"/>
    <sheetView workbookViewId="3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59" t="s">
        <v>147</v>
      </c>
      <c r="C1" s="359" t="s">
        <v>35</v>
      </c>
      <c r="D1" s="359" t="s">
        <v>36</v>
      </c>
      <c r="E1" s="359" t="s">
        <v>37</v>
      </c>
      <c r="F1" s="359" t="s">
        <v>38</v>
      </c>
      <c r="G1" s="359" t="s">
        <v>39</v>
      </c>
    </row>
    <row r="2" spans="1:7" ht="12.75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1" t="s">
        <v>160</v>
      </c>
      <c r="B3" s="291"/>
      <c r="C3" s="291"/>
      <c r="D3" s="291"/>
      <c r="E3" s="291"/>
      <c r="F3" s="291"/>
      <c r="G3" s="291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ht="12.75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ht="12.75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ht="12.75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ht="12.75" x14ac:dyDescent="0.15">
      <c r="A25" s="146"/>
    </row>
    <row r="26" spans="1:7" ht="14" x14ac:dyDescent="0.15">
      <c r="A26" s="146" t="s">
        <v>126</v>
      </c>
    </row>
    <row r="27" spans="1:7" ht="12.75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6" customFormat="1" ht="14" x14ac:dyDescent="0.15">
      <c r="A30" s="276" t="s">
        <v>130</v>
      </c>
      <c r="B30" s="277">
        <v>0.25</v>
      </c>
      <c r="C30" s="277">
        <v>0.25</v>
      </c>
      <c r="D30" s="277">
        <v>0.35</v>
      </c>
      <c r="E30" s="277">
        <v>0.45</v>
      </c>
      <c r="F30" s="277">
        <v>0.55000000000000004</v>
      </c>
      <c r="G30" s="277">
        <v>0.85</v>
      </c>
    </row>
    <row r="31" spans="1:7" ht="12.75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6" customFormat="1" ht="14" x14ac:dyDescent="0.15">
      <c r="A34" s="276" t="s">
        <v>130</v>
      </c>
      <c r="B34" s="277">
        <v>0.25</v>
      </c>
      <c r="C34" s="277">
        <v>0.25</v>
      </c>
      <c r="D34" s="277">
        <v>0.35</v>
      </c>
      <c r="E34" s="277">
        <v>0.45</v>
      </c>
      <c r="F34" s="277">
        <v>0.55000000000000004</v>
      </c>
      <c r="G34" s="277">
        <v>0.85</v>
      </c>
    </row>
    <row r="35" spans="1:7" ht="12.75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6" customFormat="1" ht="14" x14ac:dyDescent="0.15">
      <c r="A38" s="276" t="s">
        <v>130</v>
      </c>
      <c r="B38" s="277">
        <v>0.25</v>
      </c>
      <c r="C38" s="277">
        <v>0.25</v>
      </c>
      <c r="D38" s="277">
        <v>0.35</v>
      </c>
      <c r="E38" s="277">
        <v>0.45</v>
      </c>
      <c r="F38" s="277">
        <v>0.55000000000000004</v>
      </c>
      <c r="G38" s="277">
        <v>0.85</v>
      </c>
    </row>
    <row r="39" spans="1:7" ht="12.75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6" customFormat="1" ht="14" x14ac:dyDescent="0.15">
      <c r="A42" s="276" t="s">
        <v>130</v>
      </c>
      <c r="B42" s="277">
        <v>0.25</v>
      </c>
      <c r="C42" s="277">
        <v>0.25</v>
      </c>
      <c r="D42" s="277">
        <v>0.35</v>
      </c>
      <c r="E42" s="277">
        <v>0.45</v>
      </c>
      <c r="F42" s="277">
        <v>0.55000000000000004</v>
      </c>
      <c r="G42" s="277">
        <v>0.85</v>
      </c>
    </row>
    <row r="43" spans="1:7" ht="12.75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6" customFormat="1" ht="14" x14ac:dyDescent="0.15">
      <c r="A46" s="276" t="s">
        <v>130</v>
      </c>
      <c r="B46" s="277">
        <v>0.25</v>
      </c>
      <c r="C46" s="277">
        <v>0.25</v>
      </c>
      <c r="D46" s="277">
        <v>0.35</v>
      </c>
      <c r="E46" s="277">
        <v>0.45</v>
      </c>
      <c r="F46" s="277">
        <v>0.55000000000000004</v>
      </c>
      <c r="G46" s="277">
        <v>0.85</v>
      </c>
    </row>
    <row r="47" spans="1:7" ht="12.75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ht="12.75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ht="12.75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6" customFormat="1" ht="14" x14ac:dyDescent="0.15">
      <c r="A56" s="276" t="s">
        <v>130</v>
      </c>
      <c r="B56" s="277">
        <v>0.5</v>
      </c>
      <c r="C56" s="277">
        <v>0.6</v>
      </c>
      <c r="D56" s="277">
        <v>0.7</v>
      </c>
      <c r="E56" s="277">
        <v>0.7</v>
      </c>
      <c r="F56" s="277">
        <v>0.85</v>
      </c>
      <c r="G56" s="277">
        <v>1</v>
      </c>
    </row>
    <row r="57" spans="1:7" ht="12.75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6" customFormat="1" ht="14" x14ac:dyDescent="0.15">
      <c r="A60" s="276" t="s">
        <v>130</v>
      </c>
      <c r="B60" s="277">
        <v>0.5</v>
      </c>
      <c r="C60" s="277">
        <v>0.6</v>
      </c>
      <c r="D60" s="277">
        <v>0.7</v>
      </c>
      <c r="E60" s="277">
        <v>0.7</v>
      </c>
      <c r="F60" s="277">
        <v>0.85</v>
      </c>
      <c r="G60" s="277">
        <v>1</v>
      </c>
    </row>
    <row r="61" spans="1:7" ht="12.75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6" customFormat="1" ht="14" x14ac:dyDescent="0.15">
      <c r="A64" s="276" t="s">
        <v>130</v>
      </c>
      <c r="B64" s="277">
        <v>0.5</v>
      </c>
      <c r="C64" s="277">
        <v>0.6</v>
      </c>
      <c r="D64" s="277">
        <v>0.7</v>
      </c>
      <c r="E64" s="277">
        <v>0.7</v>
      </c>
      <c r="F64" s="277">
        <v>0.85</v>
      </c>
      <c r="G64" s="277">
        <v>1</v>
      </c>
    </row>
    <row r="65" spans="1:7" ht="12.75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6" customFormat="1" ht="14" x14ac:dyDescent="0.15">
      <c r="A68" s="276" t="s">
        <v>130</v>
      </c>
      <c r="B68" s="277">
        <v>0.5</v>
      </c>
      <c r="C68" s="277">
        <v>0.6</v>
      </c>
      <c r="D68" s="277">
        <v>0.7</v>
      </c>
      <c r="E68" s="277">
        <v>0.7</v>
      </c>
      <c r="F68" s="277">
        <v>0.85</v>
      </c>
      <c r="G68" s="277">
        <v>1</v>
      </c>
    </row>
    <row r="69" spans="1:7" ht="12.75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6" customFormat="1" ht="14" x14ac:dyDescent="0.15">
      <c r="A78" s="276" t="s">
        <v>130</v>
      </c>
      <c r="B78" s="277">
        <v>0.5</v>
      </c>
      <c r="C78" s="277">
        <v>0.6</v>
      </c>
      <c r="D78" s="277">
        <v>0.7</v>
      </c>
      <c r="E78" s="277">
        <v>0.7</v>
      </c>
      <c r="F78" s="277">
        <v>0.85</v>
      </c>
      <c r="G78" s="277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6" customFormat="1" ht="14" x14ac:dyDescent="0.15">
      <c r="A82" s="276" t="s">
        <v>130</v>
      </c>
      <c r="B82" s="277">
        <v>0.5</v>
      </c>
      <c r="C82" s="277">
        <v>0.6</v>
      </c>
      <c r="D82" s="277">
        <v>0.7</v>
      </c>
      <c r="E82" s="277">
        <v>0.7</v>
      </c>
      <c r="F82" s="277">
        <v>0.85</v>
      </c>
      <c r="G82" s="277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6" customFormat="1" ht="14" x14ac:dyDescent="0.15">
      <c r="A86" s="276" t="s">
        <v>130</v>
      </c>
      <c r="B86" s="277">
        <v>0.5</v>
      </c>
      <c r="C86" s="277">
        <v>0.6</v>
      </c>
      <c r="D86" s="277">
        <v>0.7</v>
      </c>
      <c r="E86" s="277">
        <v>0.7</v>
      </c>
      <c r="F86" s="277">
        <v>0.85</v>
      </c>
      <c r="G86" s="277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6" customFormat="1" ht="14" x14ac:dyDescent="0.15">
      <c r="A90" s="276" t="s">
        <v>130</v>
      </c>
      <c r="B90" s="277">
        <v>0.5</v>
      </c>
      <c r="C90" s="277">
        <v>0.6</v>
      </c>
      <c r="D90" s="277">
        <v>0.7</v>
      </c>
      <c r="E90" s="277">
        <v>0.7</v>
      </c>
      <c r="F90" s="277">
        <v>0.85</v>
      </c>
      <c r="G90" s="277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6" customFormat="1" ht="14" x14ac:dyDescent="0.15">
      <c r="A94" s="276" t="s">
        <v>130</v>
      </c>
      <c r="B94" s="277">
        <v>0.5</v>
      </c>
      <c r="C94" s="277">
        <v>0.6</v>
      </c>
      <c r="D94" s="277">
        <v>0.7</v>
      </c>
      <c r="E94" s="277">
        <v>0.7</v>
      </c>
      <c r="F94" s="277">
        <v>0.85</v>
      </c>
      <c r="G94" s="277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6" customFormat="1" ht="14" x14ac:dyDescent="0.15">
      <c r="A98" s="276" t="s">
        <v>130</v>
      </c>
      <c r="B98" s="277">
        <v>0.5</v>
      </c>
      <c r="C98" s="277">
        <v>0.6</v>
      </c>
      <c r="D98" s="277">
        <v>0.7</v>
      </c>
      <c r="E98" s="277">
        <v>0.7</v>
      </c>
      <c r="F98" s="277">
        <v>0.85</v>
      </c>
      <c r="G98" s="277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6" customFormat="1" ht="14" x14ac:dyDescent="0.15">
      <c r="A109" s="276" t="s">
        <v>130</v>
      </c>
      <c r="B109" s="277">
        <v>0.5</v>
      </c>
      <c r="C109" s="277">
        <v>0.6</v>
      </c>
      <c r="D109" s="277">
        <v>0.7</v>
      </c>
      <c r="E109" s="277">
        <v>0.7</v>
      </c>
      <c r="F109" s="277">
        <v>0.85</v>
      </c>
      <c r="G109" s="277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6" customFormat="1" ht="14" x14ac:dyDescent="0.15">
      <c r="A113" s="276" t="s">
        <v>130</v>
      </c>
      <c r="B113" s="277">
        <v>0.5</v>
      </c>
      <c r="C113" s="277">
        <v>0.6</v>
      </c>
      <c r="D113" s="277">
        <v>0.7</v>
      </c>
      <c r="E113" s="277">
        <v>0.7</v>
      </c>
      <c r="F113" s="277">
        <v>0.85</v>
      </c>
      <c r="G113" s="277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6" customFormat="1" ht="14" x14ac:dyDescent="0.15">
      <c r="A117" s="276" t="s">
        <v>130</v>
      </c>
      <c r="B117" s="277">
        <v>0.5</v>
      </c>
      <c r="C117" s="277">
        <v>0.6</v>
      </c>
      <c r="D117" s="277">
        <v>0.7</v>
      </c>
      <c r="E117" s="277">
        <v>0.7</v>
      </c>
      <c r="F117" s="277">
        <v>0.85</v>
      </c>
      <c r="G117" s="277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6" customFormat="1" ht="14" x14ac:dyDescent="0.15">
      <c r="A121" s="276" t="s">
        <v>130</v>
      </c>
      <c r="B121" s="277">
        <v>0.5</v>
      </c>
      <c r="C121" s="277">
        <v>0.6</v>
      </c>
      <c r="D121" s="277">
        <v>0.7</v>
      </c>
      <c r="E121" s="277">
        <v>0.7</v>
      </c>
      <c r="F121" s="277">
        <v>0.85</v>
      </c>
      <c r="G121" s="277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6" customFormat="1" ht="14" x14ac:dyDescent="0.15">
      <c r="A125" s="276" t="s">
        <v>130</v>
      </c>
      <c r="B125" s="277">
        <v>0.5</v>
      </c>
      <c r="C125" s="277">
        <v>0.6</v>
      </c>
      <c r="D125" s="277">
        <v>0.7</v>
      </c>
      <c r="E125" s="277">
        <v>0.7</v>
      </c>
      <c r="F125" s="277">
        <v>0.85</v>
      </c>
      <c r="G125" s="277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6" customFormat="1" ht="14" x14ac:dyDescent="0.15">
      <c r="A129" s="276" t="s">
        <v>130</v>
      </c>
      <c r="B129" s="277">
        <v>0.5</v>
      </c>
      <c r="C129" s="277">
        <v>0.6</v>
      </c>
      <c r="D129" s="277">
        <v>0.7</v>
      </c>
      <c r="E129" s="277">
        <v>0.7</v>
      </c>
      <c r="F129" s="277">
        <v>0.85</v>
      </c>
      <c r="G129" s="277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6" customFormat="1" ht="14" x14ac:dyDescent="0.15">
      <c r="A133" s="276" t="s">
        <v>130</v>
      </c>
      <c r="B133" s="277">
        <v>0.5</v>
      </c>
      <c r="C133" s="277">
        <v>0.6</v>
      </c>
      <c r="D133" s="277">
        <v>0.7</v>
      </c>
      <c r="E133" s="277">
        <v>0.7</v>
      </c>
      <c r="F133" s="277">
        <v>0.85</v>
      </c>
      <c r="G133" s="277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6" customFormat="1" ht="14" x14ac:dyDescent="0.15">
      <c r="A137" s="276" t="s">
        <v>130</v>
      </c>
      <c r="B137" s="277">
        <v>0.5</v>
      </c>
      <c r="C137" s="277">
        <v>0.6</v>
      </c>
      <c r="D137" s="277">
        <v>0.7</v>
      </c>
      <c r="E137" s="277">
        <v>0.7</v>
      </c>
      <c r="F137" s="277">
        <v>0.85</v>
      </c>
      <c r="G137" s="277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6" customFormat="1" ht="14" x14ac:dyDescent="0.15">
      <c r="A141" s="276" t="s">
        <v>130</v>
      </c>
      <c r="B141" s="277">
        <v>0.5</v>
      </c>
      <c r="C141" s="277">
        <v>0.6</v>
      </c>
      <c r="D141" s="277">
        <v>0.7</v>
      </c>
      <c r="E141" s="277">
        <v>0.7</v>
      </c>
      <c r="F141" s="277">
        <v>0.85</v>
      </c>
      <c r="G141" s="277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6" customFormat="1" ht="14" x14ac:dyDescent="0.15">
      <c r="A145" s="276" t="s">
        <v>130</v>
      </c>
      <c r="B145" s="277">
        <v>0.5</v>
      </c>
      <c r="C145" s="277">
        <v>0.6</v>
      </c>
      <c r="D145" s="277">
        <v>0.7</v>
      </c>
      <c r="E145" s="277">
        <v>0.7</v>
      </c>
      <c r="F145" s="277">
        <v>0.85</v>
      </c>
      <c r="G145" s="277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6" customFormat="1" ht="14" x14ac:dyDescent="0.15">
      <c r="A149" s="276" t="s">
        <v>130</v>
      </c>
      <c r="B149" s="277">
        <v>0.5</v>
      </c>
      <c r="C149" s="277">
        <v>0.6</v>
      </c>
      <c r="D149" s="277">
        <v>0.7</v>
      </c>
      <c r="E149" s="277">
        <v>0.7</v>
      </c>
      <c r="F149" s="277">
        <v>0.85</v>
      </c>
      <c r="G149" s="277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6" customFormat="1" ht="14" x14ac:dyDescent="0.15">
      <c r="A153" s="276" t="s">
        <v>130</v>
      </c>
      <c r="B153" s="277">
        <v>0.5</v>
      </c>
      <c r="C153" s="277">
        <v>0.6</v>
      </c>
      <c r="D153" s="277">
        <v>0.7</v>
      </c>
      <c r="E153" s="277">
        <v>0.7</v>
      </c>
      <c r="F153" s="277">
        <v>0.85</v>
      </c>
      <c r="G153" s="277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6" customFormat="1" ht="14" x14ac:dyDescent="0.15">
      <c r="A157" s="276" t="s">
        <v>130</v>
      </c>
      <c r="B157" s="277">
        <v>0.5</v>
      </c>
      <c r="C157" s="277">
        <v>0.6</v>
      </c>
      <c r="D157" s="277">
        <v>0.7</v>
      </c>
      <c r="E157" s="277">
        <v>0.7</v>
      </c>
      <c r="F157" s="277">
        <v>0.85</v>
      </c>
      <c r="G157" s="277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6" customFormat="1" ht="14" x14ac:dyDescent="0.15">
      <c r="A161" s="276" t="s">
        <v>130</v>
      </c>
      <c r="B161" s="277">
        <v>0.5</v>
      </c>
      <c r="C161" s="277">
        <v>0.6</v>
      </c>
      <c r="D161" s="277">
        <v>0.7</v>
      </c>
      <c r="E161" s="277">
        <v>0.7</v>
      </c>
      <c r="F161" s="277">
        <v>0.85</v>
      </c>
      <c r="G161" s="277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6" customFormat="1" ht="14" x14ac:dyDescent="0.15">
      <c r="A165" s="276" t="s">
        <v>130</v>
      </c>
      <c r="B165" s="277">
        <v>0.5</v>
      </c>
      <c r="C165" s="277">
        <v>0.6</v>
      </c>
      <c r="D165" s="277">
        <v>0.7</v>
      </c>
      <c r="E165" s="277">
        <v>0.7</v>
      </c>
      <c r="F165" s="277">
        <v>0.85</v>
      </c>
      <c r="G165" s="277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6" customFormat="1" ht="14" x14ac:dyDescent="0.15">
      <c r="A169" s="276" t="s">
        <v>130</v>
      </c>
      <c r="B169" s="277">
        <v>0.5</v>
      </c>
      <c r="C169" s="277">
        <v>0.6</v>
      </c>
      <c r="D169" s="277">
        <v>0.7</v>
      </c>
      <c r="E169" s="277">
        <v>0.7</v>
      </c>
      <c r="F169" s="277">
        <v>0.85</v>
      </c>
      <c r="G169" s="277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1206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1207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1204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1208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1178</v>
      </c>
      <c r="C1" s="10" t="s">
        <v>1179</v>
      </c>
      <c r="D1" s="10" t="s">
        <v>1180</v>
      </c>
      <c r="E1" s="10" t="s">
        <v>1181</v>
      </c>
      <c r="F1" s="10" t="s">
        <v>1182</v>
      </c>
    </row>
    <row r="2" spans="1:102" x14ac:dyDescent="0.15">
      <c r="A2" s="14" t="s">
        <v>1177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52810438</v>
      </c>
      <c r="C7" s="3">
        <f t="shared" si="0"/>
        <v>67264989.125</v>
      </c>
      <c r="D7" s="3">
        <f t="shared" si="0"/>
        <v>76922263.910500005</v>
      </c>
      <c r="E7" s="3" t="e">
        <f t="shared" si="0"/>
        <v>#VALUE!</v>
      </c>
      <c r="F7" s="3" t="e">
        <f t="shared" si="0"/>
        <v>#REF!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94810438</v>
      </c>
      <c r="C9" s="3">
        <f t="shared" si="0"/>
        <v>103264989.125</v>
      </c>
      <c r="D9" s="3">
        <f t="shared" si="0"/>
        <v>76922263.910500005</v>
      </c>
      <c r="E9" s="3" t="e">
        <f t="shared" si="0"/>
        <v>#VALUE!</v>
      </c>
      <c r="F9" s="3" t="e">
        <f t="shared" si="0"/>
        <v>#REF!</v>
      </c>
    </row>
    <row r="10" spans="1:102" x14ac:dyDescent="0.15">
      <c r="A10" s="2" t="s">
        <v>4</v>
      </c>
      <c r="B10" s="3">
        <f t="shared" si="0"/>
        <v>10562087.6</v>
      </c>
      <c r="C10" s="3">
        <f t="shared" si="0"/>
        <v>13452997.825000003</v>
      </c>
      <c r="D10" s="3">
        <f t="shared" si="0"/>
        <v>15384452.782099999</v>
      </c>
      <c r="E10" s="3" t="e">
        <f t="shared" si="0"/>
        <v>#VALUE!</v>
      </c>
      <c r="F10" s="3" t="e">
        <f t="shared" si="0"/>
        <v>#REF!</v>
      </c>
    </row>
    <row r="11" spans="1:102" x14ac:dyDescent="0.15">
      <c r="A11" s="5" t="s">
        <v>3</v>
      </c>
      <c r="B11" s="4">
        <f>B10/B9</f>
        <v>0.11140216017143598</v>
      </c>
      <c r="C11" s="4">
        <f>C10/C9</f>
        <v>0.13027646580890495</v>
      </c>
      <c r="D11" s="4">
        <f>D10/D9</f>
        <v>0.19999999999999998</v>
      </c>
      <c r="E11" s="4" t="e">
        <f>E10/E9</f>
        <v>#VALUE!</v>
      </c>
      <c r="F11" s="4" t="e">
        <f>F10/F9</f>
        <v>#REF!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 t="e">
        <f>E26+E40+E54+E68</f>
        <v>#VALUE!</v>
      </c>
      <c r="F12" s="3" t="e">
        <f>F26+F40+F54+F68</f>
        <v>#VALUE!</v>
      </c>
    </row>
    <row r="13" spans="1:102" x14ac:dyDescent="0.15">
      <c r="A13" s="2" t="s">
        <v>1</v>
      </c>
      <c r="B13" s="4">
        <f>B12/B9</f>
        <v>7.118507352534327E-2</v>
      </c>
      <c r="C13" s="4">
        <f>C12/C9</f>
        <v>6.5356981656487442E-2</v>
      </c>
      <c r="D13" s="4">
        <f>D12/D9</f>
        <v>8.7739071328590199E-2</v>
      </c>
      <c r="E13" s="4" t="e">
        <f>E12/E9</f>
        <v>#VALUE!</v>
      </c>
      <c r="F13" s="4" t="e">
        <f>F12/F9</f>
        <v>#VALUE!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112121613.60000001</v>
      </c>
      <c r="C14" s="3">
        <f>C28+C42+C56+C70</f>
        <v>123467074.94999999</v>
      </c>
      <c r="D14" s="3">
        <f>D28+D42+D56+D70</f>
        <v>99055804.692600012</v>
      </c>
      <c r="E14" s="3" t="e">
        <f>E28+E42+E56+E70</f>
        <v>#VALUE!</v>
      </c>
      <c r="F14" s="3" t="e">
        <f>F28+F42+F56+F70</f>
        <v>#VALUE!</v>
      </c>
      <c r="G14" s="1" t="e">
        <f>SUM(B14:F14)</f>
        <v>#VALUE!</v>
      </c>
      <c r="H14" s="1" t="e">
        <f>+F28+F42+F56+F70</f>
        <v>#VALUE!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24010438</v>
      </c>
      <c r="C21" s="26">
        <f>STAFF_CWS!AE211</f>
        <v>33664989.125</v>
      </c>
      <c r="D21" s="26">
        <f>STAFF_CWS!AQ211</f>
        <v>43322263.910500005</v>
      </c>
      <c r="E21" s="26" t="e">
        <f>STAFF_CWS!BC211</f>
        <v>#VALUE!</v>
      </c>
      <c r="F21" s="26" t="e">
        <f>STAFF_CWS!BO211</f>
        <v>#REF!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24010438</v>
      </c>
      <c r="C23" s="26">
        <f>STAFF_CWS!AE215</f>
        <v>33664989.125</v>
      </c>
      <c r="D23" s="26">
        <f>STAFF_CWS!AQ215</f>
        <v>43322263.910500005</v>
      </c>
      <c r="E23" s="26" t="e">
        <f>STAFF_CWS!BC215</f>
        <v>#VALUE!</v>
      </c>
      <c r="F23" s="26" t="e">
        <f>STAFF_CWS!BO215</f>
        <v>#REF!</v>
      </c>
    </row>
    <row r="24" spans="1:102" x14ac:dyDescent="0.15">
      <c r="A24" s="2" t="s">
        <v>4</v>
      </c>
      <c r="B24" s="26">
        <f>STAFF_CWS!S225</f>
        <v>4802087.5999999996</v>
      </c>
      <c r="C24" s="26">
        <f>STAFF_CWS!AE225</f>
        <v>6732997.825000002</v>
      </c>
      <c r="D24" s="26">
        <f>STAFF_CWS!AQ225</f>
        <v>8664452.7820999995</v>
      </c>
      <c r="E24" s="26" t="e">
        <f>STAFF_CWS!BC225</f>
        <v>#VALUE!</v>
      </c>
      <c r="F24" s="26" t="e">
        <f>STAFF_CWS!BO225</f>
        <v>#REF!</v>
      </c>
    </row>
    <row r="25" spans="1:102" x14ac:dyDescent="0.15">
      <c r="A25" s="5" t="s">
        <v>3</v>
      </c>
      <c r="B25" s="4">
        <f>B24/B23</f>
        <v>0.19999999999999998</v>
      </c>
      <c r="C25" s="4">
        <f>C24/C23</f>
        <v>0.20000000000000007</v>
      </c>
      <c r="D25" s="4">
        <f>D24/D23</f>
        <v>0.19999999999999996</v>
      </c>
      <c r="E25" s="4" t="e">
        <f>E24/E23</f>
        <v>#VALUE!</v>
      </c>
      <c r="F25" s="4" t="e">
        <f>F24/F23</f>
        <v>#REF!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 t="e">
        <f>STAFF_CWS!BC231</f>
        <v>#VALUE!</v>
      </c>
      <c r="F26" s="26" t="e">
        <f>STAFF_CWS!BO231</f>
        <v>#VALUE!</v>
      </c>
    </row>
    <row r="27" spans="1:102" x14ac:dyDescent="0.15">
      <c r="A27" s="2" t="s">
        <v>1</v>
      </c>
      <c r="B27" s="4">
        <f>B26/B23</f>
        <v>0.14054487469158206</v>
      </c>
      <c r="C27" s="4">
        <f>C26/C23</f>
        <v>0.10023897490268385</v>
      </c>
      <c r="D27" s="4">
        <f>D26/D23</f>
        <v>7.7893990188774798E-2</v>
      </c>
      <c r="E27" s="4" t="e">
        <f>E26/E23</f>
        <v>#VALUE!</v>
      </c>
      <c r="F27" s="4" t="e">
        <f>F26/F23</f>
        <v>#VALUE!</v>
      </c>
    </row>
    <row r="28" spans="1:102" x14ac:dyDescent="0.15">
      <c r="A28" s="2" t="s">
        <v>0</v>
      </c>
      <c r="B28" s="26">
        <f>STAFF_CWS!S233</f>
        <v>32187069.600000005</v>
      </c>
      <c r="C28" s="26">
        <f>STAFF_CWS!AE233</f>
        <v>43772530.949999996</v>
      </c>
      <c r="D28" s="26">
        <f>STAFF_CWS!AQ233</f>
        <v>55361260.692600004</v>
      </c>
      <c r="E28" s="26" t="e">
        <f>STAFF_CWS!BC233</f>
        <v>#VALUE!</v>
      </c>
      <c r="F28" s="26" t="e">
        <f>STAFF_CWS!BO233</f>
        <v>#VALUE!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 t="e">
        <f>STAFF_CWS!BC359</f>
        <v>#VALUE!</v>
      </c>
      <c r="F49" s="26" t="e">
        <f>STAFF_CWS!BO359</f>
        <v>#REF!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 t="e">
        <f>STAFF_CWS!BC363</f>
        <v>#VALUE!</v>
      </c>
      <c r="F51" s="26" t="e">
        <f>STAFF_CWS!BO363</f>
        <v>#REF!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 t="e">
        <f>STAFF_CWS!BC373</f>
        <v>#VALUE!</v>
      </c>
      <c r="F52" s="26" t="e">
        <f>STAFF_CWS!BO373</f>
        <v>#REF!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 t="e">
        <f>STAFF_CWS!BC379</f>
        <v>#VALUE!</v>
      </c>
      <c r="F54" s="26" t="e">
        <f>STAFF_CWS!BO379</f>
        <v>#VALUE!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 t="e">
        <f>STAFF_CWS!BC381</f>
        <v>#VALUE!</v>
      </c>
      <c r="F56" s="26" t="e">
        <f>STAFF_CWS!BO381</f>
        <v>#VALUE!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 t="e">
        <f>STAFF_CWS!BC532</f>
        <v>#VALUE!</v>
      </c>
      <c r="F63" s="26" t="e">
        <f>STAFF_CWS!BO532</f>
        <v>#REF!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 t="e">
        <f>STAFF_CWS!BC536</f>
        <v>#VALUE!</v>
      </c>
      <c r="F65" s="26" t="e">
        <f>STAFF_CWS!BO536</f>
        <v>#REF!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 t="e">
        <f>STAFF_CWS!BC546</f>
        <v>#VALUE!</v>
      </c>
      <c r="F66" s="26" t="e">
        <f>STAFF_CWS!BO546</f>
        <v>#REF!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 t="e">
        <f>E66/E65</f>
        <v>#VALUE!</v>
      </c>
      <c r="F67" s="4" t="e">
        <f>F66/F65</f>
        <v>#REF!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 t="e">
        <f>STAFF_CWS!BC552</f>
        <v>#VALUE!</v>
      </c>
      <c r="F68" s="26" t="e">
        <f>STAFF_CWS!BO552</f>
        <v>#VALUE!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 t="e">
        <f>E68/E65</f>
        <v>#VALUE!</v>
      </c>
      <c r="F69" s="4" t="e">
        <f>F68/F65</f>
        <v>#VALUE!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 t="e">
        <f>STAFF_CWS!BC554</f>
        <v>#VALUE!</v>
      </c>
      <c r="F70" s="26" t="e">
        <f>STAFF_CWS!BO554</f>
        <v>#VALUE!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workbookViewId="0"/>
    <sheetView workbookViewId="1"/>
    <sheetView workbookViewId="2"/>
    <sheetView workbookViewId="3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72" t="s">
        <v>35</v>
      </c>
      <c r="D1" s="372"/>
      <c r="E1" s="372"/>
      <c r="F1" s="372"/>
      <c r="G1" s="372"/>
      <c r="H1" s="372"/>
      <c r="I1" s="372"/>
      <c r="J1" s="372"/>
      <c r="K1" s="372"/>
      <c r="L1" s="372"/>
      <c r="M1" s="372"/>
      <c r="N1" s="372"/>
      <c r="O1" s="372" t="s">
        <v>36</v>
      </c>
      <c r="P1" s="372"/>
      <c r="Q1" s="372"/>
      <c r="R1" s="372"/>
      <c r="S1" s="372"/>
      <c r="T1" s="372"/>
      <c r="U1" s="372"/>
      <c r="V1" s="372"/>
      <c r="W1" s="372"/>
      <c r="X1" s="372"/>
      <c r="Y1" s="372"/>
      <c r="Z1" s="372"/>
      <c r="AA1" s="372" t="s">
        <v>37</v>
      </c>
      <c r="AB1" s="372"/>
      <c r="AC1" s="372"/>
      <c r="AD1" s="372"/>
      <c r="AE1" s="372"/>
      <c r="AF1" s="372"/>
      <c r="AG1" s="372"/>
      <c r="AH1" s="372"/>
      <c r="AI1" s="372"/>
      <c r="AJ1" s="372"/>
      <c r="AK1" s="372"/>
      <c r="AL1" s="372"/>
      <c r="AM1" s="372" t="s">
        <v>38</v>
      </c>
      <c r="AN1" s="372"/>
      <c r="AO1" s="372"/>
      <c r="AP1" s="372"/>
      <c r="AQ1" s="372"/>
      <c r="AR1" s="372"/>
      <c r="AS1" s="372"/>
      <c r="AT1" s="372"/>
      <c r="AU1" s="372"/>
      <c r="AV1" s="372"/>
      <c r="AW1" s="372"/>
      <c r="AX1" s="372"/>
      <c r="AY1" s="372" t="s">
        <v>39</v>
      </c>
      <c r="AZ1" s="372"/>
      <c r="BA1" s="372"/>
      <c r="BB1" s="372"/>
      <c r="BC1" s="372"/>
      <c r="BD1" s="372"/>
      <c r="BE1" s="372"/>
      <c r="BF1" s="372"/>
      <c r="BG1" s="372"/>
      <c r="BH1" s="372"/>
      <c r="BI1" s="372"/>
      <c r="BJ1" s="372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72" t="s">
        <v>151</v>
      </c>
      <c r="B5" s="372"/>
    </row>
    <row r="6" spans="1:63" x14ac:dyDescent="0.15">
      <c r="C6" s="372" t="s">
        <v>35</v>
      </c>
      <c r="D6" s="372"/>
      <c r="E6" s="372"/>
      <c r="F6" s="372"/>
      <c r="G6" s="372"/>
      <c r="H6" s="372"/>
      <c r="I6" s="372"/>
      <c r="J6" s="372"/>
      <c r="K6" s="372"/>
      <c r="L6" s="372"/>
      <c r="M6" s="372"/>
      <c r="N6" s="372"/>
      <c r="O6" s="372" t="s">
        <v>36</v>
      </c>
      <c r="P6" s="372"/>
      <c r="Q6" s="372"/>
      <c r="R6" s="372"/>
      <c r="S6" s="372"/>
      <c r="T6" s="372"/>
      <c r="U6" s="372"/>
      <c r="V6" s="372"/>
      <c r="W6" s="372"/>
      <c r="X6" s="372"/>
      <c r="Y6" s="372"/>
      <c r="Z6" s="372"/>
      <c r="AA6" s="372" t="s">
        <v>37</v>
      </c>
      <c r="AB6" s="372"/>
      <c r="AC6" s="372"/>
      <c r="AD6" s="372"/>
      <c r="AE6" s="372"/>
      <c r="AF6" s="372"/>
      <c r="AG6" s="372"/>
      <c r="AH6" s="372"/>
      <c r="AI6" s="372"/>
      <c r="AJ6" s="372"/>
      <c r="AK6" s="372"/>
      <c r="AL6" s="372"/>
      <c r="AM6" s="372" t="s">
        <v>38</v>
      </c>
      <c r="AN6" s="372"/>
      <c r="AO6" s="372"/>
      <c r="AP6" s="372"/>
      <c r="AQ6" s="372"/>
      <c r="AR6" s="372"/>
      <c r="AS6" s="372"/>
      <c r="AT6" s="372"/>
      <c r="AU6" s="372"/>
      <c r="AV6" s="372"/>
      <c r="AW6" s="372"/>
      <c r="AX6" s="372"/>
      <c r="AY6" s="372" t="s">
        <v>39</v>
      </c>
      <c r="AZ6" s="372"/>
      <c r="BA6" s="372"/>
      <c r="BB6" s="372"/>
      <c r="BC6" s="372"/>
      <c r="BD6" s="372"/>
      <c r="BE6" s="372"/>
      <c r="BF6" s="372"/>
      <c r="BG6" s="372"/>
      <c r="BH6" s="372"/>
      <c r="BI6" s="372"/>
      <c r="BJ6" s="372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8">
        <f>COLUMNS(C8:BJ8)</f>
        <v>60</v>
      </c>
    </row>
    <row r="9" spans="1:63" x14ac:dyDescent="0.15">
      <c r="B9" s="33" t="s">
        <v>1033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1034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1229.75</v>
      </c>
      <c r="G10" s="9">
        <f>+STAFF_CWS!L562</f>
        <v>1326.75</v>
      </c>
      <c r="H10" s="9">
        <f>+STAFF_CWS!M562</f>
        <v>1423.75</v>
      </c>
      <c r="I10" s="9">
        <f>+STAFF_CWS!N562</f>
        <v>1229.75</v>
      </c>
      <c r="J10" s="9">
        <f>+STAFF_CWS!O562</f>
        <v>1326.75</v>
      </c>
      <c r="K10" s="9">
        <f>+STAFF_CWS!P562</f>
        <v>1070.25</v>
      </c>
      <c r="L10" s="9">
        <f>+STAFF_CWS!Q562</f>
        <v>1070.25</v>
      </c>
      <c r="M10" s="9">
        <f>+STAFF_CWS!R562</f>
        <v>1070.25</v>
      </c>
      <c r="N10" s="9">
        <f>+STAFF_CWS!S562</f>
        <v>690.5</v>
      </c>
      <c r="O10" s="9">
        <f>+STAFF_CWS!T562</f>
        <v>3223.375</v>
      </c>
      <c r="P10" s="9">
        <f>+STAFF_CWS!U562</f>
        <v>5323.25</v>
      </c>
      <c r="Q10" s="9">
        <f>+STAFF_CWS!V562</f>
        <v>5831.5</v>
      </c>
      <c r="R10" s="9">
        <f>+STAFF_CWS!W562</f>
        <v>5831.5</v>
      </c>
      <c r="S10" s="9">
        <f>+STAFF_CWS!X562</f>
        <v>6379.875</v>
      </c>
      <c r="T10" s="9">
        <f>+STAFF_CWS!Y562</f>
        <v>6995.125</v>
      </c>
      <c r="U10" s="9">
        <f>+STAFF_CWS!Z562</f>
        <v>5831.5</v>
      </c>
      <c r="V10" s="9">
        <f>+STAFF_CWS!AA562</f>
        <v>6379.875</v>
      </c>
      <c r="W10" s="9">
        <f>+STAFF_CWS!AB562</f>
        <v>5323.25</v>
      </c>
      <c r="X10" s="9">
        <f>+STAFF_CWS!AC562</f>
        <v>5323.25</v>
      </c>
      <c r="Y10" s="9">
        <f>+STAFF_CWS!AD562</f>
        <v>5323.25</v>
      </c>
      <c r="Z10" s="9">
        <f>+STAFF_CWS!AE562</f>
        <v>3223.375</v>
      </c>
      <c r="AA10" s="9">
        <f>+STAFF_CWS!AF562</f>
        <v>6112.5</v>
      </c>
      <c r="AB10" s="9">
        <f>+STAFF_CWS!AG562</f>
        <v>9862.6162500000009</v>
      </c>
      <c r="AC10" s="9">
        <f>+STAFF_CWS!AH562</f>
        <v>11112.63175</v>
      </c>
      <c r="AD10" s="9">
        <f>+STAFF_CWS!AI562</f>
        <v>11112.63175</v>
      </c>
      <c r="AE10" s="9">
        <f>+STAFF_CWS!AJ562</f>
        <v>12000.155000000001</v>
      </c>
      <c r="AF10" s="9">
        <f>+STAFF_CWS!AK562</f>
        <v>13250.170500000002</v>
      </c>
      <c r="AG10" s="9">
        <f>+STAFF_CWS!AL562</f>
        <v>11112.63175</v>
      </c>
      <c r="AH10" s="9">
        <f>+STAFF_CWS!AM562</f>
        <v>12000.155000000001</v>
      </c>
      <c r="AI10" s="9">
        <f>+STAFF_CWS!AN562</f>
        <v>9862.6162500000009</v>
      </c>
      <c r="AJ10" s="9">
        <f>+STAFF_CWS!AO562</f>
        <v>9862.6162500000009</v>
      </c>
      <c r="AK10" s="9">
        <f>+STAFF_CWS!AP562</f>
        <v>9862.6162500000009</v>
      </c>
      <c r="AL10" s="9">
        <f>+STAFF_CWS!AQ562</f>
        <v>6112.5697499999997</v>
      </c>
      <c r="AM10" s="9" t="e">
        <f>+STAFF_CWS!AR562</f>
        <v>#VALUE!</v>
      </c>
      <c r="AN10" s="9" t="e">
        <f>+STAFF_CWS!AS562</f>
        <v>#VALUE!</v>
      </c>
      <c r="AO10" s="9" t="e">
        <f>+STAFF_CWS!AT562</f>
        <v>#VALUE!</v>
      </c>
      <c r="AP10" s="9" t="e">
        <f>+STAFF_CWS!AU562</f>
        <v>#VALUE!</v>
      </c>
      <c r="AQ10" s="9" t="e">
        <f>+STAFF_CWS!AV562</f>
        <v>#VALUE!</v>
      </c>
      <c r="AR10" s="9" t="e">
        <f>+STAFF_CWS!AW562</f>
        <v>#VALUE!</v>
      </c>
      <c r="AS10" s="9" t="e">
        <f>+STAFF_CWS!AX562</f>
        <v>#VALUE!</v>
      </c>
      <c r="AT10" s="9" t="e">
        <f>+STAFF_CWS!AY562</f>
        <v>#VALUE!</v>
      </c>
      <c r="AU10" s="9" t="e">
        <f>+STAFF_CWS!AZ562</f>
        <v>#VALUE!</v>
      </c>
      <c r="AV10" s="9" t="e">
        <f>+STAFF_CWS!BA562</f>
        <v>#VALUE!</v>
      </c>
      <c r="AW10" s="9" t="e">
        <f>+STAFF_CWS!BB562</f>
        <v>#VALUE!</v>
      </c>
      <c r="AX10" s="9" t="e">
        <f>+STAFF_CWS!BC562</f>
        <v>#VALUE!</v>
      </c>
      <c r="AY10" s="9" t="e">
        <f>+STAFF_CWS!BD562</f>
        <v>#REF!</v>
      </c>
      <c r="AZ10" s="9" t="e">
        <f>+STAFF_CWS!BE562</f>
        <v>#REF!</v>
      </c>
      <c r="BA10" s="9" t="e">
        <f>+STAFF_CWS!BF562</f>
        <v>#REF!</v>
      </c>
      <c r="BB10" s="9" t="e">
        <f>+STAFF_CWS!BG562</f>
        <v>#REF!</v>
      </c>
      <c r="BC10" s="9" t="e">
        <f>+STAFF_CWS!BH562</f>
        <v>#REF!</v>
      </c>
      <c r="BD10" s="9" t="e">
        <f>+STAFF_CWS!BI562</f>
        <v>#REF!</v>
      </c>
      <c r="BE10" s="9" t="e">
        <f>+STAFF_CWS!BJ562</f>
        <v>#REF!</v>
      </c>
      <c r="BF10" s="9" t="e">
        <f>+STAFF_CWS!BK562</f>
        <v>#REF!</v>
      </c>
      <c r="BG10" s="9" t="e">
        <f>+STAFF_CWS!BL562</f>
        <v>#REF!</v>
      </c>
      <c r="BH10" s="9" t="e">
        <f>+STAFF_CWS!BM562</f>
        <v>#REF!</v>
      </c>
      <c r="BI10" s="9" t="e">
        <f>+STAFF_CWS!BN562</f>
        <v>#REF!</v>
      </c>
      <c r="BJ10" s="9" t="e">
        <f>+STAFF_CWS!BO562</f>
        <v>#REF!</v>
      </c>
      <c r="BK10" s="37" t="e">
        <f>SUM(C10:BJ10)</f>
        <v>#VALUE!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4401229.75</v>
      </c>
      <c r="G11" s="9">
        <f t="shared" si="0"/>
        <v>4401326.75</v>
      </c>
      <c r="H11" s="9">
        <f t="shared" si="0"/>
        <v>4401423.75</v>
      </c>
      <c r="I11" s="9">
        <f t="shared" si="0"/>
        <v>4401229.75</v>
      </c>
      <c r="J11" s="9">
        <f t="shared" si="0"/>
        <v>4401326.75</v>
      </c>
      <c r="K11" s="9">
        <f t="shared" si="0"/>
        <v>4401070.25</v>
      </c>
      <c r="L11" s="9">
        <f t="shared" si="0"/>
        <v>4401070.25</v>
      </c>
      <c r="M11" s="9">
        <f t="shared" si="0"/>
        <v>4401070.25</v>
      </c>
      <c r="N11" s="9">
        <f t="shared" si="0"/>
        <v>4400690.5</v>
      </c>
      <c r="O11" s="9">
        <f t="shared" si="0"/>
        <v>5603223.375</v>
      </c>
      <c r="P11" s="9">
        <f t="shared" si="0"/>
        <v>5605323.25</v>
      </c>
      <c r="Q11" s="9">
        <f t="shared" si="0"/>
        <v>5605831.5</v>
      </c>
      <c r="R11" s="9">
        <f t="shared" si="0"/>
        <v>5605831.5</v>
      </c>
      <c r="S11" s="9">
        <f t="shared" si="0"/>
        <v>5606379.875</v>
      </c>
      <c r="T11" s="9">
        <f t="shared" si="0"/>
        <v>5606995.125</v>
      </c>
      <c r="U11" s="9">
        <f t="shared" si="0"/>
        <v>5605831.5</v>
      </c>
      <c r="V11" s="9">
        <f t="shared" si="0"/>
        <v>5606379.875</v>
      </c>
      <c r="W11" s="9">
        <f t="shared" si="0"/>
        <v>5605323.25</v>
      </c>
      <c r="X11" s="9">
        <f t="shared" si="0"/>
        <v>5605323.25</v>
      </c>
      <c r="Y11" s="9">
        <f t="shared" si="0"/>
        <v>5605323.25</v>
      </c>
      <c r="Z11" s="9">
        <f t="shared" si="0"/>
        <v>5603223.375</v>
      </c>
      <c r="AA11" s="9">
        <f t="shared" si="0"/>
        <v>6406112.5</v>
      </c>
      <c r="AB11" s="9">
        <f t="shared" si="0"/>
        <v>6409862.61625</v>
      </c>
      <c r="AC11" s="9">
        <f t="shared" si="0"/>
        <v>6411112.6317499997</v>
      </c>
      <c r="AD11" s="9">
        <f t="shared" si="0"/>
        <v>6411112.6317499997</v>
      </c>
      <c r="AE11" s="9">
        <f t="shared" si="0"/>
        <v>6412000.1550000003</v>
      </c>
      <c r="AF11" s="9">
        <f t="shared" si="0"/>
        <v>6413250.1705</v>
      </c>
      <c r="AG11" s="9">
        <f t="shared" si="0"/>
        <v>6411112.6317499997</v>
      </c>
      <c r="AH11" s="9">
        <f t="shared" si="0"/>
        <v>6412000.1550000003</v>
      </c>
      <c r="AI11" s="9">
        <f t="shared" si="0"/>
        <v>6409862.61625</v>
      </c>
      <c r="AJ11" s="9">
        <f t="shared" si="0"/>
        <v>6409862.61625</v>
      </c>
      <c r="AK11" s="9">
        <f t="shared" si="0"/>
        <v>6409862.61625</v>
      </c>
      <c r="AL11" s="9">
        <f t="shared" si="0"/>
        <v>6406112.5697499998</v>
      </c>
      <c r="AM11" s="9" t="e">
        <f t="shared" si="0"/>
        <v>#VALUE!</v>
      </c>
      <c r="AN11" s="9" t="e">
        <f t="shared" si="0"/>
        <v>#VALUE!</v>
      </c>
      <c r="AO11" s="9" t="e">
        <f t="shared" si="0"/>
        <v>#VALUE!</v>
      </c>
      <c r="AP11" s="9" t="e">
        <f t="shared" si="0"/>
        <v>#VALUE!</v>
      </c>
      <c r="AQ11" s="9" t="e">
        <f t="shared" si="0"/>
        <v>#VALUE!</v>
      </c>
      <c r="AR11" s="9" t="e">
        <f t="shared" si="0"/>
        <v>#VALUE!</v>
      </c>
      <c r="AS11" s="9" t="e">
        <f t="shared" si="0"/>
        <v>#VALUE!</v>
      </c>
      <c r="AT11" s="9" t="e">
        <f t="shared" si="0"/>
        <v>#VALUE!</v>
      </c>
      <c r="AU11" s="9" t="e">
        <f t="shared" si="0"/>
        <v>#VALUE!</v>
      </c>
      <c r="AV11" s="9" t="e">
        <f t="shared" si="0"/>
        <v>#VALUE!</v>
      </c>
      <c r="AW11" s="9" t="e">
        <f t="shared" si="0"/>
        <v>#VALUE!</v>
      </c>
      <c r="AX11" s="9" t="e">
        <f t="shared" si="0"/>
        <v>#VALUE!</v>
      </c>
      <c r="AY11" s="9" t="e">
        <f t="shared" si="0"/>
        <v>#REF!</v>
      </c>
      <c r="AZ11" s="9" t="e">
        <f t="shared" si="0"/>
        <v>#REF!</v>
      </c>
      <c r="BA11" s="9" t="e">
        <f t="shared" si="0"/>
        <v>#REF!</v>
      </c>
      <c r="BB11" s="9" t="e">
        <f t="shared" si="0"/>
        <v>#REF!</v>
      </c>
      <c r="BC11" s="9" t="e">
        <f t="shared" si="0"/>
        <v>#REF!</v>
      </c>
      <c r="BD11" s="9" t="e">
        <f t="shared" si="0"/>
        <v>#REF!</v>
      </c>
      <c r="BE11" s="9" t="e">
        <f t="shared" si="0"/>
        <v>#REF!</v>
      </c>
      <c r="BF11" s="9" t="e">
        <f t="shared" si="0"/>
        <v>#REF!</v>
      </c>
      <c r="BG11" s="9" t="e">
        <f t="shared" si="0"/>
        <v>#REF!</v>
      </c>
      <c r="BH11" s="9" t="e">
        <f t="shared" si="0"/>
        <v>#REF!</v>
      </c>
      <c r="BI11" s="9" t="e">
        <f t="shared" si="0"/>
        <v>#REF!</v>
      </c>
      <c r="BJ11" s="9" t="e">
        <f t="shared" si="0"/>
        <v>#REF!</v>
      </c>
      <c r="BK11" s="37" t="e">
        <f>SUM(BK9:BK10)</f>
        <v>#VALUE!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72" t="s">
        <v>154</v>
      </c>
      <c r="B13" s="372"/>
    </row>
    <row r="14" spans="1:63" x14ac:dyDescent="0.15">
      <c r="C14" s="372" t="s">
        <v>35</v>
      </c>
      <c r="D14" s="372"/>
      <c r="E14" s="372"/>
      <c r="F14" s="372"/>
      <c r="G14" s="372"/>
      <c r="H14" s="372"/>
      <c r="I14" s="372"/>
      <c r="J14" s="372"/>
      <c r="K14" s="372"/>
      <c r="L14" s="372"/>
      <c r="M14" s="372"/>
      <c r="N14" s="372"/>
      <c r="O14" s="372" t="s">
        <v>36</v>
      </c>
      <c r="P14" s="372"/>
      <c r="Q14" s="372"/>
      <c r="R14" s="372"/>
      <c r="S14" s="372"/>
      <c r="T14" s="372"/>
      <c r="U14" s="372"/>
      <c r="V14" s="372"/>
      <c r="W14" s="372"/>
      <c r="X14" s="372"/>
      <c r="Y14" s="372"/>
      <c r="Z14" s="372"/>
      <c r="AA14" s="372" t="s">
        <v>37</v>
      </c>
      <c r="AB14" s="372"/>
      <c r="AC14" s="372"/>
      <c r="AD14" s="372"/>
      <c r="AE14" s="372"/>
      <c r="AF14" s="372"/>
      <c r="AG14" s="372"/>
      <c r="AH14" s="372"/>
      <c r="AI14" s="372"/>
      <c r="AJ14" s="372"/>
      <c r="AK14" s="372"/>
      <c r="AL14" s="372"/>
      <c r="AM14" s="372" t="s">
        <v>38</v>
      </c>
      <c r="AN14" s="372"/>
      <c r="AO14" s="372"/>
      <c r="AP14" s="372"/>
      <c r="AQ14" s="372"/>
      <c r="AR14" s="372"/>
      <c r="AS14" s="372"/>
      <c r="AT14" s="372"/>
      <c r="AU14" s="372"/>
      <c r="AV14" s="372"/>
      <c r="AW14" s="372"/>
      <c r="AX14" s="372"/>
      <c r="AY14" s="372" t="s">
        <v>39</v>
      </c>
      <c r="AZ14" s="372"/>
      <c r="BA14" s="372"/>
      <c r="BB14" s="372"/>
      <c r="BC14" s="372"/>
      <c r="BD14" s="372"/>
      <c r="BE14" s="372"/>
      <c r="BF14" s="372"/>
      <c r="BG14" s="372"/>
      <c r="BH14" s="372"/>
      <c r="BI14" s="372"/>
      <c r="BJ14" s="372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47</vt:i4>
      </vt:variant>
    </vt:vector>
  </HeadingPairs>
  <TitlesOfParts>
    <vt:vector size="110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COGS_DB</vt:lpstr>
      <vt:lpstr>COGS_PRICEMARGIN</vt:lpstr>
      <vt:lpstr>CONTEOPERSONAL</vt:lpstr>
      <vt:lpstr>ImpuestoEjecutivos</vt:lpstr>
      <vt:lpstr>ImpuestoProduccion</vt:lpstr>
      <vt:lpstr>ImpuestosOperacion</vt:lpstr>
      <vt:lpstr>ImpuestosVentas</vt:lpstr>
      <vt:lpstr>IngresoProductoDiario</vt:lpstr>
      <vt:lpstr>IngresoProductoFusion</vt:lpstr>
      <vt:lpstr>IngresoUnitarioPDiario</vt:lpstr>
      <vt:lpstr>IngresoUnitarioPFusion</vt:lpstr>
      <vt:lpstr>IngresoVentaDiario</vt:lpstr>
      <vt:lpstr>IngresoVentaFusion</vt:lpstr>
      <vt:lpstr>ObjetivoVenta</vt:lpstr>
      <vt:lpstr>PorcAceptacionFusionAñ1</vt:lpstr>
      <vt:lpstr>PorcAceptacionFusionAñ2</vt:lpstr>
      <vt:lpstr>PorcAceptacionFusionAñ3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PronosticoVentaAñ1</vt:lpstr>
      <vt:lpstr>PronosticoVentaAñ2</vt:lpstr>
      <vt:lpstr>PronosticoVentaAñ3</vt:lpstr>
      <vt:lpstr>RESUMENTOTALPERSONAL</vt:lpstr>
      <vt:lpstr>SALARIOBENEFICIOS</vt:lpstr>
      <vt:lpstr>SalarioBZOper</vt:lpstr>
      <vt:lpstr>SalarioCEO</vt:lpstr>
      <vt:lpstr>TESTOFRANGE</vt:lpstr>
      <vt:lpstr>TotalIngresos</vt:lpstr>
      <vt:lpstr>TotalIngresosAñ1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2023-04-13T03:29:17Z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2b83b4b-2d54-414f-8077-da565f2c0ab9_Enabled">
    <vt:lpwstr>true</vt:lpwstr>
  </property>
  <property fmtid="{D5CDD505-2E9C-101B-9397-08002B2CF9AE}" pid="3" name="MSIP_Label_92b83b4b-2d54-414f-8077-da565f2c0ab9_SetDate">
    <vt:lpwstr>2023-04-13T02:24:09Z</vt:lpwstr>
  </property>
  <property fmtid="{D5CDD505-2E9C-101B-9397-08002B2CF9AE}" pid="4" name="MSIP_Label_92b83b4b-2d54-414f-8077-da565f2c0ab9_Method">
    <vt:lpwstr>Standard</vt:lpwstr>
  </property>
  <property fmtid="{D5CDD505-2E9C-101B-9397-08002B2CF9AE}" pid="5" name="MSIP_Label_92b83b4b-2d54-414f-8077-da565f2c0ab9_Name">
    <vt:lpwstr>92b83b4b-2d54-414f-8077-da565f2c0ab9</vt:lpwstr>
  </property>
  <property fmtid="{D5CDD505-2E9C-101B-9397-08002B2CF9AE}" pid="6" name="MSIP_Label_92b83b4b-2d54-414f-8077-da565f2c0ab9_SiteId">
    <vt:lpwstr>d8bde65a-3ded-4346-9518-670204e6e184</vt:lpwstr>
  </property>
  <property fmtid="{D5CDD505-2E9C-101B-9397-08002B2CF9AE}" pid="7" name="MSIP_Label_92b83b4b-2d54-414f-8077-da565f2c0ab9_ActionId">
    <vt:lpwstr>cf0e6fb9-57cd-4c35-bd06-0f5876ec3c8c</vt:lpwstr>
  </property>
  <property fmtid="{D5CDD505-2E9C-101B-9397-08002B2CF9AE}" pid="8" name="MSIP_Label_92b83b4b-2d54-414f-8077-da565f2c0ab9_ContentBits">
    <vt:lpwstr>0</vt:lpwstr>
  </property>
</Properties>
</file>