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DF5E7C78-5206-4B46-A9DA-3EA66E213211}" xr6:coauthVersionLast="47" xr6:coauthVersionMax="47" xr10:uidLastSave="{00000000-0000-0000-0000-000000000000}"/>
  <bookViews>
    <workbookView xWindow="120" yWindow="500" windowWidth="16940" windowHeight="20500" tabRatio="890" firstSheet="29" activeTab="29" xr2:uid="{00000000-000D-0000-FFFF-FFFF00000000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MAINT_LBR">#REF!</definedName>
    <definedName name="MARKETING_LBR">#REF!</definedName>
    <definedName name="MUSEUM_LBR">#REF!</definedName>
    <definedName name="OUTFITTER_LBR">#REF!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'REV-REC-MAINT_CWS'!$A$1:$BM$69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9" i="47" l="1"/>
  <c r="C40" i="47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 s="1"/>
  <c r="H332" i="6" s="1"/>
  <c r="D138" i="91" s="1"/>
  <c r="H200" i="6"/>
  <c r="H201" i="6"/>
  <c r="H191" i="6"/>
  <c r="H192" i="6"/>
  <c r="H172" i="6"/>
  <c r="H174" i="6" s="1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M8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4" i="49"/>
  <c r="E143" i="49"/>
  <c r="E71" i="49"/>
  <c r="E70" i="49"/>
  <c r="BL26" i="48"/>
  <c r="BK26" i="48"/>
  <c r="BJ26" i="48"/>
  <c r="BI26" i="48"/>
  <c r="BH26" i="48"/>
  <c r="BG26" i="48"/>
  <c r="BF26" i="48"/>
  <c r="BE26" i="48"/>
  <c r="BD26" i="48"/>
  <c r="BC26" i="48"/>
  <c r="BB26" i="48"/>
  <c r="BA26" i="48"/>
  <c r="AZ26" i="48"/>
  <c r="H37" i="51"/>
  <c r="AY26" i="48"/>
  <c r="AX26" i="48"/>
  <c r="AW26" i="48"/>
  <c r="AV26" i="48"/>
  <c r="AU26" i="48"/>
  <c r="AT26" i="48"/>
  <c r="AS26" i="48"/>
  <c r="AR26" i="48"/>
  <c r="AQ26" i="48"/>
  <c r="AP26" i="48"/>
  <c r="AO26" i="48"/>
  <c r="AN26" i="48"/>
  <c r="AM26" i="48"/>
  <c r="AL26" i="48"/>
  <c r="AK26" i="48"/>
  <c r="AJ26" i="48"/>
  <c r="AI26" i="48"/>
  <c r="AH26" i="48"/>
  <c r="AG26" i="48"/>
  <c r="AF26" i="48"/>
  <c r="AE26" i="48"/>
  <c r="AD26" i="48"/>
  <c r="AC26" i="48"/>
  <c r="AB26" i="48"/>
  <c r="F37" i="51"/>
  <c r="AA26" i="48"/>
  <c r="Z26" i="48"/>
  <c r="Y26" i="48"/>
  <c r="X26" i="48"/>
  <c r="W26" i="48"/>
  <c r="V26" i="48"/>
  <c r="U26" i="48"/>
  <c r="T26" i="48"/>
  <c r="S26" i="48"/>
  <c r="R26" i="48"/>
  <c r="Q26" i="48"/>
  <c r="P26" i="48"/>
  <c r="O26" i="48"/>
  <c r="N26" i="48"/>
  <c r="M26" i="48"/>
  <c r="L26" i="48"/>
  <c r="K26" i="48"/>
  <c r="J26" i="48"/>
  <c r="I26" i="48"/>
  <c r="H26" i="48"/>
  <c r="G26" i="48"/>
  <c r="F26" i="48"/>
  <c r="E26" i="48"/>
  <c r="BL8" i="48"/>
  <c r="BK8" i="48"/>
  <c r="BJ8" i="48"/>
  <c r="BI8" i="48"/>
  <c r="BH8" i="48"/>
  <c r="BG8" i="48"/>
  <c r="BF8" i="48"/>
  <c r="BE8" i="48"/>
  <c r="BD8" i="48"/>
  <c r="BC8" i="48"/>
  <c r="BB8" i="48"/>
  <c r="BA8" i="48"/>
  <c r="AZ8" i="48"/>
  <c r="AY8" i="48"/>
  <c r="AX8" i="48"/>
  <c r="AW8" i="48"/>
  <c r="AV8" i="48"/>
  <c r="AU8" i="48"/>
  <c r="AT8" i="48"/>
  <c r="AS8" i="48"/>
  <c r="AR8" i="48"/>
  <c r="AQ8" i="48"/>
  <c r="AP8" i="48"/>
  <c r="AO8" i="48"/>
  <c r="AN8" i="48"/>
  <c r="AM8" i="48"/>
  <c r="AL8" i="48"/>
  <c r="AK8" i="48"/>
  <c r="AJ8" i="48"/>
  <c r="AI8" i="48"/>
  <c r="AH8" i="48"/>
  <c r="AG8" i="48"/>
  <c r="AF8" i="48"/>
  <c r="AE8" i="48"/>
  <c r="AD8" i="48"/>
  <c r="AC8" i="48"/>
  <c r="AB8" i="48"/>
  <c r="AA8" i="48"/>
  <c r="Z8" i="48"/>
  <c r="Y8" i="48"/>
  <c r="X8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103" i="46"/>
  <c r="E103" i="46"/>
  <c r="E102" i="46"/>
  <c r="G102" i="46"/>
  <c r="H102" i="46"/>
  <c r="E97" i="46"/>
  <c r="D96" i="46"/>
  <c r="C93" i="46"/>
  <c r="C106" i="46"/>
  <c r="G90" i="46"/>
  <c r="E89" i="46"/>
  <c r="E93" i="46"/>
  <c r="D82" i="46"/>
  <c r="E82" i="46"/>
  <c r="E81" i="46"/>
  <c r="G81" i="46"/>
  <c r="H81" i="46"/>
  <c r="E76" i="46"/>
  <c r="D75" i="46"/>
  <c r="C72" i="46"/>
  <c r="C85" i="46"/>
  <c r="E68" i="46"/>
  <c r="E72" i="46"/>
  <c r="D61" i="46"/>
  <c r="E61" i="46"/>
  <c r="E60" i="46"/>
  <c r="G60" i="46"/>
  <c r="H60" i="46"/>
  <c r="E55" i="46"/>
  <c r="D54" i="46"/>
  <c r="C51" i="46"/>
  <c r="C64" i="46"/>
  <c r="E47" i="46"/>
  <c r="E51" i="46"/>
  <c r="D40" i="46"/>
  <c r="E40" i="46"/>
  <c r="E39" i="46"/>
  <c r="G39" i="46"/>
  <c r="H39" i="46"/>
  <c r="E34" i="46"/>
  <c r="D33" i="46"/>
  <c r="F29" i="46"/>
  <c r="F28" i="46"/>
  <c r="F27" i="46"/>
  <c r="F26" i="46"/>
  <c r="V27" i="50"/>
  <c r="C26" i="46"/>
  <c r="D19" i="46"/>
  <c r="E19" i="46"/>
  <c r="E18" i="46"/>
  <c r="G18" i="46"/>
  <c r="H18" i="46"/>
  <c r="E13" i="46"/>
  <c r="D12" i="46"/>
  <c r="F9" i="46"/>
  <c r="F22" i="46"/>
  <c r="C9" i="46"/>
  <c r="C22" i="46"/>
  <c r="G8" i="46"/>
  <c r="G7" i="46"/>
  <c r="G6" i="46"/>
  <c r="E5" i="46"/>
  <c r="E9" i="46"/>
  <c r="C56" i="50"/>
  <c r="C53" i="50"/>
  <c r="BN47" i="50"/>
  <c r="BN34" i="50"/>
  <c r="BM47" i="50"/>
  <c r="BN30" i="50"/>
  <c r="BL47" i="50"/>
  <c r="BK47" i="50"/>
  <c r="BN38" i="50"/>
  <c r="BM38" i="50"/>
  <c r="BM34" i="50"/>
  <c r="BM30" i="50"/>
  <c r="BL30" i="50"/>
  <c r="AA27" i="50"/>
  <c r="Z27" i="50"/>
  <c r="Y27" i="50"/>
  <c r="W27" i="50"/>
  <c r="U27" i="50"/>
  <c r="T27" i="50"/>
  <c r="S27" i="50"/>
  <c r="R27" i="50"/>
  <c r="Q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7" i="50"/>
  <c r="C6" i="50"/>
  <c r="C3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I37" i="51"/>
  <c r="G37" i="5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 s="1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 s="1"/>
  <c r="AM87" i="68"/>
  <c r="AM89" i="68" s="1"/>
  <c r="AL87" i="68"/>
  <c r="AK87" i="68"/>
  <c r="AJ87" i="68"/>
  <c r="AI87" i="68"/>
  <c r="AH87" i="68"/>
  <c r="AG87" i="68"/>
  <c r="AF87" i="68"/>
  <c r="AF89" i="68" s="1"/>
  <c r="AE87" i="68"/>
  <c r="AD87" i="68"/>
  <c r="AC87" i="68"/>
  <c r="AC89" i="68" s="1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 s="1"/>
  <c r="Q61" i="68"/>
  <c r="P61" i="68"/>
  <c r="O61" i="68"/>
  <c r="N61" i="68"/>
  <c r="M61" i="68"/>
  <c r="L61" i="68"/>
  <c r="K61" i="68"/>
  <c r="J61" i="68"/>
  <c r="G15" i="68" s="1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E5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N42" i="50"/>
  <c r="E50" i="68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BM42" i="50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 s="1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 s="1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 s="1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 s="1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 s="1"/>
  <c r="BB90" i="60"/>
  <c r="BA98" i="91"/>
  <c r="BC86" i="68"/>
  <c r="BC90" i="60"/>
  <c r="BB98" i="91"/>
  <c r="BD86" i="68"/>
  <c r="BD89" i="68" s="1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 s="1"/>
  <c r="O94" i="68" s="1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 s="1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 s="1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 s="1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 s="1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 s="1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 s="1"/>
  <c r="AP41" i="29" s="1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 s="1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 s="1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 s="1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 s="1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 s="1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 s="1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 s="1"/>
  <c r="BH41" i="29" s="1"/>
  <c r="BH43" i="29" s="1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 s="1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 s="1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 s="1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 s="1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 s="1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 s="1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 s="1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 s="1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D23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 s="1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 s="1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121" i="59"/>
  <c r="D120" i="59"/>
  <c r="D117" i="59"/>
  <c r="D116" i="59"/>
  <c r="D12" i="59"/>
  <c r="D115" i="59"/>
  <c r="D11" i="59"/>
  <c r="C21" i="116"/>
  <c r="D114" i="59"/>
  <c r="D111" i="59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D16" i="59"/>
  <c r="C26" i="116"/>
  <c r="D13" i="59"/>
  <c r="C23" i="116"/>
  <c r="C22" i="116"/>
  <c r="D10" i="59"/>
  <c r="C20" i="116"/>
  <c r="D7" i="59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1" i="47"/>
  <c r="O47" i="47"/>
  <c r="O43" i="47"/>
  <c r="N40" i="47"/>
  <c r="N73" i="52" s="1"/>
  <c r="M40" i="47"/>
  <c r="M73" i="52" s="1"/>
  <c r="L40" i="47"/>
  <c r="L73" i="52" s="1"/>
  <c r="K40" i="47"/>
  <c r="K73" i="52" s="1"/>
  <c r="J40" i="47"/>
  <c r="J73" i="52" s="1"/>
  <c r="I40" i="47"/>
  <c r="I73" i="52" s="1"/>
  <c r="H40" i="47"/>
  <c r="H73" i="52" s="1"/>
  <c r="G40" i="47"/>
  <c r="G73" i="52" s="1"/>
  <c r="F40" i="47"/>
  <c r="F73" i="52" s="1"/>
  <c r="E40" i="47"/>
  <c r="E73" i="52" s="1"/>
  <c r="D40" i="47"/>
  <c r="D73" i="52" s="1"/>
  <c r="C73" i="52"/>
  <c r="O39" i="47"/>
  <c r="O35" i="47"/>
  <c r="B17" i="47"/>
  <c r="C17" i="47"/>
  <c r="D17" i="47"/>
  <c r="E17" i="47"/>
  <c r="F17" i="47"/>
  <c r="G17" i="47"/>
  <c r="H17" i="47"/>
  <c r="I17" i="47"/>
  <c r="J17" i="47"/>
  <c r="K17" i="47"/>
  <c r="L17" i="47"/>
  <c r="M17" i="47"/>
  <c r="N16" i="47"/>
  <c r="F8" i="47"/>
  <c r="F10" i="47"/>
  <c r="C29" i="47"/>
  <c r="E8" i="47"/>
  <c r="E10" i="47"/>
  <c r="C28" i="47"/>
  <c r="D8" i="47"/>
  <c r="D10" i="47"/>
  <c r="C27" i="47"/>
  <c r="C8" i="47"/>
  <c r="G6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C7" i="67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E6" i="68"/>
  <c r="E51" i="68"/>
  <c r="E7" i="68"/>
  <c r="I22" i="51"/>
  <c r="H22" i="51"/>
  <c r="G22" i="51"/>
  <c r="F22" i="51"/>
  <c r="E22" i="5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D18" i="67"/>
  <c r="E70" i="59"/>
  <c r="D80" i="116"/>
  <c r="C19" i="67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C10" i="47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D127" i="59"/>
  <c r="D21" i="59"/>
  <c r="C31" i="116"/>
  <c r="H37" i="59"/>
  <c r="G47" i="116"/>
  <c r="G39" i="59"/>
  <c r="F49" i="116"/>
  <c r="F40" i="59"/>
  <c r="E50" i="116"/>
  <c r="BM189" i="59"/>
  <c r="G85" i="59"/>
  <c r="F95" i="116"/>
  <c r="D17" i="59"/>
  <c r="C27" i="116"/>
  <c r="D122" i="59"/>
  <c r="D18" i="59"/>
  <c r="C28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P27" i="50"/>
  <c r="X27" i="50"/>
  <c r="E22" i="46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N44" i="47"/>
  <c r="N74" i="52" s="1"/>
  <c r="M44" i="47"/>
  <c r="M74" i="52" s="1"/>
  <c r="L44" i="47"/>
  <c r="L74" i="52" s="1"/>
  <c r="K44" i="47"/>
  <c r="K74" i="52" s="1"/>
  <c r="J44" i="47"/>
  <c r="J74" i="52" s="1"/>
  <c r="I44" i="47"/>
  <c r="I74" i="52" s="1"/>
  <c r="H44" i="47"/>
  <c r="H74" i="52" s="1"/>
  <c r="G44" i="47"/>
  <c r="G74" i="52" s="1"/>
  <c r="F44" i="47"/>
  <c r="F74" i="52" s="1"/>
  <c r="E44" i="47"/>
  <c r="E74" i="52" s="1"/>
  <c r="D44" i="47"/>
  <c r="D74" i="52" s="1"/>
  <c r="C44" i="47"/>
  <c r="C74" i="52" s="1"/>
  <c r="N48" i="47"/>
  <c r="N75" i="52"/>
  <c r="M48" i="47"/>
  <c r="M75" i="52"/>
  <c r="L48" i="47"/>
  <c r="L75" i="52" s="1"/>
  <c r="K48" i="47"/>
  <c r="K75" i="52" s="1"/>
  <c r="J48" i="47"/>
  <c r="J75" i="52"/>
  <c r="I48" i="47"/>
  <c r="I75" i="52"/>
  <c r="H48" i="47"/>
  <c r="H75" i="52" s="1"/>
  <c r="G48" i="47"/>
  <c r="G75" i="52" s="1"/>
  <c r="F48" i="47"/>
  <c r="F75" i="52"/>
  <c r="E48" i="47"/>
  <c r="E75" i="52"/>
  <c r="D48" i="47"/>
  <c r="D75" i="52" s="1"/>
  <c r="C48" i="47"/>
  <c r="C75" i="52" s="1"/>
  <c r="N52" i="47"/>
  <c r="N76" i="52"/>
  <c r="M52" i="47"/>
  <c r="M76" i="52"/>
  <c r="L52" i="47"/>
  <c r="L76" i="52"/>
  <c r="K52" i="47"/>
  <c r="K76" i="52" s="1"/>
  <c r="J52" i="47"/>
  <c r="J76" i="52"/>
  <c r="I52" i="47"/>
  <c r="I76" i="52"/>
  <c r="H52" i="47"/>
  <c r="H76" i="52" s="1"/>
  <c r="G52" i="47"/>
  <c r="G76" i="52" s="1"/>
  <c r="F52" i="47"/>
  <c r="F76" i="52" s="1"/>
  <c r="E52" i="47"/>
  <c r="E76" i="52"/>
  <c r="D52" i="47"/>
  <c r="D76" i="52" s="1"/>
  <c r="C52" i="47"/>
  <c r="C76" i="52" s="1"/>
  <c r="D29" i="4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Q6" i="48"/>
  <c r="Q43" i="82"/>
  <c r="R6" i="48"/>
  <c r="R14" i="48"/>
  <c r="R43" i="82"/>
  <c r="S6" i="48"/>
  <c r="S14" i="48"/>
  <c r="S43" i="82"/>
  <c r="T6" i="48"/>
  <c r="T43" i="82"/>
  <c r="T54" i="82"/>
  <c r="U6" i="48"/>
  <c r="U43" i="82"/>
  <c r="U44" i="82"/>
  <c r="U48" i="82"/>
  <c r="V6" i="48"/>
  <c r="V7" i="48"/>
  <c r="V10" i="48" s="1"/>
  <c r="V43" i="82"/>
  <c r="W6" i="48"/>
  <c r="W7" i="48" s="1"/>
  <c r="W10" i="48" s="1"/>
  <c r="W43" i="82"/>
  <c r="X6" i="48"/>
  <c r="X43" i="82"/>
  <c r="X55" i="82"/>
  <c r="Y6" i="48"/>
  <c r="Y43" i="82"/>
  <c r="Y55" i="82" s="1"/>
  <c r="Y57" i="82" s="1"/>
  <c r="Y59" i="82" s="1"/>
  <c r="Z6" i="48"/>
  <c r="Z14" i="48"/>
  <c r="Z43" i="82"/>
  <c r="AA6" i="48"/>
  <c r="AA14" i="48"/>
  <c r="AA43" i="82"/>
  <c r="AB6" i="48"/>
  <c r="AB43" i="82"/>
  <c r="AB54" i="82"/>
  <c r="Q141" i="49"/>
  <c r="P141" i="49"/>
  <c r="O141" i="49"/>
  <c r="N141" i="49"/>
  <c r="M141" i="49"/>
  <c r="L141" i="49"/>
  <c r="K141" i="49"/>
  <c r="J141" i="49"/>
  <c r="I141" i="49"/>
  <c r="H141" i="49"/>
  <c r="G141" i="49"/>
  <c r="F141" i="49"/>
  <c r="G19" i="46"/>
  <c r="AC141" i="49"/>
  <c r="AB141" i="49"/>
  <c r="AA141" i="49"/>
  <c r="Z141" i="49"/>
  <c r="Y141" i="49"/>
  <c r="X141" i="49"/>
  <c r="W141" i="49"/>
  <c r="V141" i="49"/>
  <c r="U141" i="49"/>
  <c r="T141" i="49"/>
  <c r="S141" i="49"/>
  <c r="R141" i="49"/>
  <c r="G40" i="46"/>
  <c r="AO141" i="49"/>
  <c r="AN141" i="49"/>
  <c r="AM141" i="49"/>
  <c r="AL141" i="49"/>
  <c r="AK141" i="49"/>
  <c r="AJ141" i="49"/>
  <c r="AI141" i="49"/>
  <c r="AH141" i="49"/>
  <c r="AG141" i="49"/>
  <c r="AF141" i="49"/>
  <c r="AE141" i="49"/>
  <c r="AD141" i="49"/>
  <c r="E64" i="46"/>
  <c r="G61" i="46"/>
  <c r="BA141" i="49"/>
  <c r="AZ141" i="49"/>
  <c r="AY141" i="49"/>
  <c r="AX141" i="49"/>
  <c r="AW141" i="49"/>
  <c r="AV141" i="49"/>
  <c r="AU141" i="49"/>
  <c r="AT141" i="49"/>
  <c r="AS141" i="49"/>
  <c r="AR141" i="49"/>
  <c r="AQ141" i="49"/>
  <c r="AP141" i="49"/>
  <c r="E85" i="46"/>
  <c r="G82" i="46"/>
  <c r="BM141" i="49"/>
  <c r="BL141" i="49"/>
  <c r="BK141" i="49"/>
  <c r="BJ141" i="49"/>
  <c r="BI141" i="49"/>
  <c r="BH141" i="49"/>
  <c r="BG141" i="49"/>
  <c r="BF141" i="49"/>
  <c r="BE141" i="49"/>
  <c r="BD141" i="49"/>
  <c r="BC141" i="49"/>
  <c r="BB141" i="49"/>
  <c r="E106" i="46"/>
  <c r="G103" i="46"/>
  <c r="G8" i="47"/>
  <c r="O40" i="47"/>
  <c r="E26" i="47" s="1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P33" i="48"/>
  <c r="E43" i="51"/>
  <c r="O33" i="48"/>
  <c r="N33" i="48"/>
  <c r="M33" i="48"/>
  <c r="L33" i="48"/>
  <c r="K33" i="48"/>
  <c r="J33" i="48"/>
  <c r="I33" i="48"/>
  <c r="H33" i="48"/>
  <c r="G33" i="48"/>
  <c r="F33" i="48"/>
  <c r="E33" i="48"/>
  <c r="Q68" i="49"/>
  <c r="P68" i="49"/>
  <c r="O68" i="49"/>
  <c r="N68" i="49"/>
  <c r="M68" i="49"/>
  <c r="L68" i="49"/>
  <c r="K68" i="49"/>
  <c r="J68" i="49"/>
  <c r="I68" i="49"/>
  <c r="H68" i="49"/>
  <c r="G68" i="49"/>
  <c r="F68" i="49"/>
  <c r="R7" i="48"/>
  <c r="R10" i="48" s="1"/>
  <c r="T7" i="48"/>
  <c r="T10" i="48"/>
  <c r="U7" i="48"/>
  <c r="U10" i="48" s="1"/>
  <c r="X7" i="48"/>
  <c r="X10" i="48" s="1"/>
  <c r="Y7" i="48"/>
  <c r="Y10" i="48" s="1"/>
  <c r="Z7" i="48"/>
  <c r="Z10" i="48"/>
  <c r="AB7" i="48"/>
  <c r="AB10" i="48" s="1"/>
  <c r="T14" i="48"/>
  <c r="U14" i="48"/>
  <c r="V14" i="48"/>
  <c r="X14" i="48"/>
  <c r="Y14" i="48"/>
  <c r="AB14" i="48"/>
  <c r="Q15" i="48"/>
  <c r="R15" i="48"/>
  <c r="T15" i="48"/>
  <c r="U15" i="48"/>
  <c r="X15" i="48"/>
  <c r="Y15" i="48"/>
  <c r="Z15" i="48"/>
  <c r="AB15" i="48"/>
  <c r="Q16" i="48"/>
  <c r="T16" i="48"/>
  <c r="U16" i="48"/>
  <c r="V16" i="48"/>
  <c r="X16" i="48"/>
  <c r="Y16" i="48"/>
  <c r="AB16" i="48"/>
  <c r="R17" i="48"/>
  <c r="T17" i="48"/>
  <c r="U17" i="48"/>
  <c r="X17" i="48"/>
  <c r="Y17" i="48"/>
  <c r="Z17" i="48"/>
  <c r="AB17" i="48"/>
  <c r="AB33" i="48"/>
  <c r="F43" i="51"/>
  <c r="AA33" i="48"/>
  <c r="Z33" i="48"/>
  <c r="Y33" i="48"/>
  <c r="X33" i="48"/>
  <c r="W33" i="48"/>
  <c r="V33" i="48"/>
  <c r="U33" i="48"/>
  <c r="T33" i="48"/>
  <c r="S33" i="48"/>
  <c r="R33" i="48"/>
  <c r="Q33" i="48"/>
  <c r="AC68" i="49"/>
  <c r="AB68" i="49"/>
  <c r="AA68" i="49"/>
  <c r="Z68" i="49"/>
  <c r="Y68" i="49"/>
  <c r="X68" i="49"/>
  <c r="W68" i="49"/>
  <c r="V68" i="49"/>
  <c r="U68" i="49"/>
  <c r="T68" i="49"/>
  <c r="S68" i="49"/>
  <c r="R68" i="49"/>
  <c r="AN33" i="48"/>
  <c r="G43" i="51"/>
  <c r="AM33" i="48"/>
  <c r="AL33" i="48"/>
  <c r="AK33" i="48"/>
  <c r="AJ33" i="48"/>
  <c r="AI33" i="48"/>
  <c r="AH33" i="48"/>
  <c r="AG33" i="48"/>
  <c r="AF33" i="48"/>
  <c r="AE33" i="48"/>
  <c r="AD33" i="48"/>
  <c r="AC33" i="48"/>
  <c r="AO68" i="49"/>
  <c r="AN68" i="49"/>
  <c r="AM68" i="49"/>
  <c r="AL68" i="49"/>
  <c r="AK68" i="49"/>
  <c r="AJ68" i="49"/>
  <c r="AI68" i="49"/>
  <c r="AH68" i="49"/>
  <c r="AG68" i="49"/>
  <c r="AF68" i="49"/>
  <c r="AE68" i="49"/>
  <c r="AD68" i="49"/>
  <c r="AZ33" i="48"/>
  <c r="H43" i="51"/>
  <c r="AY33" i="48"/>
  <c r="AX33" i="48"/>
  <c r="AW33" i="48"/>
  <c r="AV33" i="48"/>
  <c r="AU33" i="48"/>
  <c r="AT33" i="48"/>
  <c r="AS33" i="48"/>
  <c r="AR33" i="48"/>
  <c r="AQ33" i="48"/>
  <c r="AP33" i="48"/>
  <c r="AO33" i="48"/>
  <c r="BA68" i="49"/>
  <c r="AZ68" i="49"/>
  <c r="AY68" i="49"/>
  <c r="AX68" i="49"/>
  <c r="AW68" i="49"/>
  <c r="AV68" i="49"/>
  <c r="AU68" i="49"/>
  <c r="AT68" i="49"/>
  <c r="AS68" i="49"/>
  <c r="AR68" i="49"/>
  <c r="AQ68" i="49"/>
  <c r="AP68" i="49"/>
  <c r="BL33" i="48"/>
  <c r="I43" i="51"/>
  <c r="BK33" i="48"/>
  <c r="BJ33" i="48"/>
  <c r="BI33" i="48"/>
  <c r="BH33" i="48"/>
  <c r="BG33" i="48"/>
  <c r="BF33" i="48"/>
  <c r="BE33" i="48"/>
  <c r="BD33" i="48"/>
  <c r="BC33" i="48"/>
  <c r="BB33" i="48"/>
  <c r="BA33" i="48"/>
  <c r="BM68" i="49"/>
  <c r="BL68" i="49"/>
  <c r="BK68" i="49"/>
  <c r="BJ68" i="49"/>
  <c r="BI68" i="49"/>
  <c r="BH68" i="49"/>
  <c r="BG68" i="49"/>
  <c r="BF68" i="49"/>
  <c r="BE68" i="49"/>
  <c r="BD68" i="49"/>
  <c r="BC68" i="49"/>
  <c r="BB68" i="49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G5" i="46"/>
  <c r="E12" i="46"/>
  <c r="G13" i="46"/>
  <c r="H13" i="46"/>
  <c r="C15" i="46"/>
  <c r="F15" i="46"/>
  <c r="E26" i="46"/>
  <c r="G27" i="46"/>
  <c r="G29" i="46"/>
  <c r="C30" i="46"/>
  <c r="F30" i="46"/>
  <c r="E33" i="46"/>
  <c r="G34" i="46"/>
  <c r="H34" i="46"/>
  <c r="F47" i="46"/>
  <c r="G47" i="46"/>
  <c r="H47" i="46"/>
  <c r="F48" i="46"/>
  <c r="F49" i="46"/>
  <c r="F50" i="46"/>
  <c r="E54" i="46"/>
  <c r="G55" i="46"/>
  <c r="H55" i="46"/>
  <c r="C57" i="46"/>
  <c r="E75" i="46"/>
  <c r="G76" i="46"/>
  <c r="H76" i="46"/>
  <c r="C78" i="46"/>
  <c r="E96" i="46"/>
  <c r="G97" i="46"/>
  <c r="H97" i="46"/>
  <c r="C99" i="46"/>
  <c r="AA55" i="82"/>
  <c r="Z55" i="82"/>
  <c r="W55" i="82"/>
  <c r="V55" i="82"/>
  <c r="U55" i="82"/>
  <c r="S55" i="82"/>
  <c r="R55" i="82"/>
  <c r="AA54" i="82"/>
  <c r="Z54" i="82"/>
  <c r="X54" i="82"/>
  <c r="W54" i="82"/>
  <c r="V54" i="82"/>
  <c r="S54" i="82"/>
  <c r="R54" i="82"/>
  <c r="AB53" i="82"/>
  <c r="AA53" i="82"/>
  <c r="Z53" i="82"/>
  <c r="X53" i="82"/>
  <c r="W53" i="82"/>
  <c r="V53" i="82"/>
  <c r="V57" i="82" s="1"/>
  <c r="T53" i="82"/>
  <c r="S53" i="82"/>
  <c r="R53" i="82"/>
  <c r="AA52" i="82"/>
  <c r="Z52" i="82"/>
  <c r="X52" i="82"/>
  <c r="W52" i="82"/>
  <c r="W57" i="82"/>
  <c r="V52" i="82"/>
  <c r="S52" i="82"/>
  <c r="R52" i="82"/>
  <c r="AA44" i="82"/>
  <c r="AA48" i="82" s="1"/>
  <c r="Z44" i="82"/>
  <c r="Z48" i="82"/>
  <c r="Y44" i="82"/>
  <c r="Y48" i="82"/>
  <c r="W44" i="82"/>
  <c r="W48" i="82" s="1"/>
  <c r="V44" i="82"/>
  <c r="V48" i="82" s="1"/>
  <c r="S44" i="82"/>
  <c r="S48" i="82"/>
  <c r="R44" i="82"/>
  <c r="R48" i="82"/>
  <c r="E72" i="82"/>
  <c r="F72" i="82"/>
  <c r="G72" i="82"/>
  <c r="H72" i="82"/>
  <c r="I72" i="82"/>
  <c r="J72" i="82"/>
  <c r="K72" i="82"/>
  <c r="L72" i="82"/>
  <c r="M72" i="82"/>
  <c r="N72" i="82"/>
  <c r="O72" i="82"/>
  <c r="P72" i="82"/>
  <c r="Q72" i="82"/>
  <c r="R72" i="82"/>
  <c r="S72" i="82"/>
  <c r="T72" i="82"/>
  <c r="U72" i="82"/>
  <c r="V72" i="82"/>
  <c r="W72" i="82"/>
  <c r="X72" i="82"/>
  <c r="Y72" i="82"/>
  <c r="Z72" i="82"/>
  <c r="AA72" i="82"/>
  <c r="AB72" i="82"/>
  <c r="AC72" i="82"/>
  <c r="AD72" i="82"/>
  <c r="AE72" i="82"/>
  <c r="AF72" i="82"/>
  <c r="AG72" i="82"/>
  <c r="AH72" i="82"/>
  <c r="AI72" i="82"/>
  <c r="AJ72" i="82"/>
  <c r="AK72" i="82"/>
  <c r="AL72" i="82"/>
  <c r="AM72" i="82"/>
  <c r="AN72" i="82"/>
  <c r="AO72" i="82"/>
  <c r="AP72" i="82"/>
  <c r="AQ72" i="82"/>
  <c r="AR72" i="82"/>
  <c r="AS72" i="82"/>
  <c r="AT72" i="82"/>
  <c r="AU72" i="82"/>
  <c r="AV72" i="82"/>
  <c r="AW72" i="82"/>
  <c r="AX72" i="82"/>
  <c r="AY72" i="82"/>
  <c r="AZ72" i="82"/>
  <c r="BA72" i="82"/>
  <c r="BB72" i="82"/>
  <c r="BC72" i="82"/>
  <c r="BD72" i="82"/>
  <c r="BE72" i="82"/>
  <c r="BF72" i="82"/>
  <c r="BG72" i="82"/>
  <c r="BH72" i="82"/>
  <c r="BI72" i="82"/>
  <c r="BJ72" i="82"/>
  <c r="BK72" i="82"/>
  <c r="BL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AA57" i="82"/>
  <c r="U54" i="82"/>
  <c r="L8" i="105"/>
  <c r="H33" i="105"/>
  <c r="D25" i="105"/>
  <c r="T52" i="82"/>
  <c r="AB52" i="82"/>
  <c r="Y53" i="82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23" i="59"/>
  <c r="C33" i="116"/>
  <c r="D129" i="59"/>
  <c r="D25" i="59"/>
  <c r="C35" i="116"/>
  <c r="S57" i="82"/>
  <c r="S60" i="82" s="1"/>
  <c r="S61" i="82" s="1"/>
  <c r="D10" i="36"/>
  <c r="F185" i="59"/>
  <c r="X44" i="82"/>
  <c r="X48" i="82" s="1"/>
  <c r="U52" i="82"/>
  <c r="T55" i="82"/>
  <c r="T57" i="82" s="1"/>
  <c r="AB55" i="82"/>
  <c r="AA17" i="48"/>
  <c r="S17" i="48"/>
  <c r="W16" i="48"/>
  <c r="AA15" i="48"/>
  <c r="S15" i="48"/>
  <c r="W14" i="48"/>
  <c r="AA7" i="48"/>
  <c r="AA10" i="48" s="1"/>
  <c r="S7" i="48"/>
  <c r="S10" i="48" s="1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D51" i="63"/>
  <c r="D8" i="63"/>
  <c r="C151" i="116"/>
  <c r="D16" i="67"/>
  <c r="C20" i="67"/>
  <c r="C9" i="67"/>
  <c r="D6" i="67"/>
  <c r="Y54" i="82"/>
  <c r="H36" i="31"/>
  <c r="X57" i="82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T44" i="82"/>
  <c r="T48" i="82" s="1"/>
  <c r="AB44" i="82"/>
  <c r="AB48" i="82" s="1"/>
  <c r="Y52" i="82"/>
  <c r="W17" i="48"/>
  <c r="AA16" i="48"/>
  <c r="AA19" i="48" s="1"/>
  <c r="AA115" i="59" s="1"/>
  <c r="S16" i="48"/>
  <c r="S19" i="48"/>
  <c r="S115" i="59"/>
  <c r="W15" i="48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U53" i="82"/>
  <c r="U57" i="82" s="1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R57" i="82"/>
  <c r="R60" i="82" s="1"/>
  <c r="R61" i="82" s="1"/>
  <c r="Z57" i="82"/>
  <c r="Z60" i="82" s="1"/>
  <c r="Z61" i="82" s="1"/>
  <c r="V17" i="48"/>
  <c r="Z16" i="48"/>
  <c r="R16" i="48"/>
  <c r="R19" i="48" s="1"/>
  <c r="R115" i="59" s="1"/>
  <c r="V15" i="48"/>
  <c r="V19" i="48" s="1"/>
  <c r="V115" i="59" s="1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E99" i="46"/>
  <c r="G96" i="46"/>
  <c r="E78" i="46"/>
  <c r="G75" i="46"/>
  <c r="E57" i="46"/>
  <c r="G54" i="46"/>
  <c r="F71" i="46"/>
  <c r="G50" i="46"/>
  <c r="F70" i="46"/>
  <c r="F69" i="46"/>
  <c r="G48" i="46"/>
  <c r="F68" i="46"/>
  <c r="F51" i="46"/>
  <c r="AM27" i="50"/>
  <c r="AL27" i="50"/>
  <c r="AK27" i="50"/>
  <c r="AJ27" i="50"/>
  <c r="AI27" i="50"/>
  <c r="AH27" i="50"/>
  <c r="AG27" i="50"/>
  <c r="AF27" i="50"/>
  <c r="AE27" i="50"/>
  <c r="AD27" i="50"/>
  <c r="AC27" i="50"/>
  <c r="AB27" i="50"/>
  <c r="G33" i="46"/>
  <c r="F43" i="46"/>
  <c r="F36" i="46"/>
  <c r="C43" i="46"/>
  <c r="C36" i="46"/>
  <c r="E30" i="46"/>
  <c r="G26" i="46"/>
  <c r="H26" i="46"/>
  <c r="E15" i="46"/>
  <c r="G12" i="46"/>
  <c r="G9" i="46"/>
  <c r="H9" i="46"/>
  <c r="H5" i="46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Z114" i="59"/>
  <c r="X7" i="52"/>
  <c r="T114" i="59"/>
  <c r="R7" i="52"/>
  <c r="AB19" i="48"/>
  <c r="AB115" i="59" s="1"/>
  <c r="Z19" i="48"/>
  <c r="Z115" i="59" s="1"/>
  <c r="Y19" i="48"/>
  <c r="Y115" i="59" s="1"/>
  <c r="X19" i="48"/>
  <c r="X115" i="59"/>
  <c r="W19" i="48"/>
  <c r="W115" i="59" s="1"/>
  <c r="U19" i="48"/>
  <c r="U115" i="59" s="1"/>
  <c r="T19" i="48"/>
  <c r="T115" i="59" s="1"/>
  <c r="T116" i="59" s="1"/>
  <c r="H103" i="46"/>
  <c r="H82" i="46"/>
  <c r="H61" i="46"/>
  <c r="H40" i="46"/>
  <c r="H19" i="46"/>
  <c r="AB67" i="82"/>
  <c r="AB66" i="82" s="1"/>
  <c r="AB28" i="48"/>
  <c r="AB27" i="48" s="1"/>
  <c r="AA38" i="50"/>
  <c r="AA39" i="50"/>
  <c r="AA51" i="52" s="1"/>
  <c r="AA25" i="50"/>
  <c r="AA15" i="92"/>
  <c r="AB111" i="59"/>
  <c r="Z21" i="71"/>
  <c r="AA67" i="82"/>
  <c r="AA66" i="82"/>
  <c r="AA28" i="48"/>
  <c r="AA27" i="48" s="1"/>
  <c r="Z38" i="50"/>
  <c r="Z39" i="50"/>
  <c r="Z51" i="52" s="1"/>
  <c r="Z25" i="50"/>
  <c r="Z15" i="92"/>
  <c r="AA111" i="59"/>
  <c r="Y21" i="71"/>
  <c r="Z67" i="82"/>
  <c r="Z66" i="82" s="1"/>
  <c r="Z47" i="82"/>
  <c r="Z59" i="82"/>
  <c r="Z28" i="48"/>
  <c r="Z27" i="48" s="1"/>
  <c r="Y38" i="50"/>
  <c r="Y39" i="50"/>
  <c r="Y51" i="52" s="1"/>
  <c r="Y25" i="50"/>
  <c r="Y15" i="92"/>
  <c r="Z111" i="59"/>
  <c r="X21" i="71"/>
  <c r="Y67" i="82"/>
  <c r="Y66" i="82" s="1"/>
  <c r="Y19" i="82" s="1"/>
  <c r="Y47" i="82"/>
  <c r="Y28" i="48"/>
  <c r="Y27" i="48" s="1"/>
  <c r="X38" i="50"/>
  <c r="X39" i="50"/>
  <c r="X51" i="52"/>
  <c r="X25" i="50"/>
  <c r="X15" i="92"/>
  <c r="Y111" i="59"/>
  <c r="W21" i="71"/>
  <c r="X67" i="82"/>
  <c r="X66" i="82"/>
  <c r="X28" i="48"/>
  <c r="X27" i="48" s="1"/>
  <c r="W38" i="50"/>
  <c r="W39" i="50" s="1"/>
  <c r="W51" i="52" s="1"/>
  <c r="W25" i="50"/>
  <c r="W15" i="92"/>
  <c r="X111" i="59"/>
  <c r="V21" i="71"/>
  <c r="W67" i="82"/>
  <c r="W66" i="82" s="1"/>
  <c r="W19" i="82" s="1"/>
  <c r="W28" i="48"/>
  <c r="W27" i="48" s="1"/>
  <c r="V38" i="50"/>
  <c r="V39" i="50"/>
  <c r="V51" i="52"/>
  <c r="V25" i="50"/>
  <c r="U47" i="50" s="1"/>
  <c r="V30" i="50" s="1"/>
  <c r="V15" i="92"/>
  <c r="W111" i="59"/>
  <c r="U21" i="71"/>
  <c r="V67" i="82"/>
  <c r="V66" i="82" s="1"/>
  <c r="V71" i="82" s="1"/>
  <c r="V28" i="48"/>
  <c r="V27" i="48" s="1"/>
  <c r="U38" i="50"/>
  <c r="U39" i="50" s="1"/>
  <c r="U51" i="52" s="1"/>
  <c r="U25" i="50"/>
  <c r="T47" i="50"/>
  <c r="U15" i="92"/>
  <c r="V111" i="59"/>
  <c r="T21" i="71"/>
  <c r="U67" i="82"/>
  <c r="U66" i="82" s="1"/>
  <c r="U47" i="82"/>
  <c r="U28" i="48"/>
  <c r="U27" i="48"/>
  <c r="T38" i="50"/>
  <c r="T39" i="50" s="1"/>
  <c r="T51" i="52" s="1"/>
  <c r="T25" i="50"/>
  <c r="T15" i="92"/>
  <c r="U111" i="59"/>
  <c r="S21" i="71"/>
  <c r="T67" i="82"/>
  <c r="T66" i="82" s="1"/>
  <c r="T28" i="48"/>
  <c r="T27" i="48" s="1"/>
  <c r="S38" i="50"/>
  <c r="S39" i="50"/>
  <c r="S51" i="52"/>
  <c r="S25" i="50"/>
  <c r="S15" i="92"/>
  <c r="T111" i="59"/>
  <c r="R21" i="71"/>
  <c r="S67" i="82"/>
  <c r="S66" i="82" s="1"/>
  <c r="S47" i="82"/>
  <c r="S59" i="82"/>
  <c r="S28" i="48"/>
  <c r="S27" i="48"/>
  <c r="R38" i="50"/>
  <c r="R39" i="50" s="1"/>
  <c r="R51" i="52" s="1"/>
  <c r="R25" i="50"/>
  <c r="R15" i="92"/>
  <c r="S111" i="59"/>
  <c r="Q21" i="71"/>
  <c r="R67" i="82"/>
  <c r="R66" i="82" s="1"/>
  <c r="R47" i="82"/>
  <c r="R59" i="82"/>
  <c r="R28" i="48"/>
  <c r="R27" i="48" s="1"/>
  <c r="Q38" i="50"/>
  <c r="Q39" i="50"/>
  <c r="Q51" i="52"/>
  <c r="Q25" i="50"/>
  <c r="Q15" i="92"/>
  <c r="R111" i="59"/>
  <c r="P21" i="71"/>
  <c r="Q67" i="82"/>
  <c r="Q66" i="82" s="1"/>
  <c r="Q55" i="82"/>
  <c r="Q54" i="82"/>
  <c r="Q53" i="82"/>
  <c r="Q52" i="82"/>
  <c r="Q44" i="82"/>
  <c r="Q48" i="82" s="1"/>
  <c r="P38" i="50"/>
  <c r="P39" i="50" s="1"/>
  <c r="Q111" i="59"/>
  <c r="BM144" i="59"/>
  <c r="E40" i="59"/>
  <c r="BL99" i="97"/>
  <c r="J37" i="97"/>
  <c r="D37" i="97"/>
  <c r="I10" i="98"/>
  <c r="BA6" i="48"/>
  <c r="BA43" i="82"/>
  <c r="O52" i="47"/>
  <c r="E29" i="47" s="1"/>
  <c r="BB6" i="48"/>
  <c r="BB43" i="82"/>
  <c r="BC6" i="48"/>
  <c r="BC43" i="82"/>
  <c r="BD6" i="48"/>
  <c r="BD43" i="82"/>
  <c r="BE6" i="48"/>
  <c r="BE43" i="82"/>
  <c r="BF6" i="48"/>
  <c r="BF43" i="82"/>
  <c r="BG6" i="48"/>
  <c r="BG43" i="82"/>
  <c r="BH6" i="48"/>
  <c r="BH43" i="82"/>
  <c r="BI6" i="48"/>
  <c r="BI43" i="82"/>
  <c r="BJ6" i="48"/>
  <c r="BJ43" i="82"/>
  <c r="BK6" i="48"/>
  <c r="BK43" i="82"/>
  <c r="BL6" i="48"/>
  <c r="BL43" i="82"/>
  <c r="AO6" i="48"/>
  <c r="AO43" i="82"/>
  <c r="O48" i="47"/>
  <c r="E28" i="47" s="1"/>
  <c r="AP6" i="48"/>
  <c r="AP43" i="82"/>
  <c r="AQ6" i="48"/>
  <c r="AQ43" i="82"/>
  <c r="AR6" i="48"/>
  <c r="AR43" i="82"/>
  <c r="AS6" i="48"/>
  <c r="AS43" i="82"/>
  <c r="AT6" i="48"/>
  <c r="AT43" i="82"/>
  <c r="AU6" i="48"/>
  <c r="AU43" i="82"/>
  <c r="AV6" i="48"/>
  <c r="AV43" i="82"/>
  <c r="AW6" i="48"/>
  <c r="AW43" i="82"/>
  <c r="AX6" i="48"/>
  <c r="AX43" i="82"/>
  <c r="AY6" i="48"/>
  <c r="AY43" i="82"/>
  <c r="AZ6" i="48"/>
  <c r="AZ43" i="82"/>
  <c r="AC6" i="48"/>
  <c r="AC43" i="82"/>
  <c r="O44" i="47"/>
  <c r="E27" i="47" s="1"/>
  <c r="AD6" i="48"/>
  <c r="AD43" i="82"/>
  <c r="AE6" i="48"/>
  <c r="AE43" i="82"/>
  <c r="AF6" i="48"/>
  <c r="AF7" i="48" s="1"/>
  <c r="AF10" i="48" s="1"/>
  <c r="AF43" i="82"/>
  <c r="AG6" i="48"/>
  <c r="AG43" i="82"/>
  <c r="AH6" i="48"/>
  <c r="AH43" i="82"/>
  <c r="AI6" i="48"/>
  <c r="AI7" i="48" s="1"/>
  <c r="AI10" i="48" s="1"/>
  <c r="AI43" i="82"/>
  <c r="AI67" i="82" s="1"/>
  <c r="AI66" i="82" s="1"/>
  <c r="AJ6" i="48"/>
  <c r="AH21" i="71" s="1"/>
  <c r="AJ43" i="82"/>
  <c r="AJ67" i="82" s="1"/>
  <c r="AJ66" i="82" s="1"/>
  <c r="AK6" i="48"/>
  <c r="AK43" i="82"/>
  <c r="AL6" i="48"/>
  <c r="AL43" i="82"/>
  <c r="AM6" i="48"/>
  <c r="AL38" i="50" s="1"/>
  <c r="AL39" i="50" s="1"/>
  <c r="AL51" i="52" s="1"/>
  <c r="AM43" i="82"/>
  <c r="AM44" i="82" s="1"/>
  <c r="AM48" i="82" s="1"/>
  <c r="AM47" i="82" s="1"/>
  <c r="AN6" i="48"/>
  <c r="AM38" i="50" s="1"/>
  <c r="AM39" i="50" s="1"/>
  <c r="AM51" i="52" s="1"/>
  <c r="AN43" i="82"/>
  <c r="AN44" i="82" s="1"/>
  <c r="AN48" i="82" s="1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R47" i="50"/>
  <c r="G22" i="46"/>
  <c r="H22" i="46"/>
  <c r="W47" i="50"/>
  <c r="K34" i="105"/>
  <c r="K33" i="105"/>
  <c r="S47" i="50"/>
  <c r="T30" i="50"/>
  <c r="T34" i="50" s="1"/>
  <c r="X47" i="50"/>
  <c r="H45" i="105"/>
  <c r="D27" i="105"/>
  <c r="L20" i="105"/>
  <c r="L21" i="105"/>
  <c r="L25" i="105"/>
  <c r="L33" i="105"/>
  <c r="V47" i="50"/>
  <c r="V34" i="50" s="1"/>
  <c r="C10" i="67"/>
  <c r="C39" i="64"/>
  <c r="C9" i="64"/>
  <c r="C124" i="116"/>
  <c r="P47" i="50"/>
  <c r="Q47" i="50"/>
  <c r="R30" i="50" s="1"/>
  <c r="R34" i="50" s="1"/>
  <c r="AB57" i="82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AN28" i="48"/>
  <c r="AN27" i="48" s="1"/>
  <c r="AN7" i="48"/>
  <c r="AN10" i="48" s="1"/>
  <c r="AM25" i="50"/>
  <c r="AM15" i="92"/>
  <c r="AN111" i="59"/>
  <c r="AL21" i="71"/>
  <c r="AM28" i="48"/>
  <c r="AM27" i="48" s="1"/>
  <c r="AM7" i="48"/>
  <c r="AM10" i="48" s="1"/>
  <c r="AL25" i="50"/>
  <c r="AL15" i="92"/>
  <c r="AM111" i="59"/>
  <c r="AK21" i="71"/>
  <c r="AL67" i="82"/>
  <c r="AL44" i="82"/>
  <c r="AL48" i="82" s="1"/>
  <c r="AL47" i="82" s="1"/>
  <c r="AL66" i="82"/>
  <c r="AL28" i="48"/>
  <c r="AL27" i="48" s="1"/>
  <c r="AL7" i="48"/>
  <c r="AL10" i="48" s="1"/>
  <c r="AK38" i="50"/>
  <c r="AK39" i="50" s="1"/>
  <c r="AK51" i="52" s="1"/>
  <c r="AK25" i="50"/>
  <c r="AJ47" i="50"/>
  <c r="AK15" i="92"/>
  <c r="AL111" i="59"/>
  <c r="AJ21" i="71"/>
  <c r="AK67" i="82"/>
  <c r="AK44" i="82"/>
  <c r="AK48" i="82"/>
  <c r="AK66" i="82"/>
  <c r="AK47" i="82"/>
  <c r="AK28" i="48"/>
  <c r="AK27" i="48" s="1"/>
  <c r="AK7" i="48"/>
  <c r="AK10" i="48"/>
  <c r="AJ38" i="50"/>
  <c r="AJ39" i="50"/>
  <c r="AJ51" i="52"/>
  <c r="AJ25" i="50"/>
  <c r="AJ15" i="92"/>
  <c r="AK111" i="59"/>
  <c r="AI21" i="71"/>
  <c r="AJ28" i="48"/>
  <c r="AJ27" i="48" s="1"/>
  <c r="AI25" i="50"/>
  <c r="AH47" i="50"/>
  <c r="AI15" i="92"/>
  <c r="AI28" i="48"/>
  <c r="AH25" i="50"/>
  <c r="AH15" i="92"/>
  <c r="AH67" i="82"/>
  <c r="AH44" i="82"/>
  <c r="AH48" i="82"/>
  <c r="AH47" i="82" s="1"/>
  <c r="AH66" i="82"/>
  <c r="AH28" i="48"/>
  <c r="AH27" i="48" s="1"/>
  <c r="AH7" i="48"/>
  <c r="AH10" i="48" s="1"/>
  <c r="AG38" i="50"/>
  <c r="AG39" i="50"/>
  <c r="AG51" i="52" s="1"/>
  <c r="AG25" i="50"/>
  <c r="AF47" i="50"/>
  <c r="AG15" i="92"/>
  <c r="AH111" i="59"/>
  <c r="AF21" i="71"/>
  <c r="AG67" i="82"/>
  <c r="AG44" i="82"/>
  <c r="AG48" i="82" s="1"/>
  <c r="AG47" i="82" s="1"/>
  <c r="AG66" i="82"/>
  <c r="AG28" i="48"/>
  <c r="AG27" i="48" s="1"/>
  <c r="AG7" i="48"/>
  <c r="AG10" i="48"/>
  <c r="AF38" i="50"/>
  <c r="AF39" i="50" s="1"/>
  <c r="AF51" i="52" s="1"/>
  <c r="AF25" i="50"/>
  <c r="AF15" i="92"/>
  <c r="AG111" i="59"/>
  <c r="AE21" i="71"/>
  <c r="AF67" i="82"/>
  <c r="AF44" i="82"/>
  <c r="AF48" i="82" s="1"/>
  <c r="AF47" i="82" s="1"/>
  <c r="AF66" i="82"/>
  <c r="AF28" i="48"/>
  <c r="AF27" i="48" s="1"/>
  <c r="AE38" i="50"/>
  <c r="AE39" i="50" s="1"/>
  <c r="AE51" i="52" s="1"/>
  <c r="AE25" i="50"/>
  <c r="AD47" i="50" s="1"/>
  <c r="AE15" i="92"/>
  <c r="AF111" i="59"/>
  <c r="AD21" i="71"/>
  <c r="AE67" i="82"/>
  <c r="AE66" i="82" s="1"/>
  <c r="AE44" i="82"/>
  <c r="AE48" i="82" s="1"/>
  <c r="AE47" i="82" s="1"/>
  <c r="AE28" i="48"/>
  <c r="AE27" i="48" s="1"/>
  <c r="AE7" i="48"/>
  <c r="AE10" i="48"/>
  <c r="AD38" i="50"/>
  <c r="AD39" i="50" s="1"/>
  <c r="AD51" i="52" s="1"/>
  <c r="AD25" i="50"/>
  <c r="AD15" i="92"/>
  <c r="AE111" i="59"/>
  <c r="AC21" i="71"/>
  <c r="AD67" i="82"/>
  <c r="AD66" i="82" s="1"/>
  <c r="AD44" i="82"/>
  <c r="AD48" i="82" s="1"/>
  <c r="AD47" i="82" s="1"/>
  <c r="AD28" i="48"/>
  <c r="AD27" i="48" s="1"/>
  <c r="AD7" i="48"/>
  <c r="AD10" i="48"/>
  <c r="AC38" i="50"/>
  <c r="AC39" i="50" s="1"/>
  <c r="AC51" i="52" s="1"/>
  <c r="AC25" i="50"/>
  <c r="AB47" i="50" s="1"/>
  <c r="AC15" i="92"/>
  <c r="AD111" i="59"/>
  <c r="AB21" i="71"/>
  <c r="AC67" i="82"/>
  <c r="AC66" i="82" s="1"/>
  <c r="AC44" i="82"/>
  <c r="AC48" i="82" s="1"/>
  <c r="AC47" i="82" s="1"/>
  <c r="AC28" i="48"/>
  <c r="AC27" i="48"/>
  <c r="AC7" i="48"/>
  <c r="AB38" i="50"/>
  <c r="AB25" i="50"/>
  <c r="G20" i="51"/>
  <c r="AB15" i="92"/>
  <c r="AC111" i="59"/>
  <c r="AA21" i="71"/>
  <c r="AZ67" i="82"/>
  <c r="AZ66" i="82"/>
  <c r="AZ44" i="82"/>
  <c r="AZ48" i="82" s="1"/>
  <c r="AZ47" i="82" s="1"/>
  <c r="AZ28" i="48"/>
  <c r="AZ27" i="48" s="1"/>
  <c r="AZ7" i="48"/>
  <c r="AZ10" i="48"/>
  <c r="AY38" i="50"/>
  <c r="AY25" i="50"/>
  <c r="AY15" i="92"/>
  <c r="AZ111" i="59"/>
  <c r="AX21" i="71"/>
  <c r="AY67" i="82"/>
  <c r="AY44" i="82"/>
  <c r="AY48" i="82"/>
  <c r="AY66" i="82"/>
  <c r="AY47" i="82"/>
  <c r="AY28" i="48"/>
  <c r="AY27" i="48" s="1"/>
  <c r="AY7" i="48"/>
  <c r="AY10" i="48"/>
  <c r="AX38" i="50"/>
  <c r="AX25" i="50"/>
  <c r="AX15" i="92"/>
  <c r="AY111" i="59"/>
  <c r="AW21" i="71"/>
  <c r="AX67" i="82"/>
  <c r="AX66" i="82" s="1"/>
  <c r="AX44" i="82"/>
  <c r="AX48" i="82" s="1"/>
  <c r="AX47" i="82" s="1"/>
  <c r="AX28" i="48"/>
  <c r="AX27" i="48" s="1"/>
  <c r="AX7" i="48"/>
  <c r="AX10" i="48"/>
  <c r="AW38" i="50"/>
  <c r="AW25" i="50"/>
  <c r="AV47" i="50" s="1"/>
  <c r="AW15" i="92"/>
  <c r="AX111" i="59"/>
  <c r="AV21" i="71"/>
  <c r="AW67" i="82"/>
  <c r="AW66" i="82" s="1"/>
  <c r="AW44" i="82"/>
  <c r="AW48" i="82" s="1"/>
  <c r="AW47" i="82" s="1"/>
  <c r="AW28" i="48"/>
  <c r="AW27" i="48"/>
  <c r="AW7" i="48"/>
  <c r="AW10" i="48"/>
  <c r="AV38" i="50"/>
  <c r="AV25" i="50"/>
  <c r="AV15" i="92"/>
  <c r="AW111" i="59"/>
  <c r="AU21" i="71"/>
  <c r="AV67" i="82"/>
  <c r="AV66" i="82" s="1"/>
  <c r="AV44" i="82"/>
  <c r="AV48" i="82" s="1"/>
  <c r="AV47" i="82" s="1"/>
  <c r="AV28" i="48"/>
  <c r="AV27" i="48" s="1"/>
  <c r="AV7" i="48"/>
  <c r="AV10" i="48"/>
  <c r="AU38" i="50"/>
  <c r="AU25" i="50"/>
  <c r="AT47" i="50" s="1"/>
  <c r="AT34" i="50" s="1"/>
  <c r="AU15" i="92"/>
  <c r="AV111" i="59"/>
  <c r="AT21" i="71"/>
  <c r="AU67" i="82"/>
  <c r="AU44" i="82"/>
  <c r="AU48" i="82" s="1"/>
  <c r="AU47" i="82" s="1"/>
  <c r="AU66" i="82"/>
  <c r="AU28" i="48"/>
  <c r="AU27" i="48"/>
  <c r="AU7" i="48"/>
  <c r="AU10" i="48"/>
  <c r="AT38" i="50"/>
  <c r="AT25" i="50"/>
  <c r="AT15" i="92"/>
  <c r="AU111" i="59"/>
  <c r="AS21" i="71"/>
  <c r="AT67" i="82"/>
  <c r="AT66" i="82" s="1"/>
  <c r="AT44" i="82"/>
  <c r="AT48" i="82"/>
  <c r="AT47" i="82" s="1"/>
  <c r="AT28" i="48"/>
  <c r="AT27" i="48" s="1"/>
  <c r="AT7" i="48"/>
  <c r="AT10" i="48"/>
  <c r="AS38" i="50"/>
  <c r="AS25" i="50"/>
  <c r="AR47" i="50"/>
  <c r="AS15" i="92"/>
  <c r="AT111" i="59"/>
  <c r="AR21" i="71"/>
  <c r="AS67" i="82"/>
  <c r="AS44" i="82"/>
  <c r="AS48" i="82" s="1"/>
  <c r="AS47" i="82" s="1"/>
  <c r="AS66" i="82"/>
  <c r="AS28" i="48"/>
  <c r="AS27" i="48" s="1"/>
  <c r="AS7" i="48"/>
  <c r="AS10" i="48" s="1"/>
  <c r="AR38" i="50"/>
  <c r="AR25" i="50"/>
  <c r="AR15" i="92"/>
  <c r="AS111" i="59"/>
  <c r="AQ21" i="71"/>
  <c r="AR67" i="82"/>
  <c r="AR66" i="82" s="1"/>
  <c r="AR44" i="82"/>
  <c r="AR48" i="82"/>
  <c r="AR47" i="82" s="1"/>
  <c r="AR28" i="48"/>
  <c r="AR27" i="48"/>
  <c r="AR7" i="48"/>
  <c r="AR10" i="48"/>
  <c r="AQ38" i="50"/>
  <c r="AQ25" i="50"/>
  <c r="AP47" i="50"/>
  <c r="AQ15" i="92"/>
  <c r="AR111" i="59"/>
  <c r="AP21" i="71"/>
  <c r="AQ67" i="82"/>
  <c r="AQ66" i="82" s="1"/>
  <c r="AQ44" i="82"/>
  <c r="AQ48" i="82" s="1"/>
  <c r="AQ47" i="82" s="1"/>
  <c r="AQ28" i="48"/>
  <c r="AQ27" i="48"/>
  <c r="AQ7" i="48"/>
  <c r="AQ10" i="48"/>
  <c r="AP38" i="50"/>
  <c r="AP25" i="50"/>
  <c r="AP15" i="92"/>
  <c r="AQ111" i="59"/>
  <c r="AO21" i="71"/>
  <c r="AP67" i="82"/>
  <c r="AP66" i="82"/>
  <c r="AP44" i="82"/>
  <c r="AP48" i="82" s="1"/>
  <c r="AP47" i="82" s="1"/>
  <c r="AP28" i="48"/>
  <c r="AP27" i="48" s="1"/>
  <c r="AP7" i="48"/>
  <c r="AP10" i="48"/>
  <c r="AO38" i="50"/>
  <c r="AO25" i="50"/>
  <c r="AN47" i="50" s="1"/>
  <c r="AO15" i="92"/>
  <c r="AP111" i="59"/>
  <c r="AN21" i="71"/>
  <c r="AO67" i="82"/>
  <c r="AO44" i="82"/>
  <c r="AO48" i="82"/>
  <c r="AO47" i="82" s="1"/>
  <c r="AO66" i="82"/>
  <c r="AO28" i="48"/>
  <c r="AO27" i="48" s="1"/>
  <c r="AO7" i="48"/>
  <c r="AN38" i="50"/>
  <c r="AN25" i="50"/>
  <c r="H20" i="51"/>
  <c r="AN15" i="92"/>
  <c r="AO111" i="59"/>
  <c r="H7" i="59"/>
  <c r="AM21" i="71"/>
  <c r="BL67" i="82"/>
  <c r="BL66" i="82" s="1"/>
  <c r="BL44" i="82"/>
  <c r="BL48" i="82"/>
  <c r="BL47" i="82" s="1"/>
  <c r="BL53" i="82"/>
  <c r="BL28" i="48"/>
  <c r="BL27" i="48" s="1"/>
  <c r="BL7" i="48"/>
  <c r="BL10" i="48" s="1"/>
  <c r="BL15" i="48"/>
  <c r="BK38" i="50"/>
  <c r="BK25" i="50"/>
  <c r="BJ47" i="50" s="1"/>
  <c r="BK15" i="92"/>
  <c r="BL111" i="59"/>
  <c r="BJ21" i="71"/>
  <c r="BK67" i="82"/>
  <c r="BK66" i="82"/>
  <c r="BK44" i="82"/>
  <c r="BK48" i="82" s="1"/>
  <c r="BK47" i="82" s="1"/>
  <c r="BK53" i="82"/>
  <c r="BK28" i="48"/>
  <c r="BK27" i="48" s="1"/>
  <c r="BK7" i="48"/>
  <c r="BK10" i="48"/>
  <c r="BK15" i="48"/>
  <c r="BJ38" i="50"/>
  <c r="BJ25" i="50"/>
  <c r="BI47" i="50"/>
  <c r="BJ15" i="92"/>
  <c r="BK111" i="59"/>
  <c r="BI21" i="71"/>
  <c r="BJ67" i="82"/>
  <c r="BJ66" i="82" s="1"/>
  <c r="BJ44" i="82"/>
  <c r="BJ48" i="82" s="1"/>
  <c r="BJ53" i="82"/>
  <c r="BJ28" i="48"/>
  <c r="BJ27" i="48" s="1"/>
  <c r="BJ7" i="48"/>
  <c r="BJ10" i="48"/>
  <c r="BJ15" i="48"/>
  <c r="BI38" i="50"/>
  <c r="BI25" i="50"/>
  <c r="BI15" i="92"/>
  <c r="BJ111" i="59"/>
  <c r="BH21" i="71"/>
  <c r="BI67" i="82"/>
  <c r="BI44" i="82"/>
  <c r="BI48" i="82" s="1"/>
  <c r="BI47" i="82" s="1"/>
  <c r="BI53" i="82"/>
  <c r="BI66" i="82"/>
  <c r="BI28" i="48"/>
  <c r="BI27" i="48" s="1"/>
  <c r="BI7" i="48"/>
  <c r="BI10" i="48"/>
  <c r="BI15" i="48"/>
  <c r="BH38" i="50"/>
  <c r="BH25" i="50"/>
  <c r="BH15" i="92"/>
  <c r="BI111" i="59"/>
  <c r="BG21" i="71"/>
  <c r="BH67" i="82"/>
  <c r="BH66" i="82"/>
  <c r="BH44" i="82"/>
  <c r="BH48" i="82" s="1"/>
  <c r="BH47" i="82" s="1"/>
  <c r="BH53" i="82"/>
  <c r="BH28" i="48"/>
  <c r="BH27" i="48" s="1"/>
  <c r="BH7" i="48"/>
  <c r="BH10" i="48"/>
  <c r="BH15" i="48"/>
  <c r="BG38" i="50"/>
  <c r="BG25" i="50"/>
  <c r="BG15" i="92"/>
  <c r="BH111" i="59"/>
  <c r="BF21" i="71"/>
  <c r="BG67" i="82"/>
  <c r="BG66" i="82"/>
  <c r="BG44" i="82"/>
  <c r="BG48" i="82" s="1"/>
  <c r="BG47" i="82" s="1"/>
  <c r="BG53" i="82"/>
  <c r="BG28" i="48"/>
  <c r="BG27" i="48" s="1"/>
  <c r="BG7" i="48"/>
  <c r="BG10" i="48"/>
  <c r="BG15" i="48"/>
  <c r="BF38" i="50"/>
  <c r="BF25" i="50"/>
  <c r="BE47" i="50" s="1"/>
  <c r="BF15" i="92"/>
  <c r="BG111" i="59"/>
  <c r="BE21" i="71"/>
  <c r="BF67" i="82"/>
  <c r="BF66" i="82" s="1"/>
  <c r="BF44" i="82"/>
  <c r="BF48" i="82" s="1"/>
  <c r="BF47" i="82" s="1"/>
  <c r="BF53" i="82"/>
  <c r="BF28" i="48"/>
  <c r="BF27" i="48"/>
  <c r="BF7" i="48"/>
  <c r="BF10" i="48" s="1"/>
  <c r="BF15" i="48"/>
  <c r="BE38" i="50"/>
  <c r="BE25" i="50"/>
  <c r="BE15" i="92"/>
  <c r="BF111" i="59"/>
  <c r="BD21" i="71"/>
  <c r="BE67" i="82"/>
  <c r="BE66" i="82" s="1"/>
  <c r="BE44" i="82"/>
  <c r="BE48" i="82" s="1"/>
  <c r="BE47" i="82" s="1"/>
  <c r="BE53" i="82"/>
  <c r="BE28" i="48"/>
  <c r="BE27" i="48"/>
  <c r="BE7" i="48"/>
  <c r="BE10" i="48" s="1"/>
  <c r="BE15" i="48"/>
  <c r="BD38" i="50"/>
  <c r="BD25" i="50"/>
  <c r="BD15" i="92"/>
  <c r="BE111" i="59"/>
  <c r="BC21" i="71"/>
  <c r="BD67" i="82"/>
  <c r="BD66" i="82" s="1"/>
  <c r="BD44" i="82"/>
  <c r="BD48" i="82" s="1"/>
  <c r="BD53" i="82"/>
  <c r="BD28" i="48"/>
  <c r="BD27" i="48"/>
  <c r="BD7" i="48"/>
  <c r="BD10" i="48" s="1"/>
  <c r="BD15" i="48"/>
  <c r="BC38" i="50"/>
  <c r="BC25" i="50"/>
  <c r="BC15" i="92"/>
  <c r="BD111" i="59"/>
  <c r="BB21" i="71"/>
  <c r="BC67" i="82"/>
  <c r="BC66" i="82" s="1"/>
  <c r="BC44" i="82"/>
  <c r="BC48" i="82" s="1"/>
  <c r="BC47" i="82" s="1"/>
  <c r="BC53" i="82"/>
  <c r="BC28" i="48"/>
  <c r="BC27" i="48"/>
  <c r="BC7" i="48"/>
  <c r="BC10" i="48" s="1"/>
  <c r="BC15" i="48"/>
  <c r="BB38" i="50"/>
  <c r="BB25" i="50"/>
  <c r="BA47" i="50"/>
  <c r="BB15" i="92"/>
  <c r="BC111" i="59"/>
  <c r="BA21" i="71"/>
  <c r="BB67" i="82"/>
  <c r="BB66" i="82" s="1"/>
  <c r="BB44" i="82"/>
  <c r="BB48" i="82" s="1"/>
  <c r="BB47" i="82" s="1"/>
  <c r="BB53" i="82"/>
  <c r="BB28" i="48"/>
  <c r="BB27" i="48"/>
  <c r="BB7" i="48"/>
  <c r="BB10" i="48" s="1"/>
  <c r="BB15" i="48"/>
  <c r="BA38" i="50"/>
  <c r="BA25" i="50"/>
  <c r="BA15" i="92"/>
  <c r="BB111" i="59"/>
  <c r="AZ21" i="71"/>
  <c r="BA67" i="82"/>
  <c r="BA66" i="82" s="1"/>
  <c r="BA44" i="82"/>
  <c r="BA48" i="82" s="1"/>
  <c r="BA47" i="82" s="1"/>
  <c r="BA53" i="82"/>
  <c r="BA28" i="48"/>
  <c r="BA27" i="48"/>
  <c r="BA7" i="48"/>
  <c r="BA15" i="48"/>
  <c r="AZ38" i="50"/>
  <c r="AZ25" i="50"/>
  <c r="I20" i="51"/>
  <c r="AZ15" i="92"/>
  <c r="BA111" i="59"/>
  <c r="AY21" i="71"/>
  <c r="I37" i="97"/>
  <c r="D50" i="116"/>
  <c r="J40" i="59"/>
  <c r="K40" i="59"/>
  <c r="E12" i="50"/>
  <c r="Q27" i="82"/>
  <c r="Q78" i="82"/>
  <c r="Q30" i="50"/>
  <c r="D92" i="49"/>
  <c r="R38" i="48"/>
  <c r="R78" i="82"/>
  <c r="R27" i="82"/>
  <c r="D20" i="49"/>
  <c r="S32" i="48"/>
  <c r="S34" i="48"/>
  <c r="D93" i="49"/>
  <c r="S38" i="48"/>
  <c r="S78" i="82"/>
  <c r="S27" i="82"/>
  <c r="S30" i="50"/>
  <c r="S34" i="50" s="1"/>
  <c r="D94" i="49"/>
  <c r="T38" i="48"/>
  <c r="T78" i="82"/>
  <c r="T27" i="82"/>
  <c r="D22" i="49"/>
  <c r="U32" i="48"/>
  <c r="U34" i="48"/>
  <c r="D95" i="49"/>
  <c r="U38" i="48"/>
  <c r="U78" i="82"/>
  <c r="U27" i="82"/>
  <c r="U30" i="50"/>
  <c r="U34" i="50"/>
  <c r="D23" i="49"/>
  <c r="V32" i="48"/>
  <c r="V34" i="48" s="1"/>
  <c r="D96" i="49"/>
  <c r="V38" i="48"/>
  <c r="V73" i="82"/>
  <c r="V19" i="82"/>
  <c r="V78" i="82"/>
  <c r="V27" i="82"/>
  <c r="D97" i="49"/>
  <c r="W38" i="48"/>
  <c r="W71" i="82"/>
  <c r="W73" i="82"/>
  <c r="W78" i="82"/>
  <c r="W27" i="82"/>
  <c r="W30" i="50"/>
  <c r="W34" i="50" s="1"/>
  <c r="D25" i="49"/>
  <c r="X32" i="48"/>
  <c r="X34" i="48"/>
  <c r="D98" i="49"/>
  <c r="X38" i="48"/>
  <c r="X71" i="82"/>
  <c r="X73" i="82" s="1"/>
  <c r="X19" i="82"/>
  <c r="X78" i="82"/>
  <c r="X27" i="82"/>
  <c r="X30" i="50"/>
  <c r="X34" i="50"/>
  <c r="D99" i="49"/>
  <c r="Y38" i="48"/>
  <c r="Y71" i="82"/>
  <c r="Y73" i="82" s="1"/>
  <c r="Y78" i="82"/>
  <c r="Y27" i="82"/>
  <c r="Y30" i="50"/>
  <c r="D27" i="49"/>
  <c r="Z32" i="48"/>
  <c r="Z34" i="48"/>
  <c r="D100" i="49"/>
  <c r="Z38" i="48"/>
  <c r="Z78" i="82"/>
  <c r="Z27" i="82"/>
  <c r="D28" i="49"/>
  <c r="AA32" i="48"/>
  <c r="AA34" i="48" s="1"/>
  <c r="D101" i="49"/>
  <c r="AA38" i="48"/>
  <c r="AA71" i="82"/>
  <c r="AA73" i="82"/>
  <c r="AA19" i="82"/>
  <c r="AA78" i="82"/>
  <c r="AA27" i="82"/>
  <c r="D102" i="49"/>
  <c r="AB38" i="48"/>
  <c r="AB71" i="82"/>
  <c r="AB73" i="82" s="1"/>
  <c r="AB19" i="82"/>
  <c r="AB78" i="82"/>
  <c r="AB27" i="82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G15" i="46"/>
  <c r="H15" i="46"/>
  <c r="H12" i="46"/>
  <c r="G30" i="46"/>
  <c r="G36" i="46"/>
  <c r="E43" i="46"/>
  <c r="H33" i="46"/>
  <c r="F64" i="46"/>
  <c r="F57" i="46"/>
  <c r="G51" i="46"/>
  <c r="AO14" i="48"/>
  <c r="AO19" i="48" s="1"/>
  <c r="AP14" i="48"/>
  <c r="AQ14" i="48"/>
  <c r="AR14" i="48"/>
  <c r="AS14" i="48"/>
  <c r="AT14" i="48"/>
  <c r="AU14" i="48"/>
  <c r="AV14" i="48"/>
  <c r="AW14" i="48"/>
  <c r="AX14" i="48"/>
  <c r="AY14" i="48"/>
  <c r="AZ14" i="48"/>
  <c r="AO52" i="82"/>
  <c r="AP52" i="82"/>
  <c r="AQ52" i="82"/>
  <c r="AR52" i="82"/>
  <c r="AS52" i="82"/>
  <c r="AT52" i="82"/>
  <c r="AU52" i="82"/>
  <c r="AV52" i="82"/>
  <c r="AW52" i="82"/>
  <c r="AX52" i="82"/>
  <c r="AY52" i="82"/>
  <c r="AZ52" i="82"/>
  <c r="F89" i="46"/>
  <c r="F72" i="46"/>
  <c r="AY27" i="50"/>
  <c r="AX27" i="50"/>
  <c r="AW27" i="50"/>
  <c r="AV27" i="50"/>
  <c r="AU27" i="50"/>
  <c r="AT27" i="50"/>
  <c r="AS27" i="50"/>
  <c r="AR27" i="50"/>
  <c r="AQ27" i="50"/>
  <c r="AP27" i="50"/>
  <c r="AO27" i="50"/>
  <c r="AN27" i="50"/>
  <c r="G68" i="46"/>
  <c r="H68" i="46"/>
  <c r="AO15" i="48"/>
  <c r="AP15" i="48"/>
  <c r="AQ15" i="48"/>
  <c r="AR15" i="48"/>
  <c r="AS15" i="48"/>
  <c r="AT15" i="48"/>
  <c r="AU15" i="48"/>
  <c r="AV15" i="48"/>
  <c r="AW15" i="48"/>
  <c r="AX15" i="48"/>
  <c r="AY15" i="48"/>
  <c r="AZ15" i="48"/>
  <c r="AO53" i="82"/>
  <c r="AP53" i="82"/>
  <c r="AQ53" i="82"/>
  <c r="AR53" i="82"/>
  <c r="AS53" i="82"/>
  <c r="AT53" i="82"/>
  <c r="AU53" i="82"/>
  <c r="AV53" i="82"/>
  <c r="AW53" i="82"/>
  <c r="AX53" i="82"/>
  <c r="AY53" i="82"/>
  <c r="AZ53" i="82"/>
  <c r="G69" i="46"/>
  <c r="AO16" i="48"/>
  <c r="AP16" i="48"/>
  <c r="AQ16" i="48"/>
  <c r="AR16" i="48"/>
  <c r="AS16" i="48"/>
  <c r="AT16" i="48"/>
  <c r="AU16" i="48"/>
  <c r="AV16" i="48"/>
  <c r="AW16" i="48"/>
  <c r="AX16" i="48"/>
  <c r="AY16" i="48"/>
  <c r="AZ16" i="48"/>
  <c r="AO54" i="82"/>
  <c r="AP54" i="82"/>
  <c r="AQ54" i="82"/>
  <c r="AR54" i="82"/>
  <c r="AS54" i="82"/>
  <c r="AT54" i="82"/>
  <c r="AU54" i="82"/>
  <c r="AV54" i="82"/>
  <c r="AW54" i="82"/>
  <c r="AX54" i="82"/>
  <c r="AY54" i="82"/>
  <c r="AZ54" i="82"/>
  <c r="F91" i="46"/>
  <c r="AO17" i="48"/>
  <c r="AP17" i="48"/>
  <c r="AQ17" i="48"/>
  <c r="AR17" i="48"/>
  <c r="AS17" i="48"/>
  <c r="AT17" i="48"/>
  <c r="AU17" i="48"/>
  <c r="AV17" i="48"/>
  <c r="AW17" i="48"/>
  <c r="AX17" i="48"/>
  <c r="AY17" i="48"/>
  <c r="AZ17" i="48"/>
  <c r="AO55" i="82"/>
  <c r="AP55" i="82"/>
  <c r="AQ55" i="82"/>
  <c r="AR55" i="82"/>
  <c r="AS55" i="82"/>
  <c r="AT55" i="82"/>
  <c r="AU55" i="82"/>
  <c r="AV55" i="82"/>
  <c r="AW55" i="82"/>
  <c r="AX55" i="82"/>
  <c r="AY55" i="82"/>
  <c r="AZ55" i="82"/>
  <c r="F92" i="46"/>
  <c r="G71" i="46"/>
  <c r="G57" i="46"/>
  <c r="H57" i="46"/>
  <c r="H54" i="46"/>
  <c r="H75" i="46"/>
  <c r="H96" i="4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Y47" i="50"/>
  <c r="R21" i="48"/>
  <c r="R22" i="48" s="1"/>
  <c r="R117" i="59" s="1"/>
  <c r="S21" i="48"/>
  <c r="T21" i="48"/>
  <c r="V21" i="48"/>
  <c r="V22" i="48" s="1"/>
  <c r="V117" i="59" s="1"/>
  <c r="W21" i="48"/>
  <c r="Z21" i="48"/>
  <c r="Z22" i="48" s="1"/>
  <c r="Z117" i="59" s="1"/>
  <c r="Z116" i="59"/>
  <c r="AA21" i="48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E36" i="46"/>
  <c r="AN52" i="82"/>
  <c r="AM52" i="82"/>
  <c r="AL52" i="82"/>
  <c r="AK52" i="82"/>
  <c r="AJ52" i="82"/>
  <c r="AI52" i="82"/>
  <c r="AH52" i="82"/>
  <c r="AG52" i="82"/>
  <c r="AF52" i="82"/>
  <c r="AE52" i="82"/>
  <c r="AD52" i="82"/>
  <c r="AC52" i="82"/>
  <c r="AN14" i="48"/>
  <c r="AM14" i="48"/>
  <c r="AL14" i="48"/>
  <c r="AK14" i="48"/>
  <c r="AJ14" i="48"/>
  <c r="AI14" i="48"/>
  <c r="AH14" i="48"/>
  <c r="AG14" i="48"/>
  <c r="AF14" i="48"/>
  <c r="AE14" i="48"/>
  <c r="AD14" i="48"/>
  <c r="AC14" i="48"/>
  <c r="AN53" i="82"/>
  <c r="AM53" i="82"/>
  <c r="AL53" i="82"/>
  <c r="AK53" i="82"/>
  <c r="AJ53" i="82"/>
  <c r="AI53" i="82"/>
  <c r="AH53" i="82"/>
  <c r="AG53" i="82"/>
  <c r="AF53" i="82"/>
  <c r="AE53" i="82"/>
  <c r="AD53" i="82"/>
  <c r="AC53" i="82"/>
  <c r="AN15" i="48"/>
  <c r="AM15" i="48"/>
  <c r="AL15" i="48"/>
  <c r="AK15" i="48"/>
  <c r="AJ15" i="48"/>
  <c r="AI15" i="48"/>
  <c r="AH15" i="48"/>
  <c r="AG15" i="48"/>
  <c r="AF15" i="48"/>
  <c r="AE15" i="48"/>
  <c r="AD15" i="48"/>
  <c r="AC15" i="48"/>
  <c r="G28" i="51" s="1"/>
  <c r="AN54" i="82"/>
  <c r="AM54" i="82"/>
  <c r="AL54" i="82"/>
  <c r="AK54" i="82"/>
  <c r="AJ54" i="82"/>
  <c r="AI54" i="82"/>
  <c r="AH54" i="82"/>
  <c r="AG54" i="82"/>
  <c r="AF54" i="82"/>
  <c r="AE54" i="82"/>
  <c r="AD54" i="82"/>
  <c r="AC54" i="82"/>
  <c r="AN16" i="48"/>
  <c r="AM16" i="48"/>
  <c r="AL16" i="48"/>
  <c r="AK16" i="48"/>
  <c r="AJ16" i="48"/>
  <c r="AI16" i="48"/>
  <c r="AH16" i="48"/>
  <c r="AG16" i="48"/>
  <c r="AF16" i="48"/>
  <c r="AE16" i="48"/>
  <c r="AD16" i="48"/>
  <c r="AC16" i="48"/>
  <c r="G29" i="51" s="1"/>
  <c r="AN55" i="82"/>
  <c r="AM55" i="82"/>
  <c r="AL55" i="82"/>
  <c r="AK55" i="82"/>
  <c r="AJ55" i="82"/>
  <c r="AI55" i="82"/>
  <c r="AH55" i="82"/>
  <c r="AG55" i="82"/>
  <c r="AF55" i="82"/>
  <c r="AE55" i="82"/>
  <c r="AD55" i="82"/>
  <c r="AC55" i="82"/>
  <c r="AN17" i="48"/>
  <c r="AM17" i="48"/>
  <c r="AL17" i="48"/>
  <c r="AK17" i="48"/>
  <c r="AJ17" i="48"/>
  <c r="AI17" i="48"/>
  <c r="AH17" i="48"/>
  <c r="AG17" i="48"/>
  <c r="AF17" i="48"/>
  <c r="AE17" i="48"/>
  <c r="AD17" i="48"/>
  <c r="AC17" i="48"/>
  <c r="G30" i="51" s="1"/>
  <c r="H86" i="59"/>
  <c r="G96" i="116"/>
  <c r="H91" i="59"/>
  <c r="G101" i="116"/>
  <c r="Y60" i="82"/>
  <c r="Y61" i="82"/>
  <c r="L34" i="105"/>
  <c r="I7" i="59"/>
  <c r="BH47" i="50"/>
  <c r="AZ47" i="50"/>
  <c r="BA30" i="50"/>
  <c r="BA34" i="50"/>
  <c r="BC47" i="50"/>
  <c r="BM182" i="59"/>
  <c r="AO47" i="50"/>
  <c r="AP30" i="50"/>
  <c r="AP34" i="50" s="1"/>
  <c r="AQ47" i="50"/>
  <c r="AS47" i="50"/>
  <c r="AT30" i="50"/>
  <c r="AU47" i="50"/>
  <c r="BD47" i="50"/>
  <c r="BM176" i="59"/>
  <c r="Q34" i="50"/>
  <c r="Q42" i="50"/>
  <c r="I28" i="51"/>
  <c r="BB47" i="50"/>
  <c r="BC30" i="50" s="1"/>
  <c r="BC34" i="50" s="1"/>
  <c r="BF47" i="50"/>
  <c r="AC47" i="50"/>
  <c r="AD30" i="50"/>
  <c r="AD34" i="50" s="1"/>
  <c r="AD42" i="50" s="1"/>
  <c r="AE47" i="50"/>
  <c r="AF30" i="50"/>
  <c r="AF34" i="50" s="1"/>
  <c r="AG47" i="50"/>
  <c r="AI47" i="50"/>
  <c r="BM183" i="59"/>
  <c r="BG47" i="50"/>
  <c r="Z47" i="50"/>
  <c r="AA30" i="50" s="1"/>
  <c r="BM195" i="59"/>
  <c r="G27" i="51"/>
  <c r="AA22" i="48"/>
  <c r="AA117" i="59" s="1"/>
  <c r="W22" i="48"/>
  <c r="W117" i="59" s="1"/>
  <c r="T22" i="48"/>
  <c r="T117" i="59"/>
  <c r="S22" i="48"/>
  <c r="S117" i="59" s="1"/>
  <c r="Z30" i="50"/>
  <c r="Y34" i="50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BA17" i="48"/>
  <c r="BB17" i="48"/>
  <c r="BC17" i="48"/>
  <c r="BD17" i="48"/>
  <c r="BE17" i="48"/>
  <c r="BF17" i="48"/>
  <c r="BG17" i="48"/>
  <c r="BH17" i="48"/>
  <c r="BI17" i="48"/>
  <c r="BI19" i="48" s="1"/>
  <c r="BJ17" i="48"/>
  <c r="BK17" i="48"/>
  <c r="BL17" i="48"/>
  <c r="BA55" i="82"/>
  <c r="BB55" i="82"/>
  <c r="BC55" i="82"/>
  <c r="BD55" i="82"/>
  <c r="BE55" i="82"/>
  <c r="BF55" i="82"/>
  <c r="BG55" i="82"/>
  <c r="BH55" i="82"/>
  <c r="BI55" i="82"/>
  <c r="BJ55" i="82"/>
  <c r="BK55" i="82"/>
  <c r="BL55" i="82"/>
  <c r="G92" i="46"/>
  <c r="BA16" i="48"/>
  <c r="BB16" i="48"/>
  <c r="BC16" i="48"/>
  <c r="BD16" i="48"/>
  <c r="BE16" i="48"/>
  <c r="BF16" i="48"/>
  <c r="BG16" i="48"/>
  <c r="BH16" i="48"/>
  <c r="BI16" i="48"/>
  <c r="BJ16" i="48"/>
  <c r="BK16" i="48"/>
  <c r="BL16" i="48"/>
  <c r="BA54" i="82"/>
  <c r="BB54" i="82"/>
  <c r="BC54" i="82"/>
  <c r="BD54" i="82"/>
  <c r="BE54" i="82"/>
  <c r="BF54" i="82"/>
  <c r="BG54" i="82"/>
  <c r="BH54" i="82"/>
  <c r="BI54" i="82"/>
  <c r="BJ54" i="82"/>
  <c r="BK54" i="82"/>
  <c r="BL54" i="82"/>
  <c r="F85" i="46"/>
  <c r="F78" i="46"/>
  <c r="G72" i="46"/>
  <c r="BA14" i="48"/>
  <c r="BB14" i="48"/>
  <c r="BC14" i="48"/>
  <c r="BD14" i="48"/>
  <c r="BE14" i="48"/>
  <c r="BF14" i="48"/>
  <c r="BF19" i="48" s="1"/>
  <c r="BF115" i="59" s="1"/>
  <c r="BG14" i="48"/>
  <c r="BH14" i="48"/>
  <c r="BI14" i="48"/>
  <c r="BJ14" i="48"/>
  <c r="BK14" i="48"/>
  <c r="BL14" i="48"/>
  <c r="BA52" i="82"/>
  <c r="BB52" i="82"/>
  <c r="BB57" i="82"/>
  <c r="BB59" i="82"/>
  <c r="BC52" i="82"/>
  <c r="BD52" i="82"/>
  <c r="BD57" i="82" s="1"/>
  <c r="BD60" i="82" s="1"/>
  <c r="BE52" i="82"/>
  <c r="BF52" i="82"/>
  <c r="BG52" i="82"/>
  <c r="BH52" i="82"/>
  <c r="BI52" i="82"/>
  <c r="BJ52" i="82"/>
  <c r="BJ57" i="82" s="1"/>
  <c r="BK52" i="82"/>
  <c r="BL52" i="82"/>
  <c r="BL57" i="82" s="1"/>
  <c r="BL59" i="82" s="1"/>
  <c r="F93" i="46"/>
  <c r="BN27" i="50"/>
  <c r="BM27" i="50"/>
  <c r="BL27" i="50"/>
  <c r="BK27" i="50"/>
  <c r="BJ27" i="50"/>
  <c r="BI27" i="50"/>
  <c r="BH27" i="50"/>
  <c r="BH39" i="50"/>
  <c r="BH51" i="52" s="1"/>
  <c r="BG27" i="50"/>
  <c r="BF27" i="50"/>
  <c r="BE27" i="50"/>
  <c r="BE39" i="50"/>
  <c r="BE51" i="52"/>
  <c r="BD27" i="50"/>
  <c r="BC27" i="50"/>
  <c r="BB27" i="50"/>
  <c r="BA27" i="50"/>
  <c r="AZ27" i="50"/>
  <c r="AZ39" i="50"/>
  <c r="G89" i="46"/>
  <c r="H89" i="46"/>
  <c r="H51" i="46"/>
  <c r="G64" i="46"/>
  <c r="H64" i="46"/>
  <c r="H30" i="46"/>
  <c r="G43" i="46"/>
  <c r="H43" i="46"/>
  <c r="AB35" i="82"/>
  <c r="Z10" i="52"/>
  <c r="AB125" i="59"/>
  <c r="BM102" i="49"/>
  <c r="BN102" i="49" s="1"/>
  <c r="BA102" i="49"/>
  <c r="AO102" i="49"/>
  <c r="AC102" i="49"/>
  <c r="AA35" i="82"/>
  <c r="Y10" i="52"/>
  <c r="AA125" i="59"/>
  <c r="BL101" i="49"/>
  <c r="BN101" i="49"/>
  <c r="AZ101" i="49"/>
  <c r="AN101" i="49"/>
  <c r="AB101" i="49"/>
  <c r="AA120" i="59"/>
  <c r="Y8" i="52"/>
  <c r="AN28" i="49"/>
  <c r="BL28" i="49"/>
  <c r="BN28" i="49"/>
  <c r="AZ28" i="49"/>
  <c r="AB28" i="49"/>
  <c r="Z29" i="82"/>
  <c r="Z28" i="82"/>
  <c r="X10" i="52"/>
  <c r="Z125" i="59"/>
  <c r="BK100" i="49"/>
  <c r="BN100" i="49" s="1"/>
  <c r="AY100" i="49"/>
  <c r="AM100" i="49"/>
  <c r="AA100" i="49"/>
  <c r="Z120" i="59"/>
  <c r="X8" i="52"/>
  <c r="AM27" i="49"/>
  <c r="BK27" i="49"/>
  <c r="BN27" i="49" s="1"/>
  <c r="AY27" i="49"/>
  <c r="AA27" i="49"/>
  <c r="X42" i="50"/>
  <c r="X35" i="50"/>
  <c r="Y28" i="82"/>
  <c r="Y35" i="82"/>
  <c r="Y20" i="82"/>
  <c r="W36" i="52" s="1"/>
  <c r="W10" i="52"/>
  <c r="Y125" i="59"/>
  <c r="BJ99" i="49"/>
  <c r="BN99" i="49"/>
  <c r="AX99" i="49"/>
  <c r="AL99" i="49"/>
  <c r="Z99" i="49"/>
  <c r="W42" i="50"/>
  <c r="W35" i="50"/>
  <c r="X35" i="82"/>
  <c r="V10" i="52"/>
  <c r="X125" i="59"/>
  <c r="BI98" i="49"/>
  <c r="BN98" i="49" s="1"/>
  <c r="AW98" i="49"/>
  <c r="AK98" i="49"/>
  <c r="Y98" i="49"/>
  <c r="X120" i="59"/>
  <c r="V8" i="52"/>
  <c r="AK25" i="49"/>
  <c r="BI25" i="49"/>
  <c r="BN25" i="49" s="1"/>
  <c r="AW25" i="49"/>
  <c r="Y25" i="49"/>
  <c r="V42" i="50"/>
  <c r="V35" i="50"/>
  <c r="W35" i="82"/>
  <c r="U10" i="52"/>
  <c r="W125" i="59"/>
  <c r="BH97" i="49"/>
  <c r="BN97" i="49" s="1"/>
  <c r="AV97" i="49"/>
  <c r="AJ97" i="49"/>
  <c r="X97" i="49"/>
  <c r="U42" i="50"/>
  <c r="U35" i="50"/>
  <c r="V35" i="82"/>
  <c r="T10" i="52"/>
  <c r="V125" i="59"/>
  <c r="BG96" i="49"/>
  <c r="BN96" i="49" s="1"/>
  <c r="AU96" i="49"/>
  <c r="AI96" i="49"/>
  <c r="W96" i="49"/>
  <c r="V120" i="59"/>
  <c r="T8" i="52"/>
  <c r="AI23" i="49"/>
  <c r="BG23" i="49"/>
  <c r="BN23" i="49" s="1"/>
  <c r="AU23" i="49"/>
  <c r="W23" i="49"/>
  <c r="T42" i="50"/>
  <c r="T35" i="50"/>
  <c r="U28" i="82"/>
  <c r="S10" i="52"/>
  <c r="U125" i="59"/>
  <c r="BF95" i="49"/>
  <c r="BN95" i="49" s="1"/>
  <c r="AT95" i="49"/>
  <c r="AH95" i="49"/>
  <c r="V95" i="49"/>
  <c r="U120" i="59"/>
  <c r="S8" i="52"/>
  <c r="AH22" i="49"/>
  <c r="BF22" i="49"/>
  <c r="BN22" i="49"/>
  <c r="AT22" i="49"/>
  <c r="V22" i="49"/>
  <c r="S42" i="50"/>
  <c r="S35" i="50"/>
  <c r="R10" i="52"/>
  <c r="T125" i="59"/>
  <c r="BE94" i="49"/>
  <c r="BN94" i="49" s="1"/>
  <c r="AS94" i="49"/>
  <c r="AG94" i="49"/>
  <c r="U94" i="49"/>
  <c r="R42" i="50"/>
  <c r="R35" i="50"/>
  <c r="S29" i="82"/>
  <c r="S28" i="82"/>
  <c r="Q10" i="52"/>
  <c r="S125" i="59"/>
  <c r="BD93" i="49"/>
  <c r="BN93" i="49" s="1"/>
  <c r="AR93" i="49"/>
  <c r="AF93" i="49"/>
  <c r="T93" i="49"/>
  <c r="S120" i="59"/>
  <c r="Q8" i="52"/>
  <c r="AF20" i="49"/>
  <c r="BD20" i="49"/>
  <c r="BN20" i="49" s="1"/>
  <c r="AR20" i="49"/>
  <c r="T20" i="49"/>
  <c r="R29" i="82"/>
  <c r="R28" i="82"/>
  <c r="P10" i="52"/>
  <c r="R125" i="59"/>
  <c r="BC92" i="49"/>
  <c r="BN92" i="49"/>
  <c r="AQ92" i="49"/>
  <c r="AE92" i="49"/>
  <c r="S92" i="49"/>
  <c r="H3" i="91"/>
  <c r="H3" i="97"/>
  <c r="AY47" i="50"/>
  <c r="H3" i="50"/>
  <c r="H12" i="50"/>
  <c r="I21" i="51"/>
  <c r="BA10" i="48"/>
  <c r="D54" i="49"/>
  <c r="BB54" i="49" s="1"/>
  <c r="BN54" i="49" s="1"/>
  <c r="BA32" i="48"/>
  <c r="I38" i="51"/>
  <c r="D127" i="49"/>
  <c r="BB127" i="49" s="1"/>
  <c r="BN127" i="49" s="1"/>
  <c r="BA38" i="48"/>
  <c r="I39" i="51"/>
  <c r="BA71" i="82"/>
  <c r="BA73" i="82"/>
  <c r="BA19" i="82"/>
  <c r="BA35" i="82" s="1"/>
  <c r="BA78" i="82"/>
  <c r="BA27" i="82"/>
  <c r="BB114" i="59"/>
  <c r="AZ7" i="52"/>
  <c r="D55" i="49"/>
  <c r="BC55" i="49"/>
  <c r="BN55" i="49"/>
  <c r="BB32" i="48"/>
  <c r="BB34" i="48"/>
  <c r="D128" i="49"/>
  <c r="BC128" i="49" s="1"/>
  <c r="BN128" i="49" s="1"/>
  <c r="BB38" i="48"/>
  <c r="BB71" i="82"/>
  <c r="BB73" i="82"/>
  <c r="BB19" i="82"/>
  <c r="BB27" i="82"/>
  <c r="BB78" i="82"/>
  <c r="BB30" i="50"/>
  <c r="BC114" i="59"/>
  <c r="BA7" i="52"/>
  <c r="D56" i="49"/>
  <c r="BD56" i="49"/>
  <c r="BN56" i="49"/>
  <c r="BC32" i="48"/>
  <c r="BC34" i="48" s="1"/>
  <c r="D129" i="49"/>
  <c r="BD129" i="49"/>
  <c r="BN129" i="49" s="1"/>
  <c r="BC38" i="48"/>
  <c r="BC71" i="82"/>
  <c r="BC73" i="82"/>
  <c r="BC19" i="82"/>
  <c r="BC78" i="82"/>
  <c r="BC27" i="82"/>
  <c r="BB34" i="50"/>
  <c r="BD114" i="59"/>
  <c r="BB7" i="52"/>
  <c r="D57" i="49"/>
  <c r="BE57" i="49"/>
  <c r="BN57" i="49" s="1"/>
  <c r="BD32" i="48"/>
  <c r="BD34" i="48" s="1"/>
  <c r="BB8" i="52" s="1"/>
  <c r="D130" i="49"/>
  <c r="BE130" i="49" s="1"/>
  <c r="BN130" i="49" s="1"/>
  <c r="BD38" i="48"/>
  <c r="BD71" i="82"/>
  <c r="BD73" i="82"/>
  <c r="BD19" i="82"/>
  <c r="BD27" i="82"/>
  <c r="BD78" i="82"/>
  <c r="BD30" i="50"/>
  <c r="BE114" i="59"/>
  <c r="BC7" i="52"/>
  <c r="D58" i="49"/>
  <c r="BF58" i="49"/>
  <c r="BN58" i="49" s="1"/>
  <c r="BE32" i="48"/>
  <c r="BE34" i="48"/>
  <c r="D131" i="49"/>
  <c r="BF131" i="49"/>
  <c r="BN131" i="49"/>
  <c r="BE38" i="48"/>
  <c r="BE71" i="82"/>
  <c r="BE73" i="82" s="1"/>
  <c r="BE19" i="82"/>
  <c r="BE78" i="82"/>
  <c r="BE27" i="82"/>
  <c r="BD34" i="50"/>
  <c r="BE30" i="50"/>
  <c r="BE34" i="50"/>
  <c r="BF114" i="59"/>
  <c r="BF116" i="59" s="1"/>
  <c r="BD7" i="52"/>
  <c r="D59" i="49"/>
  <c r="BG59" i="49" s="1"/>
  <c r="BN59" i="49" s="1"/>
  <c r="BF32" i="48"/>
  <c r="BF34" i="48"/>
  <c r="D132" i="49"/>
  <c r="BG132" i="49" s="1"/>
  <c r="BN132" i="49" s="1"/>
  <c r="BF38" i="48"/>
  <c r="BF71" i="82"/>
  <c r="BF73" i="82"/>
  <c r="BF19" i="82"/>
  <c r="BF27" i="82"/>
  <c r="BF35" i="82" s="1"/>
  <c r="BF78" i="82"/>
  <c r="BF30" i="50"/>
  <c r="BF34" i="50" s="1"/>
  <c r="BG114" i="59"/>
  <c r="BE7" i="52"/>
  <c r="D60" i="49"/>
  <c r="BH60" i="49"/>
  <c r="BN60" i="49" s="1"/>
  <c r="BG32" i="48"/>
  <c r="BG34" i="48"/>
  <c r="D133" i="49"/>
  <c r="BH133" i="49" s="1"/>
  <c r="BN133" i="49"/>
  <c r="BG38" i="48"/>
  <c r="BG71" i="82"/>
  <c r="BG73" i="82" s="1"/>
  <c r="BG19" i="82"/>
  <c r="BG78" i="82"/>
  <c r="BG27" i="82"/>
  <c r="BG30" i="50"/>
  <c r="BG34" i="50" s="1"/>
  <c r="BG35" i="50" s="1"/>
  <c r="BH114" i="59"/>
  <c r="BF7" i="52"/>
  <c r="D61" i="49"/>
  <c r="BI61" i="49"/>
  <c r="BN61" i="49" s="1"/>
  <c r="BH32" i="48"/>
  <c r="BH34" i="48" s="1"/>
  <c r="D134" i="49"/>
  <c r="BI134" i="49" s="1"/>
  <c r="BN134" i="49" s="1"/>
  <c r="BH38" i="48"/>
  <c r="BH71" i="82"/>
  <c r="BH73" i="82" s="1"/>
  <c r="BH19" i="82"/>
  <c r="BH27" i="82"/>
  <c r="BH78" i="82"/>
  <c r="BH30" i="50"/>
  <c r="BI114" i="59"/>
  <c r="BG7" i="52"/>
  <c r="D62" i="49"/>
  <c r="BJ62" i="49" s="1"/>
  <c r="BN62" i="49" s="1"/>
  <c r="BI32" i="48"/>
  <c r="BI34" i="48" s="1"/>
  <c r="D135" i="49"/>
  <c r="BJ135" i="49" s="1"/>
  <c r="BN135" i="49" s="1"/>
  <c r="BI38" i="48"/>
  <c r="BI71" i="82"/>
  <c r="BI73" i="82" s="1"/>
  <c r="BI19" i="82"/>
  <c r="BI35" i="82" s="1"/>
  <c r="BI78" i="82"/>
  <c r="BI27" i="82"/>
  <c r="BJ114" i="59"/>
  <c r="BH7" i="52"/>
  <c r="D63" i="49"/>
  <c r="BK63" i="49"/>
  <c r="BN63" i="49" s="1"/>
  <c r="BJ32" i="48"/>
  <c r="BJ34" i="48" s="1"/>
  <c r="D136" i="49"/>
  <c r="BK136" i="49" s="1"/>
  <c r="BN136" i="49" s="1"/>
  <c r="BJ38" i="48"/>
  <c r="BJ71" i="82"/>
  <c r="BJ73" i="82" s="1"/>
  <c r="BJ19" i="82"/>
  <c r="BJ27" i="82"/>
  <c r="BJ78" i="82"/>
  <c r="BJ30" i="50"/>
  <c r="BK114" i="59"/>
  <c r="BI7" i="52"/>
  <c r="D64" i="49"/>
  <c r="BL64" i="49" s="1"/>
  <c r="BN64" i="49" s="1"/>
  <c r="BK32" i="48"/>
  <c r="BK34" i="48"/>
  <c r="D137" i="49"/>
  <c r="BL137" i="49"/>
  <c r="BN137" i="49"/>
  <c r="BK38" i="48"/>
  <c r="BK125" i="59" s="1"/>
  <c r="BK71" i="82"/>
  <c r="BK73" i="82"/>
  <c r="BK19" i="82"/>
  <c r="BK78" i="82"/>
  <c r="BK27" i="82"/>
  <c r="BK30" i="50"/>
  <c r="BK34" i="50"/>
  <c r="BK35" i="50" s="1"/>
  <c r="BJ34" i="50"/>
  <c r="BJ35" i="50" s="1"/>
  <c r="BL114" i="59"/>
  <c r="BJ7" i="52"/>
  <c r="D65" i="49"/>
  <c r="BM65" i="49"/>
  <c r="BN65" i="49" s="1"/>
  <c r="BL32" i="48"/>
  <c r="BL34" i="48" s="1"/>
  <c r="D138" i="49"/>
  <c r="BM138" i="49" s="1"/>
  <c r="BN138" i="49" s="1"/>
  <c r="BL38" i="48"/>
  <c r="BL71" i="82"/>
  <c r="BL73" i="82" s="1"/>
  <c r="BL19" i="82"/>
  <c r="BL27" i="82"/>
  <c r="BL78" i="82"/>
  <c r="G3" i="91"/>
  <c r="G3" i="97"/>
  <c r="AM47" i="50"/>
  <c r="G3" i="50"/>
  <c r="G12" i="50"/>
  <c r="AN39" i="50"/>
  <c r="H21" i="51"/>
  <c r="AO10" i="48"/>
  <c r="AM7" i="52" s="1"/>
  <c r="H38" i="51"/>
  <c r="D42" i="49"/>
  <c r="BB42" i="49" s="1"/>
  <c r="AO32" i="48"/>
  <c r="D115" i="49"/>
  <c r="AO38" i="48"/>
  <c r="H39" i="51"/>
  <c r="AO71" i="82"/>
  <c r="AO73" i="82"/>
  <c r="AO19" i="82"/>
  <c r="AO78" i="82"/>
  <c r="AO27" i="82"/>
  <c r="AO30" i="50"/>
  <c r="AP114" i="59"/>
  <c r="AN7" i="52"/>
  <c r="D43" i="49"/>
  <c r="AP32" i="48"/>
  <c r="AP34" i="48" s="1"/>
  <c r="D116" i="49"/>
  <c r="AP38" i="48"/>
  <c r="AP71" i="82"/>
  <c r="AP73" i="82" s="1"/>
  <c r="AP19" i="82"/>
  <c r="AP21" i="82" s="1"/>
  <c r="AP27" i="82"/>
  <c r="AP78" i="82"/>
  <c r="AO34" i="50"/>
  <c r="AQ114" i="59"/>
  <c r="AO7" i="52"/>
  <c r="D44" i="49"/>
  <c r="AQ32" i="48"/>
  <c r="AQ34" i="48"/>
  <c r="AQ120" i="59" s="1"/>
  <c r="D117" i="49"/>
  <c r="AQ38" i="48"/>
  <c r="AQ71" i="82"/>
  <c r="AQ73" i="82"/>
  <c r="AQ19" i="82"/>
  <c r="AQ78" i="82"/>
  <c r="AQ27" i="82"/>
  <c r="AQ30" i="50"/>
  <c r="AQ34" i="50" s="1"/>
  <c r="AR114" i="59"/>
  <c r="AP7" i="52"/>
  <c r="D45" i="49"/>
  <c r="AR32" i="48"/>
  <c r="AR34" i="48" s="1"/>
  <c r="AR120" i="59" s="1"/>
  <c r="D118" i="49"/>
  <c r="AR38" i="48"/>
  <c r="AR71" i="82"/>
  <c r="AR73" i="82"/>
  <c r="AR19" i="82"/>
  <c r="AR27" i="82"/>
  <c r="AR78" i="82"/>
  <c r="AR30" i="50"/>
  <c r="AS114" i="59"/>
  <c r="AQ7" i="52"/>
  <c r="D46" i="49"/>
  <c r="BF46" i="49" s="1"/>
  <c r="AS32" i="48"/>
  <c r="AS34" i="48" s="1"/>
  <c r="AS120" i="59" s="1"/>
  <c r="D119" i="49"/>
  <c r="AS38" i="48"/>
  <c r="AS71" i="82"/>
  <c r="AS73" i="82" s="1"/>
  <c r="AS19" i="82"/>
  <c r="AS78" i="82"/>
  <c r="AS27" i="82"/>
  <c r="AS30" i="50"/>
  <c r="AR34" i="50"/>
  <c r="AR35" i="50" s="1"/>
  <c r="AT114" i="59"/>
  <c r="AR7" i="52"/>
  <c r="D47" i="49"/>
  <c r="AT32" i="48"/>
  <c r="AT34" i="48" s="1"/>
  <c r="D120" i="49"/>
  <c r="AT38" i="48"/>
  <c r="AT71" i="82"/>
  <c r="AT73" i="82" s="1"/>
  <c r="AT19" i="82"/>
  <c r="AT27" i="82"/>
  <c r="AT78" i="82"/>
  <c r="AS34" i="50"/>
  <c r="AS42" i="50" s="1"/>
  <c r="AU114" i="59"/>
  <c r="AS7" i="52"/>
  <c r="D48" i="49"/>
  <c r="AV48" i="49" s="1"/>
  <c r="AU32" i="48"/>
  <c r="AU34" i="48"/>
  <c r="D121" i="49"/>
  <c r="AU38" i="48"/>
  <c r="AU71" i="82"/>
  <c r="AU73" i="82" s="1"/>
  <c r="AU19" i="82"/>
  <c r="AU78" i="82"/>
  <c r="AU27" i="82"/>
  <c r="AU30" i="50"/>
  <c r="AV114" i="59"/>
  <c r="AT7" i="52"/>
  <c r="D49" i="49"/>
  <c r="BI49" i="49" s="1"/>
  <c r="AV32" i="48"/>
  <c r="AV34" i="48" s="1"/>
  <c r="D122" i="49"/>
  <c r="AW122" i="49" s="1"/>
  <c r="AV38" i="48"/>
  <c r="AV71" i="82"/>
  <c r="AV73" i="82" s="1"/>
  <c r="AV19" i="82"/>
  <c r="AV27" i="82"/>
  <c r="AV78" i="82"/>
  <c r="AV30" i="50"/>
  <c r="AU34" i="50"/>
  <c r="AW114" i="59"/>
  <c r="AU7" i="52"/>
  <c r="D50" i="49"/>
  <c r="AW32" i="48"/>
  <c r="AW34" i="48"/>
  <c r="D123" i="49"/>
  <c r="AW38" i="48"/>
  <c r="AW71" i="82"/>
  <c r="AW73" i="82" s="1"/>
  <c r="AW19" i="82"/>
  <c r="AW78" i="82"/>
  <c r="AW27" i="82"/>
  <c r="AW35" i="82" s="1"/>
  <c r="AW30" i="50"/>
  <c r="AV34" i="50"/>
  <c r="AX114" i="59"/>
  <c r="AV7" i="52"/>
  <c r="D51" i="49"/>
  <c r="AX32" i="48"/>
  <c r="AX34" i="48" s="1"/>
  <c r="AV8" i="52" s="1"/>
  <c r="D124" i="49"/>
  <c r="BK124" i="49" s="1"/>
  <c r="AX38" i="48"/>
  <c r="AV10" i="52" s="1"/>
  <c r="AX71" i="82"/>
  <c r="AX73" i="82" s="1"/>
  <c r="AX19" i="82"/>
  <c r="AX27" i="82"/>
  <c r="AX78" i="82"/>
  <c r="AY114" i="59"/>
  <c r="AW7" i="52"/>
  <c r="D52" i="49"/>
  <c r="BL52" i="49" s="1"/>
  <c r="BN52" i="49" s="1"/>
  <c r="AY32" i="48"/>
  <c r="AY34" i="48" s="1"/>
  <c r="AW8" i="52" s="1"/>
  <c r="D125" i="49"/>
  <c r="AY38" i="48"/>
  <c r="AY71" i="82"/>
  <c r="AY73" i="82" s="1"/>
  <c r="AY19" i="82"/>
  <c r="AY20" i="82" s="1"/>
  <c r="AY78" i="82"/>
  <c r="AY27" i="82"/>
  <c r="AZ114" i="59"/>
  <c r="AX7" i="52"/>
  <c r="D53" i="49"/>
  <c r="AZ32" i="48"/>
  <c r="AZ34" i="48"/>
  <c r="D126" i="49"/>
  <c r="AZ38" i="48"/>
  <c r="AZ71" i="82"/>
  <c r="AZ73" i="82" s="1"/>
  <c r="AZ19" i="82"/>
  <c r="AZ20" i="82" s="1"/>
  <c r="AX36" i="52" s="1"/>
  <c r="AZ27" i="82"/>
  <c r="AZ78" i="82"/>
  <c r="F3" i="91"/>
  <c r="F3" i="97"/>
  <c r="AA47" i="50"/>
  <c r="AB30" i="50" s="1"/>
  <c r="AB34" i="50" s="1"/>
  <c r="F3" i="50"/>
  <c r="AB39" i="50"/>
  <c r="AC10" i="48"/>
  <c r="D30" i="49"/>
  <c r="AC32" i="48"/>
  <c r="D103" i="49"/>
  <c r="AC38" i="48"/>
  <c r="G39" i="51"/>
  <c r="AC71" i="82"/>
  <c r="AC73" i="82"/>
  <c r="AC19" i="82"/>
  <c r="AC78" i="82"/>
  <c r="AC27" i="82"/>
  <c r="AC30" i="50"/>
  <c r="AC34" i="50" s="1"/>
  <c r="AD114" i="59"/>
  <c r="AB7" i="52"/>
  <c r="D31" i="49"/>
  <c r="AD32" i="48"/>
  <c r="AD34" i="48"/>
  <c r="D104" i="49"/>
  <c r="AD38" i="48"/>
  <c r="AD71" i="82"/>
  <c r="AD73" i="82" s="1"/>
  <c r="AD19" i="82"/>
  <c r="AD35" i="82" s="1"/>
  <c r="AD78" i="82"/>
  <c r="AD27" i="82"/>
  <c r="AE114" i="59"/>
  <c r="AC7" i="52"/>
  <c r="D32" i="49"/>
  <c r="AE32" i="48"/>
  <c r="AE34" i="48"/>
  <c r="D105" i="49"/>
  <c r="AE38" i="48"/>
  <c r="AE71" i="82"/>
  <c r="AE73" i="82"/>
  <c r="AE19" i="82"/>
  <c r="AE35" i="82" s="1"/>
  <c r="AE78" i="82"/>
  <c r="AE27" i="82"/>
  <c r="AE30" i="50"/>
  <c r="AF114" i="59"/>
  <c r="AD7" i="52"/>
  <c r="D33" i="49"/>
  <c r="AF32" i="48"/>
  <c r="AF34" i="48" s="1"/>
  <c r="AF120" i="59" s="1"/>
  <c r="D106" i="49"/>
  <c r="AF38" i="48"/>
  <c r="AF71" i="82"/>
  <c r="AF73" i="82" s="1"/>
  <c r="AF19" i="82"/>
  <c r="AF78" i="82"/>
  <c r="AF27" i="82"/>
  <c r="AF35" i="82" s="1"/>
  <c r="AE34" i="50"/>
  <c r="AE42" i="50" s="1"/>
  <c r="AG114" i="59"/>
  <c r="AE7" i="52"/>
  <c r="D34" i="49"/>
  <c r="AG32" i="48"/>
  <c r="AG34" i="48"/>
  <c r="D107" i="49"/>
  <c r="AG38" i="48"/>
  <c r="AE10" i="52" s="1"/>
  <c r="AG71" i="82"/>
  <c r="AG73" i="82" s="1"/>
  <c r="AG19" i="82"/>
  <c r="AG78" i="82"/>
  <c r="AG27" i="82"/>
  <c r="AG30" i="50"/>
  <c r="AH114" i="59"/>
  <c r="AF7" i="52"/>
  <c r="D35" i="49"/>
  <c r="AU35" i="49" s="1"/>
  <c r="AH32" i="48"/>
  <c r="AH34" i="48" s="1"/>
  <c r="AH120" i="59" s="1"/>
  <c r="D108" i="49"/>
  <c r="AH38" i="48"/>
  <c r="AH71" i="82"/>
  <c r="AH73" i="82"/>
  <c r="AH19" i="82"/>
  <c r="AH78" i="82"/>
  <c r="AH27" i="82"/>
  <c r="AH28" i="82" s="1"/>
  <c r="AG34" i="50"/>
  <c r="AH30" i="50"/>
  <c r="AI114" i="59"/>
  <c r="AG7" i="52"/>
  <c r="D109" i="49"/>
  <c r="AV109" i="49" s="1"/>
  <c r="AI38" i="48"/>
  <c r="AI71" i="82"/>
  <c r="AI73" i="82" s="1"/>
  <c r="AI19" i="82"/>
  <c r="AI78" i="82"/>
  <c r="AI27" i="82"/>
  <c r="AI30" i="50"/>
  <c r="D37" i="49"/>
  <c r="AJ32" i="48"/>
  <c r="AJ34" i="48"/>
  <c r="D110" i="49"/>
  <c r="AJ38" i="48"/>
  <c r="AJ71" i="82"/>
  <c r="AJ73" i="82" s="1"/>
  <c r="AJ19" i="82"/>
  <c r="AJ78" i="82"/>
  <c r="AJ27" i="82"/>
  <c r="AJ30" i="50"/>
  <c r="AJ34" i="50" s="1"/>
  <c r="AJ42" i="50" s="1"/>
  <c r="AK114" i="59"/>
  <c r="AI7" i="52"/>
  <c r="D38" i="49"/>
  <c r="AK32" i="48"/>
  <c r="AK34" i="48" s="1"/>
  <c r="AI8" i="52" s="1"/>
  <c r="D111" i="49"/>
  <c r="AK38" i="48"/>
  <c r="AK71" i="82"/>
  <c r="AK73" i="82"/>
  <c r="AK19" i="82"/>
  <c r="AK78" i="82"/>
  <c r="AK27" i="82"/>
  <c r="AK30" i="50"/>
  <c r="AL114" i="59"/>
  <c r="AJ7" i="52"/>
  <c r="D39" i="49"/>
  <c r="AY39" i="49" s="1"/>
  <c r="AL32" i="48"/>
  <c r="AL34" i="48" s="1"/>
  <c r="D112" i="49"/>
  <c r="AL38" i="48"/>
  <c r="AL71" i="82"/>
  <c r="AL73" i="82"/>
  <c r="AL19" i="82"/>
  <c r="AL78" i="82"/>
  <c r="AL27" i="82"/>
  <c r="AL28" i="82" s="1"/>
  <c r="AM114" i="59"/>
  <c r="AK7" i="52"/>
  <c r="D40" i="49"/>
  <c r="AM32" i="48"/>
  <c r="AM34" i="48"/>
  <c r="D113" i="49"/>
  <c r="AN113" i="49" s="1"/>
  <c r="AM38" i="48"/>
  <c r="AK10" i="52" s="1"/>
  <c r="AN114" i="59"/>
  <c r="AL7" i="52"/>
  <c r="D41" i="49"/>
  <c r="BA41" i="49" s="1"/>
  <c r="AN32" i="48"/>
  <c r="AN34" i="48" s="1"/>
  <c r="AN120" i="59" s="1"/>
  <c r="D114" i="49"/>
  <c r="BM114" i="49" s="1"/>
  <c r="AN38" i="48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AD19" i="48"/>
  <c r="AD115" i="59"/>
  <c r="AE19" i="48"/>
  <c r="AE115" i="59" s="1"/>
  <c r="AE116" i="59" s="1"/>
  <c r="AF19" i="48"/>
  <c r="AF115" i="59"/>
  <c r="AG19" i="48"/>
  <c r="AG115" i="59"/>
  <c r="AH19" i="48"/>
  <c r="AH115" i="59"/>
  <c r="AI19" i="48"/>
  <c r="AI115" i="59" s="1"/>
  <c r="AI116" i="59" s="1"/>
  <c r="AJ19" i="48"/>
  <c r="AJ115" i="59"/>
  <c r="AK19" i="48"/>
  <c r="AK115" i="59"/>
  <c r="AL19" i="48"/>
  <c r="AL115" i="59"/>
  <c r="AM19" i="48"/>
  <c r="AM115" i="59" s="1"/>
  <c r="AM116" i="59" s="1"/>
  <c r="AN19" i="48"/>
  <c r="AN115" i="59"/>
  <c r="AC57" i="82"/>
  <c r="AC59" i="82"/>
  <c r="AD57" i="82"/>
  <c r="AD59" i="82"/>
  <c r="AE57" i="82"/>
  <c r="AE59" i="82" s="1"/>
  <c r="AE29" i="82" s="1"/>
  <c r="AF57" i="82"/>
  <c r="AF60" i="82" s="1"/>
  <c r="AF59" i="82"/>
  <c r="AG57" i="82"/>
  <c r="AG59" i="82"/>
  <c r="AH57" i="82"/>
  <c r="AH59" i="82"/>
  <c r="AH21" i="82" s="1"/>
  <c r="AI57" i="82"/>
  <c r="AJ57" i="82"/>
  <c r="AK57" i="82"/>
  <c r="AK59" i="82"/>
  <c r="AL57" i="82"/>
  <c r="AL59" i="82"/>
  <c r="AM57" i="82"/>
  <c r="AM59" i="82" s="1"/>
  <c r="AN57" i="82"/>
  <c r="AN60" i="82" s="1"/>
  <c r="AN61" i="82" s="1"/>
  <c r="AN59" i="82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H30" i="51"/>
  <c r="H29" i="51"/>
  <c r="H28" i="51"/>
  <c r="AZ57" i="82"/>
  <c r="AZ59" i="82"/>
  <c r="AY57" i="82"/>
  <c r="AY60" i="82" s="1"/>
  <c r="AY61" i="82" s="1"/>
  <c r="AX57" i="82"/>
  <c r="AX59" i="82" s="1"/>
  <c r="AW57" i="82"/>
  <c r="AV57" i="82"/>
  <c r="AV59" i="82"/>
  <c r="AU57" i="82"/>
  <c r="AU59" i="82"/>
  <c r="AU29" i="82" s="1"/>
  <c r="AT57" i="82"/>
  <c r="AT59" i="82" s="1"/>
  <c r="AT21" i="82" s="1"/>
  <c r="AS57" i="82"/>
  <c r="AR57" i="82"/>
  <c r="AR59" i="82"/>
  <c r="AQ57" i="82"/>
  <c r="AQ60" i="82" s="1"/>
  <c r="AQ61" i="82" s="1"/>
  <c r="AQ59" i="82"/>
  <c r="AQ29" i="82" s="1"/>
  <c r="AP57" i="82"/>
  <c r="AP59" i="82" s="1"/>
  <c r="AO57" i="82"/>
  <c r="AO59" i="82" s="1"/>
  <c r="AZ19" i="48"/>
  <c r="AZ115" i="59"/>
  <c r="AY19" i="48"/>
  <c r="AY115" i="59"/>
  <c r="AX19" i="48"/>
  <c r="AX115" i="59" s="1"/>
  <c r="AW19" i="48"/>
  <c r="AW115" i="59" s="1"/>
  <c r="AW116" i="59" s="1"/>
  <c r="AV19" i="48"/>
  <c r="AV115" i="59"/>
  <c r="AU19" i="48"/>
  <c r="AU115" i="59" s="1"/>
  <c r="AU116" i="59" s="1"/>
  <c r="AT19" i="48"/>
  <c r="AT115" i="59" s="1"/>
  <c r="AS19" i="48"/>
  <c r="AS115" i="59" s="1"/>
  <c r="AR19" i="48"/>
  <c r="AR115" i="59"/>
  <c r="AQ19" i="48"/>
  <c r="AQ115" i="59"/>
  <c r="AQ116" i="59" s="1"/>
  <c r="AP19" i="48"/>
  <c r="AP115" i="59" s="1"/>
  <c r="H36" i="46"/>
  <c r="I70" i="59"/>
  <c r="H80" i="116"/>
  <c r="BA39" i="50"/>
  <c r="BA51" i="52"/>
  <c r="BB60" i="82"/>
  <c r="BB39" i="50"/>
  <c r="BB51" i="52"/>
  <c r="BC39" i="50"/>
  <c r="BC51" i="52"/>
  <c r="BD39" i="50"/>
  <c r="BD51" i="52"/>
  <c r="BF39" i="50"/>
  <c r="BF51" i="52"/>
  <c r="BG39" i="50"/>
  <c r="BG51" i="52"/>
  <c r="BI39" i="50"/>
  <c r="BI51" i="52"/>
  <c r="BJ60" i="82"/>
  <c r="BJ39" i="50"/>
  <c r="BJ51" i="52" s="1"/>
  <c r="BK39" i="50"/>
  <c r="BK51" i="52" s="1"/>
  <c r="AO39" i="50"/>
  <c r="AO51" i="52"/>
  <c r="AP39" i="50"/>
  <c r="AP51" i="52"/>
  <c r="AQ39" i="50"/>
  <c r="AQ51" i="52" s="1"/>
  <c r="AR60" i="82"/>
  <c r="AR39" i="50"/>
  <c r="AR51" i="52" s="1"/>
  <c r="AS39" i="50"/>
  <c r="AS51" i="52"/>
  <c r="AT60" i="82"/>
  <c r="AT39" i="50"/>
  <c r="AT51" i="52" s="1"/>
  <c r="AU39" i="50"/>
  <c r="AU51" i="52" s="1"/>
  <c r="AV60" i="82"/>
  <c r="AV39" i="50"/>
  <c r="AV51" i="52"/>
  <c r="AW39" i="50"/>
  <c r="AW51" i="52" s="1"/>
  <c r="AW47" i="50"/>
  <c r="AW34" i="50" s="1"/>
  <c r="AX39" i="50"/>
  <c r="AX51" i="52" s="1"/>
  <c r="AX47" i="50"/>
  <c r="AY39" i="50"/>
  <c r="AY51" i="52"/>
  <c r="AZ60" i="82"/>
  <c r="AC60" i="82"/>
  <c r="AG60" i="82"/>
  <c r="AH60" i="82"/>
  <c r="AK60" i="82"/>
  <c r="AK47" i="50"/>
  <c r="AL47" i="50"/>
  <c r="BG57" i="82"/>
  <c r="BG60" i="82" s="1"/>
  <c r="BK19" i="48"/>
  <c r="BC19" i="48"/>
  <c r="H87" i="59"/>
  <c r="G97" i="116"/>
  <c r="Y21" i="82"/>
  <c r="Y37" i="82"/>
  <c r="Y29" i="82"/>
  <c r="AU60" i="82"/>
  <c r="BH34" i="50"/>
  <c r="BI30" i="50"/>
  <c r="BI34" i="50"/>
  <c r="BI35" i="50"/>
  <c r="Q35" i="50"/>
  <c r="Q50" i="52" s="1"/>
  <c r="Z34" i="50"/>
  <c r="AL60" i="82"/>
  <c r="AD60" i="82"/>
  <c r="AX60" i="82"/>
  <c r="AP60" i="82"/>
  <c r="AP61" i="82" s="1"/>
  <c r="BF21" i="48"/>
  <c r="BF57" i="82"/>
  <c r="BJ19" i="48"/>
  <c r="BB19" i="48"/>
  <c r="BB115" i="59" s="1"/>
  <c r="BK57" i="82"/>
  <c r="BC57" i="82"/>
  <c r="BG19" i="48"/>
  <c r="BI57" i="82"/>
  <c r="BI59" i="82" s="1"/>
  <c r="BA57" i="82"/>
  <c r="BE19" i="48"/>
  <c r="H81" i="59"/>
  <c r="G91" i="116"/>
  <c r="H93" i="59"/>
  <c r="G103" i="116"/>
  <c r="BH57" i="82"/>
  <c r="BL19" i="48"/>
  <c r="BD19" i="48"/>
  <c r="Z35" i="50"/>
  <c r="Z42" i="50"/>
  <c r="AK34" i="50"/>
  <c r="AL30" i="50"/>
  <c r="AL61" i="82"/>
  <c r="AK61" i="82"/>
  <c r="AH61" i="82"/>
  <c r="AG61" i="82"/>
  <c r="AF61" i="82"/>
  <c r="AD61" i="82"/>
  <c r="AC61" i="82"/>
  <c r="AZ61" i="82"/>
  <c r="AY30" i="50"/>
  <c r="AY34" i="50" s="1"/>
  <c r="AX30" i="50"/>
  <c r="AX34" i="50"/>
  <c r="AX61" i="82"/>
  <c r="AV61" i="82"/>
  <c r="AU61" i="82"/>
  <c r="AT61" i="82"/>
  <c r="AR61" i="82"/>
  <c r="BJ61" i="82"/>
  <c r="BD61" i="82"/>
  <c r="BB61" i="82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AL10" i="52"/>
  <c r="AN125" i="59"/>
  <c r="BA114" i="49"/>
  <c r="AO114" i="49"/>
  <c r="AL8" i="52"/>
  <c r="BM41" i="49"/>
  <c r="BN41" i="49" s="1"/>
  <c r="AO41" i="49"/>
  <c r="BL113" i="49"/>
  <c r="BN113" i="49"/>
  <c r="AZ113" i="49"/>
  <c r="AM120" i="59"/>
  <c r="AK8" i="52"/>
  <c r="BL40" i="49"/>
  <c r="BN40" i="49" s="1"/>
  <c r="AN40" i="49"/>
  <c r="AZ40" i="49"/>
  <c r="AL29" i="82"/>
  <c r="AL21" i="82"/>
  <c r="AL20" i="82"/>
  <c r="AJ36" i="52"/>
  <c r="AJ10" i="52"/>
  <c r="AL125" i="59"/>
  <c r="BK112" i="49"/>
  <c r="BN112" i="49" s="1"/>
  <c r="AY112" i="49"/>
  <c r="AM112" i="49"/>
  <c r="AL120" i="59"/>
  <c r="AJ8" i="52"/>
  <c r="BK39" i="49"/>
  <c r="BN39" i="49" s="1"/>
  <c r="AJ35" i="50"/>
  <c r="AK29" i="82"/>
  <c r="AK28" i="82"/>
  <c r="AK35" i="82"/>
  <c r="AK21" i="82"/>
  <c r="AK20" i="82"/>
  <c r="AI36" i="52" s="1"/>
  <c r="AI10" i="52"/>
  <c r="AK125" i="59"/>
  <c r="BJ111" i="49"/>
  <c r="BN111" i="49" s="1"/>
  <c r="AX111" i="49"/>
  <c r="AL111" i="49"/>
  <c r="AK120" i="59"/>
  <c r="BJ38" i="49"/>
  <c r="BN38" i="49"/>
  <c r="AL38" i="49"/>
  <c r="AX38" i="49"/>
  <c r="AJ35" i="82"/>
  <c r="AH10" i="52"/>
  <c r="AJ125" i="59"/>
  <c r="BI110" i="49"/>
  <c r="BN110" i="49" s="1"/>
  <c r="AW110" i="49"/>
  <c r="AK110" i="49"/>
  <c r="AJ120" i="59"/>
  <c r="AH8" i="52"/>
  <c r="BI37" i="49"/>
  <c r="BN37" i="49"/>
  <c r="AK37" i="49"/>
  <c r="AW37" i="49"/>
  <c r="AI35" i="82"/>
  <c r="AG10" i="52"/>
  <c r="AI125" i="59"/>
  <c r="BH109" i="49"/>
  <c r="BN109" i="49" s="1"/>
  <c r="AG42" i="50"/>
  <c r="AG35" i="50"/>
  <c r="AH35" i="82"/>
  <c r="AH20" i="82"/>
  <c r="AF36" i="52"/>
  <c r="AF10" i="52"/>
  <c r="AH125" i="59"/>
  <c r="BG108" i="49"/>
  <c r="BN108" i="49" s="1"/>
  <c r="AU108" i="49"/>
  <c r="AI108" i="49"/>
  <c r="AF8" i="52"/>
  <c r="BG35" i="49"/>
  <c r="BN35" i="49"/>
  <c r="AF42" i="50"/>
  <c r="AF35" i="50"/>
  <c r="AG29" i="82"/>
  <c r="AG28" i="82"/>
  <c r="AG35" i="82"/>
  <c r="AG21" i="82"/>
  <c r="AG20" i="82"/>
  <c r="AE36" i="52" s="1"/>
  <c r="BF107" i="49"/>
  <c r="BN107" i="49"/>
  <c r="AT107" i="49"/>
  <c r="AH107" i="49"/>
  <c r="AG120" i="59"/>
  <c r="AE8" i="52"/>
  <c r="BF34" i="49"/>
  <c r="BN34" i="49"/>
  <c r="AH34" i="49"/>
  <c r="AT34" i="49"/>
  <c r="AE35" i="50"/>
  <c r="AF29" i="82"/>
  <c r="AF28" i="82"/>
  <c r="AF21" i="82"/>
  <c r="AF20" i="82"/>
  <c r="AD36" i="52"/>
  <c r="AD10" i="52"/>
  <c r="AF125" i="59"/>
  <c r="BE106" i="49"/>
  <c r="BN106" i="49" s="1"/>
  <c r="AS106" i="49"/>
  <c r="AG106" i="49"/>
  <c r="AD8" i="52"/>
  <c r="BE33" i="49"/>
  <c r="BN33" i="49"/>
  <c r="AG33" i="49"/>
  <c r="AS33" i="49"/>
  <c r="AD35" i="50"/>
  <c r="AE28" i="82"/>
  <c r="AE21" i="82"/>
  <c r="AE20" i="82"/>
  <c r="AC36" i="52" s="1"/>
  <c r="AC10" i="52"/>
  <c r="AE125" i="59"/>
  <c r="BD105" i="49"/>
  <c r="BN105" i="49"/>
  <c r="AR105" i="49"/>
  <c r="AF105" i="49"/>
  <c r="AE120" i="59"/>
  <c r="AC8" i="52"/>
  <c r="BD32" i="49"/>
  <c r="BN32" i="49"/>
  <c r="AF32" i="49"/>
  <c r="AR32" i="49"/>
  <c r="AC42" i="50"/>
  <c r="AC35" i="50"/>
  <c r="AD29" i="82"/>
  <c r="AD28" i="82"/>
  <c r="AB10" i="52"/>
  <c r="AD125" i="59"/>
  <c r="BC104" i="49"/>
  <c r="BN104" i="49" s="1"/>
  <c r="AQ104" i="49"/>
  <c r="AE104" i="49"/>
  <c r="AD120" i="59"/>
  <c r="AB8" i="52"/>
  <c r="BC31" i="49"/>
  <c r="BN31" i="49"/>
  <c r="AE31" i="49"/>
  <c r="AQ31" i="49"/>
  <c r="AC29" i="82"/>
  <c r="AC28" i="82"/>
  <c r="AC35" i="82"/>
  <c r="AC21" i="82"/>
  <c r="AC20" i="82"/>
  <c r="AA36" i="52"/>
  <c r="AA10" i="52"/>
  <c r="G47" i="51"/>
  <c r="G13" i="51" s="1"/>
  <c r="AC125" i="59"/>
  <c r="BB103" i="49"/>
  <c r="BN103" i="49"/>
  <c r="AP103" i="49"/>
  <c r="AD103" i="49"/>
  <c r="AC34" i="48"/>
  <c r="BB30" i="49"/>
  <c r="BN30" i="49"/>
  <c r="AP30" i="49"/>
  <c r="AD30" i="49"/>
  <c r="AC114" i="59"/>
  <c r="AA7" i="52"/>
  <c r="AB51" i="52"/>
  <c r="AZ28" i="82"/>
  <c r="AZ29" i="82"/>
  <c r="AZ35" i="82"/>
  <c r="AX10" i="52"/>
  <c r="AZ125" i="59"/>
  <c r="BM126" i="49"/>
  <c r="BN126" i="49"/>
  <c r="BA126" i="49"/>
  <c r="AZ120" i="59"/>
  <c r="AX8" i="52"/>
  <c r="BM53" i="49"/>
  <c r="BN53" i="49"/>
  <c r="BA53" i="49"/>
  <c r="AY28" i="82"/>
  <c r="AY35" i="82"/>
  <c r="AW10" i="52"/>
  <c r="AY125" i="59"/>
  <c r="BL125" i="49"/>
  <c r="BN125" i="49"/>
  <c r="AZ125" i="49"/>
  <c r="AY120" i="59"/>
  <c r="AZ52" i="49"/>
  <c r="AX28" i="82"/>
  <c r="AX29" i="82"/>
  <c r="AX37" i="82" s="1"/>
  <c r="AX35" i="82"/>
  <c r="AX20" i="82"/>
  <c r="AV36" i="52" s="1"/>
  <c r="AX21" i="82"/>
  <c r="AX125" i="59"/>
  <c r="BN124" i="49"/>
  <c r="AY124" i="49"/>
  <c r="AX120" i="59"/>
  <c r="BK51" i="49"/>
  <c r="BN51" i="49"/>
  <c r="AY51" i="49"/>
  <c r="AV42" i="50"/>
  <c r="AV35" i="50"/>
  <c r="AW28" i="82"/>
  <c r="AW20" i="82"/>
  <c r="AU36" i="52"/>
  <c r="AU10" i="52"/>
  <c r="AW125" i="59"/>
  <c r="BJ123" i="49"/>
  <c r="BN123" i="49"/>
  <c r="AX123" i="49"/>
  <c r="AW120" i="59"/>
  <c r="AU8" i="52"/>
  <c r="BJ50" i="49"/>
  <c r="BN50" i="49" s="1"/>
  <c r="AX50" i="49"/>
  <c r="AU42" i="50"/>
  <c r="AU35" i="50"/>
  <c r="AV28" i="82"/>
  <c r="AV29" i="82"/>
  <c r="AV35" i="82"/>
  <c r="AV20" i="82"/>
  <c r="AV21" i="82"/>
  <c r="AT10" i="52"/>
  <c r="AV125" i="59"/>
  <c r="BI122" i="49"/>
  <c r="BN122" i="49" s="1"/>
  <c r="AV120" i="59"/>
  <c r="AT8" i="52"/>
  <c r="BN49" i="49"/>
  <c r="AW49" i="49"/>
  <c r="AT42" i="50"/>
  <c r="AT35" i="50"/>
  <c r="AU28" i="82"/>
  <c r="AU35" i="82"/>
  <c r="AU20" i="82"/>
  <c r="AS36" i="52" s="1"/>
  <c r="AS10" i="52"/>
  <c r="AU125" i="59"/>
  <c r="BH121" i="49"/>
  <c r="BN121" i="49"/>
  <c r="AV121" i="49"/>
  <c r="AU120" i="59"/>
  <c r="AS8" i="52"/>
  <c r="BH48" i="49"/>
  <c r="BN48" i="49"/>
  <c r="AT28" i="82"/>
  <c r="AT35" i="82"/>
  <c r="AT20" i="82"/>
  <c r="AR36" i="52"/>
  <c r="AR10" i="52"/>
  <c r="AT125" i="59"/>
  <c r="BG120" i="49"/>
  <c r="AU120" i="49"/>
  <c r="AT120" i="59"/>
  <c r="AR8" i="52"/>
  <c r="BG47" i="49"/>
  <c r="BN47" i="49"/>
  <c r="AU47" i="49"/>
  <c r="AR42" i="50"/>
  <c r="AS28" i="82"/>
  <c r="AS35" i="82"/>
  <c r="AQ10" i="52"/>
  <c r="AS125" i="59"/>
  <c r="BF119" i="49"/>
  <c r="BN119" i="49" s="1"/>
  <c r="AT119" i="49"/>
  <c r="BN46" i="49"/>
  <c r="AQ42" i="50"/>
  <c r="AQ35" i="50"/>
  <c r="AR28" i="82"/>
  <c r="AR29" i="82"/>
  <c r="AR35" i="82"/>
  <c r="AR20" i="82"/>
  <c r="AP36" i="52"/>
  <c r="AR21" i="82"/>
  <c r="AP10" i="52"/>
  <c r="AR125" i="59"/>
  <c r="BE118" i="49"/>
  <c r="BN118" i="49" s="1"/>
  <c r="AS118" i="49"/>
  <c r="AP8" i="52"/>
  <c r="BE45" i="49"/>
  <c r="BN45" i="49"/>
  <c r="AS45" i="49"/>
  <c r="AP42" i="50"/>
  <c r="AP35" i="50"/>
  <c r="AQ28" i="82"/>
  <c r="AQ35" i="82"/>
  <c r="AQ20" i="82"/>
  <c r="AO36" i="52" s="1"/>
  <c r="AO10" i="52"/>
  <c r="AQ125" i="59"/>
  <c r="BD117" i="49"/>
  <c r="BN117" i="49"/>
  <c r="AR117" i="49"/>
  <c r="AO8" i="52"/>
  <c r="BD44" i="49"/>
  <c r="BN44" i="49" s="1"/>
  <c r="AR44" i="49"/>
  <c r="AO35" i="50"/>
  <c r="AO42" i="50"/>
  <c r="AP28" i="82"/>
  <c r="AP29" i="82"/>
  <c r="AP35" i="82"/>
  <c r="AP20" i="82"/>
  <c r="AN36" i="52" s="1"/>
  <c r="AN10" i="52"/>
  <c r="AP125" i="59"/>
  <c r="BC116" i="49"/>
  <c r="BN116" i="49" s="1"/>
  <c r="AQ116" i="49"/>
  <c r="AP120" i="59"/>
  <c r="AN8" i="52"/>
  <c r="BC43" i="49"/>
  <c r="BN43" i="49"/>
  <c r="AQ43" i="49"/>
  <c r="AO29" i="82"/>
  <c r="AO28" i="82"/>
  <c r="AO35" i="82"/>
  <c r="AO21" i="82"/>
  <c r="AO20" i="82"/>
  <c r="AM36" i="52" s="1"/>
  <c r="AM10" i="52"/>
  <c r="AO125" i="59"/>
  <c r="BB115" i="49"/>
  <c r="BN115" i="49"/>
  <c r="AP115" i="49"/>
  <c r="AO34" i="48"/>
  <c r="BN42" i="49"/>
  <c r="AO114" i="59"/>
  <c r="AO21" i="48"/>
  <c r="H24" i="51"/>
  <c r="AN51" i="52"/>
  <c r="AN30" i="50"/>
  <c r="AN34" i="50"/>
  <c r="BL29" i="82"/>
  <c r="BL28" i="82"/>
  <c r="BL35" i="82"/>
  <c r="BL21" i="82"/>
  <c r="BL20" i="82"/>
  <c r="BJ10" i="52"/>
  <c r="BL125" i="59"/>
  <c r="BL120" i="59"/>
  <c r="BJ8" i="52"/>
  <c r="BJ42" i="50"/>
  <c r="BK28" i="82"/>
  <c r="BK35" i="82"/>
  <c r="BK20" i="82"/>
  <c r="BI36" i="52"/>
  <c r="BI10" i="52"/>
  <c r="BK120" i="59"/>
  <c r="BI8" i="52"/>
  <c r="BI42" i="50"/>
  <c r="BJ35" i="82"/>
  <c r="BH10" i="52"/>
  <c r="BJ125" i="59"/>
  <c r="BJ120" i="59"/>
  <c r="BH8" i="52"/>
  <c r="BH42" i="50"/>
  <c r="BH35" i="50"/>
  <c r="BI28" i="82"/>
  <c r="BI20" i="82"/>
  <c r="BG36" i="52"/>
  <c r="BG10" i="52"/>
  <c r="BI125" i="59"/>
  <c r="BI120" i="59"/>
  <c r="BG8" i="52"/>
  <c r="BG42" i="50"/>
  <c r="BH28" i="82"/>
  <c r="BH35" i="82"/>
  <c r="BH20" i="82"/>
  <c r="BF36" i="52" s="1"/>
  <c r="BF10" i="52"/>
  <c r="BH125" i="59"/>
  <c r="BH120" i="59"/>
  <c r="BF8" i="52"/>
  <c r="BF42" i="50"/>
  <c r="BF35" i="50"/>
  <c r="BG28" i="82"/>
  <c r="BG35" i="82"/>
  <c r="BG20" i="82"/>
  <c r="BE36" i="52" s="1"/>
  <c r="BE10" i="52"/>
  <c r="BG125" i="59"/>
  <c r="BG120" i="59"/>
  <c r="BE8" i="52"/>
  <c r="BE42" i="50"/>
  <c r="BE35" i="50"/>
  <c r="BE66" i="50" s="1"/>
  <c r="BG68" i="50" s="1"/>
  <c r="BF28" i="82"/>
  <c r="BF20" i="82"/>
  <c r="BD36" i="52"/>
  <c r="BD10" i="52"/>
  <c r="BF125" i="59"/>
  <c r="BF120" i="59"/>
  <c r="BD8" i="52"/>
  <c r="BF22" i="48"/>
  <c r="BF117" i="59" s="1"/>
  <c r="BD42" i="50"/>
  <c r="BD35" i="50"/>
  <c r="BE28" i="82"/>
  <c r="BE35" i="82"/>
  <c r="BE20" i="82"/>
  <c r="BC36" i="52"/>
  <c r="BC10" i="52"/>
  <c r="BE125" i="59"/>
  <c r="BE120" i="59"/>
  <c r="BC8" i="52"/>
  <c r="BC42" i="50"/>
  <c r="BC35" i="50"/>
  <c r="BC50" i="52" s="1"/>
  <c r="BD35" i="82"/>
  <c r="BB10" i="52"/>
  <c r="BD125" i="59"/>
  <c r="BD120" i="59"/>
  <c r="BB42" i="50"/>
  <c r="BB35" i="50"/>
  <c r="BC28" i="82"/>
  <c r="BC35" i="82"/>
  <c r="BC20" i="82"/>
  <c r="BA36" i="52"/>
  <c r="BA10" i="52"/>
  <c r="BC125" i="59"/>
  <c r="BA42" i="50"/>
  <c r="BA35" i="50"/>
  <c r="BB29" i="82"/>
  <c r="BB28" i="82"/>
  <c r="BB35" i="82"/>
  <c r="BB20" i="82"/>
  <c r="AZ36" i="52"/>
  <c r="BB21" i="82"/>
  <c r="AZ10" i="52"/>
  <c r="BB125" i="59"/>
  <c r="BB120" i="59"/>
  <c r="AZ8" i="52"/>
  <c r="BA28" i="82"/>
  <c r="BA20" i="82"/>
  <c r="AY36" i="52"/>
  <c r="AY10" i="52"/>
  <c r="I47" i="51"/>
  <c r="I13" i="51"/>
  <c r="BA125" i="59"/>
  <c r="I42" i="51"/>
  <c r="BA34" i="48"/>
  <c r="BA114" i="59"/>
  <c r="I24" i="51"/>
  <c r="AY7" i="52"/>
  <c r="AZ51" i="52"/>
  <c r="H13" i="50"/>
  <c r="AZ30" i="50"/>
  <c r="AZ34" i="50"/>
  <c r="AZ35" i="50" s="1"/>
  <c r="Q66" i="50"/>
  <c r="S68" i="50" s="1"/>
  <c r="Q43" i="50"/>
  <c r="Q40" i="64" s="1"/>
  <c r="R66" i="50"/>
  <c r="T68" i="50"/>
  <c r="R50" i="52"/>
  <c r="R43" i="50"/>
  <c r="R40" i="64"/>
  <c r="S66" i="50"/>
  <c r="U68" i="50"/>
  <c r="S50" i="52"/>
  <c r="S43" i="50"/>
  <c r="S40" i="64" s="1"/>
  <c r="T66" i="50"/>
  <c r="V68" i="50" s="1"/>
  <c r="T50" i="52"/>
  <c r="T43" i="50"/>
  <c r="T40" i="64"/>
  <c r="U66" i="50"/>
  <c r="W68" i="50"/>
  <c r="U50" i="52"/>
  <c r="U43" i="50"/>
  <c r="U40" i="64"/>
  <c r="V66" i="50"/>
  <c r="X68" i="50"/>
  <c r="V50" i="52"/>
  <c r="V43" i="50"/>
  <c r="V40" i="64"/>
  <c r="W66" i="50"/>
  <c r="Y68" i="50"/>
  <c r="W43" i="50"/>
  <c r="W40" i="64"/>
  <c r="W50" i="52"/>
  <c r="W37" i="52"/>
  <c r="X66" i="50"/>
  <c r="Z68" i="50"/>
  <c r="X50" i="52"/>
  <c r="X43" i="50"/>
  <c r="X40" i="64" s="1"/>
  <c r="H31" i="51"/>
  <c r="H5" i="51" s="1"/>
  <c r="AO115" i="59"/>
  <c r="BM39" i="50"/>
  <c r="BM35" i="50"/>
  <c r="BN39" i="50"/>
  <c r="BN35" i="50"/>
  <c r="F106" i="46"/>
  <c r="F99" i="46"/>
  <c r="G93" i="46"/>
  <c r="BA19" i="48"/>
  <c r="I27" i="51"/>
  <c r="H72" i="46"/>
  <c r="G85" i="46"/>
  <c r="H85" i="46"/>
  <c r="G78" i="46"/>
  <c r="H78" i="46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Y42" i="50"/>
  <c r="Y35" i="50"/>
  <c r="AN21" i="48"/>
  <c r="AN22" i="48" s="1"/>
  <c r="AN116" i="59"/>
  <c r="AM21" i="48"/>
  <c r="AL21" i="48"/>
  <c r="AL116" i="59"/>
  <c r="AK21" i="48"/>
  <c r="AK116" i="59"/>
  <c r="AI21" i="48"/>
  <c r="AH21" i="48"/>
  <c r="AH22" i="48" s="1"/>
  <c r="AH116" i="59"/>
  <c r="AG21" i="48"/>
  <c r="AG22" i="48" s="1"/>
  <c r="AG117" i="59" s="1"/>
  <c r="AG116" i="59"/>
  <c r="AF21" i="48"/>
  <c r="AF22" i="48" s="1"/>
  <c r="AF117" i="59" s="1"/>
  <c r="AF116" i="59"/>
  <c r="AE21" i="48"/>
  <c r="AD21" i="48"/>
  <c r="AD116" i="59"/>
  <c r="AZ21" i="48"/>
  <c r="AZ22" i="48" s="1"/>
  <c r="AZ117" i="59" s="1"/>
  <c r="AZ116" i="59"/>
  <c r="AY21" i="48"/>
  <c r="AY22" i="48" s="1"/>
  <c r="AY116" i="59"/>
  <c r="AX21" i="48"/>
  <c r="AX116" i="59"/>
  <c r="AW21" i="48"/>
  <c r="AW22" i="48" s="1"/>
  <c r="AW117" i="59" s="1"/>
  <c r="AV21" i="48"/>
  <c r="AV22" i="48" s="1"/>
  <c r="AV116" i="59"/>
  <c r="AU21" i="48"/>
  <c r="AU22" i="48" s="1"/>
  <c r="AU117" i="59" s="1"/>
  <c r="AT21" i="48"/>
  <c r="AT116" i="59"/>
  <c r="AS21" i="48"/>
  <c r="AS116" i="59"/>
  <c r="AR21" i="48"/>
  <c r="AR116" i="59"/>
  <c r="AQ21" i="48"/>
  <c r="AQ22" i="48" s="1"/>
  <c r="AQ117" i="59" s="1"/>
  <c r="Y36" i="82"/>
  <c r="I29" i="51"/>
  <c r="I30" i="51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BL115" i="59"/>
  <c r="BL116" i="59"/>
  <c r="BL21" i="48"/>
  <c r="BL22" i="48"/>
  <c r="BL117" i="59" s="1"/>
  <c r="BA59" i="82"/>
  <c r="BA60" i="82"/>
  <c r="BA61" i="82"/>
  <c r="BB116" i="59"/>
  <c r="BB21" i="48"/>
  <c r="BB22" i="48"/>
  <c r="BB117" i="59" s="1"/>
  <c r="BI60" i="82"/>
  <c r="BI61" i="82" s="1"/>
  <c r="BJ115" i="59"/>
  <c r="BJ116" i="59" s="1"/>
  <c r="BJ21" i="48"/>
  <c r="BJ22" i="48" s="1"/>
  <c r="BJ117" i="59" s="1"/>
  <c r="BF59" i="82"/>
  <c r="BF60" i="82"/>
  <c r="BF61" i="82" s="1"/>
  <c r="BG115" i="59"/>
  <c r="BG116" i="59" s="1"/>
  <c r="BG21" i="48"/>
  <c r="BG22" i="48" s="1"/>
  <c r="BG117" i="59" s="1"/>
  <c r="BD115" i="59"/>
  <c r="BD116" i="59"/>
  <c r="BD21" i="48"/>
  <c r="BD22" i="48" s="1"/>
  <c r="BD117" i="59" s="1"/>
  <c r="BE115" i="59"/>
  <c r="BE116" i="59"/>
  <c r="BE21" i="48"/>
  <c r="BE22" i="48"/>
  <c r="BE117" i="59"/>
  <c r="BC59" i="82"/>
  <c r="BC60" i="82"/>
  <c r="BC61" i="82" s="1"/>
  <c r="BK115" i="59"/>
  <c r="BK116" i="59" s="1"/>
  <c r="BK21" i="48"/>
  <c r="BK22" i="48" s="1"/>
  <c r="BK117" i="59"/>
  <c r="BK59" i="82"/>
  <c r="BK60" i="82"/>
  <c r="BK61" i="82"/>
  <c r="BG59" i="82"/>
  <c r="BG29" i="82" s="1"/>
  <c r="BG61" i="82"/>
  <c r="AX42" i="50"/>
  <c r="AX35" i="50"/>
  <c r="AR22" i="48"/>
  <c r="AR117" i="59" s="1"/>
  <c r="AS22" i="48"/>
  <c r="AS117" i="59"/>
  <c r="AT22" i="48"/>
  <c r="AT117" i="59" s="1"/>
  <c r="AV117" i="59"/>
  <c r="AX22" i="48"/>
  <c r="AX117" i="59"/>
  <c r="AY117" i="59"/>
  <c r="AD22" i="48"/>
  <c r="AD117" i="59" s="1"/>
  <c r="AE22" i="48"/>
  <c r="AE117" i="59"/>
  <c r="AH117" i="59"/>
  <c r="AI22" i="48"/>
  <c r="AI117" i="59"/>
  <c r="AK22" i="48"/>
  <c r="AK117" i="59" s="1"/>
  <c r="AL22" i="48"/>
  <c r="AL117" i="59" s="1"/>
  <c r="AM22" i="48"/>
  <c r="AM117" i="59" s="1"/>
  <c r="AN117" i="59"/>
  <c r="Y66" i="50"/>
  <c r="AA68" i="50"/>
  <c r="Y50" i="52"/>
  <c r="Y43" i="50"/>
  <c r="Y40" i="64" s="1"/>
  <c r="I93" i="59"/>
  <c r="BM197" i="59"/>
  <c r="I87" i="59"/>
  <c r="BM191" i="59"/>
  <c r="I81" i="59"/>
  <c r="BM185" i="59"/>
  <c r="BA115" i="59"/>
  <c r="H93" i="46"/>
  <c r="G106" i="46"/>
  <c r="H106" i="46"/>
  <c r="G99" i="46"/>
  <c r="H99" i="46"/>
  <c r="BN66" i="50"/>
  <c r="BN43" i="50"/>
  <c r="BM66" i="50"/>
  <c r="BM43" i="50"/>
  <c r="AY42" i="50"/>
  <c r="AY35" i="50"/>
  <c r="H9" i="50"/>
  <c r="H15" i="50"/>
  <c r="I3" i="51"/>
  <c r="H4" i="97"/>
  <c r="H4" i="91"/>
  <c r="I10" i="59"/>
  <c r="H20" i="116"/>
  <c r="BA120" i="59"/>
  <c r="I44" i="51"/>
  <c r="I9" i="51"/>
  <c r="AY8" i="52"/>
  <c r="AZ37" i="52"/>
  <c r="BB37" i="82"/>
  <c r="BA50" i="52"/>
  <c r="BA43" i="50"/>
  <c r="BA40" i="64"/>
  <c r="BA66" i="50"/>
  <c r="BC68" i="50" s="1"/>
  <c r="BB50" i="52"/>
  <c r="BB66" i="50"/>
  <c r="BD68" i="50"/>
  <c r="BB43" i="50"/>
  <c r="BB40" i="64"/>
  <c r="BC66" i="50"/>
  <c r="BE68" i="50" s="1"/>
  <c r="BC43" i="50"/>
  <c r="BC40" i="64"/>
  <c r="BD50" i="52"/>
  <c r="BD66" i="50"/>
  <c r="BF68" i="50"/>
  <c r="BD43" i="50"/>
  <c r="BD40" i="64" s="1"/>
  <c r="BE50" i="52"/>
  <c r="BF50" i="52"/>
  <c r="BF66" i="50"/>
  <c r="BH68" i="50"/>
  <c r="BF43" i="50"/>
  <c r="BF40" i="64"/>
  <c r="BG50" i="52"/>
  <c r="BG66" i="50"/>
  <c r="BI68" i="50" s="1"/>
  <c r="BG43" i="50"/>
  <c r="BG40" i="64"/>
  <c r="BH50" i="52"/>
  <c r="BH66" i="50"/>
  <c r="BJ68" i="50" s="1"/>
  <c r="BH43" i="50"/>
  <c r="BH40" i="64" s="1"/>
  <c r="BI50" i="52"/>
  <c r="BI66" i="50"/>
  <c r="BK68" i="50"/>
  <c r="BI43" i="50"/>
  <c r="BI40" i="64" s="1"/>
  <c r="BK66" i="50"/>
  <c r="BM68" i="50" s="1"/>
  <c r="BK50" i="52"/>
  <c r="BK43" i="50"/>
  <c r="BK40" i="64"/>
  <c r="BJ50" i="52"/>
  <c r="BJ43" i="50"/>
  <c r="BJ40" i="64"/>
  <c r="BJ66" i="50"/>
  <c r="BL68" i="50" s="1"/>
  <c r="BJ36" i="52"/>
  <c r="BJ37" i="52"/>
  <c r="BL37" i="82"/>
  <c r="BL36" i="82"/>
  <c r="AN35" i="50"/>
  <c r="AN42" i="50"/>
  <c r="G9" i="50"/>
  <c r="G15" i="50" s="1"/>
  <c r="H3" i="51"/>
  <c r="H6" i="51"/>
  <c r="G4" i="97"/>
  <c r="G4" i="91"/>
  <c r="AO22" i="48"/>
  <c r="AO117" i="59" s="1"/>
  <c r="AO116" i="59"/>
  <c r="H10" i="59"/>
  <c r="G20" i="116" s="1"/>
  <c r="AO120" i="59"/>
  <c r="H44" i="51"/>
  <c r="H9" i="51"/>
  <c r="AM8" i="52"/>
  <c r="H21" i="59"/>
  <c r="G31" i="116"/>
  <c r="AO37" i="82"/>
  <c r="AM37" i="52"/>
  <c r="AN37" i="52"/>
  <c r="AP37" i="82"/>
  <c r="AO50" i="52"/>
  <c r="AO43" i="50"/>
  <c r="AO40" i="64"/>
  <c r="AO66" i="50"/>
  <c r="AQ68" i="50"/>
  <c r="AP50" i="52"/>
  <c r="AP43" i="50"/>
  <c r="AP40" i="64" s="1"/>
  <c r="AP66" i="50"/>
  <c r="AR68" i="50"/>
  <c r="AP37" i="52"/>
  <c r="AR37" i="82"/>
  <c r="AQ66" i="50"/>
  <c r="AS68" i="50" s="1"/>
  <c r="AQ50" i="52"/>
  <c r="AQ43" i="50"/>
  <c r="AQ40" i="64"/>
  <c r="AR50" i="52"/>
  <c r="AR43" i="50"/>
  <c r="AR40" i="64" s="1"/>
  <c r="AR66" i="50"/>
  <c r="AT68" i="50" s="1"/>
  <c r="AR37" i="52"/>
  <c r="AT50" i="52"/>
  <c r="AT43" i="50"/>
  <c r="AT40" i="64"/>
  <c r="AT66" i="50"/>
  <c r="AV68" i="50" s="1"/>
  <c r="AT37" i="52"/>
  <c r="AV37" i="82"/>
  <c r="AV36" i="82"/>
  <c r="AT36" i="52"/>
  <c r="AU66" i="50"/>
  <c r="AW68" i="50"/>
  <c r="AU50" i="52"/>
  <c r="AU43" i="50"/>
  <c r="AU40" i="64"/>
  <c r="AV50" i="52"/>
  <c r="AV43" i="50"/>
  <c r="AV40" i="64"/>
  <c r="AV66" i="50"/>
  <c r="AX68" i="50" s="1"/>
  <c r="AV37" i="52"/>
  <c r="AY36" i="82"/>
  <c r="AW36" i="52"/>
  <c r="AC120" i="59"/>
  <c r="AA8" i="52"/>
  <c r="AC37" i="82"/>
  <c r="AA37" i="52"/>
  <c r="AC66" i="50"/>
  <c r="AE68" i="50"/>
  <c r="AC50" i="52"/>
  <c r="AC43" i="50"/>
  <c r="AC40" i="64"/>
  <c r="AE37" i="82"/>
  <c r="AC37" i="52"/>
  <c r="AD50" i="52"/>
  <c r="AD66" i="50"/>
  <c r="AF68" i="50"/>
  <c r="AD43" i="50"/>
  <c r="AD40" i="64" s="1"/>
  <c r="AD37" i="52"/>
  <c r="AF37" i="82"/>
  <c r="AE50" i="52"/>
  <c r="AE66" i="50"/>
  <c r="AG68" i="50"/>
  <c r="AE43" i="50"/>
  <c r="AE40" i="64"/>
  <c r="AG37" i="82"/>
  <c r="AE37" i="52"/>
  <c r="AF50" i="52"/>
  <c r="AF66" i="50"/>
  <c r="AH68" i="50"/>
  <c r="AF43" i="50"/>
  <c r="AF40" i="64"/>
  <c r="AF37" i="52"/>
  <c r="AG50" i="52"/>
  <c r="AG66" i="50"/>
  <c r="AI68" i="50"/>
  <c r="AG43" i="50"/>
  <c r="AG40" i="64"/>
  <c r="AK37" i="82"/>
  <c r="AI37" i="52"/>
  <c r="AJ50" i="52"/>
  <c r="AJ66" i="50"/>
  <c r="AL68" i="50" s="1"/>
  <c r="AJ43" i="50"/>
  <c r="AJ40" i="64" s="1"/>
  <c r="AJ37" i="52"/>
  <c r="AL37" i="82"/>
  <c r="D44" i="116"/>
  <c r="J34" i="59"/>
  <c r="K34" i="59"/>
  <c r="D53" i="116"/>
  <c r="J43" i="59"/>
  <c r="K43" i="59"/>
  <c r="I40" i="97"/>
  <c r="AW42" i="50"/>
  <c r="AW35" i="50"/>
  <c r="AK42" i="50"/>
  <c r="AK35" i="50"/>
  <c r="Z66" i="50"/>
  <c r="AB68" i="50"/>
  <c r="Z43" i="50"/>
  <c r="Z40" i="64" s="1"/>
  <c r="Z50" i="52"/>
  <c r="J97" i="59"/>
  <c r="K97" i="59"/>
  <c r="J95" i="59"/>
  <c r="K95" i="59"/>
  <c r="J90" i="59"/>
  <c r="K90" i="59"/>
  <c r="J84" i="59"/>
  <c r="K84" i="59"/>
  <c r="J77" i="59"/>
  <c r="K77" i="59"/>
  <c r="BA21" i="48"/>
  <c r="BA36" i="82"/>
  <c r="BB36" i="82"/>
  <c r="BC36" i="82"/>
  <c r="BE36" i="82"/>
  <c r="BF36" i="82"/>
  <c r="BG36" i="82"/>
  <c r="BH36" i="82"/>
  <c r="BI36" i="82"/>
  <c r="BK36" i="82"/>
  <c r="AO36" i="82"/>
  <c r="AP36" i="82"/>
  <c r="AQ36" i="82"/>
  <c r="AR36" i="82"/>
  <c r="AT36" i="82"/>
  <c r="AU36" i="82"/>
  <c r="AW36" i="82"/>
  <c r="AX36" i="82"/>
  <c r="AZ36" i="82"/>
  <c r="AC36" i="82"/>
  <c r="AE36" i="82"/>
  <c r="AF36" i="82"/>
  <c r="AG36" i="82"/>
  <c r="AH36" i="82"/>
  <c r="AK36" i="82"/>
  <c r="AL36" i="82"/>
  <c r="BF21" i="82"/>
  <c r="BF29" i="82"/>
  <c r="BF37" i="82" s="1"/>
  <c r="BG21" i="82"/>
  <c r="BI21" i="82"/>
  <c r="BI29" i="82"/>
  <c r="BA29" i="82"/>
  <c r="BA21" i="82"/>
  <c r="BC21" i="82"/>
  <c r="BC29" i="82"/>
  <c r="BK21" i="82"/>
  <c r="BK29" i="82"/>
  <c r="BA22" i="48"/>
  <c r="BA117" i="59"/>
  <c r="AK50" i="52"/>
  <c r="AK66" i="50"/>
  <c r="AM68" i="50"/>
  <c r="AK43" i="50"/>
  <c r="AK40" i="64" s="1"/>
  <c r="AW66" i="50"/>
  <c r="AY68" i="50" s="1"/>
  <c r="AW50" i="52"/>
  <c r="AW43" i="50"/>
  <c r="AW40" i="64" s="1"/>
  <c r="H16" i="59"/>
  <c r="G26" i="116" s="1"/>
  <c r="H7" i="51"/>
  <c r="AN66" i="50"/>
  <c r="AN50" i="52"/>
  <c r="AZ66" i="50"/>
  <c r="H10" i="50"/>
  <c r="H16" i="50" s="1"/>
  <c r="AZ50" i="52"/>
  <c r="AZ43" i="50"/>
  <c r="AZ40" i="64" s="1"/>
  <c r="AY66" i="50"/>
  <c r="BA68" i="50"/>
  <c r="AY50" i="52"/>
  <c r="AY43" i="50"/>
  <c r="AY40" i="64"/>
  <c r="H91" i="116"/>
  <c r="J81" i="59"/>
  <c r="K81" i="59"/>
  <c r="H97" i="116"/>
  <c r="J87" i="59"/>
  <c r="K87" i="59"/>
  <c r="H103" i="116"/>
  <c r="J93" i="59"/>
  <c r="K93" i="59"/>
  <c r="AX50" i="52"/>
  <c r="AX43" i="50"/>
  <c r="AX40" i="64" s="1"/>
  <c r="AX66" i="50"/>
  <c r="AZ68" i="50"/>
  <c r="BI37" i="52"/>
  <c r="BK37" i="82"/>
  <c r="BG37" i="52"/>
  <c r="BI37" i="82"/>
  <c r="BA37" i="52"/>
  <c r="BD37" i="52"/>
  <c r="BE37" i="52"/>
  <c r="BG37" i="82"/>
  <c r="AY37" i="52"/>
  <c r="BA37" i="82"/>
  <c r="H54" i="50"/>
  <c r="BB68" i="50"/>
  <c r="H56" i="50"/>
  <c r="AP68" i="50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 s="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 s="1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 s="1"/>
  <c r="AZ163" i="6"/>
  <c r="AZ165" i="6" s="1"/>
  <c r="AZ208" i="6" s="1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 s="1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 s="1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 s="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 s="1"/>
  <c r="G320" i="6"/>
  <c r="G322" i="6"/>
  <c r="BI102" i="60"/>
  <c r="BK165" i="91"/>
  <c r="X370" i="6"/>
  <c r="AN103" i="60"/>
  <c r="AN370" i="6"/>
  <c r="AJ110" i="91"/>
  <c r="AJ16" i="92" s="1"/>
  <c r="AJ18" i="92" s="1"/>
  <c r="AJ27" i="92" s="1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 s="1"/>
  <c r="AT103" i="60"/>
  <c r="BB103" i="60"/>
  <c r="J177" i="60"/>
  <c r="V27" i="6"/>
  <c r="N289" i="97"/>
  <c r="AP110" i="91"/>
  <c r="AP16" i="92" s="1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 s="1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 s="1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 s="1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G111" i="91"/>
  <c r="G17" i="92" s="1"/>
  <c r="O111" i="91"/>
  <c r="P103" i="60"/>
  <c r="L110" i="91"/>
  <c r="L16" i="92"/>
  <c r="L18" i="92" s="1"/>
  <c r="L27" i="92" s="1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 s="1"/>
  <c r="AC27" i="92" s="1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 s="1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 s="1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 s="1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 s="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 s="1"/>
  <c r="AP144" i="6"/>
  <c r="AX144" i="6"/>
  <c r="AX559" i="6"/>
  <c r="AB16" i="29"/>
  <c r="AB18" i="29" s="1"/>
  <c r="AT111" i="91"/>
  <c r="AT17" i="92"/>
  <c r="R144" i="6"/>
  <c r="R559" i="6"/>
  <c r="N111" i="91"/>
  <c r="N17" i="92" s="1"/>
  <c r="BJ111" i="91"/>
  <c r="BJ17" i="92" s="1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 s="1"/>
  <c r="U145" i="6"/>
  <c r="AQ110" i="91"/>
  <c r="AQ16" i="92" s="1"/>
  <c r="BC370" i="6"/>
  <c r="BG110" i="91"/>
  <c r="BG16" i="92"/>
  <c r="BG18" i="92"/>
  <c r="BG27" i="92" s="1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 s="1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 s="1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 s="1"/>
  <c r="BJ33" i="29" s="1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 s="1"/>
  <c r="T27" i="6"/>
  <c r="O12" i="71"/>
  <c r="AB143" i="6"/>
  <c r="AZ143" i="6"/>
  <c r="L145" i="6"/>
  <c r="L153" i="6"/>
  <c r="AV5" i="29"/>
  <c r="BF146" i="6"/>
  <c r="AN5" i="29"/>
  <c r="AN9" i="29"/>
  <c r="AN33" i="29" s="1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 s="1"/>
  <c r="S332" i="6" s="1"/>
  <c r="O138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 s="1"/>
  <c r="AM102" i="60"/>
  <c r="X111" i="91"/>
  <c r="X17" i="92"/>
  <c r="AF111" i="91"/>
  <c r="AF17" i="92" s="1"/>
  <c r="AF18" i="92" s="1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 s="1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 s="1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 s="1"/>
  <c r="BB147" i="6"/>
  <c r="AD543" i="6"/>
  <c r="Z366" i="97"/>
  <c r="Z197" i="97"/>
  <c r="D25" i="29"/>
  <c r="D27" i="29"/>
  <c r="D41" i="29" s="1"/>
  <c r="D43" i="29" s="1"/>
  <c r="F6" i="28" s="1"/>
  <c r="C8" i="36" s="1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 s="1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 s="1"/>
  <c r="AO143" i="6"/>
  <c r="AC110" i="91"/>
  <c r="AC16" i="92"/>
  <c r="AG370" i="6"/>
  <c r="I370" i="6"/>
  <c r="I143" i="6"/>
  <c r="G144" i="6"/>
  <c r="AR7" i="29"/>
  <c r="BK16" i="29"/>
  <c r="BK18" i="29"/>
  <c r="T25" i="29"/>
  <c r="T27" i="29" s="1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 s="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 s="1"/>
  <c r="R41" i="29"/>
  <c r="R43" i="29" s="1"/>
  <c r="T6" i="28" s="1"/>
  <c r="S172" i="59" s="1"/>
  <c r="AI432" i="6"/>
  <c r="AE253" i="97"/>
  <c r="AJ9" i="29"/>
  <c r="BG8" i="29"/>
  <c r="BG9" i="29" s="1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 s="1"/>
  <c r="AR27" i="92" s="1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 s="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 s="1"/>
  <c r="BI323" i="6" s="1"/>
  <c r="BE131" i="91" s="1"/>
  <c r="BE132" i="91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 s="1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 s="1"/>
  <c r="X144" i="6"/>
  <c r="X559" i="6"/>
  <c r="L111" i="91"/>
  <c r="L17" i="92" s="1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 s="1"/>
  <c r="BC6" i="28" s="1"/>
  <c r="AO145" i="6"/>
  <c r="H343" i="97"/>
  <c r="AM147" i="6"/>
  <c r="AI25" i="29"/>
  <c r="AE147" i="6"/>
  <c r="AA25" i="29"/>
  <c r="S25" i="29"/>
  <c r="W147" i="6"/>
  <c r="O147" i="6"/>
  <c r="K25" i="29"/>
  <c r="K27" i="29" s="1"/>
  <c r="AJ146" i="6"/>
  <c r="AF16" i="29"/>
  <c r="X16" i="29"/>
  <c r="X18" i="29"/>
  <c r="AB146" i="6"/>
  <c r="AC146" i="6"/>
  <c r="AC154" i="6"/>
  <c r="BM145" i="6"/>
  <c r="BI7" i="29"/>
  <c r="AC7" i="29"/>
  <c r="AC9" i="29" s="1"/>
  <c r="AG145" i="6"/>
  <c r="R145" i="6"/>
  <c r="N7" i="29"/>
  <c r="N9" i="29"/>
  <c r="N33" i="29"/>
  <c r="N34" i="29" s="1"/>
  <c r="P12" i="28" s="1"/>
  <c r="BH103" i="60"/>
  <c r="BK144" i="6"/>
  <c r="BK559" i="6"/>
  <c r="BC77" i="6"/>
  <c r="AX14" i="71"/>
  <c r="AY111" i="91"/>
  <c r="AZ103" i="60"/>
  <c r="AR103" i="60"/>
  <c r="AQ111" i="91"/>
  <c r="AQ17" i="92" s="1"/>
  <c r="AQ18" i="92" s="1"/>
  <c r="AQ27" i="92" s="1"/>
  <c r="AU77" i="6"/>
  <c r="AP14" i="71"/>
  <c r="AU144" i="6"/>
  <c r="AJ103" i="60"/>
  <c r="AI111" i="91"/>
  <c r="AI17" i="92"/>
  <c r="AE77" i="6"/>
  <c r="AB104" i="60"/>
  <c r="AA111" i="91"/>
  <c r="C47" i="9"/>
  <c r="S111" i="91"/>
  <c r="S17" i="92" s="1"/>
  <c r="W77" i="6"/>
  <c r="R18" i="12"/>
  <c r="T103" i="60"/>
  <c r="O77" i="6"/>
  <c r="J14" i="71"/>
  <c r="L103" i="60"/>
  <c r="K111" i="91"/>
  <c r="K17" i="92" s="1"/>
  <c r="K18" i="92" s="1"/>
  <c r="K27" i="92" s="1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 s="1"/>
  <c r="AV27" i="92" s="1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 s="1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 s="1"/>
  <c r="AZ146" i="6"/>
  <c r="T432" i="6"/>
  <c r="P255" i="97"/>
  <c r="AD9" i="29"/>
  <c r="AD33" i="29" s="1"/>
  <c r="BK27" i="29"/>
  <c r="L143" i="6"/>
  <c r="L558" i="6"/>
  <c r="L560" i="6"/>
  <c r="G8" i="12"/>
  <c r="E47" i="9"/>
  <c r="E5" i="9" s="1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 s="1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 s="1"/>
  <c r="O18" i="29"/>
  <c r="Z27" i="29"/>
  <c r="Z41" i="29" s="1"/>
  <c r="Z43" i="29" s="1"/>
  <c r="AB6" i="28" s="1"/>
  <c r="AA172" i="59"/>
  <c r="AN18" i="29"/>
  <c r="AZ18" i="29"/>
  <c r="BC18" i="29"/>
  <c r="BC19" i="29" s="1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 s="1"/>
  <c r="Z103" i="60"/>
  <c r="Y111" i="91"/>
  <c r="Y17" i="92" s="1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 s="1"/>
  <c r="AW323" i="6" s="1"/>
  <c r="AS131" i="91" s="1"/>
  <c r="AS132" i="91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 s="1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 s="1"/>
  <c r="AW43" i="29" s="1"/>
  <c r="AY6" i="28" s="1"/>
  <c r="AV8" i="36" s="1"/>
  <c r="AC18" i="29"/>
  <c r="AN27" i="29"/>
  <c r="AN41" i="29"/>
  <c r="AN43" i="29"/>
  <c r="AP6" i="28" s="1"/>
  <c r="AM8" i="36" s="1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 s="1"/>
  <c r="P6" i="28" s="1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 s="1"/>
  <c r="Y37" i="29" s="1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 s="1"/>
  <c r="AA103" i="60"/>
  <c r="Z111" i="91"/>
  <c r="Z17" i="92" s="1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 s="1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 s="1"/>
  <c r="AL27" i="92" s="1"/>
  <c r="Z370" i="6"/>
  <c r="Z143" i="6"/>
  <c r="W102" i="60"/>
  <c r="R370" i="6"/>
  <c r="O102" i="60"/>
  <c r="I18" i="29"/>
  <c r="AV27" i="29"/>
  <c r="AV41" i="29" s="1"/>
  <c r="AV43" i="29" s="1"/>
  <c r="AX6" i="28" s="1"/>
  <c r="AU8" i="36" s="1"/>
  <c r="AF287" i="6"/>
  <c r="AV287" i="6"/>
  <c r="G110" i="91"/>
  <c r="G16" i="92"/>
  <c r="G18" i="92" s="1"/>
  <c r="G27" i="92" s="1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 s="1"/>
  <c r="P36" i="92" s="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 s="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 s="1"/>
  <c r="F70" i="10"/>
  <c r="G70" i="10"/>
  <c r="J89" i="68"/>
  <c r="F49" i="10"/>
  <c r="AS89" i="68"/>
  <c r="AL89" i="68"/>
  <c r="AL93" i="68" s="1"/>
  <c r="AL94" i="68"/>
  <c r="AN332" i="6" s="1"/>
  <c r="AJ138" i="91" s="1"/>
  <c r="AJ139" i="91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 s="1"/>
  <c r="U27" i="29"/>
  <c r="U41" i="29" s="1"/>
  <c r="U43" i="29" s="1"/>
  <c r="W6" i="28" s="1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 s="1"/>
  <c r="D100" i="10"/>
  <c r="D14" i="10"/>
  <c r="D171" i="10"/>
  <c r="D18" i="10" s="1"/>
  <c r="E100" i="10"/>
  <c r="E102" i="10" s="1"/>
  <c r="E16" i="10" s="1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 s="1"/>
  <c r="B23" i="10" s="1"/>
  <c r="B172" i="10"/>
  <c r="B19" i="10"/>
  <c r="C49" i="10"/>
  <c r="C7" i="10"/>
  <c r="C71" i="10"/>
  <c r="C72" i="10" s="1"/>
  <c r="C12" i="10" s="1"/>
  <c r="C11" i="10"/>
  <c r="C172" i="10"/>
  <c r="D49" i="10"/>
  <c r="D7" i="10"/>
  <c r="D71" i="10"/>
  <c r="D11" i="10"/>
  <c r="D101" i="10"/>
  <c r="E49" i="10"/>
  <c r="E7" i="10"/>
  <c r="E101" i="10"/>
  <c r="E15" i="10" s="1"/>
  <c r="E172" i="10"/>
  <c r="F71" i="10"/>
  <c r="F11" i="10"/>
  <c r="F101" i="10"/>
  <c r="F15" i="10"/>
  <c r="F172" i="10"/>
  <c r="F19" i="10" s="1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 s="1"/>
  <c r="BC323" i="6" s="1"/>
  <c r="AJ89" i="68"/>
  <c r="AJ94" i="68"/>
  <c r="AL332" i="6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E138" i="91" s="1"/>
  <c r="E139" i="91" s="1"/>
  <c r="B100" i="10"/>
  <c r="B14" i="10"/>
  <c r="B171" i="10"/>
  <c r="B18" i="10" s="1"/>
  <c r="D48" i="10"/>
  <c r="F171" i="10"/>
  <c r="F18" i="10" s="1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 s="1"/>
  <c r="AH19" i="29" s="1"/>
  <c r="AH37" i="29" s="1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 s="1"/>
  <c r="E43" i="29" s="1"/>
  <c r="G6" i="28" s="1"/>
  <c r="G146" i="6"/>
  <c r="G154" i="6"/>
  <c r="BD49" i="6"/>
  <c r="AK67" i="68"/>
  <c r="H335" i="6"/>
  <c r="D141" i="91"/>
  <c r="V335" i="6"/>
  <c r="R141" i="91"/>
  <c r="AP335" i="6"/>
  <c r="AL141" i="91"/>
  <c r="AL162" i="91" s="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 s="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 s="1"/>
  <c r="AX311" i="6"/>
  <c r="AX313" i="6"/>
  <c r="BF311" i="6"/>
  <c r="BF313" i="6"/>
  <c r="BI311" i="6"/>
  <c r="BI313" i="6"/>
  <c r="BE123" i="91"/>
  <c r="BE125" i="91" s="1"/>
  <c r="M311" i="6"/>
  <c r="M313" i="6"/>
  <c r="S311" i="6"/>
  <c r="S313" i="6"/>
  <c r="O123" i="91"/>
  <c r="O125" i="91" s="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N385" i="6"/>
  <c r="K385" i="6"/>
  <c r="I385" i="6"/>
  <c r="H385" i="6"/>
  <c r="G385" i="6"/>
  <c r="C208" i="97"/>
  <c r="G163" i="6"/>
  <c r="G165" i="6"/>
  <c r="G167" i="6" s="1"/>
  <c r="K163" i="6"/>
  <c r="K165" i="6" s="1"/>
  <c r="O163" i="6"/>
  <c r="O165" i="6"/>
  <c r="S163" i="6"/>
  <c r="S165" i="6"/>
  <c r="W163" i="6"/>
  <c r="W165" i="6"/>
  <c r="AA163" i="6"/>
  <c r="AA165" i="6" s="1"/>
  <c r="AE163" i="6"/>
  <c r="AE165" i="6"/>
  <c r="AI163" i="6"/>
  <c r="AI165" i="6"/>
  <c r="AM163" i="6"/>
  <c r="AM165" i="6"/>
  <c r="AQ163" i="6"/>
  <c r="AQ165" i="6" s="1"/>
  <c r="AU163" i="6"/>
  <c r="AU165" i="6"/>
  <c r="AY163" i="6"/>
  <c r="AY165" i="6"/>
  <c r="BC163" i="6"/>
  <c r="BC165" i="6" s="1"/>
  <c r="BC208" i="6" s="1"/>
  <c r="BG163" i="6"/>
  <c r="BG165" i="6" s="1"/>
  <c r="BK163" i="6"/>
  <c r="BK165" i="6"/>
  <c r="BO163" i="6"/>
  <c r="BO165" i="6"/>
  <c r="I163" i="6"/>
  <c r="I165" i="6"/>
  <c r="M163" i="6"/>
  <c r="M165" i="6" s="1"/>
  <c r="Q163" i="6"/>
  <c r="Q165" i="6"/>
  <c r="U163" i="6"/>
  <c r="U165" i="6"/>
  <c r="Y163" i="6"/>
  <c r="Y165" i="6"/>
  <c r="AC163" i="6"/>
  <c r="AC165" i="6" s="1"/>
  <c r="AG163" i="6"/>
  <c r="AG165" i="6"/>
  <c r="AG208" i="6"/>
  <c r="AK163" i="6"/>
  <c r="AK165" i="6" s="1"/>
  <c r="AO163" i="6"/>
  <c r="AO165" i="6"/>
  <c r="AS163" i="6"/>
  <c r="AS165" i="6" s="1"/>
  <c r="AW163" i="6"/>
  <c r="AW165" i="6"/>
  <c r="BA163" i="6"/>
  <c r="BA165" i="6"/>
  <c r="BE163" i="6"/>
  <c r="BE165" i="6" s="1"/>
  <c r="BI163" i="6"/>
  <c r="BI165" i="6" s="1"/>
  <c r="BM163" i="6"/>
  <c r="BM165" i="6"/>
  <c r="Y335" i="6"/>
  <c r="U141" i="91"/>
  <c r="U162" i="91" s="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 s="1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AG131" i="91" s="1"/>
  <c r="AG132" i="91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 s="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 s="1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Z333" i="6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F332" i="6" s="1"/>
  <c r="BB138" i="91" s="1"/>
  <c r="BB139" i="91" s="1"/>
  <c r="BD93" i="68"/>
  <c r="BF323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Q96" i="68" s="1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T332" i="6" s="1"/>
  <c r="T333" i="6" s="1"/>
  <c r="R93" i="68"/>
  <c r="AC298" i="97"/>
  <c r="M271" i="97"/>
  <c r="O262" i="97"/>
  <c r="S441" i="6"/>
  <c r="BB262" i="97"/>
  <c r="C226" i="97"/>
  <c r="BA104" i="60"/>
  <c r="BJ94" i="68"/>
  <c r="BL332" i="6" s="1"/>
  <c r="BH138" i="91" s="1"/>
  <c r="BH139" i="91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 s="1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 s="1"/>
  <c r="AT6" i="28" s="1"/>
  <c r="M104" i="60"/>
  <c r="AG134" i="91"/>
  <c r="G423" i="6"/>
  <c r="G425" i="6"/>
  <c r="C248" i="97"/>
  <c r="AB60" i="60"/>
  <c r="X558" i="6"/>
  <c r="AU94" i="68"/>
  <c r="AW332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AS323" i="6" s="1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 s="1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 s="1"/>
  <c r="H515" i="6"/>
  <c r="D338" i="97"/>
  <c r="D336" i="97"/>
  <c r="I524" i="6"/>
  <c r="E347" i="97"/>
  <c r="BA94" i="68"/>
  <c r="BC332" i="6" s="1"/>
  <c r="AY138" i="91" s="1"/>
  <c r="AY139" i="91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 s="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 s="1"/>
  <c r="E47" i="29"/>
  <c r="G7" i="30" s="1"/>
  <c r="AW141" i="91"/>
  <c r="V116" i="91"/>
  <c r="W123" i="91"/>
  <c r="W125" i="91" s="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 s="1"/>
  <c r="U6" i="28" s="1"/>
  <c r="S46" i="29"/>
  <c r="S47" i="29" s="1"/>
  <c r="U7" i="30" s="1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M323" i="6" s="1"/>
  <c r="AI131" i="91" s="1"/>
  <c r="AI132" i="91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K138" i="91" s="1"/>
  <c r="K139" i="91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 s="1"/>
  <c r="BK47" i="29" s="1"/>
  <c r="BM7" i="30" s="1"/>
  <c r="P558" i="6"/>
  <c r="P560" i="6"/>
  <c r="P151" i="6"/>
  <c r="C50" i="10"/>
  <c r="C8" i="10"/>
  <c r="C24" i="10" s="1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Z94" i="68"/>
  <c r="BB332" i="6" s="1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 s="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 s="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 s="1"/>
  <c r="AN6" i="28" s="1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 s="1"/>
  <c r="AR89" i="68"/>
  <c r="J34" i="68"/>
  <c r="J35" i="68"/>
  <c r="BE151" i="6"/>
  <c r="AI154" i="6"/>
  <c r="AU154" i="6"/>
  <c r="AR9" i="29"/>
  <c r="AC27" i="29"/>
  <c r="AC41" i="29"/>
  <c r="AC43" i="29" s="1"/>
  <c r="AE6" i="28" s="1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 s="1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 s="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F94" i="68"/>
  <c r="BH332" i="6" s="1"/>
  <c r="BD138" i="91" s="1"/>
  <c r="BD139" i="91" s="1"/>
  <c r="F226" i="97"/>
  <c r="J405" i="6"/>
  <c r="F228" i="97"/>
  <c r="AH93" i="68"/>
  <c r="AH96" i="68" s="1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 s="1"/>
  <c r="BD13" i="71"/>
  <c r="AV93" i="68"/>
  <c r="AX323" i="6" s="1"/>
  <c r="AV94" i="68"/>
  <c r="AX332" i="6" s="1"/>
  <c r="AX333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AL323" i="6" s="1"/>
  <c r="AH131" i="91" s="1"/>
  <c r="AH132" i="91" s="1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G131" i="91" s="1"/>
  <c r="G132" i="91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 s="1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 s="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 s="1"/>
  <c r="BI27" i="92" s="1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 s="1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 s="1"/>
  <c r="J27" i="92" s="1"/>
  <c r="N370" i="6"/>
  <c r="K548" i="6"/>
  <c r="K543" i="6"/>
  <c r="G366" i="97"/>
  <c r="K135" i="6"/>
  <c r="F202" i="97"/>
  <c r="H14" i="68"/>
  <c r="J13" i="68"/>
  <c r="BF163" i="6"/>
  <c r="AN163" i="6"/>
  <c r="AN165" i="6" s="1"/>
  <c r="AN208" i="6" s="1"/>
  <c r="AP163" i="6"/>
  <c r="AP165" i="6"/>
  <c r="AJ163" i="6"/>
  <c r="AJ165" i="6" s="1"/>
  <c r="N163" i="6"/>
  <c r="N165" i="6" s="1"/>
  <c r="N208" i="6" s="1"/>
  <c r="BD163" i="6"/>
  <c r="BD165" i="6" s="1"/>
  <c r="AT163" i="6"/>
  <c r="AT165" i="6" s="1"/>
  <c r="V163" i="6"/>
  <c r="V165" i="6" s="1"/>
  <c r="V208" i="6" s="1"/>
  <c r="R163" i="6"/>
  <c r="R165" i="6"/>
  <c r="BH163" i="6"/>
  <c r="BH165" i="6" s="1"/>
  <c r="AL163" i="6"/>
  <c r="AL165" i="6"/>
  <c r="BL163" i="6"/>
  <c r="BL165" i="6"/>
  <c r="Z163" i="6"/>
  <c r="Z165" i="6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 s="1"/>
  <c r="N36" i="92" s="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 s="1"/>
  <c r="AJ353" i="6"/>
  <c r="AF155" i="91"/>
  <c r="AT353" i="6"/>
  <c r="AP155" i="91"/>
  <c r="W353" i="6"/>
  <c r="S155" i="91"/>
  <c r="S162" i="91" s="1"/>
  <c r="S36" i="92" s="1"/>
  <c r="AL353" i="6"/>
  <c r="AH155" i="91"/>
  <c r="AY353" i="6"/>
  <c r="AU155" i="91"/>
  <c r="R353" i="6"/>
  <c r="N155" i="91"/>
  <c r="AQ353" i="6"/>
  <c r="AM155" i="91"/>
  <c r="AM162" i="91" s="1"/>
  <c r="BD353" i="6"/>
  <c r="AZ155" i="91"/>
  <c r="AZ162" i="91" s="1"/>
  <c r="AZ36" i="92" s="1"/>
  <c r="BK353" i="6"/>
  <c r="BG155" i="91"/>
  <c r="AS353" i="6"/>
  <c r="AO155" i="91"/>
  <c r="X353" i="6"/>
  <c r="T155" i="91"/>
  <c r="BM353" i="6"/>
  <c r="BI155" i="91"/>
  <c r="BF353" i="6"/>
  <c r="G353" i="6"/>
  <c r="C155" i="91"/>
  <c r="C16" i="91" s="1"/>
  <c r="Z353" i="6"/>
  <c r="V155" i="91"/>
  <c r="BI353" i="6"/>
  <c r="BE155" i="91"/>
  <c r="AW353" i="6"/>
  <c r="AS155" i="91"/>
  <c r="AS162" i="91" s="1"/>
  <c r="AS36" i="92" s="1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 s="1"/>
  <c r="P27" i="92"/>
  <c r="AK24" i="29"/>
  <c r="AK27" i="29" s="1"/>
  <c r="AO147" i="6"/>
  <c r="AB26" i="29"/>
  <c r="AB27" i="29" s="1"/>
  <c r="AC28" i="29" s="1"/>
  <c r="AC46" i="29" s="1"/>
  <c r="AC47" i="29" s="1"/>
  <c r="AE7" i="30" s="1"/>
  <c r="AB203" i="97"/>
  <c r="Y8" i="29"/>
  <c r="Y9" i="29" s="1"/>
  <c r="Y201" i="97"/>
  <c r="Y543" i="6"/>
  <c r="U366" i="97"/>
  <c r="Y135" i="6"/>
  <c r="T17" i="29"/>
  <c r="T202" i="97"/>
  <c r="P17" i="29"/>
  <c r="P18" i="29" s="1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 s="1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 s="1"/>
  <c r="AS19" i="29" s="1"/>
  <c r="AS37" i="29" s="1"/>
  <c r="AS38" i="29" s="1"/>
  <c r="AU8" i="30"/>
  <c r="AW146" i="6"/>
  <c r="AX154" i="6"/>
  <c r="AO17" i="29"/>
  <c r="AO18" i="29"/>
  <c r="AO202" i="97"/>
  <c r="AM176" i="60"/>
  <c r="AP135" i="6"/>
  <c r="AK17" i="29"/>
  <c r="AK18" i="29" s="1"/>
  <c r="AK19" i="29" s="1"/>
  <c r="AK37" i="29" s="1"/>
  <c r="AK38" i="29" s="1"/>
  <c r="AM8" i="30" s="1"/>
  <c r="AK202" i="97"/>
  <c r="AH197" i="97"/>
  <c r="AL143" i="6"/>
  <c r="AG17" i="29"/>
  <c r="AG18" i="29"/>
  <c r="AG202" i="97"/>
  <c r="Y212" i="6"/>
  <c r="V157" i="59"/>
  <c r="AQ28" i="29"/>
  <c r="AQ46" i="29" s="1"/>
  <c r="AQ47" i="29"/>
  <c r="AS7" i="30" s="1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 s="1"/>
  <c r="AS147" i="6"/>
  <c r="AS155" i="6"/>
  <c r="U14" i="29"/>
  <c r="U18" i="29"/>
  <c r="Y146" i="6"/>
  <c r="Z154" i="6"/>
  <c r="F289" i="97"/>
  <c r="T89" i="68"/>
  <c r="F27" i="29"/>
  <c r="AA9" i="29"/>
  <c r="AA33" i="29" s="1"/>
  <c r="R504" i="6"/>
  <c r="N327" i="97"/>
  <c r="AP18" i="92"/>
  <c r="AP27" i="92"/>
  <c r="AV289" i="97"/>
  <c r="BH102" i="60"/>
  <c r="N110" i="91"/>
  <c r="N16" i="92" s="1"/>
  <c r="N18" i="92" s="1"/>
  <c r="N27" i="92" s="1"/>
  <c r="C159" i="91"/>
  <c r="C34" i="92"/>
  <c r="AK41" i="29"/>
  <c r="AK43" i="29" s="1"/>
  <c r="AM6" i="28" s="1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 s="1"/>
  <c r="AN34" i="29"/>
  <c r="AP12" i="28"/>
  <c r="AO177" i="59" s="1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Z324" i="6" s="1"/>
  <c r="AX94" i="68"/>
  <c r="AZ332" i="6" s="1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 s="1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 s="1"/>
  <c r="AY7" i="30" s="1"/>
  <c r="AU104" i="60"/>
  <c r="G298" i="97"/>
  <c r="V237" i="97"/>
  <c r="Z416" i="6"/>
  <c r="V239" i="97"/>
  <c r="AT327" i="97"/>
  <c r="AX506" i="6"/>
  <c r="AT329" i="97"/>
  <c r="AE93" i="68"/>
  <c r="AG323" i="6" s="1"/>
  <c r="AC131" i="91" s="1"/>
  <c r="AC132" i="91" s="1"/>
  <c r="AE94" i="68"/>
  <c r="AG332" i="6" s="1"/>
  <c r="AC138" i="91" s="1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 s="1"/>
  <c r="AZ6" i="28"/>
  <c r="AY172" i="59" s="1"/>
  <c r="AX28" i="29"/>
  <c r="AX46" i="29"/>
  <c r="AX47" i="29"/>
  <c r="AZ7" i="30" s="1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 s="1"/>
  <c r="AG172" i="59" s="1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6" i="68" s="1"/>
  <c r="V94" i="68"/>
  <c r="X332" i="6" s="1"/>
  <c r="T138" i="91" s="1"/>
  <c r="T139" i="91" s="1"/>
  <c r="F10" i="10"/>
  <c r="F72" i="10"/>
  <c r="F12" i="10" s="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 s="1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 s="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 s="1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 s="1"/>
  <c r="W29" i="71" s="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 s="1"/>
  <c r="BB94" i="68"/>
  <c r="BD332" i="6" s="1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 s="1"/>
  <c r="AM154" i="6"/>
  <c r="Y178" i="60"/>
  <c r="BO154" i="6"/>
  <c r="BD19" i="29"/>
  <c r="BD37" i="29" s="1"/>
  <c r="BD38" i="29" s="1"/>
  <c r="BF8" i="30" s="1"/>
  <c r="BN212" i="6"/>
  <c r="BE27" i="29"/>
  <c r="X360" i="6"/>
  <c r="U159" i="59"/>
  <c r="AL548" i="6"/>
  <c r="AH371" i="97"/>
  <c r="AW477" i="6"/>
  <c r="S208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 s="1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 s="1"/>
  <c r="H28" i="29"/>
  <c r="H46" i="29"/>
  <c r="H47" i="29" s="1"/>
  <c r="J7" i="30" s="1"/>
  <c r="I28" i="29"/>
  <c r="I46" i="29"/>
  <c r="I47" i="29" s="1"/>
  <c r="K7" i="30" s="1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 s="1"/>
  <c r="V14" i="71"/>
  <c r="BA19" i="29"/>
  <c r="BA37" i="29"/>
  <c r="BA38" i="29"/>
  <c r="BC8" i="30" s="1"/>
  <c r="AZ19" i="29"/>
  <c r="AZ37" i="29" s="1"/>
  <c r="AZ38" i="29" s="1"/>
  <c r="BB8" i="30" s="1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 s="1"/>
  <c r="L6" i="28"/>
  <c r="J28" i="29"/>
  <c r="J46" i="29"/>
  <c r="J47" i="29"/>
  <c r="L7" i="30"/>
  <c r="S94" i="68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 s="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 s="1"/>
  <c r="BC29" i="71" s="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 s="1"/>
  <c r="U29" i="71" s="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 s="1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 s="1"/>
  <c r="O29" i="71" s="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 s="1"/>
  <c r="H29" i="71" s="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 s="1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 s="1"/>
  <c r="AC38" i="29"/>
  <c r="AE8" i="30" s="1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 s="1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 s="1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 s="1"/>
  <c r="BH18" i="92" s="1"/>
  <c r="BH27" i="92" s="1"/>
  <c r="BF370" i="6"/>
  <c r="X27" i="29"/>
  <c r="X28" i="29" s="1"/>
  <c r="X46" i="29" s="1"/>
  <c r="Q27" i="29"/>
  <c r="R28" i="29"/>
  <c r="R46" i="29"/>
  <c r="R47" i="29" s="1"/>
  <c r="T7" i="30" s="1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E110" i="91"/>
  <c r="AE16" i="92" s="1"/>
  <c r="AE18" i="92"/>
  <c r="AE27" i="92"/>
  <c r="AG222" i="6"/>
  <c r="B18" i="9"/>
  <c r="B4" i="9" s="1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 s="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 s="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 s="1"/>
  <c r="AC6" i="28"/>
  <c r="AA28" i="29"/>
  <c r="AA46" i="29"/>
  <c r="AA47" i="29" s="1"/>
  <c r="AC7" i="30"/>
  <c r="BG405" i="6"/>
  <c r="BC228" i="97"/>
  <c r="BC226" i="97"/>
  <c r="AU405" i="6"/>
  <c r="AQ228" i="97"/>
  <c r="AQ226" i="97"/>
  <c r="F151" i="91"/>
  <c r="F153" i="91" s="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 s="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 s="1"/>
  <c r="Y6" i="28" s="1"/>
  <c r="X172" i="59" s="1"/>
  <c r="K8" i="12"/>
  <c r="K6" i="71"/>
  <c r="I331" i="97"/>
  <c r="M533" i="6"/>
  <c r="AQ441" i="6"/>
  <c r="AM264" i="97"/>
  <c r="AM262" i="97"/>
  <c r="BB513" i="6"/>
  <c r="AX334" i="97"/>
  <c r="N93" i="68"/>
  <c r="P323" i="6" s="1"/>
  <c r="N94" i="68"/>
  <c r="P332" i="6" s="1"/>
  <c r="P333" i="6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 s="1"/>
  <c r="BD36" i="92" s="1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 s="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AE332" i="6" s="1"/>
  <c r="P423" i="6"/>
  <c r="L246" i="97"/>
  <c r="L244" i="97"/>
  <c r="AJ33" i="29"/>
  <c r="AJ10" i="29"/>
  <c r="AJ32" i="29" s="1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Y131" i="91" s="1"/>
  <c r="Y132" i="91" s="1"/>
  <c r="AA94" i="68"/>
  <c r="AC332" i="6" s="1"/>
  <c r="AC333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 s="1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 s="1"/>
  <c r="AS360" i="6"/>
  <c r="AP159" i="59"/>
  <c r="F13" i="91"/>
  <c r="F15" i="91" s="1"/>
  <c r="AM16" i="92"/>
  <c r="AM18" i="92" s="1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 s="1"/>
  <c r="AP36" i="92" s="1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 s="1"/>
  <c r="AX29" i="71"/>
  <c r="E62" i="9"/>
  <c r="AZ178" i="60"/>
  <c r="AX19" i="12"/>
  <c r="D151" i="91"/>
  <c r="D153" i="91" s="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 s="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 s="1"/>
  <c r="C271" i="97"/>
  <c r="AQ277" i="6"/>
  <c r="AN158" i="59"/>
  <c r="BN360" i="6"/>
  <c r="BK159" i="59"/>
  <c r="BJ120" i="91"/>
  <c r="BJ162" i="91"/>
  <c r="BJ36" i="92" s="1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 s="1"/>
  <c r="BB29" i="71" s="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 s="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 s="1"/>
  <c r="AI145" i="6"/>
  <c r="AI153" i="6"/>
  <c r="X7" i="29"/>
  <c r="X9" i="29" s="1"/>
  <c r="X33" i="29"/>
  <c r="AB145" i="6"/>
  <c r="B47" i="9"/>
  <c r="B5" i="9" s="1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 s="1"/>
  <c r="Z19" i="29"/>
  <c r="Z37" i="29"/>
  <c r="Z38" i="29" s="1"/>
  <c r="AB8" i="30" s="1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AI208" i="6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O332" i="6" s="1"/>
  <c r="BM93" i="68"/>
  <c r="BO323" i="6" s="1"/>
  <c r="BK131" i="91" s="1"/>
  <c r="BK132" i="91" s="1"/>
  <c r="V162" i="91"/>
  <c r="V36" i="92" s="1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 s="1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 s="1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 s="1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 s="1"/>
  <c r="BJ123" i="91"/>
  <c r="BJ125" i="91" s="1"/>
  <c r="H123" i="91"/>
  <c r="H125" i="91" s="1"/>
  <c r="P123" i="91"/>
  <c r="P125" i="91" s="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 s="1"/>
  <c r="K34" i="29" s="1"/>
  <c r="M12" i="28" s="1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 s="1"/>
  <c r="M36" i="92" s="1"/>
  <c r="Z208" i="97"/>
  <c r="AD387" i="6"/>
  <c r="AT387" i="6"/>
  <c r="AP208" i="97"/>
  <c r="E14" i="91"/>
  <c r="AA17" i="92"/>
  <c r="AD28" i="29"/>
  <c r="AD46" i="29"/>
  <c r="AD47" i="29"/>
  <c r="AF7" i="30" s="1"/>
  <c r="AD41" i="29"/>
  <c r="AD43" i="29"/>
  <c r="AF6" i="28" s="1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 s="1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 s="1"/>
  <c r="BI123" i="91"/>
  <c r="BI125" i="91" s="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 s="1"/>
  <c r="F7" i="10"/>
  <c r="F23" i="10" s="1"/>
  <c r="F50" i="10"/>
  <c r="F8" i="10" s="1"/>
  <c r="BH144" i="91"/>
  <c r="BL356" i="6"/>
  <c r="T151" i="6"/>
  <c r="U151" i="6"/>
  <c r="AV60" i="60"/>
  <c r="AT17" i="12"/>
  <c r="AT20" i="12" s="1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 s="1"/>
  <c r="BD7" i="30" s="1"/>
  <c r="BB41" i="29"/>
  <c r="BB43" i="29" s="1"/>
  <c r="BD6" i="28"/>
  <c r="BC172" i="59" s="1"/>
  <c r="AO360" i="6"/>
  <c r="AL159" i="59"/>
  <c r="AK148" i="91"/>
  <c r="AK162" i="91" s="1"/>
  <c r="AK36" i="92"/>
  <c r="AI315" i="6"/>
  <c r="AE123" i="91"/>
  <c r="AE125" i="91" s="1"/>
  <c r="Q315" i="6"/>
  <c r="M123" i="91"/>
  <c r="M125" i="91"/>
  <c r="K208" i="97"/>
  <c r="O387" i="6"/>
  <c r="AA387" i="6"/>
  <c r="W208" i="97"/>
  <c r="M41" i="29"/>
  <c r="M43" i="29" s="1"/>
  <c r="O6" i="28" s="1"/>
  <c r="N172" i="59" s="1"/>
  <c r="N28" i="29"/>
  <c r="N46" i="29" s="1"/>
  <c r="N47" i="29"/>
  <c r="P7" i="30"/>
  <c r="M28" i="29"/>
  <c r="M46" i="29" s="1"/>
  <c r="M47" i="29"/>
  <c r="O7" i="30" s="1"/>
  <c r="O162" i="91"/>
  <c r="O36" i="92" s="1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 s="1"/>
  <c r="X29" i="71" s="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 s="1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 s="1"/>
  <c r="BC123" i="91"/>
  <c r="BC125" i="91"/>
  <c r="BG315" i="6"/>
  <c r="D6" i="10"/>
  <c r="D50" i="10"/>
  <c r="D8" i="10"/>
  <c r="J94" i="68"/>
  <c r="L332" i="6" s="1"/>
  <c r="L333" i="6" s="1"/>
  <c r="J93" i="68"/>
  <c r="L323" i="6" s="1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 s="1"/>
  <c r="AG36" i="92"/>
  <c r="AK360" i="6"/>
  <c r="AH159" i="59"/>
  <c r="AS172" i="59"/>
  <c r="AQ8" i="36"/>
  <c r="AX315" i="6"/>
  <c r="AT123" i="91"/>
  <c r="AT125" i="91"/>
  <c r="U94" i="68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 s="1"/>
  <c r="AM34" i="29"/>
  <c r="AO12" i="28" s="1"/>
  <c r="E217" i="97"/>
  <c r="I396" i="6"/>
  <c r="M212" i="6"/>
  <c r="AA10" i="29"/>
  <c r="AA32" i="29"/>
  <c r="AA34" i="29" s="1"/>
  <c r="AC12" i="28" s="1"/>
  <c r="AA282" i="97"/>
  <c r="AE461" i="6"/>
  <c r="AA284" i="97"/>
  <c r="F33" i="29"/>
  <c r="BB19" i="29"/>
  <c r="BB37" i="29"/>
  <c r="BB38" i="29" s="1"/>
  <c r="BD8" i="30" s="1"/>
  <c r="BC37" i="29"/>
  <c r="BC38" i="29" s="1"/>
  <c r="BE8" i="30" s="1"/>
  <c r="AD334" i="97"/>
  <c r="AH513" i="6"/>
  <c r="AU486" i="6"/>
  <c r="AQ307" i="97"/>
  <c r="BH414" i="6"/>
  <c r="BD235" i="97"/>
  <c r="Z322" i="97"/>
  <c r="AD533" i="6"/>
  <c r="BB155" i="91"/>
  <c r="BB162" i="91" s="1"/>
  <c r="BB36" i="92" s="1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 s="1"/>
  <c r="U360" i="6"/>
  <c r="R159" i="59"/>
  <c r="AN14" i="71"/>
  <c r="AN18" i="12"/>
  <c r="O16" i="92"/>
  <c r="D13" i="91"/>
  <c r="AQ41" i="29"/>
  <c r="AQ43" i="29" s="1"/>
  <c r="AS6" i="28"/>
  <c r="AR28" i="29"/>
  <c r="AR46" i="29"/>
  <c r="AR47" i="29" s="1"/>
  <c r="AT7" i="30" s="1"/>
  <c r="AT9" i="30" s="1"/>
  <c r="AT40" i="30"/>
  <c r="BH94" i="68"/>
  <c r="BJ332" i="6" s="1"/>
  <c r="BJ333" i="6" s="1"/>
  <c r="BH93" i="68"/>
  <c r="BJ323" i="6" s="1"/>
  <c r="BF131" i="91" s="1"/>
  <c r="BF132" i="91" s="1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 s="1"/>
  <c r="AH18" i="12"/>
  <c r="AH20" i="12"/>
  <c r="AR12" i="71"/>
  <c r="AR16" i="71" s="1"/>
  <c r="AR29" i="71" s="1"/>
  <c r="AT22" i="60"/>
  <c r="AA371" i="97"/>
  <c r="AB558" i="6"/>
  <c r="AB560" i="6"/>
  <c r="AB151" i="6"/>
  <c r="AC151" i="6"/>
  <c r="AM151" i="6"/>
  <c r="AL371" i="97"/>
  <c r="F29" i="97" s="1"/>
  <c r="K104" i="60"/>
  <c r="I18" i="12"/>
  <c r="I14" i="71"/>
  <c r="Q18" i="12"/>
  <c r="Q20" i="12" s="1"/>
  <c r="S104" i="60"/>
  <c r="G165" i="91"/>
  <c r="K378" i="6"/>
  <c r="AO356" i="6"/>
  <c r="B173" i="10"/>
  <c r="B20" i="10" s="1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 s="1"/>
  <c r="AL104" i="60"/>
  <c r="AJ14" i="71"/>
  <c r="AJ16" i="71" s="1"/>
  <c r="AJ29" i="71" s="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 s="1"/>
  <c r="L33" i="92" s="1"/>
  <c r="L153" i="91"/>
  <c r="T212" i="6"/>
  <c r="X212" i="6"/>
  <c r="U157" i="59"/>
  <c r="AH120" i="91"/>
  <c r="AH162" i="91"/>
  <c r="AH36" i="92" s="1"/>
  <c r="AL360" i="6"/>
  <c r="AI159" i="59"/>
  <c r="AI161" i="59"/>
  <c r="AU12" i="71"/>
  <c r="AU16" i="71"/>
  <c r="AU29" i="71"/>
  <c r="AW22" i="60"/>
  <c r="AU16" i="12"/>
  <c r="C20" i="9"/>
  <c r="C6" i="9" s="1"/>
  <c r="Z12" i="71"/>
  <c r="Z16" i="71"/>
  <c r="Z29" i="71" s="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 s="1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AU18" i="92"/>
  <c r="AU27" i="92" s="1"/>
  <c r="D5" i="9"/>
  <c r="Z533" i="6"/>
  <c r="AC495" i="6"/>
  <c r="Y318" i="97"/>
  <c r="Y316" i="97"/>
  <c r="AJ351" i="6"/>
  <c r="AF151" i="91"/>
  <c r="AF153" i="91" s="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H208" i="6"/>
  <c r="AK307" i="97"/>
  <c r="AO486" i="6"/>
  <c r="AK459" i="6"/>
  <c r="AB360" i="6"/>
  <c r="Y159" i="59"/>
  <c r="R360" i="6"/>
  <c r="O159" i="59"/>
  <c r="AL28" i="29"/>
  <c r="AL46" i="29" s="1"/>
  <c r="AL47" i="29" s="1"/>
  <c r="AN7" i="30" s="1"/>
  <c r="T162" i="91"/>
  <c r="T36" i="92" s="1"/>
  <c r="BA351" i="6"/>
  <c r="AW151" i="91"/>
  <c r="AW153" i="91" s="1"/>
  <c r="R20" i="12"/>
  <c r="K162" i="91"/>
  <c r="K36" i="92"/>
  <c r="AH360" i="6"/>
  <c r="AE159" i="59"/>
  <c r="G102" i="10"/>
  <c r="G16" i="10" s="1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 s="1"/>
  <c r="AD10" i="29"/>
  <c r="AD32" i="29" s="1"/>
  <c r="AD34" i="29" s="1"/>
  <c r="AF12" i="28"/>
  <c r="AF13" i="28" s="1"/>
  <c r="AS28" i="29"/>
  <c r="AS46" i="29" s="1"/>
  <c r="AS47" i="29" s="1"/>
  <c r="AU7" i="30" s="1"/>
  <c r="AU9" i="30" s="1"/>
  <c r="AU40" i="30" s="1"/>
  <c r="I18" i="92"/>
  <c r="I27" i="92" s="1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 s="1"/>
  <c r="AA155" i="6"/>
  <c r="Y18" i="92"/>
  <c r="Y27" i="92" s="1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 s="1"/>
  <c r="AH32" i="29" s="1"/>
  <c r="AE222" i="6"/>
  <c r="BJ227" i="6"/>
  <c r="BG165" i="59"/>
  <c r="R292" i="6"/>
  <c r="R295" i="6"/>
  <c r="O222" i="6"/>
  <c r="AU257" i="6"/>
  <c r="AU259" i="6"/>
  <c r="AO208" i="6"/>
  <c r="AH273" i="6"/>
  <c r="AH275" i="6"/>
  <c r="O273" i="6"/>
  <c r="O275" i="6"/>
  <c r="X208" i="6"/>
  <c r="AT208" i="6"/>
  <c r="AS208" i="6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 s="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D139" i="91"/>
  <c r="BH8" i="12"/>
  <c r="H333" i="6"/>
  <c r="BG273" i="6"/>
  <c r="BG275" i="6"/>
  <c r="G10" i="29"/>
  <c r="G32" i="29"/>
  <c r="G34" i="29" s="1"/>
  <c r="I12" i="28" s="1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 s="1"/>
  <c r="G6" i="10"/>
  <c r="G50" i="10"/>
  <c r="G8" i="10"/>
  <c r="AO10" i="29"/>
  <c r="AO32" i="29"/>
  <c r="AO33" i="29"/>
  <c r="AW280" i="97"/>
  <c r="B10" i="10"/>
  <c r="B72" i="10"/>
  <c r="B12" i="10" s="1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AY94" i="68"/>
  <c r="BA332" i="6" s="1"/>
  <c r="J120" i="91"/>
  <c r="J162" i="91" s="1"/>
  <c r="J36" i="92"/>
  <c r="N360" i="6"/>
  <c r="X228" i="97"/>
  <c r="AY12" i="71"/>
  <c r="AY16" i="71" s="1"/>
  <c r="AY29" i="71"/>
  <c r="AY16" i="12"/>
  <c r="AY20" i="12" s="1"/>
  <c r="V533" i="6"/>
  <c r="R331" i="97"/>
  <c r="AQ298" i="97"/>
  <c r="AU477" i="6"/>
  <c r="AQ300" i="97"/>
  <c r="F148" i="91"/>
  <c r="F162" i="91"/>
  <c r="F36" i="92" s="1"/>
  <c r="J360" i="6"/>
  <c r="G159" i="59"/>
  <c r="E120" i="91"/>
  <c r="E162" i="91"/>
  <c r="I360" i="6"/>
  <c r="BG479" i="6"/>
  <c r="BC302" i="97"/>
  <c r="BM360" i="6"/>
  <c r="BJ159" i="59"/>
  <c r="BI148" i="91"/>
  <c r="BI162" i="91" s="1"/>
  <c r="BI36" i="92" s="1"/>
  <c r="AS268" i="6"/>
  <c r="AS273" i="6"/>
  <c r="AS275" i="6"/>
  <c r="G15" i="10"/>
  <c r="G23" i="10"/>
  <c r="E19" i="10"/>
  <c r="E23" i="10" s="1"/>
  <c r="F14" i="10"/>
  <c r="F102" i="10"/>
  <c r="F16" i="10"/>
  <c r="D144" i="91"/>
  <c r="S223" i="97"/>
  <c r="BO208" i="6"/>
  <c r="BK360" i="6"/>
  <c r="BG148" i="91"/>
  <c r="BG162" i="91"/>
  <c r="BG36" i="92"/>
  <c r="O208" i="6"/>
  <c r="AW208" i="6"/>
  <c r="AJ414" i="6"/>
  <c r="AF235" i="97"/>
  <c r="AM228" i="97"/>
  <c r="BK93" i="68"/>
  <c r="BM323" i="6" s="1"/>
  <c r="BK94" i="68"/>
  <c r="BM332" i="6" s="1"/>
  <c r="K405" i="6"/>
  <c r="G228" i="97"/>
  <c r="G226" i="97"/>
  <c r="AX148" i="91"/>
  <c r="AX162" i="91" s="1"/>
  <c r="AX36" i="92" s="1"/>
  <c r="BB360" i="6"/>
  <c r="F41" i="29"/>
  <c r="F43" i="29" s="1"/>
  <c r="H6" i="28"/>
  <c r="G28" i="29"/>
  <c r="G46" i="29"/>
  <c r="G47" i="29"/>
  <c r="I7" i="30" s="1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 s="1"/>
  <c r="V153" i="6"/>
  <c r="U153" i="6"/>
  <c r="BL559" i="6"/>
  <c r="BL560" i="6"/>
  <c r="BL152" i="6"/>
  <c r="BM152" i="6"/>
  <c r="T259" i="6"/>
  <c r="T273" i="6"/>
  <c r="T275" i="6"/>
  <c r="T284" i="6"/>
  <c r="D14" i="91"/>
  <c r="D15" i="91" s="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R93" i="68"/>
  <c r="AT323" i="6" s="1"/>
  <c r="AV127" i="91"/>
  <c r="AV162" i="91"/>
  <c r="AV36" i="92" s="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 s="1"/>
  <c r="BF6" i="71"/>
  <c r="BA148" i="91"/>
  <c r="BA162" i="91" s="1"/>
  <c r="BA36" i="92"/>
  <c r="AF162" i="91"/>
  <c r="AF36" i="92" s="1"/>
  <c r="AD162" i="91"/>
  <c r="AD36" i="92" s="1"/>
  <c r="X387" i="6"/>
  <c r="F28" i="29"/>
  <c r="F46" i="29" s="1"/>
  <c r="F47" i="29" s="1"/>
  <c r="H7" i="30" s="1"/>
  <c r="H9" i="30" s="1"/>
  <c r="H40" i="30" s="1"/>
  <c r="Y141" i="91"/>
  <c r="Y162" i="91"/>
  <c r="Y36" i="92" s="1"/>
  <c r="BG22" i="60"/>
  <c r="T425" i="6"/>
  <c r="P248" i="97"/>
  <c r="P246" i="97"/>
  <c r="BL153" i="6"/>
  <c r="BC345" i="97"/>
  <c r="BG524" i="6"/>
  <c r="BC347" i="97"/>
  <c r="AW94" i="68"/>
  <c r="AY332" i="6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 s="1"/>
  <c r="BJ34" i="29" s="1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 s="1"/>
  <c r="P13" i="71"/>
  <c r="R60" i="60"/>
  <c r="AG16" i="12"/>
  <c r="AG12" i="71"/>
  <c r="G4" i="59"/>
  <c r="Z334" i="97"/>
  <c r="AD513" i="6"/>
  <c r="AY127" i="91"/>
  <c r="AY162" i="91" s="1"/>
  <c r="BC360" i="6"/>
  <c r="AZ159" i="59"/>
  <c r="G324" i="6"/>
  <c r="C130" i="91"/>
  <c r="C132" i="91" s="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 s="1"/>
  <c r="V351" i="6"/>
  <c r="R151" i="91"/>
  <c r="R153" i="91" s="1"/>
  <c r="U486" i="6"/>
  <c r="Q307" i="97"/>
  <c r="AS208" i="97"/>
  <c r="E50" i="10"/>
  <c r="E8" i="10" s="1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 s="1"/>
  <c r="AO29" i="71" s="1"/>
  <c r="AO16" i="12"/>
  <c r="AO20" i="12" s="1"/>
  <c r="AU559" i="6"/>
  <c r="AU560" i="6"/>
  <c r="AV152" i="6"/>
  <c r="AU152" i="6"/>
  <c r="BD130" i="91"/>
  <c r="O232" i="97"/>
  <c r="S533" i="6"/>
  <c r="AN130" i="91"/>
  <c r="F19" i="29"/>
  <c r="F37" i="29"/>
  <c r="F38" i="29"/>
  <c r="H8" i="30" s="1"/>
  <c r="AU155" i="6"/>
  <c r="AT155" i="6"/>
  <c r="AD16" i="12"/>
  <c r="AD12" i="71"/>
  <c r="AK12" i="71"/>
  <c r="AM22" i="60"/>
  <c r="Y144" i="91"/>
  <c r="Y158" i="91" s="1"/>
  <c r="AC356" i="6"/>
  <c r="AJ389" i="6"/>
  <c r="AF212" i="97"/>
  <c r="AW8" i="36"/>
  <c r="AP13" i="28"/>
  <c r="AM9" i="36" s="1"/>
  <c r="BF273" i="6"/>
  <c r="BF275" i="6"/>
  <c r="AS10" i="29"/>
  <c r="AS32" i="29" s="1"/>
  <c r="AS34" i="29"/>
  <c r="AU12" i="28" s="1"/>
  <c r="BH250" i="6"/>
  <c r="BH273" i="6"/>
  <c r="BL315" i="6"/>
  <c r="BH123" i="91"/>
  <c r="BH125" i="91"/>
  <c r="Q123" i="91"/>
  <c r="Q125" i="91" s="1"/>
  <c r="U315" i="6"/>
  <c r="U356" i="6"/>
  <c r="AD199" i="97"/>
  <c r="AE178" i="60"/>
  <c r="AC19" i="12"/>
  <c r="AC15" i="71"/>
  <c r="AC16" i="71" s="1"/>
  <c r="AC29" i="71" s="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 s="1"/>
  <c r="X356" i="6"/>
  <c r="G212" i="6"/>
  <c r="AV356" i="6"/>
  <c r="AR144" i="91"/>
  <c r="R14" i="71"/>
  <c r="R16" i="71" s="1"/>
  <c r="R29" i="71" s="1"/>
  <c r="T104" i="60"/>
  <c r="BG41" i="29"/>
  <c r="BG43" i="29"/>
  <c r="BI6" i="28" s="1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Z208" i="6"/>
  <c r="L351" i="6"/>
  <c r="H151" i="91"/>
  <c r="H153" i="91"/>
  <c r="BG20" i="12"/>
  <c r="AS16" i="71"/>
  <c r="AS29" i="71"/>
  <c r="C162" i="91"/>
  <c r="C27" i="91" s="1"/>
  <c r="D262" i="97"/>
  <c r="AU351" i="6"/>
  <c r="AQ151" i="91"/>
  <c r="AQ153" i="91"/>
  <c r="AG28" i="29"/>
  <c r="AG46" i="29"/>
  <c r="AG47" i="29"/>
  <c r="AI7" i="30" s="1"/>
  <c r="AH28" i="29"/>
  <c r="AH46" i="29" s="1"/>
  <c r="AH47" i="29"/>
  <c r="AJ7" i="30" s="1"/>
  <c r="AJ9" i="30" s="1"/>
  <c r="AJ40" i="30" s="1"/>
  <c r="AG41" i="29"/>
  <c r="AG43" i="29" s="1"/>
  <c r="AI6" i="28" s="1"/>
  <c r="BA212" i="6"/>
  <c r="U212" i="6"/>
  <c r="AM212" i="6"/>
  <c r="G151" i="6"/>
  <c r="G558" i="6"/>
  <c r="E16" i="12"/>
  <c r="E20" i="12" s="1"/>
  <c r="E12" i="71"/>
  <c r="G22" i="60"/>
  <c r="O16" i="12"/>
  <c r="O20" i="12" s="1"/>
  <c r="Q22" i="60"/>
  <c r="BF12" i="71"/>
  <c r="BH22" i="60"/>
  <c r="AM16" i="12"/>
  <c r="AM20" i="12" s="1"/>
  <c r="AO22" i="60"/>
  <c r="AS351" i="6"/>
  <c r="AO151" i="91"/>
  <c r="AO153" i="91" s="1"/>
  <c r="I154" i="6"/>
  <c r="J154" i="6"/>
  <c r="O34" i="29"/>
  <c r="Q12" i="28" s="1"/>
  <c r="P177" i="59" s="1"/>
  <c r="AI416" i="6"/>
  <c r="AE239" i="97"/>
  <c r="AE237" i="97"/>
  <c r="V16" i="71"/>
  <c r="V29" i="71" s="1"/>
  <c r="AE282" i="97"/>
  <c r="AI461" i="6"/>
  <c r="AE284" i="97"/>
  <c r="AY360" i="6"/>
  <c r="AU134" i="91"/>
  <c r="AU162" i="91" s="1"/>
  <c r="AU36" i="92" s="1"/>
  <c r="X232" i="97"/>
  <c r="AB533" i="6"/>
  <c r="V123" i="91"/>
  <c r="V125" i="91" s="1"/>
  <c r="Z315" i="6"/>
  <c r="AN155" i="6"/>
  <c r="AO155" i="6"/>
  <c r="I130" i="91"/>
  <c r="I158" i="91" s="1"/>
  <c r="I33" i="92"/>
  <c r="M356" i="6"/>
  <c r="L14" i="71"/>
  <c r="L16" i="71"/>
  <c r="L29" i="71" s="1"/>
  <c r="BP77" i="6"/>
  <c r="J298" i="97"/>
  <c r="N477" i="6"/>
  <c r="BI93" i="68"/>
  <c r="BK323" i="6" s="1"/>
  <c r="BI94" i="68"/>
  <c r="BK332" i="6" s="1"/>
  <c r="BK333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 s="1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 s="1"/>
  <c r="BC165" i="59"/>
  <c r="AN152" i="6"/>
  <c r="AM559" i="6"/>
  <c r="AM560" i="6"/>
  <c r="AJ208" i="6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E93" i="68"/>
  <c r="BG323" i="6" s="1"/>
  <c r="S16" i="71"/>
  <c r="S29" i="71" s="1"/>
  <c r="Y360" i="6"/>
  <c r="AW235" i="97"/>
  <c r="J22" i="60"/>
  <c r="H16" i="12"/>
  <c r="I157" i="59"/>
  <c r="AW162" i="91"/>
  <c r="AW36" i="92" s="1"/>
  <c r="AG356" i="6"/>
  <c r="Z277" i="6"/>
  <c r="I12" i="71"/>
  <c r="I16" i="12"/>
  <c r="I20" i="12"/>
  <c r="AM178" i="60"/>
  <c r="I343" i="97"/>
  <c r="M522" i="6"/>
  <c r="BK10" i="29"/>
  <c r="BK32" i="29"/>
  <c r="BK34" i="29"/>
  <c r="BM12" i="28" s="1"/>
  <c r="BL177" i="59" s="1"/>
  <c r="C144" i="91"/>
  <c r="C146" i="91" s="1"/>
  <c r="G342" i="6"/>
  <c r="C307" i="97"/>
  <c r="K16" i="71"/>
  <c r="K29" i="71"/>
  <c r="Z360" i="6"/>
  <c r="W159" i="59"/>
  <c r="BE18" i="92"/>
  <c r="BE27" i="92" s="1"/>
  <c r="E19" i="29"/>
  <c r="E37" i="29" s="1"/>
  <c r="E38" i="29" s="1"/>
  <c r="G8" i="30" s="1"/>
  <c r="S273" i="6"/>
  <c r="S275" i="6"/>
  <c r="AU165" i="59"/>
  <c r="AL208" i="6"/>
  <c r="AG177" i="60"/>
  <c r="AJ135" i="6"/>
  <c r="BI19" i="29"/>
  <c r="BI37" i="29"/>
  <c r="BI38" i="29" s="1"/>
  <c r="BK8" i="30" s="1"/>
  <c r="Z18" i="92"/>
  <c r="Z27" i="92"/>
  <c r="W165" i="59"/>
  <c r="S259" i="6"/>
  <c r="C255" i="97"/>
  <c r="BF27" i="92"/>
  <c r="AB18" i="92"/>
  <c r="AB27" i="92" s="1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 s="1"/>
  <c r="E23" i="97"/>
  <c r="F23" i="97"/>
  <c r="AV9" i="29"/>
  <c r="BG18" i="29"/>
  <c r="P9" i="29"/>
  <c r="AF273" i="6"/>
  <c r="AF275" i="6"/>
  <c r="AK18" i="92"/>
  <c r="AK27" i="92" s="1"/>
  <c r="AI165" i="59"/>
  <c r="AP9" i="29"/>
  <c r="G18" i="29"/>
  <c r="G19" i="29"/>
  <c r="G37" i="29"/>
  <c r="G38" i="29" s="1"/>
  <c r="I8" i="30" s="1"/>
  <c r="I9" i="30" s="1"/>
  <c r="I40" i="30" s="1"/>
  <c r="D11" i="33" s="1"/>
  <c r="BD9" i="29"/>
  <c r="BK513" i="6"/>
  <c r="BG336" i="97"/>
  <c r="G23" i="97"/>
  <c r="AX18" i="29"/>
  <c r="AT18" i="29"/>
  <c r="AT19" i="29"/>
  <c r="AT37" i="29" s="1"/>
  <c r="AT38" i="29" s="1"/>
  <c r="AV8" i="30" s="1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 s="1"/>
  <c r="N37" i="29" s="1"/>
  <c r="N38" i="29" s="1"/>
  <c r="P8" i="30" s="1"/>
  <c r="J18" i="29"/>
  <c r="D9" i="29"/>
  <c r="BG192" i="6"/>
  <c r="BG208" i="6"/>
  <c r="AM414" i="6"/>
  <c r="AI236" i="97"/>
  <c r="AU504" i="6"/>
  <c r="AQ327" i="97"/>
  <c r="R9" i="29"/>
  <c r="S10" i="29" s="1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BF165" i="6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 s="1"/>
  <c r="AY47" i="29" s="1"/>
  <c r="BA7" i="30" s="1"/>
  <c r="AY41" i="29"/>
  <c r="AY43" i="29" s="1"/>
  <c r="BA6" i="28"/>
  <c r="AP16" i="71"/>
  <c r="AP29" i="71"/>
  <c r="L41" i="29"/>
  <c r="L43" i="29" s="1"/>
  <c r="N6" i="28" s="1"/>
  <c r="W16" i="92"/>
  <c r="W18" i="92"/>
  <c r="W27" i="92"/>
  <c r="AE8" i="36"/>
  <c r="V19" i="29"/>
  <c r="V37" i="29" s="1"/>
  <c r="V38" i="29" s="1"/>
  <c r="X8" i="30"/>
  <c r="O172" i="59"/>
  <c r="M8" i="36"/>
  <c r="AI162" i="91"/>
  <c r="AI36" i="92"/>
  <c r="Q16" i="71"/>
  <c r="Q29" i="71" s="1"/>
  <c r="AG16" i="92"/>
  <c r="AG18" i="92"/>
  <c r="AG27" i="92" s="1"/>
  <c r="AO19" i="29"/>
  <c r="AO37" i="29"/>
  <c r="AO38" i="29"/>
  <c r="AQ8" i="30"/>
  <c r="AN19" i="29"/>
  <c r="AN37" i="29" s="1"/>
  <c r="AN38" i="29"/>
  <c r="AP8" i="30" s="1"/>
  <c r="BD16" i="92"/>
  <c r="BD18" i="92"/>
  <c r="BD27" i="92"/>
  <c r="BL172" i="59"/>
  <c r="BJ8" i="36"/>
  <c r="Q41" i="29"/>
  <c r="Q43" i="29"/>
  <c r="S6" i="28"/>
  <c r="AB19" i="29"/>
  <c r="AB37" i="29" s="1"/>
  <c r="AB38" i="29" s="1"/>
  <c r="AD8" i="30" s="1"/>
  <c r="E10" i="10"/>
  <c r="E72" i="10"/>
  <c r="E12" i="10"/>
  <c r="AG33" i="29"/>
  <c r="AG10" i="29"/>
  <c r="AG32" i="29" s="1"/>
  <c r="V33" i="29"/>
  <c r="V34" i="29"/>
  <c r="X12" i="28"/>
  <c r="W10" i="29"/>
  <c r="W32" i="29" s="1"/>
  <c r="W34" i="29"/>
  <c r="Y12" i="28" s="1"/>
  <c r="X177" i="59" s="1"/>
  <c r="AT18" i="92"/>
  <c r="AT27" i="92" s="1"/>
  <c r="G10" i="10"/>
  <c r="G22" i="10" s="1"/>
  <c r="G72" i="10"/>
  <c r="G12" i="10" s="1"/>
  <c r="D19" i="10"/>
  <c r="D173" i="10"/>
  <c r="D20" i="10" s="1"/>
  <c r="AD93" i="68"/>
  <c r="Y93" i="68"/>
  <c r="AA323" i="6" s="1"/>
  <c r="W131" i="91" s="1"/>
  <c r="W132" i="91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O139" i="91"/>
  <c r="AH67" i="68"/>
  <c r="P67" i="68"/>
  <c r="AY9" i="29"/>
  <c r="AY33" i="29" s="1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 s="1"/>
  <c r="AU37" i="29" s="1"/>
  <c r="AU38" i="29" s="1"/>
  <c r="AW8" i="30" s="1"/>
  <c r="T9" i="29"/>
  <c r="AD67" i="68"/>
  <c r="H15" i="68"/>
  <c r="AU208" i="6"/>
  <c r="P208" i="6"/>
  <c r="AU27" i="29"/>
  <c r="O27" i="29"/>
  <c r="AD18" i="29"/>
  <c r="W94" i="68"/>
  <c r="Y332" i="6" s="1"/>
  <c r="U138" i="91" s="1"/>
  <c r="U139" i="91" s="1"/>
  <c r="W93" i="68"/>
  <c r="BA18" i="92"/>
  <c r="BA27" i="92"/>
  <c r="AP94" i="68"/>
  <c r="AR332" i="6" s="1"/>
  <c r="V67" i="68"/>
  <c r="N67" i="68"/>
  <c r="AC139" i="91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 s="1"/>
  <c r="Y208" i="6"/>
  <c r="BB203" i="6"/>
  <c r="AE208" i="6"/>
  <c r="AE203" i="6"/>
  <c r="BA203" i="6"/>
  <c r="AL157" i="59"/>
  <c r="AM208" i="6"/>
  <c r="AG157" i="59"/>
  <c r="AN203" i="6"/>
  <c r="Q208" i="6"/>
  <c r="AU203" i="6"/>
  <c r="BF203" i="6"/>
  <c r="AC208" i="6"/>
  <c r="BK203" i="6"/>
  <c r="BK208" i="6"/>
  <c r="W208" i="6"/>
  <c r="BK157" i="59"/>
  <c r="BK161" i="59" s="1"/>
  <c r="BL208" i="6"/>
  <c r="BL203" i="6"/>
  <c r="BE208" i="6"/>
  <c r="BE203" i="6"/>
  <c r="BD208" i="6"/>
  <c r="R208" i="6"/>
  <c r="U208" i="6"/>
  <c r="M208" i="6"/>
  <c r="AQ208" i="6"/>
  <c r="AN157" i="59"/>
  <c r="AB208" i="6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 s="1"/>
  <c r="T151" i="91"/>
  <c r="T153" i="91"/>
  <c r="C151" i="91"/>
  <c r="C153" i="91"/>
  <c r="J151" i="91"/>
  <c r="J153" i="91" s="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 s="1"/>
  <c r="R123" i="91"/>
  <c r="R158" i="91" s="1"/>
  <c r="R33" i="92" s="1"/>
  <c r="J123" i="91"/>
  <c r="J125" i="91" s="1"/>
  <c r="AJ123" i="91"/>
  <c r="AJ125" i="91" s="1"/>
  <c r="BE315" i="6"/>
  <c r="AR315" i="6"/>
  <c r="Q356" i="6"/>
  <c r="AS356" i="6"/>
  <c r="T356" i="6"/>
  <c r="AV158" i="91"/>
  <c r="AV33" i="92" s="1"/>
  <c r="AN356" i="6"/>
  <c r="AT315" i="6"/>
  <c r="S315" i="6"/>
  <c r="H315" i="6"/>
  <c r="W356" i="6"/>
  <c r="S123" i="91"/>
  <c r="S125" i="91"/>
  <c r="AZ123" i="91"/>
  <c r="AZ125" i="91" s="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 s="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 s="1"/>
  <c r="AB12" i="28" s="1"/>
  <c r="AA177" i="59" s="1"/>
  <c r="AB6" i="71"/>
  <c r="AF165" i="59"/>
  <c r="BE20" i="12"/>
  <c r="AZ488" i="6"/>
  <c r="AV311" i="97"/>
  <c r="H33" i="29"/>
  <c r="Y20" i="12"/>
  <c r="H10" i="29"/>
  <c r="H32" i="29"/>
  <c r="AF16" i="71"/>
  <c r="AF29" i="71" s="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 s="1"/>
  <c r="N533" i="6"/>
  <c r="AD416" i="6"/>
  <c r="Z239" i="97"/>
  <c r="Z237" i="97"/>
  <c r="BG486" i="6"/>
  <c r="AQ396" i="6"/>
  <c r="BF208" i="6"/>
  <c r="BF165" i="59"/>
  <c r="AB160" i="59"/>
  <c r="AB161" i="59" s="1"/>
  <c r="G533" i="6"/>
  <c r="C356" i="97"/>
  <c r="C31" i="97"/>
  <c r="O277" i="6"/>
  <c r="L158" i="59"/>
  <c r="L161" i="59" s="1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 s="1"/>
  <c r="AR356" i="97"/>
  <c r="AV564" i="6"/>
  <c r="P19" i="29"/>
  <c r="P37" i="29"/>
  <c r="P38" i="29" s="1"/>
  <c r="R8" i="30" s="1"/>
  <c r="W345" i="97"/>
  <c r="AA524" i="6"/>
  <c r="W347" i="97"/>
  <c r="BI160" i="59"/>
  <c r="BH356" i="97"/>
  <c r="AQ160" i="59"/>
  <c r="AP356" i="97"/>
  <c r="AO41" i="29"/>
  <c r="AO43" i="29" s="1"/>
  <c r="AQ6" i="28" s="1"/>
  <c r="AO28" i="29"/>
  <c r="AO46" i="29" s="1"/>
  <c r="AO47" i="29" s="1"/>
  <c r="AQ7" i="30" s="1"/>
  <c r="AQ9" i="30" s="1"/>
  <c r="AQ40" i="30" s="1"/>
  <c r="AO48" i="64" s="1"/>
  <c r="AP28" i="29"/>
  <c r="AP46" i="29"/>
  <c r="AP47" i="29"/>
  <c r="AR7" i="30" s="1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 s="1"/>
  <c r="AF60" i="60"/>
  <c r="AD13" i="71"/>
  <c r="AD16" i="71" s="1"/>
  <c r="AD29" i="71" s="1"/>
  <c r="AL309" i="97"/>
  <c r="AP488" i="6"/>
  <c r="AL311" i="97"/>
  <c r="BN425" i="6"/>
  <c r="BJ248" i="97"/>
  <c r="BJ246" i="97"/>
  <c r="BA293" i="6"/>
  <c r="AO151" i="59"/>
  <c r="BE158" i="91"/>
  <c r="BE33" i="92" s="1"/>
  <c r="AX255" i="97"/>
  <c r="AQ564" i="6"/>
  <c r="P16" i="71"/>
  <c r="P29" i="71" s="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 s="1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 s="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 s="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 s="1"/>
  <c r="AL356" i="6"/>
  <c r="V144" i="91"/>
  <c r="X564" i="6"/>
  <c r="L8" i="36"/>
  <c r="H20" i="12"/>
  <c r="M16" i="71"/>
  <c r="M29" i="71" s="1"/>
  <c r="AJ452" i="6"/>
  <c r="AF275" i="97"/>
  <c r="BO459" i="6"/>
  <c r="AI246" i="97"/>
  <c r="AK533" i="6"/>
  <c r="AK479" i="6"/>
  <c r="AG302" i="97"/>
  <c r="AM8" i="12"/>
  <c r="X165" i="59"/>
  <c r="AK356" i="97"/>
  <c r="Y16" i="71"/>
  <c r="Y29" i="71" s="1"/>
  <c r="AD300" i="97"/>
  <c r="AN277" i="6"/>
  <c r="AI16" i="12"/>
  <c r="AI20" i="12" s="1"/>
  <c r="W343" i="97"/>
  <c r="AF343" i="97"/>
  <c r="BG16" i="71"/>
  <c r="BG29" i="71" s="1"/>
  <c r="BD8" i="12"/>
  <c r="AW307" i="97"/>
  <c r="AG533" i="6"/>
  <c r="AD160" i="59"/>
  <c r="AD161" i="59" s="1"/>
  <c r="T93" i="68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 s="1"/>
  <c r="H71" i="116" s="1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 s="1"/>
  <c r="O13" i="28"/>
  <c r="N178" i="59" s="1"/>
  <c r="AI12" i="71"/>
  <c r="AI16" i="71" s="1"/>
  <c r="AI29" i="71" s="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 s="1"/>
  <c r="F29" i="71" s="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 s="1"/>
  <c r="F34" i="29" s="1"/>
  <c r="H12" i="28" s="1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 s="1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 s="1"/>
  <c r="AI47" i="29"/>
  <c r="AK7" i="30" s="1"/>
  <c r="AI41" i="29"/>
  <c r="AI43" i="29" s="1"/>
  <c r="AK6" i="28" s="1"/>
  <c r="AS300" i="97"/>
  <c r="AW479" i="6"/>
  <c r="AS302" i="97"/>
  <c r="AC524" i="6"/>
  <c r="Y347" i="97"/>
  <c r="Y345" i="97"/>
  <c r="J389" i="6"/>
  <c r="F212" i="97"/>
  <c r="F210" i="97"/>
  <c r="AQ123" i="91"/>
  <c r="AQ158" i="91" s="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 s="1"/>
  <c r="X34" i="29" s="1"/>
  <c r="Z12" i="28" s="1"/>
  <c r="Z13" i="28" s="1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 s="1"/>
  <c r="AE356" i="6"/>
  <c r="I132" i="91"/>
  <c r="BJ564" i="6"/>
  <c r="AC165" i="59"/>
  <c r="AM165" i="59"/>
  <c r="E24" i="10"/>
  <c r="F300" i="97"/>
  <c r="BN564" i="6"/>
  <c r="BE41" i="29"/>
  <c r="BE43" i="29" s="1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 s="1"/>
  <c r="BF560" i="6"/>
  <c r="O315" i="6"/>
  <c r="H237" i="97"/>
  <c r="D23" i="10"/>
  <c r="BC158" i="91"/>
  <c r="BC33" i="92" s="1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 s="1"/>
  <c r="Z6" i="28"/>
  <c r="W8" i="36" s="1"/>
  <c r="Y28" i="29"/>
  <c r="Y46" i="29" s="1"/>
  <c r="Y47" i="29" s="1"/>
  <c r="AA7" i="30" s="1"/>
  <c r="AA9" i="30" s="1"/>
  <c r="AA40" i="30" s="1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AI323" i="6"/>
  <c r="AI324" i="6" s="1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 s="1"/>
  <c r="AZ20" i="12"/>
  <c r="BH28" i="29"/>
  <c r="BH46" i="29"/>
  <c r="BH47" i="29" s="1"/>
  <c r="BJ7" i="30" s="1"/>
  <c r="G210" i="97"/>
  <c r="I533" i="6"/>
  <c r="AH533" i="6"/>
  <c r="BP533" i="6"/>
  <c r="BM356" i="97"/>
  <c r="J31" i="97" s="1"/>
  <c r="BD425" i="6"/>
  <c r="AZ248" i="97"/>
  <c r="AB16" i="71"/>
  <c r="AB29" i="71" s="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 s="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 s="1"/>
  <c r="AA38" i="29" s="1"/>
  <c r="AC8" i="30" s="1"/>
  <c r="AC9" i="30"/>
  <c r="AC40" i="30" s="1"/>
  <c r="M9" i="36"/>
  <c r="BG504" i="6"/>
  <c r="BF16" i="71"/>
  <c r="BF29" i="71" s="1"/>
  <c r="AG450" i="6"/>
  <c r="AG529" i="6"/>
  <c r="AC352" i="97"/>
  <c r="O6" i="71"/>
  <c r="BD165" i="59"/>
  <c r="B6" i="9"/>
  <c r="AW16" i="71"/>
  <c r="AW29" i="71" s="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 s="1"/>
  <c r="AZ285" i="6"/>
  <c r="AP288" i="6"/>
  <c r="AW151" i="59"/>
  <c r="BK162" i="91"/>
  <c r="BK36" i="92" s="1"/>
  <c r="AE9" i="30"/>
  <c r="AE40" i="30"/>
  <c r="BG360" i="6"/>
  <c r="BD159" i="59"/>
  <c r="J280" i="97"/>
  <c r="BK524" i="6"/>
  <c r="BG347" i="97"/>
  <c r="F371" i="97"/>
  <c r="D29" i="97" s="1"/>
  <c r="I29" i="97" s="1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 s="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 s="1"/>
  <c r="Z286" i="6"/>
  <c r="AO273" i="6"/>
  <c r="BA158" i="59"/>
  <c r="BD564" i="6"/>
  <c r="V564" i="6"/>
  <c r="S157" i="59"/>
  <c r="K158" i="59"/>
  <c r="S278" i="6"/>
  <c r="B36" i="9"/>
  <c r="B8" i="9" s="1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 s="1"/>
  <c r="AV6" i="28" s="1"/>
  <c r="AT46" i="29"/>
  <c r="AT47" i="29" s="1"/>
  <c r="AV7" i="30" s="1"/>
  <c r="AV9" i="30" s="1"/>
  <c r="AV40" i="30" s="1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 s="1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 s="1"/>
  <c r="H160" i="59"/>
  <c r="H161" i="59" s="1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 s="1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 s="1"/>
  <c r="Q47" i="29" s="1"/>
  <c r="S7" i="30" s="1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 s="1"/>
  <c r="S213" i="6"/>
  <c r="B22" i="9"/>
  <c r="AT564" i="6"/>
  <c r="AL15" i="71"/>
  <c r="AL16" i="71" s="1"/>
  <c r="AL29" i="71" s="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 s="1"/>
  <c r="BE33" i="29"/>
  <c r="BE34" i="29" s="1"/>
  <c r="BG12" i="28" s="1"/>
  <c r="BF10" i="29"/>
  <c r="BF32" i="29" s="1"/>
  <c r="BF34" i="29" s="1"/>
  <c r="BH12" i="28" s="1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 s="1"/>
  <c r="E71" i="116" s="1"/>
  <c r="AU158" i="91"/>
  <c r="AU33" i="92" s="1"/>
  <c r="S165" i="59"/>
  <c r="E16" i="71"/>
  <c r="E29" i="71"/>
  <c r="D160" i="59"/>
  <c r="D56" i="59" s="1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 s="1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 s="1"/>
  <c r="BI228" i="97"/>
  <c r="AK8" i="12"/>
  <c r="E3" i="59"/>
  <c r="AL264" i="97"/>
  <c r="AH33" i="29"/>
  <c r="AH34" i="29" s="1"/>
  <c r="AJ12" i="28" s="1"/>
  <c r="AI10" i="29"/>
  <c r="AI32" i="29" s="1"/>
  <c r="AI34" i="29" s="1"/>
  <c r="AK12" i="28" s="1"/>
  <c r="AK13" i="28" s="1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 s="1"/>
  <c r="AA6" i="71"/>
  <c r="AA8" i="12"/>
  <c r="BO278" i="6"/>
  <c r="F36" i="9"/>
  <c r="F8" i="9" s="1"/>
  <c r="AN160" i="59"/>
  <c r="AN161" i="59" s="1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 s="1"/>
  <c r="G66" i="116" s="1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 s="1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 s="1"/>
  <c r="BJ144" i="91"/>
  <c r="AM416" i="6"/>
  <c r="AI239" i="97"/>
  <c r="AD529" i="6"/>
  <c r="Z352" i="97"/>
  <c r="K564" i="6"/>
  <c r="M165" i="59"/>
  <c r="AB165" i="59"/>
  <c r="AR158" i="91"/>
  <c r="AR33" i="92" s="1"/>
  <c r="AN16" i="71"/>
  <c r="AN29" i="71" s="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 s="1"/>
  <c r="AE356" i="97"/>
  <c r="AI210" i="97"/>
  <c r="AM389" i="6"/>
  <c r="AI212" i="97"/>
  <c r="BK398" i="6"/>
  <c r="BG221" i="97"/>
  <c r="BG219" i="97"/>
  <c r="AG264" i="97"/>
  <c r="BK356" i="97"/>
  <c r="BL160" i="59"/>
  <c r="BL161" i="59" s="1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BM208" i="6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 s="1"/>
  <c r="G12" i="28" s="1"/>
  <c r="G13" i="28" s="1"/>
  <c r="F178" i="59" s="1"/>
  <c r="J144" i="91"/>
  <c r="J158" i="91"/>
  <c r="J33" i="92" s="1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 s="1"/>
  <c r="M8" i="30" s="1"/>
  <c r="J19" i="29"/>
  <c r="J37" i="29" s="1"/>
  <c r="J38" i="29" s="1"/>
  <c r="L8" i="30" s="1"/>
  <c r="L9" i="30" s="1"/>
  <c r="L40" i="30"/>
  <c r="I24" i="36" s="1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 s="1"/>
  <c r="BB564" i="6"/>
  <c r="AF237" i="97"/>
  <c r="AJ416" i="6"/>
  <c r="AF239" i="97"/>
  <c r="AG356" i="97"/>
  <c r="F31" i="97" s="1"/>
  <c r="AQ534" i="6"/>
  <c r="D64" i="9"/>
  <c r="AH160" i="59"/>
  <c r="AK564" i="6"/>
  <c r="AS324" i="6"/>
  <c r="AO131" i="91"/>
  <c r="AO132" i="91" s="1"/>
  <c r="AD259" i="6"/>
  <c r="AD273" i="6"/>
  <c r="AD275" i="6"/>
  <c r="AA151" i="59"/>
  <c r="AF144" i="91"/>
  <c r="AF158" i="91"/>
  <c r="AF33" i="92"/>
  <c r="AW10" i="29"/>
  <c r="AW32" i="29" s="1"/>
  <c r="AW34" i="29" s="1"/>
  <c r="AY12" i="28" s="1"/>
  <c r="AY13" i="28" s="1"/>
  <c r="AX10" i="29"/>
  <c r="AX32" i="29"/>
  <c r="AX34" i="29" s="1"/>
  <c r="AZ12" i="28" s="1"/>
  <c r="AW33" i="29"/>
  <c r="BC94" i="68"/>
  <c r="BE332" i="6" s="1"/>
  <c r="BA138" i="91" s="1"/>
  <c r="BA139" i="91" s="1"/>
  <c r="BC93" i="68"/>
  <c r="BE323" i="6" s="1"/>
  <c r="BA131" i="91" s="1"/>
  <c r="BA132" i="91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 s="1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N332" i="6" s="1"/>
  <c r="J138" i="91" s="1"/>
  <c r="J139" i="91" s="1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 s="1"/>
  <c r="AY564" i="6"/>
  <c r="AB13" i="28"/>
  <c r="Q10" i="29"/>
  <c r="Q32" i="29"/>
  <c r="Q34" i="29" s="1"/>
  <c r="S12" i="28" s="1"/>
  <c r="R177" i="59" s="1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 s="1"/>
  <c r="AQ10" i="29"/>
  <c r="AQ32" i="29" s="1"/>
  <c r="AQ34" i="29" s="1"/>
  <c r="AS12" i="28" s="1"/>
  <c r="AS13" i="28" s="1"/>
  <c r="AR178" i="59" s="1"/>
  <c r="AP10" i="29"/>
  <c r="AP32" i="29" s="1"/>
  <c r="AD398" i="6"/>
  <c r="Z221" i="97"/>
  <c r="Z219" i="97"/>
  <c r="AS284" i="6"/>
  <c r="AM116" i="91"/>
  <c r="AX144" i="91"/>
  <c r="AO529" i="6"/>
  <c r="Z288" i="6"/>
  <c r="BM268" i="6"/>
  <c r="Q158" i="91"/>
  <c r="Q33" i="92" s="1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 s="1"/>
  <c r="AR8" i="30" s="1"/>
  <c r="AR9" i="30" s="1"/>
  <c r="AR40" i="30" s="1"/>
  <c r="AP48" i="64" s="1"/>
  <c r="AP50" i="64" s="1"/>
  <c r="AQ19" i="29"/>
  <c r="AQ37" i="29"/>
  <c r="AQ38" i="29" s="1"/>
  <c r="AS8" i="30"/>
  <c r="AS9" i="30" s="1"/>
  <c r="AS40" i="30" s="1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 s="1"/>
  <c r="O38" i="29" s="1"/>
  <c r="Q8" i="30" s="1"/>
  <c r="U210" i="97"/>
  <c r="Y389" i="6"/>
  <c r="U212" i="97"/>
  <c r="BG6" i="71"/>
  <c r="BG8" i="12"/>
  <c r="V131" i="91"/>
  <c r="V132" i="91" s="1"/>
  <c r="R33" i="29"/>
  <c r="S32" i="29"/>
  <c r="S34" i="29"/>
  <c r="U12" i="28"/>
  <c r="R10" i="29"/>
  <c r="R32" i="29"/>
  <c r="R34" i="29" s="1"/>
  <c r="BM13" i="28"/>
  <c r="BJ9" i="36" s="1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 s="1"/>
  <c r="AY38" i="29" s="1"/>
  <c r="BA8" i="30" s="1"/>
  <c r="AX19" i="29"/>
  <c r="AX37" i="29"/>
  <c r="AX38" i="29"/>
  <c r="AZ8" i="30"/>
  <c r="AZ9" i="30"/>
  <c r="AZ40" i="30" s="1"/>
  <c r="AR284" i="6"/>
  <c r="AR286" i="6"/>
  <c r="R157" i="59"/>
  <c r="U564" i="6"/>
  <c r="BE356" i="97"/>
  <c r="BF160" i="59"/>
  <c r="BF161" i="59" s="1"/>
  <c r="BI564" i="6"/>
  <c r="AP6" i="71"/>
  <c r="AP8" i="12"/>
  <c r="F264" i="97"/>
  <c r="D55" i="59"/>
  <c r="C65" i="116" s="1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 s="1"/>
  <c r="AD19" i="29"/>
  <c r="AD37" i="29"/>
  <c r="AD38" i="29" s="1"/>
  <c r="AF8" i="30" s="1"/>
  <c r="AF9" i="30" s="1"/>
  <c r="T33" i="29"/>
  <c r="T10" i="29"/>
  <c r="T32" i="29"/>
  <c r="U10" i="29"/>
  <c r="U32" i="29"/>
  <c r="U34" i="29" s="1"/>
  <c r="W12" i="28" s="1"/>
  <c r="AY10" i="29"/>
  <c r="AY32" i="29" s="1"/>
  <c r="AC9" i="36"/>
  <c r="AE178" i="59"/>
  <c r="F27" i="91"/>
  <c r="Y13" i="28"/>
  <c r="K8" i="36"/>
  <c r="M172" i="59"/>
  <c r="BB33" i="29"/>
  <c r="BC10" i="29"/>
  <c r="BC32" i="29"/>
  <c r="BC34" i="29"/>
  <c r="BE12" i="28"/>
  <c r="BD177" i="59" s="1"/>
  <c r="BB10" i="29"/>
  <c r="BB32" i="29"/>
  <c r="BB34" i="29"/>
  <c r="BD12" i="28" s="1"/>
  <c r="AG34" i="29"/>
  <c r="AI12" i="28" s="1"/>
  <c r="AH177" i="59" s="1"/>
  <c r="Z24" i="36"/>
  <c r="O41" i="29"/>
  <c r="O43" i="29"/>
  <c r="Q6" i="28"/>
  <c r="P28" i="29"/>
  <c r="P46" i="29"/>
  <c r="P47" i="29"/>
  <c r="R7" i="30" s="1"/>
  <c r="O28" i="29"/>
  <c r="O46" i="29" s="1"/>
  <c r="O47" i="29" s="1"/>
  <c r="Q7" i="30" s="1"/>
  <c r="W19" i="29"/>
  <c r="W37" i="29" s="1"/>
  <c r="W38" i="29" s="1"/>
  <c r="Y8" i="30" s="1"/>
  <c r="X19" i="29"/>
  <c r="X37" i="29"/>
  <c r="X38" i="29" s="1"/>
  <c r="Z8" i="30" s="1"/>
  <c r="Z9" i="30" s="1"/>
  <c r="Z40" i="30" s="1"/>
  <c r="AU41" i="29"/>
  <c r="AU43" i="29"/>
  <c r="AW6" i="28"/>
  <c r="AU28" i="29"/>
  <c r="AU46" i="29" s="1"/>
  <c r="AU47" i="29" s="1"/>
  <c r="AW7" i="30" s="1"/>
  <c r="AW9" i="30" s="1"/>
  <c r="AV28" i="29"/>
  <c r="AV46" i="29"/>
  <c r="AV47" i="29"/>
  <c r="AX7" i="30"/>
  <c r="AK28" i="29"/>
  <c r="AK46" i="29"/>
  <c r="AK47" i="29" s="1"/>
  <c r="AM7" i="30"/>
  <c r="AM9" i="30" s="1"/>
  <c r="AM40" i="30" s="1"/>
  <c r="AK48" i="64" s="1"/>
  <c r="AK50" i="64" s="1"/>
  <c r="AJ41" i="29"/>
  <c r="AJ43" i="29"/>
  <c r="AL6" i="28"/>
  <c r="AK172" i="59" s="1"/>
  <c r="AJ28" i="29"/>
  <c r="AJ46" i="29" s="1"/>
  <c r="AJ47" i="29"/>
  <c r="AL7" i="30" s="1"/>
  <c r="AL9" i="30" s="1"/>
  <c r="AL40" i="30" s="1"/>
  <c r="AJ18" i="34" s="1"/>
  <c r="AV19" i="29"/>
  <c r="AV37" i="29"/>
  <c r="AV38" i="29"/>
  <c r="AX8" i="30"/>
  <c r="AW19" i="29"/>
  <c r="AW37" i="29" s="1"/>
  <c r="AW38" i="29"/>
  <c r="AY8" i="30"/>
  <c r="AY9" i="30" s="1"/>
  <c r="AY40" i="30" s="1"/>
  <c r="P8" i="36"/>
  <c r="R172" i="59"/>
  <c r="T19" i="29"/>
  <c r="T37" i="29" s="1"/>
  <c r="T38" i="29" s="1"/>
  <c r="V8" i="30" s="1"/>
  <c r="S19" i="29"/>
  <c r="S37" i="29" s="1"/>
  <c r="S38" i="29" s="1"/>
  <c r="U8" i="30" s="1"/>
  <c r="U9" i="30" s="1"/>
  <c r="U40" i="30" s="1"/>
  <c r="AJ19" i="29"/>
  <c r="AJ37" i="29"/>
  <c r="AJ38" i="29"/>
  <c r="AL8" i="30" s="1"/>
  <c r="AI19" i="29"/>
  <c r="AI37" i="29"/>
  <c r="AI38" i="29" s="1"/>
  <c r="AK8" i="30" s="1"/>
  <c r="AN24" i="36"/>
  <c r="D45" i="33"/>
  <c r="AO50" i="64"/>
  <c r="AO18" i="34"/>
  <c r="AT33" i="29"/>
  <c r="AT10" i="29"/>
  <c r="AT32" i="29" s="1"/>
  <c r="BE19" i="29"/>
  <c r="BE37" i="29"/>
  <c r="BE38" i="29"/>
  <c r="BG8" i="30" s="1"/>
  <c r="BF19" i="29"/>
  <c r="BF37" i="29"/>
  <c r="BF38" i="29"/>
  <c r="BH8" i="30" s="1"/>
  <c r="BK177" i="59"/>
  <c r="BL13" i="28"/>
  <c r="C66" i="116"/>
  <c r="H158" i="91"/>
  <c r="H33" i="92"/>
  <c r="BI41" i="29"/>
  <c r="BI43" i="29"/>
  <c r="BK6" i="28"/>
  <c r="BH8" i="36" s="1"/>
  <c r="BJ28" i="29"/>
  <c r="BJ46" i="29" s="1"/>
  <c r="BJ47" i="29" s="1"/>
  <c r="BL7" i="30" s="1"/>
  <c r="BI28" i="29"/>
  <c r="BI46" i="29"/>
  <c r="BI47" i="29"/>
  <c r="BK7" i="30"/>
  <c r="BK9" i="30" s="1"/>
  <c r="BK40" i="30" s="1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 s="1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AQ561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 s="1"/>
  <c r="AD158" i="91"/>
  <c r="AD33" i="92"/>
  <c r="AH158" i="91"/>
  <c r="AH33" i="92"/>
  <c r="R561" i="6"/>
  <c r="M9" i="1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 s="1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561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O561" i="6"/>
  <c r="AG24" i="36"/>
  <c r="AV282" i="97"/>
  <c r="AT160" i="59"/>
  <c r="AT161" i="59" s="1"/>
  <c r="AJ529" i="6"/>
  <c r="AF352" i="97"/>
  <c r="BH288" i="6"/>
  <c r="I286" i="6"/>
  <c r="AT48" i="64"/>
  <c r="AT50" i="64" s="1"/>
  <c r="BG529" i="6"/>
  <c r="BG561" i="6"/>
  <c r="BB9" i="12" s="1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 s="1"/>
  <c r="BJ9" i="30"/>
  <c r="BJ40" i="30" s="1"/>
  <c r="D64" i="33" s="1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J561" i="6"/>
  <c r="AE9" i="12" s="1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J561" i="6"/>
  <c r="E9" i="12" s="1"/>
  <c r="I561" i="6"/>
  <c r="AB561" i="6"/>
  <c r="W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 s="1"/>
  <c r="G61" i="59"/>
  <c r="F71" i="116"/>
  <c r="BA352" i="97"/>
  <c r="H26" i="97" s="1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Q561" i="6"/>
  <c r="L9" i="12" s="1"/>
  <c r="AV151" i="59"/>
  <c r="AI285" i="6"/>
  <c r="AC284" i="6"/>
  <c r="AD284" i="6"/>
  <c r="AE561" i="6"/>
  <c r="Z9" i="12" s="1"/>
  <c r="E53" i="59"/>
  <c r="D63" i="116" s="1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 s="1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 s="1"/>
  <c r="AM158" i="91"/>
  <c r="AM33" i="92" s="1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BO561" i="6"/>
  <c r="K352" i="97"/>
  <c r="AG161" i="59"/>
  <c r="K529" i="6"/>
  <c r="O561" i="6"/>
  <c r="J9" i="12"/>
  <c r="AY288" i="6"/>
  <c r="Z151" i="59"/>
  <c r="H31" i="97"/>
  <c r="BD34" i="29"/>
  <c r="BF12" i="28" s="1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 s="1"/>
  <c r="G177" i="59"/>
  <c r="H13" i="28"/>
  <c r="J9" i="36"/>
  <c r="N8" i="12"/>
  <c r="BM157" i="59"/>
  <c r="AA13" i="28"/>
  <c r="Z177" i="59"/>
  <c r="BE561" i="6"/>
  <c r="BG158" i="91"/>
  <c r="BG33" i="92"/>
  <c r="AY34" i="29"/>
  <c r="BA12" i="28" s="1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 s="1"/>
  <c r="AQ284" i="6"/>
  <c r="AQ288" i="6"/>
  <c r="AI561" i="6"/>
  <c r="X561" i="6"/>
  <c r="S9" i="12" s="1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 s="1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D9" i="12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 s="1"/>
  <c r="D9" i="36"/>
  <c r="BI48" i="64"/>
  <c r="BI50" i="64" s="1"/>
  <c r="BH24" i="36"/>
  <c r="BK178" i="59"/>
  <c r="BI9" i="36"/>
  <c r="AT34" i="29"/>
  <c r="AV12" i="28" s="1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F561" i="6"/>
  <c r="BB352" i="97"/>
  <c r="AD352" i="97"/>
  <c r="AH561" i="6"/>
  <c r="AC9" i="12" s="1"/>
  <c r="U561" i="6"/>
  <c r="Q352" i="97"/>
  <c r="BK561" i="6"/>
  <c r="AR352" i="97"/>
  <c r="J352" i="97"/>
  <c r="R352" i="97"/>
  <c r="V561" i="6"/>
  <c r="AL9" i="12"/>
  <c r="AE352" i="97"/>
  <c r="W352" i="97"/>
  <c r="AU352" i="97"/>
  <c r="AA561" i="6"/>
  <c r="V9" i="12" s="1"/>
  <c r="G352" i="97"/>
  <c r="K561" i="6"/>
  <c r="BC352" i="97"/>
  <c r="AM352" i="97"/>
  <c r="O352" i="97"/>
  <c r="S561" i="6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 s="1"/>
  <c r="H57" i="116" s="1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AJ9" i="12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H9" i="12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W561" i="6"/>
  <c r="BH178" i="59"/>
  <c r="BF9" i="36"/>
  <c r="P352" i="97"/>
  <c r="T561" i="6"/>
  <c r="O9" i="12"/>
  <c r="T13" i="28"/>
  <c r="S178" i="59" s="1"/>
  <c r="AU561" i="6"/>
  <c r="AP9" i="12"/>
  <c r="AQ289" i="6"/>
  <c r="U352" i="97"/>
  <c r="E26" i="97" s="1"/>
  <c r="Y561" i="6"/>
  <c r="BI352" i="97"/>
  <c r="Z561" i="6"/>
  <c r="U9" i="12" s="1"/>
  <c r="V352" i="97"/>
  <c r="AB352" i="97"/>
  <c r="AQ276" i="6"/>
  <c r="I55" i="59"/>
  <c r="H65" i="116"/>
  <c r="AC289" i="6"/>
  <c r="AD289" i="6"/>
  <c r="AU161" i="59"/>
  <c r="BK352" i="97"/>
  <c r="BM561" i="6"/>
  <c r="BP564" i="6"/>
  <c r="BP529" i="6"/>
  <c r="AN352" i="97"/>
  <c r="AP352" i="97"/>
  <c r="AT561" i="6"/>
  <c r="AO9" i="12"/>
  <c r="AL6" i="71"/>
  <c r="G5" i="59"/>
  <c r="AL8" i="12"/>
  <c r="BI561" i="6"/>
  <c r="BD9" i="12" s="1"/>
  <c r="BE352" i="97"/>
  <c r="H61" i="59"/>
  <c r="G71" i="116" s="1"/>
  <c r="BM165" i="59"/>
  <c r="Y352" i="97"/>
  <c r="AC561" i="6"/>
  <c r="AW352" i="97"/>
  <c r="D18" i="91"/>
  <c r="BL561" i="6"/>
  <c r="BH352" i="97"/>
  <c r="BJ352" i="97"/>
  <c r="BF13" i="28"/>
  <c r="BE178" i="59" s="1"/>
  <c r="M178" i="59"/>
  <c r="AZ352" i="97"/>
  <c r="BD561" i="6"/>
  <c r="AY9" i="12" s="1"/>
  <c r="BE177" i="59"/>
  <c r="E5" i="59"/>
  <c r="AS352" i="97"/>
  <c r="AW561" i="6"/>
  <c r="AY352" i="97"/>
  <c r="BC561" i="6"/>
  <c r="AX9" i="12" s="1"/>
  <c r="G531" i="6"/>
  <c r="C352" i="97"/>
  <c r="C26" i="97"/>
  <c r="P561" i="6"/>
  <c r="K9" i="12" s="1"/>
  <c r="L352" i="97"/>
  <c r="D26" i="97" s="1"/>
  <c r="AM561" i="6"/>
  <c r="AI352" i="97"/>
  <c r="BD352" i="97"/>
  <c r="BH561" i="6"/>
  <c r="BC9" i="12" s="1"/>
  <c r="AK178" i="59"/>
  <c r="AI9" i="36"/>
  <c r="H352" i="97"/>
  <c r="AO352" i="97"/>
  <c r="G26" i="97" s="1"/>
  <c r="AS561" i="6"/>
  <c r="AN9" i="12" s="1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 s="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 s="1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F9" i="12"/>
  <c r="BA9" i="12"/>
  <c r="P9" i="12"/>
  <c r="N9" i="12"/>
  <c r="BM352" i="97"/>
  <c r="J26" i="97" s="1"/>
  <c r="F26" i="97"/>
  <c r="C164" i="91"/>
  <c r="G380" i="6"/>
  <c r="C168" i="91"/>
  <c r="C38" i="92"/>
  <c r="C47" i="92"/>
  <c r="D24" i="91"/>
  <c r="D26" i="91" s="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 s="1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 s="1"/>
  <c r="AY295" i="6"/>
  <c r="BB297" i="6"/>
  <c r="BP276" i="6"/>
  <c r="D35" i="9"/>
  <c r="AN289" i="6"/>
  <c r="R9" i="12"/>
  <c r="AQ280" i="6"/>
  <c r="X9" i="12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 s="1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 s="1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 s="1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 s="1"/>
  <c r="C368" i="97"/>
  <c r="C28" i="97"/>
  <c r="G553" i="6"/>
  <c r="T20" i="33"/>
  <c r="D42" i="9"/>
  <c r="BP298" i="6"/>
  <c r="C376" i="97"/>
  <c r="C32" i="97"/>
  <c r="C41" i="97"/>
  <c r="AD96" i="68" l="1"/>
  <c r="M324" i="6"/>
  <c r="O96" i="68"/>
  <c r="T96" i="68"/>
  <c r="Q333" i="6"/>
  <c r="AW324" i="6"/>
  <c r="AJ323" i="6"/>
  <c r="AF131" i="91" s="1"/>
  <c r="AF132" i="91" s="1"/>
  <c r="X323" i="6"/>
  <c r="T131" i="91" s="1"/>
  <c r="T132" i="91" s="1"/>
  <c r="BG96" i="68"/>
  <c r="X324" i="6"/>
  <c r="AE131" i="91"/>
  <c r="AE132" i="91" s="1"/>
  <c r="BI324" i="6"/>
  <c r="BJ324" i="6"/>
  <c r="AF323" i="6"/>
  <c r="AF324" i="6" s="1"/>
  <c r="AT96" i="68"/>
  <c r="BE324" i="6"/>
  <c r="BM96" i="68"/>
  <c r="L96" i="68"/>
  <c r="Y138" i="91"/>
  <c r="Y139" i="91" s="1"/>
  <c r="BB324" i="6"/>
  <c r="AX131" i="91"/>
  <c r="AX132" i="91" s="1"/>
  <c r="BD131" i="91"/>
  <c r="BD132" i="91" s="1"/>
  <c r="BH324" i="6"/>
  <c r="AA324" i="6"/>
  <c r="AR96" i="68"/>
  <c r="AC324" i="6"/>
  <c r="AK333" i="6"/>
  <c r="Q323" i="6"/>
  <c r="Q324" i="6" s="1"/>
  <c r="AJ96" i="68"/>
  <c r="AL96" i="68"/>
  <c r="N333" i="6"/>
  <c r="AL324" i="6"/>
  <c r="AV96" i="68"/>
  <c r="L138" i="91"/>
  <c r="L139" i="91" s="1"/>
  <c r="AK324" i="6"/>
  <c r="V323" i="6"/>
  <c r="AB138" i="91"/>
  <c r="AB139" i="91" s="1"/>
  <c r="BE333" i="6"/>
  <c r="O333" i="6"/>
  <c r="BL333" i="6"/>
  <c r="K324" i="6"/>
  <c r="BC96" i="68"/>
  <c r="BI131" i="91"/>
  <c r="BI132" i="91" s="1"/>
  <c r="BM324" i="6"/>
  <c r="AY324" i="6"/>
  <c r="AU131" i="91"/>
  <c r="AU132" i="91" s="1"/>
  <c r="H131" i="91"/>
  <c r="H132" i="91" s="1"/>
  <c r="L324" i="6"/>
  <c r="AT131" i="91"/>
  <c r="AT132" i="91" s="1"/>
  <c r="AX324" i="6"/>
  <c r="N138" i="91"/>
  <c r="N139" i="91" s="1"/>
  <c r="R333" i="6"/>
  <c r="BK324" i="6"/>
  <c r="BG131" i="91"/>
  <c r="BG132" i="91" s="1"/>
  <c r="AP96" i="68"/>
  <c r="J96" i="68"/>
  <c r="AW96" i="68"/>
  <c r="X333" i="6"/>
  <c r="AM324" i="6"/>
  <c r="I96" i="68"/>
  <c r="Q131" i="91"/>
  <c r="Q132" i="91" s="1"/>
  <c r="AX96" i="68"/>
  <c r="P96" i="68"/>
  <c r="BF138" i="91"/>
  <c r="BF139" i="91" s="1"/>
  <c r="AA96" i="68"/>
  <c r="AN96" i="68"/>
  <c r="AK96" i="68"/>
  <c r="AG96" i="68"/>
  <c r="AI96" i="68"/>
  <c r="Y96" i="68"/>
  <c r="AT333" i="6"/>
  <c r="AN333" i="6"/>
  <c r="AN323" i="6"/>
  <c r="AV323" i="6"/>
  <c r="H138" i="91"/>
  <c r="H139" i="91" s="1"/>
  <c r="AQ96" i="68"/>
  <c r="AJ333" i="6"/>
  <c r="AF96" i="68"/>
  <c r="N96" i="68"/>
  <c r="BJ96" i="68"/>
  <c r="AG333" i="6"/>
  <c r="AI333" i="6"/>
  <c r="AE138" i="91"/>
  <c r="AE139" i="91" s="1"/>
  <c r="AT324" i="6"/>
  <c r="AP131" i="91"/>
  <c r="AP132" i="91" s="1"/>
  <c r="I39" i="68"/>
  <c r="S131" i="91"/>
  <c r="S132" i="91" s="1"/>
  <c r="BF96" i="68"/>
  <c r="BB96" i="68"/>
  <c r="M96" i="68"/>
  <c r="BA96" i="68"/>
  <c r="BI96" i="68"/>
  <c r="BG138" i="91"/>
  <c r="BG139" i="91" s="1"/>
  <c r="BH333" i="6"/>
  <c r="G96" i="68"/>
  <c r="AV131" i="91"/>
  <c r="AV132" i="91" s="1"/>
  <c r="BC333" i="6"/>
  <c r="N323" i="6"/>
  <c r="N324" i="6" s="1"/>
  <c r="I333" i="6"/>
  <c r="U332" i="6"/>
  <c r="S96" i="68"/>
  <c r="BC324" i="6"/>
  <c r="AY131" i="91"/>
  <c r="AY132" i="91" s="1"/>
  <c r="AL131" i="91"/>
  <c r="AL132" i="91" s="1"/>
  <c r="AP324" i="6"/>
  <c r="BB131" i="91"/>
  <c r="BB132" i="91" s="1"/>
  <c r="BF324" i="6"/>
  <c r="AG324" i="6"/>
  <c r="V138" i="91"/>
  <c r="V139" i="91" s="1"/>
  <c r="W138" i="91"/>
  <c r="W139" i="91" s="1"/>
  <c r="AA333" i="6"/>
  <c r="BM333" i="6"/>
  <c r="BI138" i="91"/>
  <c r="BI139" i="91" s="1"/>
  <c r="BA323" i="6"/>
  <c r="I38" i="68"/>
  <c r="AY96" i="68"/>
  <c r="AH138" i="91"/>
  <c r="AH139" i="91" s="1"/>
  <c r="AL333" i="6"/>
  <c r="W96" i="68"/>
  <c r="Y323" i="6"/>
  <c r="BH96" i="68"/>
  <c r="AC96" i="68"/>
  <c r="BK96" i="68"/>
  <c r="M333" i="6"/>
  <c r="I138" i="91"/>
  <c r="I139" i="91" s="1"/>
  <c r="BF333" i="6"/>
  <c r="O323" i="6"/>
  <c r="AZ96" i="68"/>
  <c r="X96" i="68"/>
  <c r="BD96" i="68"/>
  <c r="S323" i="6"/>
  <c r="S324" i="6" s="1"/>
  <c r="AE96" i="68"/>
  <c r="AU96" i="68"/>
  <c r="K96" i="68"/>
  <c r="R96" i="68"/>
  <c r="AR138" i="91"/>
  <c r="AR139" i="91" s="1"/>
  <c r="AV333" i="6"/>
  <c r="V333" i="6"/>
  <c r="R138" i="91"/>
  <c r="R139" i="91" s="1"/>
  <c r="BA333" i="6"/>
  <c r="AW138" i="91"/>
  <c r="AW139" i="91" s="1"/>
  <c r="BO333" i="6"/>
  <c r="BK138" i="91"/>
  <c r="BK139" i="91" s="1"/>
  <c r="AH333" i="6"/>
  <c r="AD138" i="91"/>
  <c r="AD139" i="91" s="1"/>
  <c r="AA138" i="91"/>
  <c r="AA139" i="91" s="1"/>
  <c r="AE333" i="6"/>
  <c r="AA131" i="91"/>
  <c r="AA132" i="91" s="1"/>
  <c r="AE324" i="6"/>
  <c r="E131" i="91"/>
  <c r="E132" i="91" s="1"/>
  <c r="I324" i="6"/>
  <c r="AO138" i="91"/>
  <c r="AO139" i="91" s="1"/>
  <c r="AS333" i="6"/>
  <c r="AX138" i="91"/>
  <c r="AX139" i="91" s="1"/>
  <c r="BB333" i="6"/>
  <c r="AY333" i="6"/>
  <c r="AU138" i="91"/>
  <c r="AU139" i="91" s="1"/>
  <c r="AZ131" i="91"/>
  <c r="AZ132" i="91" s="1"/>
  <c r="BD324" i="6"/>
  <c r="AZ138" i="91"/>
  <c r="AZ139" i="91" s="1"/>
  <c r="BD333" i="6"/>
  <c r="AW333" i="6"/>
  <c r="AS138" i="91"/>
  <c r="AS139" i="91" s="1"/>
  <c r="N131" i="91"/>
  <c r="N132" i="91" s="1"/>
  <c r="R324" i="6"/>
  <c r="AP333" i="6"/>
  <c r="AL138" i="91"/>
  <c r="AL139" i="91" s="1"/>
  <c r="AM333" i="6"/>
  <c r="AI138" i="91"/>
  <c r="AI139" i="91" s="1"/>
  <c r="BC37" i="82"/>
  <c r="I16" i="59"/>
  <c r="H26" i="116" s="1"/>
  <c r="AN43" i="50"/>
  <c r="AN40" i="64" s="1"/>
  <c r="BA116" i="59"/>
  <c r="AB35" i="50"/>
  <c r="AB42" i="50"/>
  <c r="AL34" i="50"/>
  <c r="AM30" i="50"/>
  <c r="AM34" i="50" s="1"/>
  <c r="BC120" i="59"/>
  <c r="BA8" i="52"/>
  <c r="BN120" i="49"/>
  <c r="BN114" i="49"/>
  <c r="BE43" i="50"/>
  <c r="BE40" i="64" s="1"/>
  <c r="H10" i="64" s="1"/>
  <c r="H125" i="116" s="1"/>
  <c r="AZ42" i="50"/>
  <c r="I21" i="59"/>
  <c r="H31" i="116" s="1"/>
  <c r="BH59" i="82"/>
  <c r="BH60" i="82"/>
  <c r="H11" i="59"/>
  <c r="G21" i="116" s="1"/>
  <c r="BC115" i="59"/>
  <c r="BC116" i="59" s="1"/>
  <c r="BC21" i="48"/>
  <c r="AS59" i="82"/>
  <c r="AS29" i="82" s="1"/>
  <c r="AS60" i="82"/>
  <c r="AY59" i="82"/>
  <c r="AY29" i="82" s="1"/>
  <c r="BI21" i="48"/>
  <c r="BI115" i="59"/>
  <c r="BI116" i="59" s="1"/>
  <c r="AP42" i="49"/>
  <c r="AQ21" i="82"/>
  <c r="AT46" i="49"/>
  <c r="AT29" i="82"/>
  <c r="AU21" i="82"/>
  <c r="AA34" i="50"/>
  <c r="AL35" i="82"/>
  <c r="AO60" i="82"/>
  <c r="AO61" i="82" s="1"/>
  <c r="AE60" i="82"/>
  <c r="AP116" i="59"/>
  <c r="H12" i="59" s="1"/>
  <c r="BK42" i="50"/>
  <c r="H47" i="51"/>
  <c r="H13" i="51" s="1"/>
  <c r="AS35" i="50"/>
  <c r="AZ21" i="82"/>
  <c r="AD20" i="82"/>
  <c r="AH29" i="82"/>
  <c r="AJ109" i="49"/>
  <c r="AM60" i="82"/>
  <c r="BL60" i="82"/>
  <c r="AP21" i="48"/>
  <c r="G13" i="50"/>
  <c r="AQ8" i="52"/>
  <c r="AS20" i="82"/>
  <c r="AD21" i="82"/>
  <c r="AG125" i="59"/>
  <c r="AM39" i="49"/>
  <c r="AM125" i="59"/>
  <c r="AW59" i="82"/>
  <c r="AW60" i="82"/>
  <c r="H42" i="51"/>
  <c r="AI35" i="49"/>
  <c r="BE57" i="82"/>
  <c r="AB47" i="82"/>
  <c r="AB59" i="82"/>
  <c r="AB60" i="82"/>
  <c r="S114" i="59"/>
  <c r="S116" i="59" s="1"/>
  <c r="Q7" i="52"/>
  <c r="V114" i="59"/>
  <c r="V116" i="59" s="1"/>
  <c r="T7" i="52"/>
  <c r="BJ59" i="82"/>
  <c r="BJ47" i="82"/>
  <c r="T60" i="82"/>
  <c r="T47" i="82"/>
  <c r="T28" i="82" s="1"/>
  <c r="T59" i="82"/>
  <c r="T29" i="82" s="1"/>
  <c r="AA114" i="59"/>
  <c r="AA116" i="59" s="1"/>
  <c r="Y7" i="52"/>
  <c r="R19" i="82"/>
  <c r="R71" i="82"/>
  <c r="R73" i="82" s="1"/>
  <c r="AA60" i="82"/>
  <c r="AA47" i="82"/>
  <c r="AA59" i="82"/>
  <c r="Y21" i="48"/>
  <c r="Y114" i="59"/>
  <c r="Y116" i="59" s="1"/>
  <c r="W7" i="52"/>
  <c r="AC19" i="48"/>
  <c r="Z71" i="82"/>
  <c r="Z73" i="82" s="1"/>
  <c r="Z19" i="82"/>
  <c r="AB32" i="48"/>
  <c r="AB34" i="48" s="1"/>
  <c r="D29" i="49"/>
  <c r="X47" i="82"/>
  <c r="X59" i="82"/>
  <c r="X60" i="82"/>
  <c r="X114" i="59"/>
  <c r="X116" i="59" s="1"/>
  <c r="V7" i="52"/>
  <c r="X21" i="48"/>
  <c r="S71" i="82"/>
  <c r="S73" i="82" s="1"/>
  <c r="S19" i="82"/>
  <c r="D21" i="49"/>
  <c r="T32" i="48"/>
  <c r="T34" i="48" s="1"/>
  <c r="V60" i="82"/>
  <c r="V47" i="82"/>
  <c r="V59" i="82"/>
  <c r="U21" i="48"/>
  <c r="U114" i="59"/>
  <c r="U116" i="59" s="1"/>
  <c r="S7" i="52"/>
  <c r="T71" i="82"/>
  <c r="T73" i="82" s="1"/>
  <c r="T19" i="82"/>
  <c r="U60" i="82"/>
  <c r="U59" i="82"/>
  <c r="U29" i="82" s="1"/>
  <c r="W59" i="82"/>
  <c r="W60" i="82"/>
  <c r="W47" i="82"/>
  <c r="H27" i="51"/>
  <c r="BH19" i="48"/>
  <c r="BD47" i="82"/>
  <c r="BD59" i="82"/>
  <c r="U19" i="82"/>
  <c r="U71" i="82"/>
  <c r="U73" i="82" s="1"/>
  <c r="D24" i="49"/>
  <c r="W32" i="48"/>
  <c r="W34" i="48" s="1"/>
  <c r="W114" i="59"/>
  <c r="W116" i="59" s="1"/>
  <c r="U7" i="52"/>
  <c r="D19" i="49"/>
  <c r="R32" i="48"/>
  <c r="R34" i="48" s="1"/>
  <c r="D26" i="49"/>
  <c r="Y32" i="48"/>
  <c r="Y34" i="48" s="1"/>
  <c r="AB114" i="59"/>
  <c r="AB116" i="59" s="1"/>
  <c r="Z7" i="52"/>
  <c r="AB21" i="48"/>
  <c r="R114" i="59"/>
  <c r="R116" i="59" s="1"/>
  <c r="P7" i="52"/>
  <c r="AI111" i="59"/>
  <c r="G7" i="59" s="1"/>
  <c r="AI27" i="48"/>
  <c r="AJ111" i="59"/>
  <c r="AJ7" i="48"/>
  <c r="AM67" i="82"/>
  <c r="AN67" i="82"/>
  <c r="AH38" i="50"/>
  <c r="AI44" i="82"/>
  <c r="AN47" i="82"/>
  <c r="AI38" i="50"/>
  <c r="AI39" i="50" s="1"/>
  <c r="AI51" i="52" s="1"/>
  <c r="AJ44" i="82"/>
  <c r="AJ48" i="82" s="1"/>
  <c r="AG21" i="71"/>
  <c r="AN131" i="91"/>
  <c r="AN132" i="91" s="1"/>
  <c r="AR324" i="6"/>
  <c r="AR333" i="6"/>
  <c r="AN138" i="91"/>
  <c r="AN139" i="91" s="1"/>
  <c r="P138" i="91"/>
  <c r="P139" i="91" s="1"/>
  <c r="T323" i="6"/>
  <c r="Q71" i="82"/>
  <c r="Q19" i="82"/>
  <c r="F29" i="51"/>
  <c r="F28" i="51"/>
  <c r="F7" i="59"/>
  <c r="Q14" i="48"/>
  <c r="P25" i="50"/>
  <c r="Q7" i="48"/>
  <c r="F20" i="51"/>
  <c r="P15" i="92"/>
  <c r="O21" i="71"/>
  <c r="Q28" i="48"/>
  <c r="Q27" i="48" s="1"/>
  <c r="Q17" i="48"/>
  <c r="P51" i="52"/>
  <c r="E13" i="50"/>
  <c r="Q47" i="82"/>
  <c r="Q28" i="82" s="1"/>
  <c r="Q57" i="82"/>
  <c r="U20" i="33"/>
  <c r="AV48" i="64"/>
  <c r="AV50" i="64" s="1"/>
  <c r="AV18" i="34"/>
  <c r="D52" i="33"/>
  <c r="AU24" i="36"/>
  <c r="V20" i="33"/>
  <c r="D48" i="33"/>
  <c r="AR18" i="34"/>
  <c r="AR48" i="64"/>
  <c r="AR50" i="64" s="1"/>
  <c r="AQ24" i="36"/>
  <c r="X48" i="64"/>
  <c r="X50" i="64" s="1"/>
  <c r="D28" i="33"/>
  <c r="W24" i="36"/>
  <c r="X18" i="34"/>
  <c r="T9" i="12"/>
  <c r="BH9" i="12"/>
  <c r="AX18" i="34"/>
  <c r="AW24" i="36"/>
  <c r="D54" i="33"/>
  <c r="AX48" i="64"/>
  <c r="AX50" i="64" s="1"/>
  <c r="AH9" i="12"/>
  <c r="AY36" i="92"/>
  <c r="G27" i="91"/>
  <c r="G34" i="91" s="1"/>
  <c r="D47" i="33"/>
  <c r="AP24" i="36"/>
  <c r="AQ18" i="34"/>
  <c r="AQ48" i="64"/>
  <c r="AQ50" i="64" s="1"/>
  <c r="AU178" i="59"/>
  <c r="AS9" i="36"/>
  <c r="E24" i="36"/>
  <c r="D10" i="33"/>
  <c r="F48" i="64"/>
  <c r="F50" i="64" s="1"/>
  <c r="F18" i="34"/>
  <c r="C64" i="116"/>
  <c r="AV9" i="36"/>
  <c r="AX178" i="59"/>
  <c r="N18" i="34"/>
  <c r="N48" i="64"/>
  <c r="N50" i="64" s="1"/>
  <c r="D18" i="33"/>
  <c r="M24" i="36"/>
  <c r="K41" i="29"/>
  <c r="K43" i="29" s="1"/>
  <c r="M6" i="28" s="1"/>
  <c r="L28" i="29"/>
  <c r="L46" i="29" s="1"/>
  <c r="L47" i="29" s="1"/>
  <c r="N7" i="30" s="1"/>
  <c r="K28" i="29"/>
  <c r="K46" i="29" s="1"/>
  <c r="K47" i="29" s="1"/>
  <c r="M7" i="30" s="1"/>
  <c r="M9" i="30" s="1"/>
  <c r="M40" i="30" s="1"/>
  <c r="W28" i="29"/>
  <c r="W46" i="29" s="1"/>
  <c r="W47" i="29" s="1"/>
  <c r="Y7" i="30" s="1"/>
  <c r="Y9" i="30" s="1"/>
  <c r="Y40" i="30" s="1"/>
  <c r="V41" i="29"/>
  <c r="V43" i="29" s="1"/>
  <c r="X6" i="28" s="1"/>
  <c r="V28" i="29"/>
  <c r="V46" i="29" s="1"/>
  <c r="V47" i="29" s="1"/>
  <c r="X7" i="30" s="1"/>
  <c r="X9" i="30" s="1"/>
  <c r="X40" i="30" s="1"/>
  <c r="BI8" i="36"/>
  <c r="BK172" i="59"/>
  <c r="AM40" i="33"/>
  <c r="AL40" i="33"/>
  <c r="AN40" i="33" s="1"/>
  <c r="AM41" i="33"/>
  <c r="AN41" i="33"/>
  <c r="AO41" i="33"/>
  <c r="AW48" i="64"/>
  <c r="AW50" i="64" s="1"/>
  <c r="AV24" i="36"/>
  <c r="AW18" i="34"/>
  <c r="D53" i="33"/>
  <c r="P172" i="59"/>
  <c r="N8" i="36"/>
  <c r="P324" i="6"/>
  <c r="L131" i="91"/>
  <c r="L132" i="91" s="1"/>
  <c r="AX8" i="36"/>
  <c r="AZ172" i="59"/>
  <c r="K333" i="6"/>
  <c r="G138" i="91"/>
  <c r="G139" i="91" s="1"/>
  <c r="D39" i="9"/>
  <c r="L11" i="33"/>
  <c r="N11" i="33" s="1"/>
  <c r="M11" i="33"/>
  <c r="AP178" i="59"/>
  <c r="AN9" i="36"/>
  <c r="R24" i="36"/>
  <c r="D23" i="33"/>
  <c r="S48" i="64"/>
  <c r="S50" i="64" s="1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 s="1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BC131" i="91"/>
  <c r="BC132" i="91" s="1"/>
  <c r="BG324" i="6"/>
  <c r="AU49" i="33"/>
  <c r="AV49" i="33"/>
  <c r="AY51" i="33"/>
  <c r="AZ177" i="59"/>
  <c r="BA13" i="28"/>
  <c r="T28" i="29"/>
  <c r="T46" i="29" s="1"/>
  <c r="T47" i="29" s="1"/>
  <c r="V7" i="30" s="1"/>
  <c r="V9" i="30" s="1"/>
  <c r="V40" i="30" s="1"/>
  <c r="T41" i="29"/>
  <c r="T43" i="29" s="1"/>
  <c r="V6" i="28" s="1"/>
  <c r="U28" i="29"/>
  <c r="U46" i="29" s="1"/>
  <c r="U47" i="29" s="1"/>
  <c r="W7" i="30" s="1"/>
  <c r="W9" i="30" s="1"/>
  <c r="W40" i="30" s="1"/>
  <c r="BG9" i="12"/>
  <c r="AB9" i="12"/>
  <c r="BC36" i="92"/>
  <c r="H27" i="91"/>
  <c r="B39" i="9"/>
  <c r="D47" i="59"/>
  <c r="BM151" i="59"/>
  <c r="AX51" i="33"/>
  <c r="AU48" i="64"/>
  <c r="AU50" i="64" s="1"/>
  <c r="BD9" i="36"/>
  <c r="BF178" i="59"/>
  <c r="AQ177" i="59"/>
  <c r="AR13" i="28"/>
  <c r="E47" i="59"/>
  <c r="D57" i="116" s="1"/>
  <c r="F47" i="59"/>
  <c r="E57" i="116" s="1"/>
  <c r="M14" i="33"/>
  <c r="N14" i="33" s="1"/>
  <c r="L14" i="33"/>
  <c r="W13" i="28"/>
  <c r="V177" i="59"/>
  <c r="F73" i="59" s="1"/>
  <c r="E83" i="116" s="1"/>
  <c r="AU172" i="59"/>
  <c r="AS8" i="36"/>
  <c r="I19" i="29"/>
  <c r="I37" i="29" s="1"/>
  <c r="I38" i="29" s="1"/>
  <c r="K8" i="30" s="1"/>
  <c r="K9" i="30" s="1"/>
  <c r="K40" i="30" s="1"/>
  <c r="H19" i="29"/>
  <c r="H37" i="29" s="1"/>
  <c r="H38" i="29" s="1"/>
  <c r="J8" i="30" s="1"/>
  <c r="J9" i="30" s="1"/>
  <c r="J40" i="30" s="1"/>
  <c r="R13" i="28"/>
  <c r="E11" i="35"/>
  <c r="BI18" i="34"/>
  <c r="D65" i="33"/>
  <c r="Y333" i="6"/>
  <c r="AP139" i="91"/>
  <c r="G6" i="31"/>
  <c r="AL561" i="6"/>
  <c r="BD158" i="91"/>
  <c r="BE13" i="28"/>
  <c r="J53" i="59"/>
  <c r="K53" i="59" s="1"/>
  <c r="G63" i="116"/>
  <c r="AF40" i="30"/>
  <c r="BH13" i="28"/>
  <c r="BG177" i="59"/>
  <c r="G5" i="35"/>
  <c r="AP172" i="59"/>
  <c r="H68" i="59" s="1"/>
  <c r="G78" i="116" s="1"/>
  <c r="BA9" i="30"/>
  <c r="BA40" i="30" s="1"/>
  <c r="BC9" i="36"/>
  <c r="S13" i="28"/>
  <c r="BJ9" i="12"/>
  <c r="H18" i="91"/>
  <c r="H24" i="91" s="1"/>
  <c r="H26" i="91" s="1"/>
  <c r="AR45" i="33"/>
  <c r="AQ45" i="33"/>
  <c r="AS24" i="36"/>
  <c r="D50" i="33"/>
  <c r="AP161" i="59"/>
  <c r="H57" i="59" s="1"/>
  <c r="G67" i="116" s="1"/>
  <c r="H54" i="59"/>
  <c r="G64" i="116" s="1"/>
  <c r="BM158" i="59"/>
  <c r="AC48" i="64"/>
  <c r="AC50" i="64" s="1"/>
  <c r="D33" i="33"/>
  <c r="AC18" i="34"/>
  <c r="AB24" i="36"/>
  <c r="G31" i="97"/>
  <c r="AE161" i="59"/>
  <c r="G56" i="59"/>
  <c r="F66" i="116" s="1"/>
  <c r="BM160" i="59"/>
  <c r="S9" i="30"/>
  <c r="E5" i="31"/>
  <c r="BB161" i="59"/>
  <c r="I56" i="59"/>
  <c r="H66" i="116" s="1"/>
  <c r="AS46" i="33"/>
  <c r="AE158" i="91"/>
  <c r="AJ13" i="28"/>
  <c r="AI177" i="59"/>
  <c r="AU13" i="28"/>
  <c r="AT177" i="59"/>
  <c r="H177" i="59"/>
  <c r="I13" i="28"/>
  <c r="C139" i="91"/>
  <c r="C158" i="91"/>
  <c r="BL64" i="33"/>
  <c r="BM64" i="33" s="1"/>
  <c r="AD9" i="12"/>
  <c r="I57" i="59"/>
  <c r="H67" i="116" s="1"/>
  <c r="Q9" i="30"/>
  <c r="Q40" i="30" s="1"/>
  <c r="F56" i="59"/>
  <c r="E66" i="116" s="1"/>
  <c r="F55" i="59"/>
  <c r="AA161" i="59"/>
  <c r="AA18" i="34"/>
  <c r="AA48" i="64"/>
  <c r="AA50" i="64" s="1"/>
  <c r="D31" i="33"/>
  <c r="AO13" i="28"/>
  <c r="AN177" i="59"/>
  <c r="Y48" i="64"/>
  <c r="Y50" i="64" s="1"/>
  <c r="Y18" i="34"/>
  <c r="X24" i="36"/>
  <c r="D29" i="33"/>
  <c r="BD161" i="59"/>
  <c r="I54" i="59"/>
  <c r="H64" i="116" s="1"/>
  <c r="I10" i="29"/>
  <c r="I32" i="29" s="1"/>
  <c r="I33" i="29"/>
  <c r="J10" i="29"/>
  <c r="J32" i="29" s="1"/>
  <c r="J34" i="29" s="1"/>
  <c r="L12" i="28" s="1"/>
  <c r="AK9" i="30"/>
  <c r="AK40" i="30" s="1"/>
  <c r="C160" i="91"/>
  <c r="BM159" i="59"/>
  <c r="R161" i="59"/>
  <c r="F57" i="59" s="1"/>
  <c r="E67" i="116" s="1"/>
  <c r="E56" i="59"/>
  <c r="D31" i="97"/>
  <c r="W9" i="36"/>
  <c r="Y178" i="59"/>
  <c r="AH18" i="34"/>
  <c r="D38" i="33"/>
  <c r="AH48" i="64"/>
  <c r="AH50" i="64" s="1"/>
  <c r="AR24" i="36"/>
  <c r="AS48" i="64"/>
  <c r="AS50" i="64" s="1"/>
  <c r="AS18" i="34"/>
  <c r="W332" i="6"/>
  <c r="U96" i="68"/>
  <c r="AE33" i="29"/>
  <c r="AF10" i="29"/>
  <c r="AF32" i="29" s="1"/>
  <c r="AF34" i="29" s="1"/>
  <c r="AH12" i="28" s="1"/>
  <c r="AE10" i="29"/>
  <c r="AE32" i="29" s="1"/>
  <c r="AE34" i="29" s="1"/>
  <c r="AG12" i="28" s="1"/>
  <c r="AJ177" i="59"/>
  <c r="E31" i="97"/>
  <c r="BO324" i="6"/>
  <c r="I161" i="59"/>
  <c r="E57" i="59" s="1"/>
  <c r="O9" i="30"/>
  <c r="O40" i="30" s="1"/>
  <c r="BF125" i="91"/>
  <c r="BF158" i="91"/>
  <c r="BF33" i="92" s="1"/>
  <c r="G9" i="30"/>
  <c r="G40" i="30" s="1"/>
  <c r="H55" i="59"/>
  <c r="G65" i="116" s="1"/>
  <c r="AJ161" i="59"/>
  <c r="AE172" i="59"/>
  <c r="AC8" i="36"/>
  <c r="E22" i="10"/>
  <c r="BE96" i="68"/>
  <c r="BG332" i="6"/>
  <c r="F16" i="91"/>
  <c r="BA208" i="6"/>
  <c r="AO16" i="92"/>
  <c r="AO18" i="92" s="1"/>
  <c r="AO27" i="92" s="1"/>
  <c r="G16" i="91"/>
  <c r="G24" i="91" s="1"/>
  <c r="G26" i="91" s="1"/>
  <c r="AL10" i="29"/>
  <c r="AL32" i="29" s="1"/>
  <c r="AL34" i="29" s="1"/>
  <c r="AN12" i="28" s="1"/>
  <c r="AK33" i="29"/>
  <c r="AK10" i="29"/>
  <c r="AK32" i="29" s="1"/>
  <c r="AK34" i="29" s="1"/>
  <c r="AM12" i="28" s="1"/>
  <c r="L19" i="29"/>
  <c r="L37" i="29" s="1"/>
  <c r="L38" i="29" s="1"/>
  <c r="N8" i="30" s="1"/>
  <c r="M19" i="29"/>
  <c r="M37" i="29" s="1"/>
  <c r="M38" i="29" s="1"/>
  <c r="O8" i="30" s="1"/>
  <c r="E54" i="59"/>
  <c r="D64" i="116" s="1"/>
  <c r="K172" i="59"/>
  <c r="I8" i="36"/>
  <c r="V8" i="36"/>
  <c r="BJ19" i="29"/>
  <c r="BJ37" i="29" s="1"/>
  <c r="BJ38" i="29" s="1"/>
  <c r="BL8" i="30" s="1"/>
  <c r="H6" i="31" s="1"/>
  <c r="BK19" i="29"/>
  <c r="BK37" i="29" s="1"/>
  <c r="BK38" i="29" s="1"/>
  <c r="BM8" i="30" s="1"/>
  <c r="BM9" i="30" s="1"/>
  <c r="BM40" i="30" s="1"/>
  <c r="BF28" i="29"/>
  <c r="BF46" i="29" s="1"/>
  <c r="BF47" i="29" s="1"/>
  <c r="BH7" i="30" s="1"/>
  <c r="BH9" i="30" s="1"/>
  <c r="BH40" i="30" s="1"/>
  <c r="BG28" i="29"/>
  <c r="BG46" i="29" s="1"/>
  <c r="BG47" i="29" s="1"/>
  <c r="BI7" i="30" s="1"/>
  <c r="BI9" i="30" s="1"/>
  <c r="BI40" i="30" s="1"/>
  <c r="BF41" i="29"/>
  <c r="BF43" i="29" s="1"/>
  <c r="BH6" i="28" s="1"/>
  <c r="Z158" i="91"/>
  <c r="AK208" i="6"/>
  <c r="X16" i="92"/>
  <c r="X18" i="92" s="1"/>
  <c r="X27" i="92" s="1"/>
  <c r="E16" i="91"/>
  <c r="AI172" i="59"/>
  <c r="AG8" i="36"/>
  <c r="F172" i="59"/>
  <c r="D8" i="36"/>
  <c r="B6" i="10"/>
  <c r="B22" i="10" s="1"/>
  <c r="B50" i="10"/>
  <c r="B8" i="10" s="1"/>
  <c r="B24" i="10" s="1"/>
  <c r="G176" i="6"/>
  <c r="G208" i="6"/>
  <c r="H93" i="68"/>
  <c r="H94" i="68"/>
  <c r="BE138" i="91"/>
  <c r="BE139" i="91" s="1"/>
  <c r="BI333" i="6"/>
  <c r="F22" i="10"/>
  <c r="AU333" i="6"/>
  <c r="AQ138" i="91"/>
  <c r="AQ139" i="91" s="1"/>
  <c r="AD131" i="91"/>
  <c r="AD132" i="91" s="1"/>
  <c r="AH324" i="6"/>
  <c r="AW20" i="12"/>
  <c r="G21" i="91"/>
  <c r="BL324" i="6"/>
  <c r="BH131" i="91"/>
  <c r="AB93" i="68"/>
  <c r="AB94" i="68"/>
  <c r="AD332" i="6" s="1"/>
  <c r="Z94" i="68"/>
  <c r="AB332" i="6" s="1"/>
  <c r="Z93" i="68"/>
  <c r="AG19" i="29"/>
  <c r="AG37" i="29" s="1"/>
  <c r="AG38" i="29" s="1"/>
  <c r="AI8" i="30" s="1"/>
  <c r="AI9" i="30" s="1"/>
  <c r="AI40" i="30" s="1"/>
  <c r="C23" i="10"/>
  <c r="AV138" i="91"/>
  <c r="AZ333" i="6"/>
  <c r="AU323" i="6"/>
  <c r="AS96" i="68"/>
  <c r="H13" i="91"/>
  <c r="H15" i="91" s="1"/>
  <c r="BK16" i="92"/>
  <c r="BK18" i="92" s="1"/>
  <c r="BK27" i="92" s="1"/>
  <c r="BL94" i="68"/>
  <c r="BL93" i="68"/>
  <c r="BL111" i="91"/>
  <c r="F173" i="10"/>
  <c r="F20" i="10" s="1"/>
  <c r="F24" i="10" s="1"/>
  <c r="J172" i="59"/>
  <c r="H8" i="36"/>
  <c r="Y41" i="29"/>
  <c r="Y43" i="29" s="1"/>
  <c r="AA6" i="28" s="1"/>
  <c r="Z28" i="29"/>
  <c r="Z46" i="29" s="1"/>
  <c r="Z47" i="29" s="1"/>
  <c r="AB7" i="30" s="1"/>
  <c r="AB9" i="30" s="1"/>
  <c r="AB40" i="30" s="1"/>
  <c r="AT138" i="91"/>
  <c r="AT139" i="91" s="1"/>
  <c r="AN28" i="29"/>
  <c r="AN46" i="29" s="1"/>
  <c r="AN47" i="29" s="1"/>
  <c r="AP7" i="30" s="1"/>
  <c r="AW18" i="92"/>
  <c r="AW27" i="92" s="1"/>
  <c r="AC10" i="29"/>
  <c r="AC32" i="29" s="1"/>
  <c r="AC34" i="29" s="1"/>
  <c r="AE12" i="28" s="1"/>
  <c r="AO94" i="68"/>
  <c r="AQ332" i="6" s="1"/>
  <c r="AO93" i="68"/>
  <c r="J18" i="68"/>
  <c r="F13" i="68"/>
  <c r="G13" i="68"/>
  <c r="I12" i="68"/>
  <c r="H12" i="68"/>
  <c r="H20" i="68" s="1"/>
  <c r="T67" i="68"/>
  <c r="AB67" i="68"/>
  <c r="Q67" i="68"/>
  <c r="F11" i="68"/>
  <c r="BK67" i="68"/>
  <c r="J10" i="68"/>
  <c r="G10" i="68"/>
  <c r="AM94" i="68"/>
  <c r="AM93" i="68"/>
  <c r="J17" i="68"/>
  <c r="T18" i="92"/>
  <c r="T27" i="92" s="1"/>
  <c r="J14" i="68"/>
  <c r="AB9" i="29"/>
  <c r="AZ27" i="29"/>
  <c r="BJ163" i="6"/>
  <c r="BJ165" i="6" s="1"/>
  <c r="L163" i="6"/>
  <c r="L165" i="6" s="1"/>
  <c r="AF163" i="6"/>
  <c r="AF165" i="6" s="1"/>
  <c r="AX163" i="6"/>
  <c r="AX165" i="6" s="1"/>
  <c r="AD163" i="6"/>
  <c r="AD165" i="6" s="1"/>
  <c r="AR163" i="6"/>
  <c r="AR165" i="6" s="1"/>
  <c r="AV163" i="6"/>
  <c r="AV165" i="6" s="1"/>
  <c r="BN163" i="6"/>
  <c r="BN165" i="6" s="1"/>
  <c r="H163" i="6"/>
  <c r="H165" i="6" s="1"/>
  <c r="BB163" i="6"/>
  <c r="BB165" i="6" s="1"/>
  <c r="V18" i="92"/>
  <c r="V27" i="92" s="1"/>
  <c r="BD27" i="29"/>
  <c r="AM27" i="29"/>
  <c r="AE27" i="29"/>
  <c r="AL18" i="29"/>
  <c r="Q18" i="29"/>
  <c r="Q19" i="29" s="1"/>
  <c r="Q37" i="29" s="1"/>
  <c r="Q38" i="29" s="1"/>
  <c r="S8" i="30" s="1"/>
  <c r="BH9" i="29"/>
  <c r="AZ9" i="29"/>
  <c r="BC27" i="29"/>
  <c r="AU9" i="29"/>
  <c r="I18" i="68"/>
  <c r="F16" i="68"/>
  <c r="G16" i="68"/>
  <c r="I67" i="68"/>
  <c r="H33" i="68"/>
  <c r="H35" i="68" s="1"/>
  <c r="G34" i="68"/>
  <c r="G35" i="68" s="1"/>
  <c r="R67" i="68"/>
  <c r="BI67" i="68"/>
  <c r="I33" i="68"/>
  <c r="I35" i="68" s="1"/>
  <c r="F93" i="68"/>
  <c r="J131" i="91" l="1"/>
  <c r="AJ324" i="6"/>
  <c r="AB131" i="91"/>
  <c r="AB132" i="91" s="1"/>
  <c r="O131" i="91"/>
  <c r="O132" i="91" s="1"/>
  <c r="M131" i="91"/>
  <c r="M132" i="91" s="1"/>
  <c r="V324" i="6"/>
  <c r="R131" i="91"/>
  <c r="R132" i="91" s="1"/>
  <c r="AV324" i="6"/>
  <c r="AR131" i="91"/>
  <c r="AR132" i="91" s="1"/>
  <c r="AJ131" i="91"/>
  <c r="AJ132" i="91" s="1"/>
  <c r="AN324" i="6"/>
  <c r="I41" i="68"/>
  <c r="I42" i="68" s="1"/>
  <c r="O324" i="6"/>
  <c r="K131" i="91"/>
  <c r="K132" i="91" s="1"/>
  <c r="Y324" i="6"/>
  <c r="U131" i="91"/>
  <c r="U132" i="91" s="1"/>
  <c r="BA324" i="6"/>
  <c r="AW131" i="91"/>
  <c r="AW132" i="91" s="1"/>
  <c r="U333" i="6"/>
  <c r="Q138" i="91"/>
  <c r="Q139" i="91" s="1"/>
  <c r="B10" i="47"/>
  <c r="AH39" i="50"/>
  <c r="AH34" i="50"/>
  <c r="F12" i="50"/>
  <c r="R120" i="59"/>
  <c r="P8" i="52"/>
  <c r="U35" i="82"/>
  <c r="U21" i="82"/>
  <c r="U20" i="82"/>
  <c r="W61" i="82"/>
  <c r="S21" i="82"/>
  <c r="S20" i="82"/>
  <c r="S35" i="82"/>
  <c r="AB21" i="82"/>
  <c r="AB29" i="82"/>
  <c r="AW21" i="82"/>
  <c r="AW29" i="82"/>
  <c r="AS43" i="50"/>
  <c r="AS40" i="64" s="1"/>
  <c r="AS66" i="50"/>
  <c r="AS50" i="52"/>
  <c r="AE61" i="82"/>
  <c r="BH29" i="82"/>
  <c r="BH21" i="82"/>
  <c r="AM35" i="50"/>
  <c r="AM42" i="50"/>
  <c r="AE19" i="49"/>
  <c r="BC19" i="49"/>
  <c r="AQ19" i="49"/>
  <c r="S19" i="49"/>
  <c r="BD21" i="82"/>
  <c r="BD29" i="82"/>
  <c r="W21" i="82"/>
  <c r="W29" i="82"/>
  <c r="X61" i="82"/>
  <c r="G31" i="51"/>
  <c r="G5" i="51" s="1"/>
  <c r="AC115" i="59"/>
  <c r="AC21" i="48"/>
  <c r="R35" i="82"/>
  <c r="R21" i="82"/>
  <c r="R20" i="82"/>
  <c r="BJ28" i="82"/>
  <c r="BJ20" i="82"/>
  <c r="BH36" i="52" s="1"/>
  <c r="AB20" i="82"/>
  <c r="Z36" i="52" s="1"/>
  <c r="AB28" i="82"/>
  <c r="AP22" i="48"/>
  <c r="AP117" i="59" s="1"/>
  <c r="H33" i="51"/>
  <c r="H34" i="51" s="1"/>
  <c r="I33" i="51"/>
  <c r="I34" i="51" s="1"/>
  <c r="BC22" i="48"/>
  <c r="BC117" i="59" s="1"/>
  <c r="AL42" i="50"/>
  <c r="AL35" i="50"/>
  <c r="G10" i="64"/>
  <c r="G125" i="116" s="1"/>
  <c r="BD28" i="82"/>
  <c r="BD20" i="82"/>
  <c r="BB36" i="52" s="1"/>
  <c r="U22" i="48"/>
  <c r="U117" i="59" s="1"/>
  <c r="X21" i="82"/>
  <c r="X29" i="82"/>
  <c r="BJ21" i="82"/>
  <c r="BJ29" i="82"/>
  <c r="BL61" i="82"/>
  <c r="BI22" i="48"/>
  <c r="BI117" i="59" s="1"/>
  <c r="G10" i="50"/>
  <c r="G16" i="50" s="1"/>
  <c r="AJ47" i="82"/>
  <c r="AJ60" i="82"/>
  <c r="AJ59" i="82"/>
  <c r="AN66" i="82"/>
  <c r="AN27" i="82"/>
  <c r="AN78" i="82"/>
  <c r="AB22" i="48"/>
  <c r="AB117" i="59" s="1"/>
  <c r="U61" i="82"/>
  <c r="V29" i="82"/>
  <c r="V21" i="82"/>
  <c r="X28" i="82"/>
  <c r="X20" i="82"/>
  <c r="V36" i="52" s="1"/>
  <c r="BE59" i="82"/>
  <c r="BE60" i="82"/>
  <c r="G21" i="59"/>
  <c r="F31" i="116" s="1"/>
  <c r="AM61" i="82"/>
  <c r="AA35" i="50"/>
  <c r="AA42" i="50"/>
  <c r="AM78" i="82"/>
  <c r="AM27" i="82"/>
  <c r="T35" i="82"/>
  <c r="T21" i="82"/>
  <c r="T20" i="82"/>
  <c r="R36" i="52" s="1"/>
  <c r="V28" i="82"/>
  <c r="V20" i="82"/>
  <c r="AC29" i="49"/>
  <c r="AO29" i="49"/>
  <c r="BM29" i="49"/>
  <c r="BA29" i="49"/>
  <c r="Y22" i="48"/>
  <c r="Y117" i="59" s="1"/>
  <c r="AB37" i="52"/>
  <c r="AD37" i="82"/>
  <c r="H13" i="59"/>
  <c r="G23" i="116" s="1"/>
  <c r="G22" i="116"/>
  <c r="AU37" i="82"/>
  <c r="AS37" i="52"/>
  <c r="AS61" i="82"/>
  <c r="AJ10" i="48"/>
  <c r="G21" i="51"/>
  <c r="W120" i="59"/>
  <c r="U8" i="52"/>
  <c r="BH115" i="59"/>
  <c r="BH21" i="48"/>
  <c r="I31" i="51"/>
  <c r="I5" i="51" s="1"/>
  <c r="I6" i="51" s="1"/>
  <c r="I7" i="51" s="1"/>
  <c r="V61" i="82"/>
  <c r="AB120" i="59"/>
  <c r="Z8" i="52"/>
  <c r="AA29" i="82"/>
  <c r="AA21" i="82"/>
  <c r="T36" i="82"/>
  <c r="AY21" i="82"/>
  <c r="AH37" i="82"/>
  <c r="AT37" i="82"/>
  <c r="AM66" i="82"/>
  <c r="Y120" i="59"/>
  <c r="W8" i="52"/>
  <c r="X24" i="49"/>
  <c r="AJ24" i="49"/>
  <c r="BH24" i="49"/>
  <c r="AV24" i="49"/>
  <c r="T120" i="59"/>
  <c r="R8" i="52"/>
  <c r="X22" i="48"/>
  <c r="X117" i="59" s="1"/>
  <c r="Z21" i="82"/>
  <c r="Z20" i="82"/>
  <c r="Z35" i="82"/>
  <c r="AA28" i="82"/>
  <c r="AA20" i="82"/>
  <c r="Y36" i="52" s="1"/>
  <c r="T61" i="82"/>
  <c r="AQ36" i="52"/>
  <c r="AS36" i="82"/>
  <c r="AB36" i="52"/>
  <c r="AD36" i="82"/>
  <c r="AI34" i="50"/>
  <c r="AS21" i="82"/>
  <c r="AB43" i="50"/>
  <c r="AB40" i="64" s="1"/>
  <c r="AB50" i="52"/>
  <c r="AB66" i="50"/>
  <c r="AI48" i="82"/>
  <c r="G38" i="51"/>
  <c r="D36" i="49"/>
  <c r="AI32" i="48"/>
  <c r="AL26" i="49"/>
  <c r="BJ26" i="49"/>
  <c r="AX26" i="49"/>
  <c r="Z26" i="49"/>
  <c r="W20" i="82"/>
  <c r="U36" i="52" s="1"/>
  <c r="W28" i="82"/>
  <c r="W36" i="82" s="1"/>
  <c r="AS21" i="49"/>
  <c r="U21" i="49"/>
  <c r="AG21" i="49"/>
  <c r="BE21" i="49"/>
  <c r="BN21" i="49" s="1"/>
  <c r="AA61" i="82"/>
  <c r="AB61" i="82"/>
  <c r="AW61" i="82"/>
  <c r="AZ37" i="82"/>
  <c r="AX37" i="52"/>
  <c r="AQ37" i="82"/>
  <c r="AO37" i="52"/>
  <c r="BH61" i="82"/>
  <c r="F38" i="51"/>
  <c r="D18" i="49"/>
  <c r="Q32" i="48"/>
  <c r="E3" i="97"/>
  <c r="E3" i="91"/>
  <c r="P131" i="91"/>
  <c r="P132" i="91" s="1"/>
  <c r="T324" i="6"/>
  <c r="F21" i="51"/>
  <c r="Q10" i="48"/>
  <c r="O47" i="50"/>
  <c r="E3" i="50"/>
  <c r="Q20" i="82"/>
  <c r="O36" i="52" s="1"/>
  <c r="Q35" i="82"/>
  <c r="F30" i="51"/>
  <c r="Q19" i="48"/>
  <c r="F27" i="51"/>
  <c r="D91" i="49"/>
  <c r="Q38" i="48"/>
  <c r="F39" i="51"/>
  <c r="Q73" i="82"/>
  <c r="Q59" i="82"/>
  <c r="Q29" i="82" s="1"/>
  <c r="Q60" i="82"/>
  <c r="AF24" i="36"/>
  <c r="AG48" i="64"/>
  <c r="AG50" i="64" s="1"/>
  <c r="D37" i="33"/>
  <c r="AG18" i="34"/>
  <c r="D67" i="116"/>
  <c r="C9" i="29"/>
  <c r="C18" i="29"/>
  <c r="C27" i="29"/>
  <c r="AZ33" i="29"/>
  <c r="BA10" i="29"/>
  <c r="BA32" i="29" s="1"/>
  <c r="BA34" i="29" s="1"/>
  <c r="BC12" i="28" s="1"/>
  <c r="AZ10" i="29"/>
  <c r="AZ32" i="29" s="1"/>
  <c r="AZ34" i="29" s="1"/>
  <c r="BB12" i="28" s="1"/>
  <c r="D39" i="33"/>
  <c r="AH24" i="36"/>
  <c r="AI48" i="64"/>
  <c r="AI50" i="64" s="1"/>
  <c r="AI18" i="34"/>
  <c r="BB208" i="6"/>
  <c r="Z48" i="64"/>
  <c r="Z50" i="64" s="1"/>
  <c r="D30" i="33"/>
  <c r="Y24" i="36"/>
  <c r="Z18" i="34"/>
  <c r="AB323" i="6"/>
  <c r="Z96" i="68"/>
  <c r="L13" i="28"/>
  <c r="K177" i="59"/>
  <c r="AT178" i="59"/>
  <c r="AR9" i="36"/>
  <c r="S40" i="30"/>
  <c r="AH13" i="28"/>
  <c r="AG177" i="59"/>
  <c r="BC28" i="29"/>
  <c r="BC46" i="29" s="1"/>
  <c r="BC47" i="29" s="1"/>
  <c r="BE7" i="30" s="1"/>
  <c r="BE9" i="30" s="1"/>
  <c r="BE40" i="30" s="1"/>
  <c r="BC41" i="29"/>
  <c r="BC43" i="29" s="1"/>
  <c r="BE6" i="28" s="1"/>
  <c r="BD41" i="29"/>
  <c r="BD43" i="29" s="1"/>
  <c r="BF6" i="28" s="1"/>
  <c r="BD28" i="29"/>
  <c r="BD46" i="29" s="1"/>
  <c r="BD47" i="29" s="1"/>
  <c r="BF7" i="30" s="1"/>
  <c r="BF9" i="30" s="1"/>
  <c r="BF40" i="30" s="1"/>
  <c r="BE28" i="29"/>
  <c r="BE46" i="29" s="1"/>
  <c r="BE47" i="29" s="1"/>
  <c r="BG7" i="30" s="1"/>
  <c r="BG9" i="30" s="1"/>
  <c r="BG40" i="30" s="1"/>
  <c r="AD208" i="6"/>
  <c r="F20" i="68"/>
  <c r="AP9" i="30"/>
  <c r="G5" i="31"/>
  <c r="Z33" i="92"/>
  <c r="E29" i="91"/>
  <c r="E33" i="91" s="1"/>
  <c r="E34" i="91" s="1"/>
  <c r="E18" i="91"/>
  <c r="E24" i="91" s="1"/>
  <c r="E26" i="91" s="1"/>
  <c r="D67" i="33"/>
  <c r="BM67" i="33" s="1"/>
  <c r="BK18" i="34"/>
  <c r="BK48" i="64"/>
  <c r="BK50" i="64" s="1"/>
  <c r="BJ24" i="36"/>
  <c r="J56" i="59"/>
  <c r="K56" i="59" s="1"/>
  <c r="D66" i="116"/>
  <c r="F9" i="36"/>
  <c r="H178" i="59"/>
  <c r="G57" i="59"/>
  <c r="F67" i="116" s="1"/>
  <c r="AE33" i="33"/>
  <c r="AF33" i="33"/>
  <c r="BG178" i="59"/>
  <c r="BE9" i="36"/>
  <c r="BL9" i="30"/>
  <c r="BL40" i="30" s="1"/>
  <c r="AY49" i="33"/>
  <c r="U23" i="33"/>
  <c r="Z28" i="33"/>
  <c r="C57" i="116"/>
  <c r="J47" i="59"/>
  <c r="K47" i="59" s="1"/>
  <c r="AW49" i="33"/>
  <c r="AX49" i="33" s="1"/>
  <c r="AY53" i="33"/>
  <c r="AZ53" i="33" s="1"/>
  <c r="J54" i="59"/>
  <c r="K54" i="59" s="1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 s="1"/>
  <c r="BM161" i="59"/>
  <c r="W20" i="33"/>
  <c r="U48" i="64"/>
  <c r="U50" i="64" s="1"/>
  <c r="D25" i="33"/>
  <c r="U18" i="34"/>
  <c r="T24" i="36"/>
  <c r="AX9" i="36"/>
  <c r="AZ178" i="59"/>
  <c r="AD32" i="33"/>
  <c r="U8" i="36"/>
  <c r="W172" i="59"/>
  <c r="V24" i="36"/>
  <c r="W18" i="34"/>
  <c r="W48" i="64"/>
  <c r="W50" i="64" s="1"/>
  <c r="D27" i="33"/>
  <c r="P18" i="33"/>
  <c r="H10" i="33"/>
  <c r="I10" i="33"/>
  <c r="J10" i="33"/>
  <c r="K10" i="33"/>
  <c r="L10" i="33" s="1"/>
  <c r="AA29" i="33"/>
  <c r="AB29" i="33"/>
  <c r="BL96" i="68"/>
  <c r="J41" i="68" s="1"/>
  <c r="J42" i="68" s="1"/>
  <c r="BN323" i="6"/>
  <c r="J38" i="68"/>
  <c r="BE8" i="36"/>
  <c r="BG172" i="59"/>
  <c r="Q178" i="59"/>
  <c r="E12" i="35"/>
  <c r="O9" i="36"/>
  <c r="X8" i="36"/>
  <c r="Z172" i="59"/>
  <c r="BN332" i="6"/>
  <c r="J39" i="68"/>
  <c r="AQ131" i="91"/>
  <c r="AQ132" i="91" s="1"/>
  <c r="AU324" i="6"/>
  <c r="D17" i="33"/>
  <c r="M48" i="64"/>
  <c r="M50" i="64" s="1"/>
  <c r="L24" i="36"/>
  <c r="M18" i="34"/>
  <c r="D55" i="33"/>
  <c r="AY18" i="34"/>
  <c r="AX24" i="36"/>
  <c r="AY48" i="64"/>
  <c r="AY50" i="64" s="1"/>
  <c r="BD33" i="92"/>
  <c r="H29" i="91"/>
  <c r="H33" i="91" s="1"/>
  <c r="H34" i="91" s="1"/>
  <c r="G20" i="68"/>
  <c r="I34" i="29"/>
  <c r="K12" i="28" s="1"/>
  <c r="O18" i="34"/>
  <c r="O48" i="64"/>
  <c r="O50" i="64" s="1"/>
  <c r="N24" i="36"/>
  <c r="D19" i="33"/>
  <c r="AG9" i="36"/>
  <c r="AI178" i="59"/>
  <c r="AV50" i="33"/>
  <c r="G24" i="36"/>
  <c r="H48" i="64"/>
  <c r="H50" i="64" s="1"/>
  <c r="H18" i="34"/>
  <c r="D12" i="33"/>
  <c r="AZ51" i="33"/>
  <c r="T18" i="34"/>
  <c r="S24" i="36"/>
  <c r="T48" i="64"/>
  <c r="T50" i="64" s="1"/>
  <c r="D24" i="33"/>
  <c r="AS178" i="59"/>
  <c r="AQ9" i="36"/>
  <c r="AB50" i="64"/>
  <c r="D15" i="33"/>
  <c r="K48" i="64"/>
  <c r="K50" i="64" s="1"/>
  <c r="K18" i="34"/>
  <c r="J24" i="36"/>
  <c r="J132" i="91"/>
  <c r="AT48" i="33"/>
  <c r="AU48" i="33"/>
  <c r="AV48" i="33"/>
  <c r="AL177" i="59"/>
  <c r="AM13" i="28"/>
  <c r="BG333" i="6"/>
  <c r="BC138" i="91"/>
  <c r="E65" i="116"/>
  <c r="J55" i="59"/>
  <c r="K55" i="59" s="1"/>
  <c r="L208" i="6"/>
  <c r="AO323" i="6"/>
  <c r="AM96" i="68"/>
  <c r="H38" i="68"/>
  <c r="AG13" i="28"/>
  <c r="AF177" i="59"/>
  <c r="AD177" i="59"/>
  <c r="AE13" i="28"/>
  <c r="BG18" i="34"/>
  <c r="D63" i="33"/>
  <c r="BF24" i="36"/>
  <c r="BG48" i="64"/>
  <c r="BG50" i="64" s="1"/>
  <c r="R19" i="29"/>
  <c r="R37" i="29" s="1"/>
  <c r="R38" i="29" s="1"/>
  <c r="T8" i="30" s="1"/>
  <c r="T9" i="30" s="1"/>
  <c r="T40" i="30" s="1"/>
  <c r="U172" i="59"/>
  <c r="F68" i="59" s="1"/>
  <c r="E78" i="116" s="1"/>
  <c r="S8" i="36"/>
  <c r="E5" i="35"/>
  <c r="BN208" i="6"/>
  <c r="J332" i="6"/>
  <c r="G39" i="68"/>
  <c r="F39" i="68"/>
  <c r="D62" i="33"/>
  <c r="BE24" i="36"/>
  <c r="BF48" i="64"/>
  <c r="BF50" i="64" s="1"/>
  <c r="BF18" i="34"/>
  <c r="AN178" i="59"/>
  <c r="AL9" i="36"/>
  <c r="AV208" i="6"/>
  <c r="AK561" i="6"/>
  <c r="D24" i="36"/>
  <c r="D9" i="33"/>
  <c r="E18" i="34"/>
  <c r="E48" i="64"/>
  <c r="E50" i="64" s="1"/>
  <c r="AK38" i="33"/>
  <c r="AL38" i="33" s="1"/>
  <c r="AJ38" i="33"/>
  <c r="C35" i="92"/>
  <c r="BD178" i="59"/>
  <c r="BB9" i="36"/>
  <c r="I48" i="64"/>
  <c r="I50" i="64" s="1"/>
  <c r="D13" i="33"/>
  <c r="I18" i="34"/>
  <c r="H24" i="36"/>
  <c r="O11" i="33"/>
  <c r="N9" i="30"/>
  <c r="N40" i="30" s="1"/>
  <c r="AX208" i="6"/>
  <c r="AO96" i="68"/>
  <c r="AQ323" i="6"/>
  <c r="BA561" i="6"/>
  <c r="AF208" i="6"/>
  <c r="AM138" i="91"/>
  <c r="AQ333" i="6"/>
  <c r="BH33" i="29"/>
  <c r="BH10" i="29"/>
  <c r="BH32" i="29" s="1"/>
  <c r="BH34" i="29" s="1"/>
  <c r="BJ12" i="28" s="1"/>
  <c r="BI10" i="29"/>
  <c r="BI32" i="29" s="1"/>
  <c r="BI34" i="29" s="1"/>
  <c r="BK12" i="28" s="1"/>
  <c r="AN13" i="28"/>
  <c r="AM177" i="59"/>
  <c r="R178" i="59"/>
  <c r="P9" i="36"/>
  <c r="H323" i="6"/>
  <c r="F96" i="68"/>
  <c r="G38" i="68"/>
  <c r="F38" i="68"/>
  <c r="BJ208" i="6"/>
  <c r="AO332" i="6"/>
  <c r="H39" i="68"/>
  <c r="X138" i="91"/>
  <c r="X139" i="91" s="1"/>
  <c r="AB333" i="6"/>
  <c r="I31" i="97"/>
  <c r="AT46" i="33"/>
  <c r="D34" i="33"/>
  <c r="AD48" i="64"/>
  <c r="AD50" i="64" s="1"/>
  <c r="AC24" i="36"/>
  <c r="AD18" i="34"/>
  <c r="AL19" i="29"/>
  <c r="AL37" i="29" s="1"/>
  <c r="AL38" i="29" s="1"/>
  <c r="AN8" i="30" s="1"/>
  <c r="AN9" i="30" s="1"/>
  <c r="AN40" i="30" s="1"/>
  <c r="AM19" i="29"/>
  <c r="AM37" i="29" s="1"/>
  <c r="AM38" i="29" s="1"/>
  <c r="AO8" i="30" s="1"/>
  <c r="BA28" i="29"/>
  <c r="BA46" i="29" s="1"/>
  <c r="BA47" i="29" s="1"/>
  <c r="BC7" i="30" s="1"/>
  <c r="BC9" i="30" s="1"/>
  <c r="BC40" i="30" s="1"/>
  <c r="AZ41" i="29"/>
  <c r="AZ43" i="29" s="1"/>
  <c r="BB6" i="28" s="1"/>
  <c r="AZ28" i="29"/>
  <c r="AZ46" i="29" s="1"/>
  <c r="AZ47" i="29" s="1"/>
  <c r="BB7" i="30" s="1"/>
  <c r="I20" i="68"/>
  <c r="AD333" i="6"/>
  <c r="Z138" i="91"/>
  <c r="Z139" i="91" s="1"/>
  <c r="AC31" i="33"/>
  <c r="AD31" i="33" s="1"/>
  <c r="H208" i="6"/>
  <c r="AE41" i="29"/>
  <c r="AE43" i="29" s="1"/>
  <c r="AG6" i="28" s="1"/>
  <c r="AF28" i="29"/>
  <c r="AF46" i="29" s="1"/>
  <c r="AF47" i="29" s="1"/>
  <c r="AH7" i="30" s="1"/>
  <c r="AH9" i="30" s="1"/>
  <c r="AH40" i="30" s="1"/>
  <c r="AE28" i="29"/>
  <c r="AE46" i="29" s="1"/>
  <c r="AE47" i="29" s="1"/>
  <c r="AG7" i="30" s="1"/>
  <c r="AB33" i="29"/>
  <c r="AB10" i="29"/>
  <c r="AB32" i="29" s="1"/>
  <c r="J20" i="68"/>
  <c r="AV139" i="91"/>
  <c r="AB96" i="68"/>
  <c r="AD323" i="6"/>
  <c r="J323" i="6"/>
  <c r="H96" i="68"/>
  <c r="C18" i="91"/>
  <c r="C23" i="91" s="1"/>
  <c r="C34" i="91" s="1"/>
  <c r="C33" i="92"/>
  <c r="BA51" i="33"/>
  <c r="BB51" i="33" s="1"/>
  <c r="AU33" i="29"/>
  <c r="AV10" i="29"/>
  <c r="AV32" i="29" s="1"/>
  <c r="AV34" i="29" s="1"/>
  <c r="AX12" i="28" s="1"/>
  <c r="AU10" i="29"/>
  <c r="AU32" i="29" s="1"/>
  <c r="AU34" i="29" s="1"/>
  <c r="AW12" i="28" s="1"/>
  <c r="AM41" i="29"/>
  <c r="AM43" i="29" s="1"/>
  <c r="AO6" i="28" s="1"/>
  <c r="AM28" i="29"/>
  <c r="AM46" i="29" s="1"/>
  <c r="AM47" i="29" s="1"/>
  <c r="AO7" i="30" s="1"/>
  <c r="AO9" i="30" s="1"/>
  <c r="AO40" i="30" s="1"/>
  <c r="AR208" i="6"/>
  <c r="BH132" i="91"/>
  <c r="G210" i="6"/>
  <c r="G561" i="6"/>
  <c r="G563" i="6" s="1"/>
  <c r="G565" i="6" s="1"/>
  <c r="S138" i="91"/>
  <c r="W333" i="6"/>
  <c r="F29" i="91"/>
  <c r="F33" i="91" s="1"/>
  <c r="F34" i="91" s="1"/>
  <c r="AE33" i="92"/>
  <c r="F18" i="91"/>
  <c r="F24" i="91" s="1"/>
  <c r="F26" i="91" s="1"/>
  <c r="AS45" i="33"/>
  <c r="AG9" i="12"/>
  <c r="BK65" i="33"/>
  <c r="BL65" i="33" s="1"/>
  <c r="O14" i="33"/>
  <c r="Q14" i="33" s="1"/>
  <c r="P14" i="33"/>
  <c r="AZ49" i="33"/>
  <c r="BH58" i="33"/>
  <c r="BF58" i="33"/>
  <c r="BG58" i="33"/>
  <c r="AO40" i="33"/>
  <c r="J8" i="36"/>
  <c r="L172" i="59"/>
  <c r="E68" i="59" s="1"/>
  <c r="D78" i="116" s="1"/>
  <c r="D5" i="35"/>
  <c r="C25" i="47" l="1"/>
  <c r="G10" i="47"/>
  <c r="BN26" i="49"/>
  <c r="AA36" i="82"/>
  <c r="T36" i="52"/>
  <c r="T37" i="52"/>
  <c r="V37" i="82"/>
  <c r="V37" i="52"/>
  <c r="X37" i="82"/>
  <c r="BD36" i="82"/>
  <c r="AB36" i="82"/>
  <c r="G11" i="59"/>
  <c r="F21" i="116" s="1"/>
  <c r="AC116" i="59"/>
  <c r="U37" i="52"/>
  <c r="W37" i="82"/>
  <c r="AB37" i="82"/>
  <c r="Z37" i="52"/>
  <c r="Q36" i="52"/>
  <c r="S36" i="82"/>
  <c r="AM71" i="82"/>
  <c r="AM19" i="82"/>
  <c r="AY37" i="82"/>
  <c r="AW37" i="52"/>
  <c r="AA37" i="82"/>
  <c r="Y37" i="52"/>
  <c r="AJ114" i="59"/>
  <c r="AH7" i="52"/>
  <c r="AJ21" i="48"/>
  <c r="G24" i="51"/>
  <c r="V36" i="82"/>
  <c r="AM28" i="82"/>
  <c r="AM29" i="82"/>
  <c r="BF37" i="52"/>
  <c r="BH37" i="82"/>
  <c r="AW37" i="82"/>
  <c r="AU37" i="52"/>
  <c r="Q37" i="52"/>
  <c r="S37" i="82"/>
  <c r="AI34" i="48"/>
  <c r="G42" i="51"/>
  <c r="X36" i="52"/>
  <c r="Z36" i="82"/>
  <c r="AN29" i="82"/>
  <c r="AN28" i="82"/>
  <c r="BB37" i="52"/>
  <c r="BD37" i="82"/>
  <c r="BH36" i="49"/>
  <c r="BN36" i="49" s="1"/>
  <c r="AJ36" i="49"/>
  <c r="AV36" i="49"/>
  <c r="AI42" i="50"/>
  <c r="AI35" i="50"/>
  <c r="Z37" i="82"/>
  <c r="X37" i="52"/>
  <c r="BH22" i="48"/>
  <c r="BH117" i="59" s="1"/>
  <c r="T37" i="82"/>
  <c r="R37" i="52"/>
  <c r="BE61" i="82"/>
  <c r="AN71" i="82"/>
  <c r="AN73" i="82" s="1"/>
  <c r="AN19" i="82"/>
  <c r="BJ36" i="82"/>
  <c r="AH42" i="50"/>
  <c r="AH35" i="50"/>
  <c r="F9" i="50"/>
  <c r="F15" i="50" s="1"/>
  <c r="AD68" i="50"/>
  <c r="BN24" i="49"/>
  <c r="BH116" i="59"/>
  <c r="I12" i="59" s="1"/>
  <c r="I11" i="59"/>
  <c r="H21" i="116" s="1"/>
  <c r="BN29" i="49"/>
  <c r="AA66" i="50"/>
  <c r="AC68" i="50" s="1"/>
  <c r="AA50" i="52"/>
  <c r="AA43" i="50"/>
  <c r="AA40" i="64" s="1"/>
  <c r="BE21" i="82"/>
  <c r="BE29" i="82"/>
  <c r="AJ29" i="82"/>
  <c r="AJ21" i="82"/>
  <c r="BH37" i="52"/>
  <c r="BJ37" i="82"/>
  <c r="P36" i="52"/>
  <c r="R36" i="82"/>
  <c r="S36" i="52"/>
  <c r="U36" i="82"/>
  <c r="AH51" i="52"/>
  <c r="F13" i="50"/>
  <c r="AJ61" i="82"/>
  <c r="AL50" i="52"/>
  <c r="AL66" i="50"/>
  <c r="AN68" i="50" s="1"/>
  <c r="AL43" i="50"/>
  <c r="AL40" i="64" s="1"/>
  <c r="P37" i="52"/>
  <c r="R37" i="82"/>
  <c r="BN19" i="49"/>
  <c r="U37" i="82"/>
  <c r="S37" i="52"/>
  <c r="AI47" i="82"/>
  <c r="AI59" i="82"/>
  <c r="AI60" i="82"/>
  <c r="AS37" i="82"/>
  <c r="AQ37" i="52"/>
  <c r="X36" i="82"/>
  <c r="AJ28" i="82"/>
  <c r="AJ20" i="82"/>
  <c r="AH36" i="52" s="1"/>
  <c r="AM43" i="50"/>
  <c r="AM40" i="64" s="1"/>
  <c r="AM50" i="52"/>
  <c r="AM66" i="50"/>
  <c r="AO68" i="50" s="1"/>
  <c r="AU68" i="50"/>
  <c r="G54" i="50"/>
  <c r="Q36" i="82"/>
  <c r="AC22" i="48"/>
  <c r="AC117" i="59" s="1"/>
  <c r="G33" i="51"/>
  <c r="G34" i="51" s="1"/>
  <c r="Q115" i="59"/>
  <c r="F31" i="51"/>
  <c r="P30" i="50"/>
  <c r="P34" i="50" s="1"/>
  <c r="Q61" i="82"/>
  <c r="O10" i="52"/>
  <c r="F47" i="51"/>
  <c r="Q125" i="59"/>
  <c r="Q114" i="59"/>
  <c r="F24" i="51"/>
  <c r="O7" i="52"/>
  <c r="Q21" i="48"/>
  <c r="F42" i="51"/>
  <c r="Q34" i="48"/>
  <c r="R91" i="49"/>
  <c r="BB91" i="49"/>
  <c r="AP91" i="49"/>
  <c r="AD91" i="49"/>
  <c r="Q21" i="82"/>
  <c r="BB18" i="49"/>
  <c r="AP18" i="49"/>
  <c r="AD18" i="49"/>
  <c r="R18" i="49"/>
  <c r="BB53" i="33"/>
  <c r="BA53" i="33"/>
  <c r="BC51" i="33"/>
  <c r="BD51" i="33" s="1"/>
  <c r="AG9" i="30"/>
  <c r="F5" i="31"/>
  <c r="BM65" i="33"/>
  <c r="AM48" i="64"/>
  <c r="AM50" i="64" s="1"/>
  <c r="D43" i="33"/>
  <c r="AL24" i="36"/>
  <c r="AM18" i="34"/>
  <c r="AD324" i="6"/>
  <c r="Z131" i="91"/>
  <c r="Z132" i="91" s="1"/>
  <c r="AL8" i="36"/>
  <c r="AN172" i="59"/>
  <c r="AF34" i="33"/>
  <c r="AG34" i="33"/>
  <c r="AR561" i="6"/>
  <c r="AE31" i="33"/>
  <c r="AK24" i="36"/>
  <c r="AL18" i="34"/>
  <c r="D42" i="33"/>
  <c r="AL48" i="64"/>
  <c r="AL50" i="64" s="1"/>
  <c r="AV46" i="33"/>
  <c r="BJ561" i="6"/>
  <c r="AF561" i="6"/>
  <c r="AM131" i="91"/>
  <c r="AM132" i="91" s="1"/>
  <c r="AQ324" i="6"/>
  <c r="AF9" i="12"/>
  <c r="D22" i="33"/>
  <c r="Q24" i="36"/>
  <c r="R18" i="34"/>
  <c r="R48" i="64"/>
  <c r="R50" i="64" s="1"/>
  <c r="E6" i="31"/>
  <c r="AK131" i="91"/>
  <c r="AK132" i="91" s="1"/>
  <c r="AO324" i="6"/>
  <c r="BC139" i="91"/>
  <c r="AW48" i="33"/>
  <c r="Q19" i="33"/>
  <c r="F74" i="59"/>
  <c r="E84" i="116" s="1"/>
  <c r="BJ131" i="91"/>
  <c r="BJ132" i="91" s="1"/>
  <c r="BN324" i="6"/>
  <c r="Q18" i="33"/>
  <c r="X20" i="33"/>
  <c r="BA54" i="33"/>
  <c r="AA28" i="33"/>
  <c r="AG33" i="33"/>
  <c r="D60" i="33"/>
  <c r="BD48" i="64"/>
  <c r="BD50" i="64" s="1"/>
  <c r="BC24" i="36"/>
  <c r="BD18" i="34"/>
  <c r="D21" i="33"/>
  <c r="Q48" i="64"/>
  <c r="P24" i="36"/>
  <c r="Q18" i="34"/>
  <c r="AC41" i="30"/>
  <c r="E38" i="31"/>
  <c r="AU46" i="33"/>
  <c r="P11" i="33"/>
  <c r="BN333" i="6"/>
  <c r="BJ138" i="91"/>
  <c r="BJ139" i="91" s="1"/>
  <c r="Y20" i="33"/>
  <c r="AZ52" i="33"/>
  <c r="BC8" i="36"/>
  <c r="BE172" i="59"/>
  <c r="E7" i="31"/>
  <c r="AB30" i="33"/>
  <c r="AC30" i="33" s="1"/>
  <c r="J12" i="33"/>
  <c r="AT47" i="33"/>
  <c r="AI33" i="33"/>
  <c r="BB8" i="36"/>
  <c r="BD172" i="59"/>
  <c r="X131" i="91"/>
  <c r="AB324" i="6"/>
  <c r="AM39" i="33"/>
  <c r="AL39" i="33"/>
  <c r="AN39" i="33"/>
  <c r="AO39" i="33" s="1"/>
  <c r="AK39" i="33"/>
  <c r="C41" i="29"/>
  <c r="C43" i="29" s="1"/>
  <c r="E6" i="28" s="1"/>
  <c r="D28" i="29"/>
  <c r="D46" i="29" s="1"/>
  <c r="D47" i="29" s="1"/>
  <c r="F7" i="30" s="1"/>
  <c r="C28" i="29"/>
  <c r="C46" i="29" s="1"/>
  <c r="C47" i="29" s="1"/>
  <c r="E7" i="30" s="1"/>
  <c r="Y27" i="33"/>
  <c r="Z27" i="33"/>
  <c r="AP40" i="30"/>
  <c r="G7" i="31"/>
  <c r="D59" i="33"/>
  <c r="BC18" i="34"/>
  <c r="BB24" i="36"/>
  <c r="BC48" i="64"/>
  <c r="BC50" i="64" s="1"/>
  <c r="C19" i="29"/>
  <c r="C37" i="29" s="1"/>
  <c r="C38" i="29" s="1"/>
  <c r="E8" i="30" s="1"/>
  <c r="D19" i="29"/>
  <c r="D37" i="29" s="1"/>
  <c r="D38" i="29" s="1"/>
  <c r="F8" i="30" s="1"/>
  <c r="D6" i="31" s="1"/>
  <c r="AI37" i="33"/>
  <c r="AJ33" i="33"/>
  <c r="BB561" i="6"/>
  <c r="H11" i="35"/>
  <c r="BA177" i="59"/>
  <c r="BB13" i="28"/>
  <c r="D10" i="29"/>
  <c r="D32" i="29" s="1"/>
  <c r="D34" i="29" s="1"/>
  <c r="F12" i="28" s="1"/>
  <c r="C33" i="29"/>
  <c r="C10" i="29"/>
  <c r="C32" i="29" s="1"/>
  <c r="D36" i="33"/>
  <c r="AF18" i="34"/>
  <c r="AF48" i="64"/>
  <c r="AF50" i="64" s="1"/>
  <c r="AE24" i="36"/>
  <c r="AV9" i="12"/>
  <c r="L561" i="6"/>
  <c r="AJ9" i="36"/>
  <c r="AL178" i="59"/>
  <c r="V24" i="33"/>
  <c r="H561" i="6"/>
  <c r="BB9" i="30"/>
  <c r="H5" i="31"/>
  <c r="D131" i="91"/>
  <c r="D132" i="91" s="1"/>
  <c r="H324" i="6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 s="1"/>
  <c r="K24" i="36"/>
  <c r="AF172" i="59"/>
  <c r="G68" i="59" s="1"/>
  <c r="F78" i="116" s="1"/>
  <c r="AD8" i="36"/>
  <c r="F5" i="35"/>
  <c r="AX561" i="6"/>
  <c r="L13" i="33"/>
  <c r="K13" i="33"/>
  <c r="BI63" i="33"/>
  <c r="BJ63" i="33"/>
  <c r="AV177" i="59"/>
  <c r="H73" i="59" s="1"/>
  <c r="G83" i="116" s="1"/>
  <c r="AW13" i="28"/>
  <c r="G11" i="35"/>
  <c r="BJ177" i="59"/>
  <c r="BK13" i="28"/>
  <c r="F138" i="91"/>
  <c r="J333" i="6"/>
  <c r="O17" i="33"/>
  <c r="BA172" i="59"/>
  <c r="AY8" i="36"/>
  <c r="H5" i="35"/>
  <c r="R14" i="33"/>
  <c r="D150" i="59"/>
  <c r="G214" i="6"/>
  <c r="G221" i="6"/>
  <c r="G223" i="6"/>
  <c r="G219" i="6"/>
  <c r="G224" i="6" s="1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 s="1"/>
  <c r="BJ18" i="34"/>
  <c r="AH33" i="33"/>
  <c r="AD561" i="6"/>
  <c r="J57" i="59"/>
  <c r="K57" i="59" s="1"/>
  <c r="S139" i="91"/>
  <c r="F131" i="91"/>
  <c r="F132" i="91" s="1"/>
  <c r="J324" i="6"/>
  <c r="G9" i="33"/>
  <c r="F41" i="68"/>
  <c r="F42" i="68" s="1"/>
  <c r="BN96" i="68"/>
  <c r="G41" i="68"/>
  <c r="G42" i="68" s="1"/>
  <c r="BA55" i="33"/>
  <c r="W25" i="33"/>
  <c r="X25" i="33" s="1"/>
  <c r="AW177" i="59"/>
  <c r="AX13" i="28"/>
  <c r="BA49" i="33"/>
  <c r="AG31" i="33"/>
  <c r="BA48" i="64"/>
  <c r="BA50" i="64" s="1"/>
  <c r="D57" i="33"/>
  <c r="AZ24" i="36"/>
  <c r="BA18" i="34"/>
  <c r="AM178" i="59"/>
  <c r="AK9" i="36"/>
  <c r="AM139" i="91"/>
  <c r="AM38" i="33"/>
  <c r="AB9" i="36"/>
  <c r="AD178" i="59"/>
  <c r="BI58" i="33"/>
  <c r="BJ58" i="33"/>
  <c r="AB34" i="29"/>
  <c r="AD12" i="28" s="1"/>
  <c r="AF31" i="33"/>
  <c r="AO333" i="6"/>
  <c r="AK138" i="91"/>
  <c r="AF178" i="59"/>
  <c r="AD9" i="36"/>
  <c r="H41" i="68"/>
  <c r="H42" i="68" s="1"/>
  <c r="AC29" i="33"/>
  <c r="AF32" i="33"/>
  <c r="AR40" i="33"/>
  <c r="BD24" i="36"/>
  <c r="BE18" i="34"/>
  <c r="BE48" i="64"/>
  <c r="BE50" i="64" s="1"/>
  <c r="D61" i="33"/>
  <c r="E36" i="47" l="1"/>
  <c r="L36" i="47"/>
  <c r="N36" i="47"/>
  <c r="F36" i="47"/>
  <c r="M36" i="47"/>
  <c r="D25" i="47"/>
  <c r="G36" i="47"/>
  <c r="D27" i="47"/>
  <c r="D26" i="47"/>
  <c r="H36" i="47"/>
  <c r="C30" i="47"/>
  <c r="I36" i="47"/>
  <c r="C36" i="47"/>
  <c r="J36" i="47"/>
  <c r="D28" i="47"/>
  <c r="D36" i="47"/>
  <c r="K36" i="47"/>
  <c r="AI29" i="82"/>
  <c r="AI21" i="82"/>
  <c r="F4" i="91"/>
  <c r="G3" i="51"/>
  <c r="G6" i="51" s="1"/>
  <c r="G7" i="51" s="1"/>
  <c r="F4" i="97"/>
  <c r="AJ36" i="82"/>
  <c r="AI28" i="82"/>
  <c r="AI20" i="82"/>
  <c r="AG36" i="52" s="1"/>
  <c r="G56" i="50"/>
  <c r="AH43" i="50"/>
  <c r="AH40" i="64" s="1"/>
  <c r="AH50" i="52"/>
  <c r="AH66" i="50"/>
  <c r="F10" i="50"/>
  <c r="F16" i="50" s="1"/>
  <c r="AJ22" i="48"/>
  <c r="AJ117" i="59" s="1"/>
  <c r="BC37" i="52"/>
  <c r="BE37" i="82"/>
  <c r="I13" i="59"/>
  <c r="H23" i="116" s="1"/>
  <c r="H22" i="116"/>
  <c r="AJ116" i="59"/>
  <c r="G12" i="59" s="1"/>
  <c r="G10" i="59"/>
  <c r="F20" i="116" s="1"/>
  <c r="AM21" i="82"/>
  <c r="AM35" i="82"/>
  <c r="AM20" i="82"/>
  <c r="AK36" i="52" s="1"/>
  <c r="AN35" i="82"/>
  <c r="AN20" i="82"/>
  <c r="AL36" i="52" s="1"/>
  <c r="AN21" i="82"/>
  <c r="AG8" i="52"/>
  <c r="AI120" i="59"/>
  <c r="G44" i="51"/>
  <c r="G9" i="51" s="1"/>
  <c r="AM73" i="82"/>
  <c r="AI43" i="50"/>
  <c r="AI40" i="64" s="1"/>
  <c r="AI66" i="50"/>
  <c r="AK68" i="50" s="1"/>
  <c r="AI50" i="52"/>
  <c r="AI61" i="82"/>
  <c r="AH37" i="52"/>
  <c r="AJ37" i="82"/>
  <c r="Q37" i="82"/>
  <c r="O37" i="52"/>
  <c r="F21" i="59"/>
  <c r="P35" i="50"/>
  <c r="E9" i="50"/>
  <c r="E15" i="50" s="1"/>
  <c r="P42" i="50"/>
  <c r="F13" i="51"/>
  <c r="BN91" i="49"/>
  <c r="F33" i="51"/>
  <c r="Q22" i="48"/>
  <c r="Q117" i="59" s="1"/>
  <c r="F5" i="51"/>
  <c r="BN18" i="49"/>
  <c r="F44" i="51"/>
  <c r="O8" i="52"/>
  <c r="Q120" i="59"/>
  <c r="E4" i="97"/>
  <c r="E4" i="91"/>
  <c r="F3" i="51"/>
  <c r="F10" i="59"/>
  <c r="Q116" i="59"/>
  <c r="F11" i="59"/>
  <c r="Z25" i="33"/>
  <c r="Y25" i="33"/>
  <c r="W23" i="33"/>
  <c r="BI9" i="12"/>
  <c r="AT9" i="36"/>
  <c r="AV178" i="59"/>
  <c r="G12" i="35"/>
  <c r="G232" i="6"/>
  <c r="G570" i="6" s="1"/>
  <c r="D164" i="59"/>
  <c r="G566" i="6"/>
  <c r="G568" i="6" s="1"/>
  <c r="Y26" i="33"/>
  <c r="AX50" i="33"/>
  <c r="AY50" i="33"/>
  <c r="AZ50" i="33" s="1"/>
  <c r="AP39" i="33"/>
  <c r="BB55" i="33"/>
  <c r="F11" i="35"/>
  <c r="AC177" i="59"/>
  <c r="G73" i="59" s="1"/>
  <c r="F83" i="116" s="1"/>
  <c r="AD13" i="28"/>
  <c r="AH31" i="33"/>
  <c r="AK139" i="91"/>
  <c r="AD30" i="33"/>
  <c r="AE30" i="33"/>
  <c r="AD29" i="33"/>
  <c r="BK58" i="33"/>
  <c r="AU9" i="36"/>
  <c r="AW178" i="59"/>
  <c r="AU45" i="33"/>
  <c r="P15" i="33"/>
  <c r="C34" i="29"/>
  <c r="E12" i="28" s="1"/>
  <c r="C5" i="35"/>
  <c r="D172" i="59"/>
  <c r="X132" i="91"/>
  <c r="T21" i="33"/>
  <c r="S21" i="33"/>
  <c r="U21" i="33"/>
  <c r="Z20" i="33"/>
  <c r="W24" i="33"/>
  <c r="Y24" i="33" s="1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 s="1"/>
  <c r="D83" i="116" s="1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 s="1"/>
  <c r="BC54" i="33"/>
  <c r="BD54" i="33" s="1"/>
  <c r="BF54" i="33"/>
  <c r="BE54" i="33"/>
  <c r="AA9" i="12"/>
  <c r="AH34" i="33"/>
  <c r="BE51" i="33"/>
  <c r="BC53" i="33"/>
  <c r="BG61" i="33"/>
  <c r="BH61" i="33"/>
  <c r="P17" i="33"/>
  <c r="BL58" i="33"/>
  <c r="BM58" i="33" s="1"/>
  <c r="Y9" i="12"/>
  <c r="BL66" i="33"/>
  <c r="BM66" i="33"/>
  <c r="AG32" i="33"/>
  <c r="D46" i="59"/>
  <c r="D154" i="59"/>
  <c r="F139" i="91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 s="1"/>
  <c r="BK63" i="33"/>
  <c r="BL63" i="33" s="1"/>
  <c r="BC57" i="33"/>
  <c r="BD57" i="33"/>
  <c r="BB49" i="33"/>
  <c r="AA25" i="33"/>
  <c r="AB25" i="33" s="1"/>
  <c r="J178" i="59"/>
  <c r="H9" i="36"/>
  <c r="AX48" i="33"/>
  <c r="BH9" i="36"/>
  <c r="BJ178" i="59"/>
  <c r="C9" i="12"/>
  <c r="BP561" i="6"/>
  <c r="I73" i="59"/>
  <c r="H83" i="116" s="1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I43" i="82" l="1"/>
  <c r="G72" i="52"/>
  <c r="I6" i="48"/>
  <c r="J72" i="52"/>
  <c r="L43" i="82"/>
  <c r="L6" i="48"/>
  <c r="C72" i="52"/>
  <c r="E6" i="48"/>
  <c r="O36" i="47"/>
  <c r="E25" i="47" s="1"/>
  <c r="E30" i="47" s="1"/>
  <c r="M72" i="52"/>
  <c r="O6" i="48"/>
  <c r="O43" i="82"/>
  <c r="I72" i="52"/>
  <c r="K6" i="48"/>
  <c r="K43" i="82"/>
  <c r="F72" i="52"/>
  <c r="H6" i="48"/>
  <c r="H43" i="82"/>
  <c r="N72" i="52"/>
  <c r="P6" i="48"/>
  <c r="P43" i="82"/>
  <c r="J6" i="48"/>
  <c r="J43" i="82"/>
  <c r="H72" i="52"/>
  <c r="L72" i="52"/>
  <c r="N6" i="48"/>
  <c r="N43" i="82"/>
  <c r="K72" i="52"/>
  <c r="M43" i="82"/>
  <c r="M6" i="48"/>
  <c r="E72" i="52"/>
  <c r="G6" i="48"/>
  <c r="G43" i="82"/>
  <c r="F6" i="48"/>
  <c r="D72" i="52"/>
  <c r="F43" i="82"/>
  <c r="F22" i="116"/>
  <c r="G13" i="59"/>
  <c r="F23" i="116" s="1"/>
  <c r="AM37" i="82"/>
  <c r="AK37" i="52"/>
  <c r="AI36" i="82"/>
  <c r="AN36" i="82"/>
  <c r="AJ68" i="50"/>
  <c r="F56" i="50" s="1"/>
  <c r="F54" i="50"/>
  <c r="AI37" i="82"/>
  <c r="AG37" i="52"/>
  <c r="AN37" i="82"/>
  <c r="AL37" i="52"/>
  <c r="AM36" i="82"/>
  <c r="G16" i="59"/>
  <c r="F26" i="116" s="1"/>
  <c r="F10" i="64"/>
  <c r="F125" i="116" s="1"/>
  <c r="E20" i="116"/>
  <c r="E31" i="116"/>
  <c r="F16" i="59"/>
  <c r="E10" i="50"/>
  <c r="E16" i="50" s="1"/>
  <c r="P50" i="52"/>
  <c r="P43" i="50"/>
  <c r="P40" i="64" s="1"/>
  <c r="E10" i="64" s="1"/>
  <c r="E125" i="116" s="1"/>
  <c r="P66" i="50"/>
  <c r="F9" i="51"/>
  <c r="F12" i="59"/>
  <c r="F6" i="51"/>
  <c r="F34" i="51"/>
  <c r="E21" i="116"/>
  <c r="BC49" i="33"/>
  <c r="AP44" i="33"/>
  <c r="R11" i="33"/>
  <c r="R15" i="33"/>
  <c r="BK62" i="33"/>
  <c r="BL62" i="33" s="1"/>
  <c r="BM62" i="33" s="1"/>
  <c r="C56" i="116"/>
  <c r="BI61" i="33"/>
  <c r="D35" i="33"/>
  <c r="AD24" i="36"/>
  <c r="AE18" i="34"/>
  <c r="AE48" i="64"/>
  <c r="AO41" i="30"/>
  <c r="F38" i="31"/>
  <c r="D12" i="35"/>
  <c r="C9" i="36"/>
  <c r="E178" i="59"/>
  <c r="E74" i="59" s="1"/>
  <c r="D84" i="116" s="1"/>
  <c r="T19" i="33"/>
  <c r="BM172" i="59"/>
  <c r="D68" i="59"/>
  <c r="AK37" i="33"/>
  <c r="BM63" i="33"/>
  <c r="BA50" i="33"/>
  <c r="BB50" i="33" s="1"/>
  <c r="AR43" i="33"/>
  <c r="AA20" i="33"/>
  <c r="AC20" i="33" s="1"/>
  <c r="AB20" i="33"/>
  <c r="S15" i="33"/>
  <c r="AC178" i="59"/>
  <c r="G74" i="59" s="1"/>
  <c r="F84" i="116" s="1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 s="1"/>
  <c r="BL60" i="33" s="1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 s="1"/>
  <c r="BF59" i="33"/>
  <c r="BG59" i="33" s="1"/>
  <c r="AY47" i="33"/>
  <c r="AX47" i="33"/>
  <c r="BN9" i="30"/>
  <c r="BO38" i="30" s="1"/>
  <c r="E40" i="30"/>
  <c r="C7" i="31"/>
  <c r="I7" i="31" s="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 s="1"/>
  <c r="G571" i="6"/>
  <c r="H74" i="59"/>
  <c r="G84" i="116" s="1"/>
  <c r="AC25" i="33"/>
  <c r="AV40" i="33"/>
  <c r="AW40" i="33" s="1"/>
  <c r="AX40" i="33" s="1"/>
  <c r="M15" i="48" l="1"/>
  <c r="M16" i="48"/>
  <c r="M17" i="48"/>
  <c r="L38" i="50"/>
  <c r="L39" i="50" s="1"/>
  <c r="L51" i="52" s="1"/>
  <c r="L25" i="50"/>
  <c r="M28" i="48"/>
  <c r="L15" i="92"/>
  <c r="M7" i="48"/>
  <c r="M10" i="48" s="1"/>
  <c r="M111" i="59"/>
  <c r="M14" i="48"/>
  <c r="K21" i="71"/>
  <c r="J15" i="48"/>
  <c r="J16" i="48"/>
  <c r="I38" i="50"/>
  <c r="I39" i="50" s="1"/>
  <c r="I51" i="52" s="1"/>
  <c r="H21" i="71"/>
  <c r="J17" i="48"/>
  <c r="J28" i="48"/>
  <c r="I25" i="50"/>
  <c r="J7" i="48"/>
  <c r="J10" i="48" s="1"/>
  <c r="I15" i="92"/>
  <c r="J111" i="59"/>
  <c r="J14" i="48"/>
  <c r="J27" i="48"/>
  <c r="K67" i="82"/>
  <c r="K59" i="82"/>
  <c r="K55" i="82"/>
  <c r="K54" i="82"/>
  <c r="K53" i="82"/>
  <c r="K52" i="82"/>
  <c r="K47" i="82"/>
  <c r="K44" i="82"/>
  <c r="K48" i="82" s="1"/>
  <c r="D38" i="50"/>
  <c r="E28" i="48"/>
  <c r="D25" i="50"/>
  <c r="E7" i="48"/>
  <c r="D15" i="92"/>
  <c r="E14" i="48"/>
  <c r="E111" i="59"/>
  <c r="E15" i="48"/>
  <c r="C21" i="71"/>
  <c r="E16" i="48"/>
  <c r="E17" i="48"/>
  <c r="E43" i="82"/>
  <c r="E27" i="48"/>
  <c r="BM6" i="48"/>
  <c r="BL38" i="50" s="1"/>
  <c r="E20" i="51"/>
  <c r="M54" i="82"/>
  <c r="M53" i="82"/>
  <c r="M52" i="82"/>
  <c r="M47" i="82"/>
  <c r="M44" i="82"/>
  <c r="M48" i="82" s="1"/>
  <c r="M67" i="82"/>
  <c r="M66" i="82" s="1"/>
  <c r="M59" i="82"/>
  <c r="M55" i="82"/>
  <c r="K28" i="48"/>
  <c r="K7" i="48"/>
  <c r="K10" i="48" s="1"/>
  <c r="K17" i="48"/>
  <c r="J38" i="50"/>
  <c r="J39" i="50" s="1"/>
  <c r="J51" i="52" s="1"/>
  <c r="J25" i="50"/>
  <c r="K14" i="48"/>
  <c r="J15" i="92"/>
  <c r="K111" i="59"/>
  <c r="K15" i="48"/>
  <c r="I21" i="71"/>
  <c r="K16" i="48"/>
  <c r="F67" i="82"/>
  <c r="F66" i="82" s="1"/>
  <c r="F59" i="82"/>
  <c r="F55" i="82"/>
  <c r="F47" i="82"/>
  <c r="F54" i="82"/>
  <c r="F44" i="82"/>
  <c r="F48" i="82" s="1"/>
  <c r="F53" i="82"/>
  <c r="F52" i="82"/>
  <c r="P55" i="82"/>
  <c r="P54" i="82"/>
  <c r="P52" i="82"/>
  <c r="P44" i="82"/>
  <c r="P48" i="82" s="1"/>
  <c r="P67" i="82"/>
  <c r="P66" i="82" s="1"/>
  <c r="P53" i="82"/>
  <c r="L7" i="48"/>
  <c r="L10" i="48" s="1"/>
  <c r="L28" i="48"/>
  <c r="L27" i="48" s="1"/>
  <c r="K15" i="92"/>
  <c r="J21" i="71"/>
  <c r="L14" i="48"/>
  <c r="L15" i="48"/>
  <c r="K25" i="50"/>
  <c r="L16" i="48"/>
  <c r="L111" i="59"/>
  <c r="L17" i="48"/>
  <c r="K38" i="50"/>
  <c r="K39" i="50" s="1"/>
  <c r="K51" i="52" s="1"/>
  <c r="N67" i="82"/>
  <c r="N66" i="82" s="1"/>
  <c r="N55" i="82"/>
  <c r="N54" i="82"/>
  <c r="N53" i="82"/>
  <c r="N52" i="82"/>
  <c r="N44" i="82"/>
  <c r="N48" i="82" s="1"/>
  <c r="N47" i="82" s="1"/>
  <c r="P15" i="48"/>
  <c r="P16" i="48"/>
  <c r="P17" i="48"/>
  <c r="O38" i="50"/>
  <c r="O39" i="50" s="1"/>
  <c r="O51" i="52" s="1"/>
  <c r="P28" i="48"/>
  <c r="O25" i="50"/>
  <c r="N47" i="50" s="1"/>
  <c r="O30" i="50" s="1"/>
  <c r="P7" i="48"/>
  <c r="P10" i="48" s="1"/>
  <c r="O15" i="92"/>
  <c r="P111" i="59"/>
  <c r="P14" i="48"/>
  <c r="N21" i="71"/>
  <c r="L54" i="82"/>
  <c r="L53" i="82"/>
  <c r="L52" i="82"/>
  <c r="L47" i="82"/>
  <c r="L67" i="82"/>
  <c r="L66" i="82" s="1"/>
  <c r="L44" i="82"/>
  <c r="L48" i="82" s="1"/>
  <c r="L55" i="82"/>
  <c r="L59" i="82"/>
  <c r="E15" i="92"/>
  <c r="F17" i="48"/>
  <c r="F14" i="48"/>
  <c r="F111" i="59"/>
  <c r="F15" i="48"/>
  <c r="D21" i="71"/>
  <c r="F7" i="48"/>
  <c r="F10" i="48" s="1"/>
  <c r="F28" i="48"/>
  <c r="E25" i="50"/>
  <c r="E38" i="50"/>
  <c r="E39" i="50" s="1"/>
  <c r="E51" i="52" s="1"/>
  <c r="F16" i="48"/>
  <c r="N7" i="48"/>
  <c r="N10" i="48" s="1"/>
  <c r="N14" i="48"/>
  <c r="L21" i="71"/>
  <c r="M15" i="92"/>
  <c r="M38" i="50"/>
  <c r="M39" i="50" s="1"/>
  <c r="M51" i="52" s="1"/>
  <c r="N15" i="48"/>
  <c r="N16" i="48"/>
  <c r="N28" i="48"/>
  <c r="M25" i="50"/>
  <c r="N111" i="59"/>
  <c r="N17" i="48"/>
  <c r="O67" i="82"/>
  <c r="O66" i="82" s="1"/>
  <c r="O55" i="82"/>
  <c r="O54" i="82"/>
  <c r="O53" i="82"/>
  <c r="O52" i="82"/>
  <c r="O44" i="82"/>
  <c r="O48" i="82" s="1"/>
  <c r="G54" i="82"/>
  <c r="G53" i="82"/>
  <c r="G52" i="82"/>
  <c r="G47" i="82"/>
  <c r="G44" i="82"/>
  <c r="G48" i="82" s="1"/>
  <c r="G67" i="82"/>
  <c r="G66" i="82" s="1"/>
  <c r="G59" i="82"/>
  <c r="G55" i="82"/>
  <c r="H59" i="82"/>
  <c r="H47" i="82"/>
  <c r="H55" i="82"/>
  <c r="H67" i="82"/>
  <c r="H44" i="82"/>
  <c r="H48" i="82" s="1"/>
  <c r="H54" i="82"/>
  <c r="H53" i="82"/>
  <c r="H52" i="82"/>
  <c r="O14" i="48"/>
  <c r="O16" i="48"/>
  <c r="O111" i="59"/>
  <c r="M21" i="71"/>
  <c r="N38" i="50"/>
  <c r="N39" i="50" s="1"/>
  <c r="N51" i="52" s="1"/>
  <c r="O28" i="48"/>
  <c r="N25" i="50"/>
  <c r="O7" i="48"/>
  <c r="O10" i="48" s="1"/>
  <c r="N15" i="92"/>
  <c r="O15" i="48"/>
  <c r="O17" i="48"/>
  <c r="I28" i="48"/>
  <c r="I27" i="48" s="1"/>
  <c r="G21" i="71"/>
  <c r="H38" i="50"/>
  <c r="H39" i="50" s="1"/>
  <c r="H51" i="52" s="1"/>
  <c r="I111" i="59"/>
  <c r="I14" i="48"/>
  <c r="I7" i="48"/>
  <c r="I10" i="48" s="1"/>
  <c r="H25" i="50"/>
  <c r="G47" i="50" s="1"/>
  <c r="H30" i="50" s="1"/>
  <c r="I16" i="48"/>
  <c r="I15" i="48"/>
  <c r="I17" i="48"/>
  <c r="H15" i="92"/>
  <c r="G17" i="48"/>
  <c r="F25" i="50"/>
  <c r="G16" i="48"/>
  <c r="G28" i="48"/>
  <c r="F15" i="92"/>
  <c r="G14" i="48"/>
  <c r="G111" i="59"/>
  <c r="G7" i="48"/>
  <c r="G10" i="48" s="1"/>
  <c r="G15" i="48"/>
  <c r="F38" i="50"/>
  <c r="F39" i="50" s="1"/>
  <c r="F51" i="52" s="1"/>
  <c r="E21" i="71"/>
  <c r="G27" i="48"/>
  <c r="H28" i="48"/>
  <c r="H27" i="48" s="1"/>
  <c r="G25" i="50"/>
  <c r="H7" i="48"/>
  <c r="H10" i="48" s="1"/>
  <c r="G15" i="92"/>
  <c r="H14" i="48"/>
  <c r="H111" i="59"/>
  <c r="H15" i="48"/>
  <c r="F21" i="71"/>
  <c r="H16" i="48"/>
  <c r="H17" i="48"/>
  <c r="G38" i="50"/>
  <c r="G39" i="50" s="1"/>
  <c r="G51" i="52" s="1"/>
  <c r="J53" i="82"/>
  <c r="J67" i="82"/>
  <c r="J59" i="82"/>
  <c r="J54" i="82"/>
  <c r="J55" i="82"/>
  <c r="J47" i="82"/>
  <c r="J52" i="82"/>
  <c r="J44" i="82"/>
  <c r="J48" i="82" s="1"/>
  <c r="I47" i="82"/>
  <c r="I54" i="82"/>
  <c r="I67" i="82"/>
  <c r="I66" i="82" s="1"/>
  <c r="I59" i="82"/>
  <c r="I44" i="82"/>
  <c r="I48" i="82" s="1"/>
  <c r="I53" i="82"/>
  <c r="I52" i="82"/>
  <c r="I55" i="82"/>
  <c r="E22" i="116"/>
  <c r="F13" i="59"/>
  <c r="E23" i="116" s="1"/>
  <c r="R68" i="50"/>
  <c r="E54" i="50"/>
  <c r="E26" i="116"/>
  <c r="F7" i="51"/>
  <c r="BC50" i="33"/>
  <c r="D63" i="59"/>
  <c r="D169" i="59"/>
  <c r="O13" i="33"/>
  <c r="AK31" i="33"/>
  <c r="D8" i="33"/>
  <c r="Q41" i="30"/>
  <c r="D18" i="34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D38" i="31"/>
  <c r="D48" i="64"/>
  <c r="AY46" i="33"/>
  <c r="AL31" i="33"/>
  <c r="BG51" i="33"/>
  <c r="AD25" i="33"/>
  <c r="AG35" i="33"/>
  <c r="BM60" i="33"/>
  <c r="U15" i="33"/>
  <c r="T11" i="33"/>
  <c r="U11" i="33" s="1"/>
  <c r="P16" i="33"/>
  <c r="K9" i="33"/>
  <c r="AM36" i="33"/>
  <c r="E135" i="116"/>
  <c r="BI54" i="33"/>
  <c r="AE28" i="33"/>
  <c r="BH51" i="33"/>
  <c r="BI51" i="33" s="1"/>
  <c r="AM37" i="33"/>
  <c r="Y23" i="33"/>
  <c r="BJ51" i="33"/>
  <c r="BK51" i="33" s="1"/>
  <c r="BL51" i="33" s="1"/>
  <c r="BM51" i="33" s="1"/>
  <c r="AZ47" i="33"/>
  <c r="AG30" i="33"/>
  <c r="AY40" i="33"/>
  <c r="AZ40" i="33" s="1"/>
  <c r="BH59" i="33"/>
  <c r="BI59" i="33" s="1"/>
  <c r="BD49" i="33"/>
  <c r="W21" i="33"/>
  <c r="BJ61" i="33"/>
  <c r="AS39" i="33"/>
  <c r="AR39" i="33"/>
  <c r="AD20" i="33"/>
  <c r="C78" i="116"/>
  <c r="J68" i="59"/>
  <c r="K68" i="59" s="1"/>
  <c r="AX45" i="33"/>
  <c r="AQ42" i="33"/>
  <c r="AR42" i="33"/>
  <c r="AS42" i="33" s="1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 s="1"/>
  <c r="P10" i="33"/>
  <c r="Q10" i="33"/>
  <c r="R10" i="33" s="1"/>
  <c r="BC52" i="33"/>
  <c r="BD52" i="33"/>
  <c r="H6" i="34"/>
  <c r="BB56" i="33"/>
  <c r="C48" i="64"/>
  <c r="C38" i="31"/>
  <c r="I38" i="31" s="1"/>
  <c r="C18" i="34"/>
  <c r="D7" i="33"/>
  <c r="E41" i="30"/>
  <c r="BN41" i="30" s="1"/>
  <c r="BN40" i="30"/>
  <c r="C12" i="35"/>
  <c r="D178" i="59"/>
  <c r="V19" i="33"/>
  <c r="BF57" i="33"/>
  <c r="H18" i="64"/>
  <c r="AZ50" i="64"/>
  <c r="G44" i="31"/>
  <c r="U18" i="33"/>
  <c r="BG57" i="33"/>
  <c r="AO31" i="33"/>
  <c r="AP31" i="33" s="1"/>
  <c r="AM33" i="33"/>
  <c r="BE53" i="33"/>
  <c r="BF53" i="33" s="1"/>
  <c r="C60" i="116"/>
  <c r="AT41" i="33"/>
  <c r="V14" i="33"/>
  <c r="C70" i="116"/>
  <c r="AC27" i="33"/>
  <c r="AS43" i="33"/>
  <c r="AN31" i="33"/>
  <c r="AN37" i="33"/>
  <c r="AD25" i="36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AO37" i="33"/>
  <c r="AR44" i="33"/>
  <c r="O19" i="48" l="1"/>
  <c r="O115" i="59" s="1"/>
  <c r="I47" i="50"/>
  <c r="I19" i="48"/>
  <c r="I115" i="59" s="1"/>
  <c r="K57" i="82"/>
  <c r="K60" i="82" s="1"/>
  <c r="K61" i="82" s="1"/>
  <c r="M19" i="48"/>
  <c r="M115" i="59" s="1"/>
  <c r="I57" i="82"/>
  <c r="H19" i="48"/>
  <c r="H115" i="59" s="1"/>
  <c r="J19" i="48"/>
  <c r="J115" i="59" s="1"/>
  <c r="K19" i="48"/>
  <c r="K115" i="59" s="1"/>
  <c r="N57" i="82"/>
  <c r="E47" i="50"/>
  <c r="F30" i="50" s="1"/>
  <c r="O34" i="50"/>
  <c r="O42" i="50" s="1"/>
  <c r="G57" i="82"/>
  <c r="G60" i="82" s="1"/>
  <c r="G61" i="82" s="1"/>
  <c r="D13" i="49"/>
  <c r="L32" i="48"/>
  <c r="L34" i="48" s="1"/>
  <c r="H27" i="82"/>
  <c r="H78" i="82"/>
  <c r="D88" i="49"/>
  <c r="N38" i="48"/>
  <c r="F19" i="48"/>
  <c r="F115" i="59" s="1"/>
  <c r="N7" i="52"/>
  <c r="P114" i="59"/>
  <c r="D85" i="49"/>
  <c r="K38" i="48"/>
  <c r="D39" i="50"/>
  <c r="D12" i="50"/>
  <c r="K66" i="82"/>
  <c r="K27" i="82"/>
  <c r="K78" i="82"/>
  <c r="K7" i="52"/>
  <c r="M114" i="59"/>
  <c r="J78" i="82"/>
  <c r="J27" i="82"/>
  <c r="G7" i="52"/>
  <c r="I114" i="59"/>
  <c r="I21" i="48"/>
  <c r="N60" i="82"/>
  <c r="P57" i="82"/>
  <c r="P59" i="82" s="1"/>
  <c r="M71" i="82"/>
  <c r="M73" i="82" s="1"/>
  <c r="M19" i="82"/>
  <c r="E28" i="51"/>
  <c r="J28" i="51" s="1"/>
  <c r="BM15" i="48"/>
  <c r="J32" i="48"/>
  <c r="J34" i="48" s="1"/>
  <c r="D11" i="49"/>
  <c r="J66" i="82"/>
  <c r="G71" i="82"/>
  <c r="G73" i="82" s="1"/>
  <c r="G19" i="82"/>
  <c r="O71" i="82"/>
  <c r="O73" i="82" s="1"/>
  <c r="O19" i="82"/>
  <c r="D47" i="50"/>
  <c r="P27" i="48"/>
  <c r="D90" i="49"/>
  <c r="P38" i="48"/>
  <c r="L38" i="48"/>
  <c r="D86" i="49"/>
  <c r="J20" i="51"/>
  <c r="K20" i="51" s="1"/>
  <c r="D3" i="91"/>
  <c r="D3" i="97"/>
  <c r="BM111" i="59"/>
  <c r="M27" i="48"/>
  <c r="M38" i="48"/>
  <c r="D87" i="49"/>
  <c r="D9" i="49"/>
  <c r="H32" i="48"/>
  <c r="H34" i="48" s="1"/>
  <c r="G114" i="59"/>
  <c r="E7" i="52"/>
  <c r="D10" i="49"/>
  <c r="I32" i="48"/>
  <c r="I34" i="48" s="1"/>
  <c r="O114" i="59"/>
  <c r="O116" i="59" s="1"/>
  <c r="M7" i="52"/>
  <c r="O21" i="48"/>
  <c r="H66" i="82"/>
  <c r="O27" i="82"/>
  <c r="O78" i="82"/>
  <c r="F27" i="48"/>
  <c r="F38" i="48"/>
  <c r="D80" i="49"/>
  <c r="L19" i="82"/>
  <c r="L71" i="82"/>
  <c r="L73" i="82" s="1"/>
  <c r="L57" i="82"/>
  <c r="L114" i="59"/>
  <c r="J7" i="52"/>
  <c r="K27" i="48"/>
  <c r="BL34" i="50"/>
  <c r="BL39" i="50"/>
  <c r="E19" i="48"/>
  <c r="BM14" i="48"/>
  <c r="E27" i="51"/>
  <c r="J27" i="51" s="1"/>
  <c r="K47" i="50"/>
  <c r="I71" i="82"/>
  <c r="I73" i="82" s="1"/>
  <c r="I19" i="82"/>
  <c r="J57" i="82"/>
  <c r="J60" i="82" s="1"/>
  <c r="F7" i="52"/>
  <c r="H114" i="59"/>
  <c r="M47" i="50"/>
  <c r="N27" i="48"/>
  <c r="F114" i="59"/>
  <c r="D7" i="52"/>
  <c r="P19" i="82"/>
  <c r="P71" i="82"/>
  <c r="P73" i="82" s="1"/>
  <c r="F19" i="82"/>
  <c r="F71" i="82"/>
  <c r="F73" i="82" s="1"/>
  <c r="F78" i="82"/>
  <c r="F27" i="82"/>
  <c r="J30" i="50"/>
  <c r="M78" i="82"/>
  <c r="M27" i="82"/>
  <c r="E32" i="48"/>
  <c r="D6" i="49"/>
  <c r="I60" i="82"/>
  <c r="I61" i="82" s="1"/>
  <c r="F47" i="50"/>
  <c r="G30" i="50" s="1"/>
  <c r="G34" i="50" s="1"/>
  <c r="G19" i="48"/>
  <c r="G115" i="59" s="1"/>
  <c r="BM17" i="48"/>
  <c r="D89" i="49"/>
  <c r="O38" i="48"/>
  <c r="O47" i="82"/>
  <c r="P19" i="48"/>
  <c r="P115" i="59" s="1"/>
  <c r="J47" i="50"/>
  <c r="K30" i="50" s="1"/>
  <c r="P47" i="82"/>
  <c r="F57" i="82"/>
  <c r="F60" i="82" s="1"/>
  <c r="F61" i="82" s="1"/>
  <c r="E53" i="82"/>
  <c r="BM53" i="82" s="1"/>
  <c r="E55" i="82"/>
  <c r="BM55" i="82" s="1"/>
  <c r="E67" i="82"/>
  <c r="E66" i="82" s="1"/>
  <c r="E59" i="82"/>
  <c r="E54" i="82"/>
  <c r="BM54" i="82" s="1"/>
  <c r="E52" i="82"/>
  <c r="BM52" i="82" s="1"/>
  <c r="E44" i="82"/>
  <c r="E47" i="82"/>
  <c r="BM43" i="82"/>
  <c r="E10" i="48"/>
  <c r="E21" i="51"/>
  <c r="J21" i="51" s="1"/>
  <c r="BM7" i="48"/>
  <c r="J114" i="59"/>
  <c r="H7" i="52"/>
  <c r="D82" i="49"/>
  <c r="H38" i="48"/>
  <c r="D83" i="49"/>
  <c r="I38" i="48"/>
  <c r="H57" i="82"/>
  <c r="H60" i="82" s="1"/>
  <c r="G78" i="82"/>
  <c r="G27" i="82"/>
  <c r="O57" i="82"/>
  <c r="O59" i="82" s="1"/>
  <c r="N19" i="48"/>
  <c r="N115" i="59" s="1"/>
  <c r="L60" i="82"/>
  <c r="L61" i="82" s="1"/>
  <c r="N19" i="82"/>
  <c r="N71" i="82"/>
  <c r="N73" i="82" s="1"/>
  <c r="E30" i="51"/>
  <c r="J30" i="51" s="1"/>
  <c r="C47" i="50"/>
  <c r="D3" i="50"/>
  <c r="I3" i="50" s="1"/>
  <c r="H47" i="50"/>
  <c r="I30" i="50" s="1"/>
  <c r="I34" i="50" s="1"/>
  <c r="I78" i="82"/>
  <c r="I27" i="82"/>
  <c r="D8" i="49"/>
  <c r="G32" i="48"/>
  <c r="G34" i="48" s="1"/>
  <c r="G38" i="48"/>
  <c r="D81" i="49"/>
  <c r="O27" i="48"/>
  <c r="L47" i="50"/>
  <c r="M30" i="50" s="1"/>
  <c r="N114" i="59"/>
  <c r="L7" i="52"/>
  <c r="E7" i="59"/>
  <c r="J7" i="59" s="1"/>
  <c r="L78" i="82"/>
  <c r="L27" i="82"/>
  <c r="N59" i="82"/>
  <c r="N78" i="82"/>
  <c r="N27" i="82"/>
  <c r="L19" i="48"/>
  <c r="L115" i="59" s="1"/>
  <c r="P78" i="82"/>
  <c r="P27" i="82"/>
  <c r="I7" i="52"/>
  <c r="K114" i="59"/>
  <c r="K21" i="48"/>
  <c r="M57" i="82"/>
  <c r="M60" i="82" s="1"/>
  <c r="E29" i="51"/>
  <c r="J29" i="51" s="1"/>
  <c r="BM16" i="48"/>
  <c r="D79" i="49"/>
  <c r="E38" i="48"/>
  <c r="BM28" i="48"/>
  <c r="E39" i="51"/>
  <c r="J39" i="51" s="1"/>
  <c r="J38" i="48"/>
  <c r="D84" i="49"/>
  <c r="BA40" i="33"/>
  <c r="BB40" i="33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 s="1"/>
  <c r="BM54" i="33" s="1"/>
  <c r="X19" i="33"/>
  <c r="D6" i="34"/>
  <c r="AQ31" i="33"/>
  <c r="D65" i="59"/>
  <c r="BJ54" i="33"/>
  <c r="F20" i="64"/>
  <c r="F133" i="116"/>
  <c r="G135" i="116"/>
  <c r="AT42" i="33"/>
  <c r="T10" i="33"/>
  <c r="AZ45" i="33"/>
  <c r="BA45" i="33" s="1"/>
  <c r="G8" i="33"/>
  <c r="H8" i="33" s="1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 s="1"/>
  <c r="BJ57" i="33" s="1"/>
  <c r="BK57" i="33" s="1"/>
  <c r="BL57" i="33" s="1"/>
  <c r="BM57" i="33" s="1"/>
  <c r="E7" i="33"/>
  <c r="E69" i="33" s="1"/>
  <c r="F7" i="33"/>
  <c r="F69" i="33" s="1"/>
  <c r="G7" i="33"/>
  <c r="G69" i="33" s="1"/>
  <c r="AD26" i="33"/>
  <c r="AE26" i="33" s="1"/>
  <c r="W18" i="33"/>
  <c r="AA23" i="33"/>
  <c r="AB23" i="33" s="1"/>
  <c r="Z23" i="33"/>
  <c r="BI55" i="33"/>
  <c r="BJ55" i="33" s="1"/>
  <c r="BK55" i="33" s="1"/>
  <c r="T17" i="33"/>
  <c r="C6" i="34"/>
  <c r="C44" i="31" s="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 s="1"/>
  <c r="AE20" i="33"/>
  <c r="AS44" i="33"/>
  <c r="AZ46" i="33"/>
  <c r="D50" i="64"/>
  <c r="D18" i="64"/>
  <c r="AR31" i="33"/>
  <c r="AS31" i="33" s="1"/>
  <c r="AT31" i="33" s="1"/>
  <c r="AU31" i="33" s="1"/>
  <c r="AV31" i="33" s="1"/>
  <c r="AW31" i="33" s="1"/>
  <c r="BK61" i="33"/>
  <c r="BL61" i="33" s="1"/>
  <c r="X18" i="33"/>
  <c r="Y18" i="33" s="1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 s="1"/>
  <c r="W14" i="33"/>
  <c r="X14" i="33" s="1"/>
  <c r="AT43" i="33"/>
  <c r="BA48" i="33"/>
  <c r="BB48" i="33"/>
  <c r="BC48" i="33" s="1"/>
  <c r="BD48" i="33"/>
  <c r="BE48" i="33" s="1"/>
  <c r="AM32" i="33"/>
  <c r="BL59" i="33"/>
  <c r="BM59" i="33" s="1"/>
  <c r="U10" i="33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AX31" i="33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V15" i="33"/>
  <c r="P116" i="59" l="1"/>
  <c r="M21" i="48"/>
  <c r="K39" i="51"/>
  <c r="J21" i="48"/>
  <c r="K27" i="51"/>
  <c r="K28" i="51"/>
  <c r="H21" i="48"/>
  <c r="BM27" i="48"/>
  <c r="O35" i="50"/>
  <c r="K30" i="51"/>
  <c r="P60" i="82"/>
  <c r="P61" i="82" s="1"/>
  <c r="O60" i="82"/>
  <c r="N21" i="48"/>
  <c r="N116" i="59" s="1"/>
  <c r="K21" i="51"/>
  <c r="M61" i="82"/>
  <c r="E19" i="82"/>
  <c r="E71" i="82"/>
  <c r="BM66" i="82"/>
  <c r="C10" i="52"/>
  <c r="E125" i="59"/>
  <c r="BM38" i="48"/>
  <c r="E47" i="51"/>
  <c r="G125" i="59"/>
  <c r="E10" i="52"/>
  <c r="P21" i="82"/>
  <c r="P20" i="82"/>
  <c r="P35" i="82"/>
  <c r="E115" i="59"/>
  <c r="BM19" i="48"/>
  <c r="E31" i="51"/>
  <c r="O22" i="48"/>
  <c r="O117" i="59" s="1"/>
  <c r="O20" i="82"/>
  <c r="O35" i="82"/>
  <c r="O21" i="82"/>
  <c r="I10" i="52"/>
  <c r="K125" i="59"/>
  <c r="BB79" i="49"/>
  <c r="AP79" i="49"/>
  <c r="AP140" i="49" s="1"/>
  <c r="R79" i="49"/>
  <c r="R140" i="49" s="1"/>
  <c r="F79" i="49"/>
  <c r="F140" i="49" s="1"/>
  <c r="AD79" i="49"/>
  <c r="AD140" i="49" s="1"/>
  <c r="P29" i="82"/>
  <c r="P28" i="82"/>
  <c r="G120" i="59"/>
  <c r="E8" i="52"/>
  <c r="H61" i="82"/>
  <c r="J34" i="50"/>
  <c r="F21" i="48"/>
  <c r="J61" i="82"/>
  <c r="L20" i="82"/>
  <c r="L21" i="82"/>
  <c r="L35" i="82"/>
  <c r="H120" i="59"/>
  <c r="F8" i="52"/>
  <c r="I116" i="59"/>
  <c r="I22" i="48"/>
  <c r="I117" i="59" s="1"/>
  <c r="M116" i="59"/>
  <c r="M22" i="48"/>
  <c r="M117" i="59" s="1"/>
  <c r="BH85" i="49"/>
  <c r="AV85" i="49"/>
  <c r="AV140" i="49" s="1"/>
  <c r="AV142" i="49" s="1"/>
  <c r="X85" i="49"/>
  <c r="X140" i="49" s="1"/>
  <c r="X142" i="49" s="1"/>
  <c r="L85" i="49"/>
  <c r="L140" i="49" s="1"/>
  <c r="L142" i="49" s="1"/>
  <c r="AJ85" i="49"/>
  <c r="AJ140" i="49" s="1"/>
  <c r="AJ142" i="49" s="1"/>
  <c r="N125" i="59"/>
  <c r="L10" i="52"/>
  <c r="H8" i="49"/>
  <c r="H67" i="49" s="1"/>
  <c r="H69" i="49" s="1"/>
  <c r="T8" i="49"/>
  <c r="T67" i="49" s="1"/>
  <c r="T69" i="49" s="1"/>
  <c r="BD8" i="49"/>
  <c r="AR8" i="49"/>
  <c r="AR67" i="49" s="1"/>
  <c r="AR69" i="49" s="1"/>
  <c r="AF8" i="49"/>
  <c r="AF67" i="49" s="1"/>
  <c r="AF69" i="49" s="1"/>
  <c r="I125" i="59"/>
  <c r="G10" i="52"/>
  <c r="G42" i="50"/>
  <c r="G35" i="50"/>
  <c r="I42" i="50"/>
  <c r="I35" i="50"/>
  <c r="I35" i="82"/>
  <c r="I21" i="82"/>
  <c r="I20" i="82"/>
  <c r="BL42" i="50"/>
  <c r="BL35" i="50"/>
  <c r="AE80" i="49"/>
  <c r="AE140" i="49" s="1"/>
  <c r="AE142" i="49" s="1"/>
  <c r="S80" i="49"/>
  <c r="S140" i="49" s="1"/>
  <c r="S142" i="49" s="1"/>
  <c r="AQ80" i="49"/>
  <c r="AQ140" i="49" s="1"/>
  <c r="AQ142" i="49" s="1"/>
  <c r="BC80" i="49"/>
  <c r="G80" i="49"/>
  <c r="G140" i="49" s="1"/>
  <c r="G142" i="49" s="1"/>
  <c r="U9" i="49"/>
  <c r="U67" i="49" s="1"/>
  <c r="U69" i="49" s="1"/>
  <c r="BE9" i="49"/>
  <c r="AS9" i="49"/>
  <c r="AS67" i="49" s="1"/>
  <c r="AS69" i="49" s="1"/>
  <c r="AG9" i="49"/>
  <c r="AG67" i="49" s="1"/>
  <c r="AG69" i="49" s="1"/>
  <c r="I9" i="49"/>
  <c r="I67" i="49" s="1"/>
  <c r="I69" i="49" s="1"/>
  <c r="AK86" i="49"/>
  <c r="AK140" i="49" s="1"/>
  <c r="AK142" i="49" s="1"/>
  <c r="M86" i="49"/>
  <c r="M140" i="49" s="1"/>
  <c r="M142" i="49" s="1"/>
  <c r="BI86" i="49"/>
  <c r="Y86" i="49"/>
  <c r="Y140" i="49" s="1"/>
  <c r="Y142" i="49" s="1"/>
  <c r="AW86" i="49"/>
  <c r="AW140" i="49" s="1"/>
  <c r="AW142" i="49" s="1"/>
  <c r="G20" i="82"/>
  <c r="G21" i="82"/>
  <c r="G35" i="82"/>
  <c r="AA88" i="49"/>
  <c r="AA140" i="49" s="1"/>
  <c r="AA142" i="49" s="1"/>
  <c r="AY88" i="49"/>
  <c r="AY140" i="49" s="1"/>
  <c r="AY142" i="49" s="1"/>
  <c r="AM88" i="49"/>
  <c r="AM140" i="49" s="1"/>
  <c r="AM142" i="49" s="1"/>
  <c r="BK88" i="49"/>
  <c r="O88" i="49"/>
  <c r="O140" i="49" s="1"/>
  <c r="O142" i="49" s="1"/>
  <c r="K29" i="51"/>
  <c r="I28" i="82"/>
  <c r="I29" i="82"/>
  <c r="N35" i="82"/>
  <c r="N20" i="82"/>
  <c r="N21" i="82"/>
  <c r="BF83" i="49"/>
  <c r="AT83" i="49"/>
  <c r="AT140" i="49" s="1"/>
  <c r="AT142" i="49" s="1"/>
  <c r="J83" i="49"/>
  <c r="J140" i="49" s="1"/>
  <c r="J142" i="49" s="1"/>
  <c r="AH83" i="49"/>
  <c r="AH140" i="49" s="1"/>
  <c r="AH142" i="49" s="1"/>
  <c r="V83" i="49"/>
  <c r="V140" i="49" s="1"/>
  <c r="V142" i="49" s="1"/>
  <c r="F29" i="82"/>
  <c r="F28" i="82"/>
  <c r="K32" i="48"/>
  <c r="K34" i="48" s="1"/>
  <c r="D12" i="49"/>
  <c r="D10" i="52"/>
  <c r="F125" i="59"/>
  <c r="G8" i="52"/>
  <c r="I120" i="59"/>
  <c r="AX87" i="49"/>
  <c r="AX140" i="49" s="1"/>
  <c r="AX142" i="49" s="1"/>
  <c r="N87" i="49"/>
  <c r="N140" i="49" s="1"/>
  <c r="N142" i="49" s="1"/>
  <c r="AL87" i="49"/>
  <c r="AL140" i="49" s="1"/>
  <c r="AL142" i="49" s="1"/>
  <c r="Z87" i="49"/>
  <c r="Z140" i="49" s="1"/>
  <c r="Z142" i="49" s="1"/>
  <c r="BJ87" i="49"/>
  <c r="J10" i="52"/>
  <c r="L125" i="59"/>
  <c r="M20" i="82"/>
  <c r="M35" i="82"/>
  <c r="M21" i="82"/>
  <c r="W84" i="49"/>
  <c r="W140" i="49" s="1"/>
  <c r="W142" i="49" s="1"/>
  <c r="AU84" i="49"/>
  <c r="AU140" i="49" s="1"/>
  <c r="AU142" i="49" s="1"/>
  <c r="BG84" i="49"/>
  <c r="AI84" i="49"/>
  <c r="AI140" i="49" s="1"/>
  <c r="AI142" i="49" s="1"/>
  <c r="K84" i="49"/>
  <c r="K140" i="49" s="1"/>
  <c r="K142" i="49" s="1"/>
  <c r="N28" i="82"/>
  <c r="N29" i="82"/>
  <c r="H125" i="59"/>
  <c r="F10" i="52"/>
  <c r="E114" i="59"/>
  <c r="BM114" i="59" s="1"/>
  <c r="C7" i="52"/>
  <c r="E21" i="48"/>
  <c r="BM10" i="48"/>
  <c r="E24" i="51"/>
  <c r="E78" i="82"/>
  <c r="BM78" i="82" s="1"/>
  <c r="E27" i="82"/>
  <c r="BM67" i="82"/>
  <c r="O61" i="82"/>
  <c r="D15" i="49"/>
  <c r="N32" i="48"/>
  <c r="N34" i="48" s="1"/>
  <c r="L21" i="48"/>
  <c r="D7" i="49"/>
  <c r="F32" i="48"/>
  <c r="F34" i="48" s="1"/>
  <c r="J10" i="49"/>
  <c r="J67" i="49" s="1"/>
  <c r="J69" i="49" s="1"/>
  <c r="V10" i="49"/>
  <c r="V67" i="49" s="1"/>
  <c r="V69" i="49" s="1"/>
  <c r="AT10" i="49"/>
  <c r="AT67" i="49" s="1"/>
  <c r="AT69" i="49" s="1"/>
  <c r="BF10" i="49"/>
  <c r="AH10" i="49"/>
  <c r="AH67" i="49" s="1"/>
  <c r="AH69" i="49" s="1"/>
  <c r="K10" i="52"/>
  <c r="M125" i="59"/>
  <c r="N10" i="52"/>
  <c r="P125" i="59"/>
  <c r="J19" i="82"/>
  <c r="J71" i="82"/>
  <c r="J73" i="82" s="1"/>
  <c r="F34" i="50"/>
  <c r="K28" i="82"/>
  <c r="K29" i="82"/>
  <c r="H28" i="82"/>
  <c r="H29" i="82"/>
  <c r="H10" i="52"/>
  <c r="J125" i="59"/>
  <c r="K116" i="59"/>
  <c r="K22" i="48"/>
  <c r="K117" i="59" s="1"/>
  <c r="AG82" i="49"/>
  <c r="AG140" i="49" s="1"/>
  <c r="AG142" i="49" s="1"/>
  <c r="BE82" i="49"/>
  <c r="I82" i="49"/>
  <c r="I140" i="49" s="1"/>
  <c r="I142" i="49" s="1"/>
  <c r="AS82" i="49"/>
  <c r="AS140" i="49" s="1"/>
  <c r="AS142" i="49" s="1"/>
  <c r="U82" i="49"/>
  <c r="U140" i="49" s="1"/>
  <c r="U142" i="49" s="1"/>
  <c r="F6" i="49"/>
  <c r="F67" i="49" s="1"/>
  <c r="AP6" i="49"/>
  <c r="AP67" i="49" s="1"/>
  <c r="R6" i="49"/>
  <c r="R67" i="49" s="1"/>
  <c r="BB6" i="49"/>
  <c r="AD6" i="49"/>
  <c r="AD67" i="49" s="1"/>
  <c r="M34" i="50"/>
  <c r="N30" i="50"/>
  <c r="N34" i="50" s="1"/>
  <c r="L30" i="50"/>
  <c r="L34" i="50" s="1"/>
  <c r="K34" i="50"/>
  <c r="E38" i="51"/>
  <c r="J38" i="51" s="1"/>
  <c r="K38" i="51" s="1"/>
  <c r="M32" i="48"/>
  <c r="M34" i="48" s="1"/>
  <c r="D14" i="49"/>
  <c r="BA90" i="49"/>
  <c r="BA140" i="49" s="1"/>
  <c r="BA142" i="49" s="1"/>
  <c r="Q90" i="49"/>
  <c r="Q140" i="49" s="1"/>
  <c r="Q142" i="49" s="1"/>
  <c r="BM90" i="49"/>
  <c r="AO90" i="49"/>
  <c r="AO140" i="49" s="1"/>
  <c r="AO142" i="49" s="1"/>
  <c r="AC90" i="49"/>
  <c r="AC140" i="49" s="1"/>
  <c r="AC142" i="49" s="1"/>
  <c r="BG11" i="49"/>
  <c r="W11" i="49"/>
  <c r="W67" i="49" s="1"/>
  <c r="W69" i="49" s="1"/>
  <c r="AI11" i="49"/>
  <c r="AI67" i="49" s="1"/>
  <c r="AI69" i="49" s="1"/>
  <c r="K11" i="49"/>
  <c r="K67" i="49" s="1"/>
  <c r="K69" i="49" s="1"/>
  <c r="AU11" i="49"/>
  <c r="AU67" i="49" s="1"/>
  <c r="AU69" i="49" s="1"/>
  <c r="K19" i="82"/>
  <c r="K71" i="82"/>
  <c r="K73" i="82" s="1"/>
  <c r="P21" i="48"/>
  <c r="H34" i="50"/>
  <c r="O32" i="48"/>
  <c r="O34" i="48" s="1"/>
  <c r="D16" i="49"/>
  <c r="E57" i="82"/>
  <c r="M10" i="52"/>
  <c r="O125" i="59"/>
  <c r="E34" i="48"/>
  <c r="F35" i="82"/>
  <c r="F21" i="82"/>
  <c r="F20" i="82"/>
  <c r="O28" i="82"/>
  <c r="O29" i="82"/>
  <c r="G21" i="48"/>
  <c r="K7" i="59"/>
  <c r="D17" i="49"/>
  <c r="P32" i="48"/>
  <c r="P34" i="48" s="1"/>
  <c r="H8" i="52"/>
  <c r="J120" i="59"/>
  <c r="N61" i="82"/>
  <c r="J28" i="82"/>
  <c r="J29" i="82"/>
  <c r="L120" i="59"/>
  <c r="J8" i="52"/>
  <c r="L29" i="82"/>
  <c r="L28" i="82"/>
  <c r="AF81" i="49"/>
  <c r="AF140" i="49" s="1"/>
  <c r="AF142" i="49" s="1"/>
  <c r="T81" i="49"/>
  <c r="T140" i="49" s="1"/>
  <c r="T142" i="49" s="1"/>
  <c r="BD81" i="49"/>
  <c r="AR81" i="49"/>
  <c r="AR140" i="49" s="1"/>
  <c r="AR142" i="49" s="1"/>
  <c r="H81" i="49"/>
  <c r="H140" i="49" s="1"/>
  <c r="H142" i="49" s="1"/>
  <c r="D30" i="50"/>
  <c r="D6" i="50" s="1"/>
  <c r="C34" i="50"/>
  <c r="G28" i="82"/>
  <c r="G29" i="82"/>
  <c r="J116" i="59"/>
  <c r="J22" i="48"/>
  <c r="J117" i="59" s="1"/>
  <c r="E48" i="82"/>
  <c r="BM48" i="82" s="1"/>
  <c r="BM44" i="82"/>
  <c r="P89" i="49"/>
  <c r="P140" i="49" s="1"/>
  <c r="P142" i="49" s="1"/>
  <c r="AZ89" i="49"/>
  <c r="AZ140" i="49" s="1"/>
  <c r="AZ142" i="49" s="1"/>
  <c r="BL89" i="49"/>
  <c r="AN89" i="49"/>
  <c r="AN140" i="49" s="1"/>
  <c r="AN142" i="49" s="1"/>
  <c r="AB89" i="49"/>
  <c r="AB140" i="49" s="1"/>
  <c r="AB142" i="49" s="1"/>
  <c r="M28" i="82"/>
  <c r="M29" i="82"/>
  <c r="H22" i="48"/>
  <c r="H117" i="59" s="1"/>
  <c r="H116" i="59"/>
  <c r="H19" i="82"/>
  <c r="H71" i="82"/>
  <c r="H73" i="82" s="1"/>
  <c r="E30" i="50"/>
  <c r="E34" i="50" s="1"/>
  <c r="O66" i="50"/>
  <c r="Q68" i="50" s="1"/>
  <c r="O50" i="52"/>
  <c r="O43" i="50"/>
  <c r="O40" i="64" s="1"/>
  <c r="D51" i="52"/>
  <c r="D13" i="50"/>
  <c r="M13" i="49"/>
  <c r="M67" i="49" s="1"/>
  <c r="M69" i="49" s="1"/>
  <c r="AW13" i="49"/>
  <c r="AW67" i="49" s="1"/>
  <c r="AW69" i="49" s="1"/>
  <c r="BI13" i="49"/>
  <c r="Y13" i="49"/>
  <c r="Y67" i="49" s="1"/>
  <c r="Y69" i="49" s="1"/>
  <c r="AK13" i="49"/>
  <c r="AK67" i="49" s="1"/>
  <c r="AK69" i="49" s="1"/>
  <c r="Z18" i="33"/>
  <c r="AA18" i="33" s="1"/>
  <c r="AB18" i="33" s="1"/>
  <c r="AC23" i="33"/>
  <c r="AD23" i="33" s="1"/>
  <c r="AE23" i="33" s="1"/>
  <c r="W15" i="33"/>
  <c r="AP36" i="33"/>
  <c r="AO36" i="33"/>
  <c r="Y22" i="33"/>
  <c r="AG28" i="33"/>
  <c r="AH28" i="33"/>
  <c r="AV41" i="33"/>
  <c r="D17" i="34"/>
  <c r="D56" i="63"/>
  <c r="C7" i="34"/>
  <c r="C45" i="31" s="1"/>
  <c r="C20" i="34"/>
  <c r="C8" i="34" s="1"/>
  <c r="C46" i="31" s="1"/>
  <c r="U17" i="33"/>
  <c r="D21" i="34"/>
  <c r="F38" i="28"/>
  <c r="C27" i="36"/>
  <c r="C26" i="36" s="1"/>
  <c r="C75" i="116"/>
  <c r="X15" i="33"/>
  <c r="Y15" i="33" s="1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BE50" i="33"/>
  <c r="BF50" i="33" s="1"/>
  <c r="BG50" i="33" s="1"/>
  <c r="BH50" i="33" s="1"/>
  <c r="BI50" i="33" s="1"/>
  <c r="BJ50" i="33" s="1"/>
  <c r="BK50" i="33" s="1"/>
  <c r="BL50" i="33" s="1"/>
  <c r="BM50" i="33" s="1"/>
  <c r="BM61" i="33"/>
  <c r="AA22" i="33"/>
  <c r="Y14" i="33"/>
  <c r="C84" i="116"/>
  <c r="J74" i="59"/>
  <c r="K74" i="59" s="1"/>
  <c r="AC18" i="33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J30" i="33"/>
  <c r="BL55" i="33"/>
  <c r="BM55" i="33" s="1"/>
  <c r="AU42" i="33"/>
  <c r="AU43" i="33"/>
  <c r="AW43" i="33" s="1"/>
  <c r="AV43" i="33"/>
  <c r="BA46" i="33"/>
  <c r="AL34" i="33"/>
  <c r="BB47" i="33"/>
  <c r="AF20" i="33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/>
  <c r="M9" i="33"/>
  <c r="I7" i="33"/>
  <c r="I69" i="33" s="1"/>
  <c r="Y19" i="33"/>
  <c r="AS37" i="33"/>
  <c r="AT37" i="33" s="1"/>
  <c r="AU37" i="33" s="1"/>
  <c r="AV37" i="33" s="1"/>
  <c r="AW37" i="33" s="1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Z15" i="33"/>
  <c r="AO32" i="33"/>
  <c r="AP32" i="33" s="1"/>
  <c r="AQ32" i="33" s="1"/>
  <c r="AR32" i="33" s="1"/>
  <c r="AS32" i="33" s="1"/>
  <c r="AT32" i="33" s="1"/>
  <c r="AU32" i="33" s="1"/>
  <c r="AV32" i="33" s="1"/>
  <c r="AW32" i="33" s="1"/>
  <c r="BH53" i="33"/>
  <c r="BI53" i="33" s="1"/>
  <c r="BJ53" i="33" s="1"/>
  <c r="C133" i="116"/>
  <c r="C20" i="64"/>
  <c r="C135" i="116" s="1"/>
  <c r="D20" i="64"/>
  <c r="D135" i="116" s="1"/>
  <c r="D133" i="116"/>
  <c r="AJ35" i="33"/>
  <c r="BF48" i="33"/>
  <c r="AQ36" i="33"/>
  <c r="AU39" i="33"/>
  <c r="BF52" i="33"/>
  <c r="BG52" i="33" s="1"/>
  <c r="BH52" i="33" s="1"/>
  <c r="BI52" i="33" s="1"/>
  <c r="BJ52" i="33" s="1"/>
  <c r="BK52" i="33" s="1"/>
  <c r="BL52" i="33" s="1"/>
  <c r="BM52" i="33" s="1"/>
  <c r="Z14" i="33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H49" i="33"/>
  <c r="BI49" i="33" s="1"/>
  <c r="BJ49" i="33" s="1"/>
  <c r="BK49" i="33" s="1"/>
  <c r="BL49" i="33" s="1"/>
  <c r="BM49" i="33" s="1"/>
  <c r="BF49" i="33"/>
  <c r="BG49" i="33"/>
  <c r="AU38" i="33"/>
  <c r="AV38" i="33" s="1"/>
  <c r="AW38" i="33" s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AT38" i="33"/>
  <c r="S16" i="33"/>
  <c r="R13" i="33"/>
  <c r="BD56" i="33"/>
  <c r="AF23" i="33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T44" i="33"/>
  <c r="H7" i="33"/>
  <c r="C21" i="34"/>
  <c r="E38" i="28"/>
  <c r="E70" i="33"/>
  <c r="AO33" i="33"/>
  <c r="AH25" i="33"/>
  <c r="P12" i="33"/>
  <c r="Y11" i="33"/>
  <c r="Z11" i="33" s="1"/>
  <c r="AA11" i="33" s="1"/>
  <c r="AB11" i="33" s="1"/>
  <c r="AC11" i="33" s="1"/>
  <c r="AD11" i="33" s="1"/>
  <c r="I36" i="82" l="1"/>
  <c r="F37" i="82"/>
  <c r="G36" i="82"/>
  <c r="M36" i="82"/>
  <c r="E60" i="82"/>
  <c r="E61" i="82" s="1"/>
  <c r="I37" i="82"/>
  <c r="N36" i="82"/>
  <c r="N22" i="48"/>
  <c r="N117" i="59" s="1"/>
  <c r="P36" i="82"/>
  <c r="H35" i="82"/>
  <c r="H21" i="82"/>
  <c r="H20" i="82"/>
  <c r="H36" i="82" s="1"/>
  <c r="AM39" i="48"/>
  <c r="AM79" i="82"/>
  <c r="AM80" i="82" s="1"/>
  <c r="S79" i="82"/>
  <c r="S80" i="82" s="1"/>
  <c r="S39" i="48"/>
  <c r="K35" i="82"/>
  <c r="K20" i="82"/>
  <c r="K36" i="82" s="1"/>
  <c r="K21" i="82"/>
  <c r="K37" i="82" s="1"/>
  <c r="BN90" i="49"/>
  <c r="BM140" i="49"/>
  <c r="BM142" i="49" s="1"/>
  <c r="N35" i="50"/>
  <c r="N42" i="50"/>
  <c r="AR79" i="82"/>
  <c r="AR80" i="82" s="1"/>
  <c r="AR39" i="48"/>
  <c r="I74" i="82"/>
  <c r="I75" i="82" s="1"/>
  <c r="I35" i="48"/>
  <c r="AT39" i="48"/>
  <c r="AT79" i="82"/>
  <c r="AT80" i="82" s="1"/>
  <c r="AG79" i="82"/>
  <c r="AG80" i="82" s="1"/>
  <c r="AG39" i="48"/>
  <c r="G37" i="82"/>
  <c r="AF35" i="48"/>
  <c r="AF74" i="82"/>
  <c r="AF75" i="82" s="1"/>
  <c r="AD79" i="82"/>
  <c r="AD80" i="82" s="1"/>
  <c r="AD39" i="48"/>
  <c r="G50" i="52"/>
  <c r="G43" i="50"/>
  <c r="G40" i="64" s="1"/>
  <c r="G66" i="50"/>
  <c r="I68" i="50" s="1"/>
  <c r="G74" i="82"/>
  <c r="G75" i="82" s="1"/>
  <c r="G35" i="48"/>
  <c r="K79" i="82"/>
  <c r="K80" i="82" s="1"/>
  <c r="K39" i="48"/>
  <c r="F22" i="48"/>
  <c r="F117" i="59" s="1"/>
  <c r="F116" i="59"/>
  <c r="AD142" i="49"/>
  <c r="AO143" i="49"/>
  <c r="O37" i="82"/>
  <c r="BN89" i="49"/>
  <c r="BL140" i="49"/>
  <c r="BL142" i="49" s="1"/>
  <c r="AE79" i="82"/>
  <c r="AE80" i="82" s="1"/>
  <c r="AE39" i="48"/>
  <c r="AT35" i="48"/>
  <c r="AT74" i="82"/>
  <c r="AT75" i="82" s="1"/>
  <c r="P39" i="48"/>
  <c r="P79" i="82"/>
  <c r="P80" i="82" s="1"/>
  <c r="M42" i="50"/>
  <c r="M35" i="50"/>
  <c r="H39" i="48"/>
  <c r="H79" i="82"/>
  <c r="H80" i="82" s="1"/>
  <c r="F120" i="59"/>
  <c r="D8" i="52"/>
  <c r="V39" i="48"/>
  <c r="V79" i="82"/>
  <c r="V80" i="82" s="1"/>
  <c r="BN87" i="49"/>
  <c r="BJ140" i="49"/>
  <c r="BJ142" i="49" s="1"/>
  <c r="I39" i="48"/>
  <c r="I79" i="82"/>
  <c r="I80" i="82" s="1"/>
  <c r="I30" i="82" s="1"/>
  <c r="I32" i="82" s="1"/>
  <c r="AR35" i="48"/>
  <c r="AR74" i="82"/>
  <c r="AR75" i="82" s="1"/>
  <c r="BL43" i="50"/>
  <c r="BL66" i="50"/>
  <c r="BN68" i="50" s="1"/>
  <c r="W39" i="48"/>
  <c r="W79" i="82"/>
  <c r="W80" i="82" s="1"/>
  <c r="J42" i="50"/>
  <c r="J35" i="50"/>
  <c r="F142" i="49"/>
  <c r="Q143" i="49"/>
  <c r="BM125" i="59"/>
  <c r="E21" i="59"/>
  <c r="AY79" i="82"/>
  <c r="AY80" i="82" s="1"/>
  <c r="AY39" i="48"/>
  <c r="J74" i="82"/>
  <c r="J75" i="82" s="1"/>
  <c r="J35" i="48"/>
  <c r="AZ39" i="48"/>
  <c r="AZ79" i="82"/>
  <c r="AZ80" i="82" s="1"/>
  <c r="AD69" i="49"/>
  <c r="BE140" i="49"/>
  <c r="BE142" i="49" s="1"/>
  <c r="BN82" i="49"/>
  <c r="BC7" i="49"/>
  <c r="S7" i="49"/>
  <c r="S67" i="49" s="1"/>
  <c r="S69" i="49" s="1"/>
  <c r="AE7" i="49"/>
  <c r="AE67" i="49" s="1"/>
  <c r="AE69" i="49" s="1"/>
  <c r="G7" i="49"/>
  <c r="G67" i="49" s="1"/>
  <c r="G69" i="49" s="1"/>
  <c r="AQ7" i="49"/>
  <c r="AQ67" i="49" s="1"/>
  <c r="AQ69" i="49" s="1"/>
  <c r="E28" i="82"/>
  <c r="E29" i="82"/>
  <c r="Y79" i="82"/>
  <c r="Y80" i="82" s="1"/>
  <c r="Y39" i="48"/>
  <c r="BH12" i="49"/>
  <c r="L12" i="49"/>
  <c r="L67" i="49" s="1"/>
  <c r="L69" i="49" s="1"/>
  <c r="AV12" i="49"/>
  <c r="AV67" i="49" s="1"/>
  <c r="AV69" i="49" s="1"/>
  <c r="X12" i="49"/>
  <c r="X67" i="49" s="1"/>
  <c r="X69" i="49" s="1"/>
  <c r="AJ12" i="49"/>
  <c r="AJ67" i="49" s="1"/>
  <c r="AJ69" i="49" s="1"/>
  <c r="AS39" i="48"/>
  <c r="AS79" i="82"/>
  <c r="AS80" i="82" s="1"/>
  <c r="N79" i="82"/>
  <c r="N80" i="82" s="1"/>
  <c r="N39" i="48"/>
  <c r="AV79" i="82"/>
  <c r="AV80" i="82" s="1"/>
  <c r="AV30" i="82" s="1"/>
  <c r="AV39" i="48"/>
  <c r="BE67" i="49"/>
  <c r="BE69" i="49" s="1"/>
  <c r="BN9" i="49"/>
  <c r="AU39" i="48"/>
  <c r="AU79" i="82"/>
  <c r="AU80" i="82" s="1"/>
  <c r="R142" i="49"/>
  <c r="AC143" i="49"/>
  <c r="O36" i="82"/>
  <c r="AJ35" i="48"/>
  <c r="AJ74" i="82"/>
  <c r="AJ75" i="82" s="1"/>
  <c r="O39" i="48"/>
  <c r="O79" i="82"/>
  <c r="O80" i="82" s="1"/>
  <c r="C42" i="50"/>
  <c r="C9" i="50"/>
  <c r="C15" i="50" s="1"/>
  <c r="C18" i="50" s="1"/>
  <c r="C35" i="50"/>
  <c r="AN16" i="49"/>
  <c r="AN67" i="49" s="1"/>
  <c r="AN69" i="49" s="1"/>
  <c r="AZ16" i="49"/>
  <c r="AZ67" i="49" s="1"/>
  <c r="AZ69" i="49" s="1"/>
  <c r="P16" i="49"/>
  <c r="P67" i="49" s="1"/>
  <c r="P69" i="49" s="1"/>
  <c r="AB16" i="49"/>
  <c r="AB67" i="49" s="1"/>
  <c r="AB69" i="49" s="1"/>
  <c r="BL16" i="49"/>
  <c r="AH35" i="48"/>
  <c r="AH74" i="82"/>
  <c r="AH75" i="82" s="1"/>
  <c r="AL14" i="49"/>
  <c r="AL67" i="49" s="1"/>
  <c r="AL69" i="49" s="1"/>
  <c r="BJ14" i="49"/>
  <c r="Z14" i="49"/>
  <c r="Z67" i="49" s="1"/>
  <c r="Z69" i="49" s="1"/>
  <c r="N14" i="49"/>
  <c r="N67" i="49" s="1"/>
  <c r="N69" i="49" s="1"/>
  <c r="AX14" i="49"/>
  <c r="AX67" i="49" s="1"/>
  <c r="AX69" i="49" s="1"/>
  <c r="BN6" i="49"/>
  <c r="BB67" i="49"/>
  <c r="AF39" i="48"/>
  <c r="AF79" i="82"/>
  <c r="AF80" i="82" s="1"/>
  <c r="L22" i="48"/>
  <c r="L117" i="59" s="1"/>
  <c r="L116" i="59"/>
  <c r="AK79" i="82"/>
  <c r="AK80" i="82" s="1"/>
  <c r="AK39" i="48"/>
  <c r="K120" i="59"/>
  <c r="I8" i="52"/>
  <c r="BN83" i="49"/>
  <c r="BF140" i="49"/>
  <c r="BF142" i="49" s="1"/>
  <c r="BN88" i="49"/>
  <c r="BK140" i="49"/>
  <c r="BK142" i="49" s="1"/>
  <c r="X39" i="48"/>
  <c r="X79" i="82"/>
  <c r="X80" i="82" s="1"/>
  <c r="X30" i="82" s="1"/>
  <c r="T74" i="82"/>
  <c r="T75" i="82" s="1"/>
  <c r="T35" i="48"/>
  <c r="BN85" i="49"/>
  <c r="BH140" i="49"/>
  <c r="BH142" i="49" s="1"/>
  <c r="AP142" i="49"/>
  <c r="BA143" i="49"/>
  <c r="P37" i="82"/>
  <c r="X35" i="48"/>
  <c r="X74" i="82"/>
  <c r="X75" i="82" s="1"/>
  <c r="P120" i="59"/>
  <c r="N8" i="52"/>
  <c r="M8" i="52"/>
  <c r="O120" i="59"/>
  <c r="V35" i="48"/>
  <c r="V74" i="82"/>
  <c r="V75" i="82" s="1"/>
  <c r="M120" i="59"/>
  <c r="K8" i="52"/>
  <c r="R69" i="49"/>
  <c r="F42" i="50"/>
  <c r="F35" i="50"/>
  <c r="AG35" i="48"/>
  <c r="AG74" i="82"/>
  <c r="AG75" i="82" s="1"/>
  <c r="L8" i="52"/>
  <c r="N120" i="59"/>
  <c r="J24" i="51"/>
  <c r="K24" i="51" s="1"/>
  <c r="D4" i="97"/>
  <c r="I4" i="97" s="1"/>
  <c r="E3" i="51"/>
  <c r="D4" i="91"/>
  <c r="I4" i="91" s="1"/>
  <c r="M37" i="82"/>
  <c r="M39" i="48"/>
  <c r="M79" i="82"/>
  <c r="M80" i="82" s="1"/>
  <c r="E10" i="59"/>
  <c r="N37" i="82"/>
  <c r="AL39" i="48"/>
  <c r="AL79" i="82"/>
  <c r="AL80" i="82" s="1"/>
  <c r="AL30" i="82" s="1"/>
  <c r="BN86" i="49"/>
  <c r="BI140" i="49"/>
  <c r="BI142" i="49" s="1"/>
  <c r="F39" i="48"/>
  <c r="F79" i="82"/>
  <c r="F80" i="82" s="1"/>
  <c r="AE35" i="48"/>
  <c r="AE74" i="82"/>
  <c r="AE75" i="82" s="1"/>
  <c r="L37" i="82"/>
  <c r="BN79" i="49"/>
  <c r="BB140" i="49"/>
  <c r="BM57" i="82"/>
  <c r="E73" i="82"/>
  <c r="BM73" i="82" s="1"/>
  <c r="BM71" i="82"/>
  <c r="BN13" i="49"/>
  <c r="BI67" i="49"/>
  <c r="BI69" i="49" s="1"/>
  <c r="D34" i="50"/>
  <c r="G79" i="82"/>
  <c r="G80" i="82" s="1"/>
  <c r="G39" i="48"/>
  <c r="AO17" i="49"/>
  <c r="AO67" i="49" s="1"/>
  <c r="AO69" i="49" s="1"/>
  <c r="Q17" i="49"/>
  <c r="Q67" i="49" s="1"/>
  <c r="Q69" i="49" s="1"/>
  <c r="BA17" i="49"/>
  <c r="BA67" i="49" s="1"/>
  <c r="BA69" i="49" s="1"/>
  <c r="BM17" i="49"/>
  <c r="AC17" i="49"/>
  <c r="AC67" i="49" s="1"/>
  <c r="AC69" i="49" s="1"/>
  <c r="E42" i="51"/>
  <c r="J42" i="51" s="1"/>
  <c r="H35" i="50"/>
  <c r="H42" i="50"/>
  <c r="BN11" i="49"/>
  <c r="BG67" i="49"/>
  <c r="BG69" i="49" s="1"/>
  <c r="AP69" i="49"/>
  <c r="BF67" i="49"/>
  <c r="BF69" i="49" s="1"/>
  <c r="BN10" i="49"/>
  <c r="BK15" i="49"/>
  <c r="AM15" i="49"/>
  <c r="AM67" i="49" s="1"/>
  <c r="AM69" i="49" s="1"/>
  <c r="AA15" i="49"/>
  <c r="AA67" i="49" s="1"/>
  <c r="AA69" i="49" s="1"/>
  <c r="O15" i="49"/>
  <c r="O67" i="49" s="1"/>
  <c r="O69" i="49" s="1"/>
  <c r="AY15" i="49"/>
  <c r="AY67" i="49" s="1"/>
  <c r="AY69" i="49" s="1"/>
  <c r="J79" i="82"/>
  <c r="J80" i="82" s="1"/>
  <c r="J39" i="48"/>
  <c r="AW39" i="48"/>
  <c r="AW79" i="82"/>
  <c r="AW80" i="82" s="1"/>
  <c r="F36" i="82"/>
  <c r="AX39" i="48"/>
  <c r="AX79" i="82"/>
  <c r="AX80" i="82" s="1"/>
  <c r="L79" i="82"/>
  <c r="L80" i="82" s="1"/>
  <c r="L39" i="48"/>
  <c r="BN80" i="49"/>
  <c r="BC140" i="49"/>
  <c r="BC142" i="49" s="1"/>
  <c r="AQ35" i="48"/>
  <c r="AQ74" i="82"/>
  <c r="AQ75" i="82" s="1"/>
  <c r="L36" i="82"/>
  <c r="E5" i="51"/>
  <c r="J5" i="51" s="1"/>
  <c r="J31" i="51"/>
  <c r="K31" i="51" s="1"/>
  <c r="E35" i="82"/>
  <c r="E20" i="82"/>
  <c r="E21" i="82"/>
  <c r="AV74" i="82"/>
  <c r="AV75" i="82" s="1"/>
  <c r="AV35" i="48"/>
  <c r="E35" i="50"/>
  <c r="E42" i="50"/>
  <c r="AQ79" i="82"/>
  <c r="AQ80" i="82" s="1"/>
  <c r="AQ39" i="48"/>
  <c r="BM32" i="48"/>
  <c r="P22" i="48"/>
  <c r="P117" i="59" s="1"/>
  <c r="AB39" i="48"/>
  <c r="AB79" i="82"/>
  <c r="AB80" i="82" s="1"/>
  <c r="K42" i="50"/>
  <c r="K35" i="50"/>
  <c r="F69" i="49"/>
  <c r="AS35" i="48"/>
  <c r="AS74" i="82"/>
  <c r="AS75" i="82" s="1"/>
  <c r="E116" i="59"/>
  <c r="E22" i="48"/>
  <c r="E117" i="59" s="1"/>
  <c r="BM21" i="48"/>
  <c r="E33" i="51"/>
  <c r="AH39" i="48"/>
  <c r="AH79" i="82"/>
  <c r="AH80" i="82" s="1"/>
  <c r="Z39" i="48"/>
  <c r="Z79" i="82"/>
  <c r="Z80" i="82" s="1"/>
  <c r="AJ39" i="48"/>
  <c r="AJ79" i="82"/>
  <c r="AJ80" i="82" s="1"/>
  <c r="AP79" i="82"/>
  <c r="AP80" i="82" s="1"/>
  <c r="AP39" i="48"/>
  <c r="I66" i="50"/>
  <c r="K68" i="50" s="1"/>
  <c r="I43" i="50"/>
  <c r="I40" i="64" s="1"/>
  <c r="I50" i="52"/>
  <c r="BN8" i="49"/>
  <c r="BD67" i="49"/>
  <c r="BD69" i="49" s="1"/>
  <c r="L74" i="82"/>
  <c r="L75" i="82" s="1"/>
  <c r="L35" i="48"/>
  <c r="AA39" i="48"/>
  <c r="AA79" i="82"/>
  <c r="AA80" i="82" s="1"/>
  <c r="BN81" i="49"/>
  <c r="BD140" i="49"/>
  <c r="BD142" i="49" s="1"/>
  <c r="G116" i="59"/>
  <c r="G22" i="48"/>
  <c r="G117" i="59" s="1"/>
  <c r="E120" i="59"/>
  <c r="C8" i="52"/>
  <c r="BM34" i="48"/>
  <c r="E44" i="51"/>
  <c r="AN39" i="48"/>
  <c r="AN79" i="82"/>
  <c r="AN80" i="82" s="1"/>
  <c r="L35" i="50"/>
  <c r="L42" i="50"/>
  <c r="T39" i="48"/>
  <c r="T79" i="82"/>
  <c r="T80" i="82" s="1"/>
  <c r="J35" i="82"/>
  <c r="J21" i="82"/>
  <c r="J20" i="82"/>
  <c r="J36" i="82" s="1"/>
  <c r="U35" i="48"/>
  <c r="U74" i="82"/>
  <c r="U75" i="82" s="1"/>
  <c r="BN84" i="49"/>
  <c r="BG140" i="49"/>
  <c r="BG142" i="49" s="1"/>
  <c r="U39" i="48"/>
  <c r="U79" i="82"/>
  <c r="U80" i="82" s="1"/>
  <c r="I31" i="82"/>
  <c r="I16" i="82" s="1"/>
  <c r="G30" i="52" s="1"/>
  <c r="H35" i="48"/>
  <c r="H74" i="82"/>
  <c r="H75" i="82" s="1"/>
  <c r="R39" i="48"/>
  <c r="R79" i="82"/>
  <c r="R80" i="82" s="1"/>
  <c r="S35" i="48"/>
  <c r="S74" i="82"/>
  <c r="S75" i="82" s="1"/>
  <c r="AI79" i="82"/>
  <c r="AI80" i="82" s="1"/>
  <c r="AI39" i="48"/>
  <c r="BM115" i="59"/>
  <c r="E11" i="59"/>
  <c r="E13" i="51"/>
  <c r="J13" i="51" s="1"/>
  <c r="J47" i="51"/>
  <c r="K47" i="51" s="1"/>
  <c r="AX32" i="33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AP33" i="33"/>
  <c r="AQ33" i="33" s="1"/>
  <c r="AR33" i="33" s="1"/>
  <c r="AS33" i="33" s="1"/>
  <c r="AT33" i="33" s="1"/>
  <c r="AU33" i="33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H69" i="33"/>
  <c r="S13" i="33"/>
  <c r="T13" i="33"/>
  <c r="U13" i="33" s="1"/>
  <c r="BG48" i="33"/>
  <c r="BH48" i="33" s="1"/>
  <c r="BI48" i="33"/>
  <c r="BJ48" i="33" s="1"/>
  <c r="BK48" i="33" s="1"/>
  <c r="BL48" i="33" s="1"/>
  <c r="BM48" i="33" s="1"/>
  <c r="BC47" i="33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Q12" i="33"/>
  <c r="F203" i="59"/>
  <c r="D15" i="36"/>
  <c r="D16" i="36" s="1"/>
  <c r="G40" i="28"/>
  <c r="AF27" i="33"/>
  <c r="AU28" i="33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K30" i="33"/>
  <c r="AS30" i="33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L30" i="33"/>
  <c r="AM30" i="33" s="1"/>
  <c r="AN30" i="33" s="1"/>
  <c r="AO30" i="33" s="1"/>
  <c r="AP30" i="33" s="1"/>
  <c r="AQ30" i="33" s="1"/>
  <c r="AR30" i="33" s="1"/>
  <c r="AM34" i="33"/>
  <c r="AW41" i="33"/>
  <c r="AR36" i="33"/>
  <c r="AJ29" i="33"/>
  <c r="AK29" i="33" s="1"/>
  <c r="AL29" i="33" s="1"/>
  <c r="AM29" i="33" s="1"/>
  <c r="AN29" i="33" s="1"/>
  <c r="AO29" i="33" s="1"/>
  <c r="AR29" i="33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P29" i="33"/>
  <c r="AQ29" i="33" s="1"/>
  <c r="AA15" i="33"/>
  <c r="J7" i="33"/>
  <c r="AX41" i="33"/>
  <c r="T16" i="33"/>
  <c r="AU44" i="33"/>
  <c r="AB22" i="33"/>
  <c r="V13" i="33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C15" i="36"/>
  <c r="E203" i="59"/>
  <c r="F40" i="28"/>
  <c r="AY41" i="33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BE56" i="33"/>
  <c r="BF56" i="33" s="1"/>
  <c r="AI25" i="33"/>
  <c r="AJ25" i="33" s="1"/>
  <c r="AK25" i="33" s="1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AV39" i="33"/>
  <c r="AD24" i="33"/>
  <c r="AX43" i="33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F27" i="36"/>
  <c r="I38" i="28"/>
  <c r="G21" i="34"/>
  <c r="AK35" i="33"/>
  <c r="V17" i="33"/>
  <c r="D13" i="63"/>
  <c r="C156" i="116" s="1"/>
  <c r="Z19" i="33"/>
  <c r="D203" i="59"/>
  <c r="E40" i="28"/>
  <c r="C37" i="35"/>
  <c r="K8" i="33"/>
  <c r="C22" i="34"/>
  <c r="C9" i="34"/>
  <c r="C47" i="31" s="1"/>
  <c r="V16" i="33"/>
  <c r="U16" i="33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E11" i="33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BK53" i="33"/>
  <c r="BL53" i="33" s="1"/>
  <c r="BM53" i="33" s="1"/>
  <c r="AG26" i="33"/>
  <c r="AV42" i="33"/>
  <c r="Z21" i="33"/>
  <c r="D26" i="36"/>
  <c r="D5" i="34"/>
  <c r="D19" i="34"/>
  <c r="N9" i="33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BM60" i="82" l="1"/>
  <c r="L42" i="48"/>
  <c r="E36" i="82"/>
  <c r="H121" i="59"/>
  <c r="H122" i="59" s="1"/>
  <c r="F9" i="52"/>
  <c r="H42" i="48"/>
  <c r="S9" i="52"/>
  <c r="U121" i="59"/>
  <c r="U122" i="59" s="1"/>
  <c r="U42" i="48"/>
  <c r="AN30" i="82"/>
  <c r="BC74" i="82"/>
  <c r="BC75" i="82" s="1"/>
  <c r="BC35" i="48"/>
  <c r="AH11" i="52"/>
  <c r="AJ126" i="59"/>
  <c r="AJ127" i="59" s="1"/>
  <c r="AJ41" i="48"/>
  <c r="AQ30" i="82"/>
  <c r="AQ82" i="82"/>
  <c r="AQ12" i="82" s="1"/>
  <c r="L30" i="82"/>
  <c r="L82" i="82"/>
  <c r="L12" i="82" s="1"/>
  <c r="AX35" i="48"/>
  <c r="AX41" i="48" s="1"/>
  <c r="AX74" i="82"/>
  <c r="AX75" i="82" s="1"/>
  <c r="AX82" i="82" s="1"/>
  <c r="AX12" i="82" s="1"/>
  <c r="AO74" i="82"/>
  <c r="AO75" i="82" s="1"/>
  <c r="AO35" i="48"/>
  <c r="BA71" i="49"/>
  <c r="AZ35" i="48"/>
  <c r="AZ74" i="82"/>
  <c r="AZ75" i="82" s="1"/>
  <c r="AZ82" i="82" s="1"/>
  <c r="AZ12" i="82" s="1"/>
  <c r="AE22" i="82"/>
  <c r="AE83" i="82"/>
  <c r="AE13" i="82" s="1"/>
  <c r="AC28" i="52" s="1"/>
  <c r="J3" i="51"/>
  <c r="E6" i="51"/>
  <c r="AO39" i="48"/>
  <c r="BA144" i="49"/>
  <c r="AO79" i="82"/>
  <c r="AO80" i="82" s="1"/>
  <c r="K26" i="92"/>
  <c r="K28" i="92" s="1"/>
  <c r="K20" i="92"/>
  <c r="M49" i="68"/>
  <c r="AW35" i="48"/>
  <c r="AW74" i="82"/>
  <c r="AW75" i="82" s="1"/>
  <c r="AW82" i="82" s="1"/>
  <c r="AW12" i="82" s="1"/>
  <c r="AA74" i="82"/>
  <c r="AA75" i="82" s="1"/>
  <c r="AA35" i="48"/>
  <c r="AA41" i="48" s="1"/>
  <c r="O30" i="82"/>
  <c r="AU30" i="82"/>
  <c r="AS30" i="82"/>
  <c r="AS82" i="82"/>
  <c r="AS12" i="82" s="1"/>
  <c r="Y30" i="82"/>
  <c r="J121" i="59"/>
  <c r="J122" i="59" s="1"/>
  <c r="H9" i="52"/>
  <c r="J42" i="48"/>
  <c r="D31" i="116"/>
  <c r="J21" i="59"/>
  <c r="K21" i="59" s="1"/>
  <c r="V30" i="82"/>
  <c r="V82" i="82"/>
  <c r="V12" i="82" s="1"/>
  <c r="BK39" i="48"/>
  <c r="BK79" i="82"/>
  <c r="BK80" i="82" s="1"/>
  <c r="AB11" i="52"/>
  <c r="AD126" i="59"/>
  <c r="AD127" i="59" s="1"/>
  <c r="AT30" i="82"/>
  <c r="AT82" i="82"/>
  <c r="AT12" i="82" s="1"/>
  <c r="N43" i="50"/>
  <c r="N40" i="64" s="1"/>
  <c r="N66" i="50"/>
  <c r="P68" i="50" s="1"/>
  <c r="E56" i="50" s="1"/>
  <c r="N50" i="52"/>
  <c r="S30" i="82"/>
  <c r="S82" i="82"/>
  <c r="S12" i="82" s="1"/>
  <c r="AG11" i="52"/>
  <c r="AI126" i="59"/>
  <c r="AI127" i="59" s="1"/>
  <c r="AL11" i="52"/>
  <c r="AN126" i="59"/>
  <c r="AN127" i="59" s="1"/>
  <c r="Z30" i="82"/>
  <c r="AB30" i="82"/>
  <c r="AX30" i="82"/>
  <c r="N74" i="82"/>
  <c r="N75" i="82" s="1"/>
  <c r="N35" i="48"/>
  <c r="BF74" i="82"/>
  <c r="BF75" i="82" s="1"/>
  <c r="BF35" i="48"/>
  <c r="P74" i="82"/>
  <c r="P75" i="82" s="1"/>
  <c r="P35" i="48"/>
  <c r="P41" i="48" s="1"/>
  <c r="AC9" i="52"/>
  <c r="AE121" i="59"/>
  <c r="AE122" i="59" s="1"/>
  <c r="AE42" i="48"/>
  <c r="AC70" i="49"/>
  <c r="BG79" i="82"/>
  <c r="BG80" i="82" s="1"/>
  <c r="BG39" i="48"/>
  <c r="BE39" i="48"/>
  <c r="BE79" i="82"/>
  <c r="BE80" i="82" s="1"/>
  <c r="BE30" i="82" s="1"/>
  <c r="M35" i="48"/>
  <c r="M41" i="48" s="1"/>
  <c r="M74" i="82"/>
  <c r="M75" i="82" s="1"/>
  <c r="O74" i="82"/>
  <c r="O75" i="82" s="1"/>
  <c r="O82" i="82" s="1"/>
  <c r="O12" i="82" s="1"/>
  <c r="O35" i="48"/>
  <c r="O126" i="59"/>
  <c r="O127" i="59" s="1"/>
  <c r="M11" i="52"/>
  <c r="AS11" i="52"/>
  <c r="AU126" i="59"/>
  <c r="AU127" i="59" s="1"/>
  <c r="AQ11" i="52"/>
  <c r="AS126" i="59"/>
  <c r="AS127" i="59" s="1"/>
  <c r="AS41" i="48"/>
  <c r="J22" i="82"/>
  <c r="J23" i="82" s="1"/>
  <c r="J83" i="82"/>
  <c r="J13" i="82" s="1"/>
  <c r="H28" i="52" s="1"/>
  <c r="T11" i="52"/>
  <c r="V126" i="59"/>
  <c r="V127" i="59" s="1"/>
  <c r="V41" i="48"/>
  <c r="P30" i="82"/>
  <c r="P82" i="82"/>
  <c r="P12" i="82" s="1"/>
  <c r="K126" i="59"/>
  <c r="K127" i="59" s="1"/>
  <c r="I11" i="52"/>
  <c r="AD30" i="82"/>
  <c r="AT41" i="48"/>
  <c r="AR11" i="52"/>
  <c r="AT126" i="59"/>
  <c r="AT127" i="59" s="1"/>
  <c r="BL39" i="48"/>
  <c r="BL79" i="82"/>
  <c r="BL80" i="82" s="1"/>
  <c r="AM30" i="82"/>
  <c r="AI30" i="82"/>
  <c r="U30" i="82"/>
  <c r="U82" i="82"/>
  <c r="U12" i="82" s="1"/>
  <c r="J37" i="82"/>
  <c r="E9" i="51"/>
  <c r="J9" i="51" s="1"/>
  <c r="J44" i="51"/>
  <c r="K44" i="51" s="1"/>
  <c r="BC39" i="48"/>
  <c r="BC79" i="82"/>
  <c r="BC80" i="82" s="1"/>
  <c r="Z126" i="59"/>
  <c r="Z127" i="59" s="1"/>
  <c r="X11" i="52"/>
  <c r="BM116" i="59"/>
  <c r="Z11" i="52"/>
  <c r="AB126" i="59"/>
  <c r="AB127" i="59" s="1"/>
  <c r="E50" i="52"/>
  <c r="E43" i="50"/>
  <c r="E40" i="64" s="1"/>
  <c r="E66" i="50"/>
  <c r="G68" i="50" s="1"/>
  <c r="AV11" i="52"/>
  <c r="AX126" i="59"/>
  <c r="AX127" i="59" s="1"/>
  <c r="Z74" i="82"/>
  <c r="Z75" i="82" s="1"/>
  <c r="Z35" i="48"/>
  <c r="AN35" i="48"/>
  <c r="AN41" i="48" s="1"/>
  <c r="AN74" i="82"/>
  <c r="AN75" i="82" s="1"/>
  <c r="AN82" i="82" s="1"/>
  <c r="AN12" i="82" s="1"/>
  <c r="F30" i="82"/>
  <c r="D20" i="116"/>
  <c r="J10" i="59"/>
  <c r="K10" i="59" s="1"/>
  <c r="AC71" i="49"/>
  <c r="Q74" i="82"/>
  <c r="Q75" i="82" s="1"/>
  <c r="Q35" i="48"/>
  <c r="Y35" i="48"/>
  <c r="Y74" i="82"/>
  <c r="Y75" i="82" s="1"/>
  <c r="AY74" i="82"/>
  <c r="AY75" i="82" s="1"/>
  <c r="AY82" i="82" s="1"/>
  <c r="AY12" i="82" s="1"/>
  <c r="AY35" i="48"/>
  <c r="AY41" i="48" s="1"/>
  <c r="AJ83" i="82"/>
  <c r="AJ13" i="82" s="1"/>
  <c r="AH28" i="52" s="1"/>
  <c r="AJ22" i="82"/>
  <c r="AI74" i="82"/>
  <c r="AI75" i="82" s="1"/>
  <c r="AI82" i="82" s="1"/>
  <c r="AI12" i="82" s="1"/>
  <c r="AI35" i="48"/>
  <c r="AR22" i="82"/>
  <c r="AR83" i="82"/>
  <c r="AR13" i="82" s="1"/>
  <c r="AP28" i="52" s="1"/>
  <c r="P126" i="59"/>
  <c r="P127" i="59" s="1"/>
  <c r="N11" i="52"/>
  <c r="K30" i="82"/>
  <c r="AF83" i="82"/>
  <c r="AF13" i="82" s="1"/>
  <c r="AD28" i="52" s="1"/>
  <c r="AF22" i="82"/>
  <c r="I42" i="48"/>
  <c r="I121" i="59"/>
  <c r="I122" i="59" s="1"/>
  <c r="G9" i="52"/>
  <c r="AK11" i="52"/>
  <c r="AM126" i="59"/>
  <c r="AM127" i="59" s="1"/>
  <c r="S22" i="82"/>
  <c r="S83" i="82"/>
  <c r="S13" i="82" s="1"/>
  <c r="Q28" i="52" s="1"/>
  <c r="U126" i="59"/>
  <c r="U127" i="59" s="1"/>
  <c r="U41" i="48"/>
  <c r="S11" i="52"/>
  <c r="AS22" i="82"/>
  <c r="AS83" i="82"/>
  <c r="AS13" i="82" s="1"/>
  <c r="AQ28" i="52" s="1"/>
  <c r="AT9" i="52"/>
  <c r="AV121" i="59"/>
  <c r="AV122" i="59" s="1"/>
  <c r="AV42" i="48"/>
  <c r="AQ83" i="82"/>
  <c r="AQ13" i="82" s="1"/>
  <c r="AO28" i="52" s="1"/>
  <c r="AQ22" i="82"/>
  <c r="AL74" i="82"/>
  <c r="AL75" i="82" s="1"/>
  <c r="AL35" i="48"/>
  <c r="AL41" i="48" s="1"/>
  <c r="G41" i="48"/>
  <c r="E11" i="52"/>
  <c r="G126" i="59"/>
  <c r="G127" i="59" s="1"/>
  <c r="F126" i="59"/>
  <c r="F127" i="59" s="1"/>
  <c r="D11" i="52"/>
  <c r="M30" i="82"/>
  <c r="X82" i="82"/>
  <c r="X12" i="82" s="1"/>
  <c r="X22" i="82"/>
  <c r="X83" i="82"/>
  <c r="X13" i="82" s="1"/>
  <c r="V28" i="52" s="1"/>
  <c r="T42" i="48"/>
  <c r="T121" i="59"/>
  <c r="T122" i="59" s="1"/>
  <c r="R9" i="52"/>
  <c r="BN14" i="49"/>
  <c r="BJ67" i="49"/>
  <c r="BJ69" i="49" s="1"/>
  <c r="AM35" i="48"/>
  <c r="AM41" i="48" s="1"/>
  <c r="AM74" i="82"/>
  <c r="AM75" i="82" s="1"/>
  <c r="AJ42" i="48"/>
  <c r="AH9" i="52"/>
  <c r="AH12" i="52" s="1"/>
  <c r="AJ121" i="59"/>
  <c r="AJ122" i="59" s="1"/>
  <c r="BD74" i="82"/>
  <c r="BD75" i="82" s="1"/>
  <c r="BD35" i="48"/>
  <c r="W74" i="82"/>
  <c r="W75" i="82" s="1"/>
  <c r="W35" i="48"/>
  <c r="AP74" i="82"/>
  <c r="AP75" i="82" s="1"/>
  <c r="AP35" i="48"/>
  <c r="BD79" i="82"/>
  <c r="BD80" i="82" s="1"/>
  <c r="BD39" i="48"/>
  <c r="E79" i="82"/>
  <c r="E39" i="48"/>
  <c r="Q144" i="49"/>
  <c r="AR42" i="48"/>
  <c r="AP9" i="52"/>
  <c r="AR121" i="59"/>
  <c r="AR122" i="59" s="1"/>
  <c r="AT83" i="82"/>
  <c r="AT13" i="82" s="1"/>
  <c r="AR28" i="52" s="1"/>
  <c r="AT22" i="82"/>
  <c r="E9" i="52"/>
  <c r="G121" i="59"/>
  <c r="G122" i="59" s="1"/>
  <c r="AD9" i="52"/>
  <c r="AF42" i="48"/>
  <c r="AF121" i="59"/>
  <c r="AF122" i="59" s="1"/>
  <c r="I82" i="82"/>
  <c r="I12" i="82" s="1"/>
  <c r="I22" i="82"/>
  <c r="I83" i="82"/>
  <c r="I13" i="82" s="1"/>
  <c r="G28" i="52" s="1"/>
  <c r="S121" i="59"/>
  <c r="S122" i="59" s="1"/>
  <c r="Q9" i="52"/>
  <c r="S42" i="48"/>
  <c r="T30" i="82"/>
  <c r="T82" i="82"/>
  <c r="T12" i="82" s="1"/>
  <c r="AA30" i="82"/>
  <c r="AH30" i="82"/>
  <c r="AH82" i="82"/>
  <c r="AH12" i="82" s="1"/>
  <c r="AQ9" i="52"/>
  <c r="AS42" i="48"/>
  <c r="AS121" i="59"/>
  <c r="AS122" i="59" s="1"/>
  <c r="AV82" i="82"/>
  <c r="AV12" i="82" s="1"/>
  <c r="AV22" i="82"/>
  <c r="AV83" i="82"/>
  <c r="AV13" i="82" s="1"/>
  <c r="AT28" i="52" s="1"/>
  <c r="AQ42" i="48"/>
  <c r="AQ121" i="59"/>
  <c r="AQ122" i="59" s="1"/>
  <c r="AO9" i="52"/>
  <c r="AW30" i="82"/>
  <c r="BK67" i="49"/>
  <c r="BK69" i="49" s="1"/>
  <c r="BN15" i="49"/>
  <c r="H43" i="50"/>
  <c r="H40" i="64" s="1"/>
  <c r="H66" i="50"/>
  <c r="J68" i="50" s="1"/>
  <c r="H50" i="52"/>
  <c r="G30" i="82"/>
  <c r="G82" i="82"/>
  <c r="G12" i="82" s="1"/>
  <c r="BB142" i="49"/>
  <c r="BM143" i="49"/>
  <c r="BN143" i="49" s="1"/>
  <c r="BH79" i="82"/>
  <c r="BH80" i="82" s="1"/>
  <c r="BH39" i="48"/>
  <c r="K11" i="52"/>
  <c r="M126" i="59"/>
  <c r="M127" i="59" s="1"/>
  <c r="X42" i="48"/>
  <c r="V9" i="52"/>
  <c r="X121" i="59"/>
  <c r="X122" i="59" s="1"/>
  <c r="T22" i="82"/>
  <c r="T83" i="82"/>
  <c r="T13" i="82" s="1"/>
  <c r="R28" i="52" s="1"/>
  <c r="AF30" i="82"/>
  <c r="AF82" i="82"/>
  <c r="AF12" i="82" s="1"/>
  <c r="AK74" i="82"/>
  <c r="AK75" i="82" s="1"/>
  <c r="AK82" i="82" s="1"/>
  <c r="AK12" i="82" s="1"/>
  <c r="AK35" i="48"/>
  <c r="AV126" i="59"/>
  <c r="AV127" i="59" s="1"/>
  <c r="AT11" i="52"/>
  <c r="AV41" i="48"/>
  <c r="AU74" i="82"/>
  <c r="AU75" i="82" s="1"/>
  <c r="AU35" i="48"/>
  <c r="AU41" i="48" s="1"/>
  <c r="F35" i="48"/>
  <c r="F41" i="48" s="1"/>
  <c r="F74" i="82"/>
  <c r="F75" i="82" s="1"/>
  <c r="AO70" i="49"/>
  <c r="J50" i="52"/>
  <c r="J66" i="50"/>
  <c r="L68" i="50" s="1"/>
  <c r="J43" i="50"/>
  <c r="J40" i="64" s="1"/>
  <c r="AT121" i="59"/>
  <c r="AT122" i="59" s="1"/>
  <c r="AT42" i="48"/>
  <c r="AR9" i="52"/>
  <c r="AR12" i="52" s="1"/>
  <c r="G22" i="82"/>
  <c r="G83" i="82"/>
  <c r="G13" i="82" s="1"/>
  <c r="E28" i="52" s="1"/>
  <c r="H37" i="82"/>
  <c r="R30" i="82"/>
  <c r="BF39" i="48"/>
  <c r="BF79" i="82"/>
  <c r="BF80" i="82" s="1"/>
  <c r="T126" i="59"/>
  <c r="T127" i="59" s="1"/>
  <c r="R11" i="52"/>
  <c r="T41" i="48"/>
  <c r="E16" i="59"/>
  <c r="BM120" i="59"/>
  <c r="Y11" i="52"/>
  <c r="AA126" i="59"/>
  <c r="AA127" i="59" s="1"/>
  <c r="AP126" i="59"/>
  <c r="AP127" i="59" s="1"/>
  <c r="AN11" i="52"/>
  <c r="AP41" i="48"/>
  <c r="AF11" i="52"/>
  <c r="AH41" i="48"/>
  <c r="AH126" i="59"/>
  <c r="AH127" i="59" s="1"/>
  <c r="Q70" i="49"/>
  <c r="E37" i="82"/>
  <c r="BB79" i="82"/>
  <c r="BB80" i="82" s="1"/>
  <c r="BB39" i="48"/>
  <c r="AW41" i="48"/>
  <c r="AU11" i="52"/>
  <c r="AW126" i="59"/>
  <c r="AW127" i="59" s="1"/>
  <c r="K42" i="51"/>
  <c r="AG83" i="82"/>
  <c r="AG13" i="82" s="1"/>
  <c r="AE28" i="52" s="1"/>
  <c r="AG22" i="82"/>
  <c r="V22" i="82"/>
  <c r="V83" i="82"/>
  <c r="V13" i="82" s="1"/>
  <c r="T28" i="52" s="1"/>
  <c r="X31" i="82"/>
  <c r="X16" i="82" s="1"/>
  <c r="V30" i="52" s="1"/>
  <c r="AK126" i="59"/>
  <c r="AK127" i="59" s="1"/>
  <c r="AI11" i="52"/>
  <c r="AD11" i="52"/>
  <c r="AF126" i="59"/>
  <c r="AF127" i="59" s="1"/>
  <c r="AF41" i="48"/>
  <c r="AH22" i="82"/>
  <c r="AH83" i="82"/>
  <c r="AH13" i="82" s="1"/>
  <c r="AF28" i="52" s="1"/>
  <c r="C10" i="50"/>
  <c r="C16" i="50" s="1"/>
  <c r="C19" i="50" s="1"/>
  <c r="C66" i="50"/>
  <c r="C50" i="52"/>
  <c r="C43" i="50"/>
  <c r="AV31" i="82"/>
  <c r="AV16" i="82" s="1"/>
  <c r="AT30" i="52" s="1"/>
  <c r="K35" i="48"/>
  <c r="K41" i="48" s="1"/>
  <c r="K74" i="82"/>
  <c r="K75" i="82" s="1"/>
  <c r="K82" i="82" s="1"/>
  <c r="K12" i="82" s="1"/>
  <c r="AD35" i="48"/>
  <c r="AD74" i="82"/>
  <c r="AD75" i="82" s="1"/>
  <c r="AC35" i="48"/>
  <c r="AC74" i="82"/>
  <c r="AC75" i="82" s="1"/>
  <c r="AO71" i="49"/>
  <c r="AW11" i="52"/>
  <c r="AY126" i="59"/>
  <c r="AY127" i="59" s="1"/>
  <c r="G11" i="52"/>
  <c r="I126" i="59"/>
  <c r="I127" i="59" s="1"/>
  <c r="I41" i="48"/>
  <c r="H30" i="82"/>
  <c r="H82" i="82"/>
  <c r="H12" i="82" s="1"/>
  <c r="AC11" i="52"/>
  <c r="AE126" i="59"/>
  <c r="AE127" i="59" s="1"/>
  <c r="AE41" i="48"/>
  <c r="AO144" i="49"/>
  <c r="AC39" i="48"/>
  <c r="AC79" i="82"/>
  <c r="AC80" i="82" s="1"/>
  <c r="AR126" i="59"/>
  <c r="AR127" i="59" s="1"/>
  <c r="AP11" i="52"/>
  <c r="AR41" i="48"/>
  <c r="D21" i="116"/>
  <c r="J11" i="59"/>
  <c r="K11" i="59" s="1"/>
  <c r="R126" i="59"/>
  <c r="R127" i="59" s="1"/>
  <c r="P11" i="52"/>
  <c r="G42" i="48"/>
  <c r="L121" i="59"/>
  <c r="L122" i="59" s="1"/>
  <c r="J9" i="52"/>
  <c r="AP30" i="82"/>
  <c r="E35" i="48"/>
  <c r="E74" i="82"/>
  <c r="Q71" i="49"/>
  <c r="BN140" i="49"/>
  <c r="J126" i="59"/>
  <c r="J127" i="59" s="1"/>
  <c r="H11" i="52"/>
  <c r="J41" i="48"/>
  <c r="BE74" i="82"/>
  <c r="BE75" i="82" s="1"/>
  <c r="BE22" i="82" s="1"/>
  <c r="BE35" i="48"/>
  <c r="AB35" i="48"/>
  <c r="AB74" i="82"/>
  <c r="AB75" i="82" s="1"/>
  <c r="D35" i="50"/>
  <c r="D9" i="50"/>
  <c r="D15" i="50" s="1"/>
  <c r="D18" i="50" s="1"/>
  <c r="E6" i="50" s="1"/>
  <c r="E18" i="50" s="1"/>
  <c r="F6" i="50" s="1"/>
  <c r="F18" i="50" s="1"/>
  <c r="G6" i="50" s="1"/>
  <c r="G18" i="50" s="1"/>
  <c r="H6" i="50" s="1"/>
  <c r="H18" i="50" s="1"/>
  <c r="D42" i="50"/>
  <c r="AL31" i="82"/>
  <c r="AL16" i="82" s="1"/>
  <c r="AJ30" i="52" s="1"/>
  <c r="AG42" i="48"/>
  <c r="AE9" i="52"/>
  <c r="AG121" i="59"/>
  <c r="AG122" i="59" s="1"/>
  <c r="V42" i="48"/>
  <c r="T9" i="52"/>
  <c r="T12" i="52" s="1"/>
  <c r="V121" i="59"/>
  <c r="V122" i="59" s="1"/>
  <c r="V11" i="52"/>
  <c r="X126" i="59"/>
  <c r="X127" i="59" s="1"/>
  <c r="X41" i="48"/>
  <c r="AK30" i="82"/>
  <c r="BB69" i="49"/>
  <c r="AH121" i="59"/>
  <c r="AH122" i="59" s="1"/>
  <c r="AF9" i="52"/>
  <c r="AH42" i="48"/>
  <c r="Q39" i="48"/>
  <c r="Q79" i="82"/>
  <c r="Q80" i="82" s="1"/>
  <c r="AC144" i="49"/>
  <c r="L11" i="52"/>
  <c r="N126" i="59"/>
  <c r="N127" i="59" s="1"/>
  <c r="BN12" i="49"/>
  <c r="BH67" i="49"/>
  <c r="BH69" i="49" s="1"/>
  <c r="R35" i="48"/>
  <c r="R74" i="82"/>
  <c r="R75" i="82" s="1"/>
  <c r="AZ30" i="82"/>
  <c r="AY30" i="82"/>
  <c r="W30" i="82"/>
  <c r="W82" i="82"/>
  <c r="W12" i="82" s="1"/>
  <c r="BI79" i="82"/>
  <c r="BI80" i="82" s="1"/>
  <c r="BI39" i="48"/>
  <c r="F11" i="52"/>
  <c r="H126" i="59"/>
  <c r="H127" i="59" s="1"/>
  <c r="H129" i="59" s="1"/>
  <c r="H41" i="48"/>
  <c r="AE30" i="82"/>
  <c r="AE82" i="82"/>
  <c r="AE12" i="82" s="1"/>
  <c r="AE11" i="52"/>
  <c r="AG126" i="59"/>
  <c r="AG127" i="59" s="1"/>
  <c r="AG41" i="48"/>
  <c r="AR30" i="82"/>
  <c r="AR82" i="82"/>
  <c r="AR12" i="82" s="1"/>
  <c r="H22" i="82"/>
  <c r="H83" i="82"/>
  <c r="H13" i="82" s="1"/>
  <c r="F28" i="52" s="1"/>
  <c r="U83" i="82"/>
  <c r="U13" i="82" s="1"/>
  <c r="S28" i="52" s="1"/>
  <c r="U22" i="82"/>
  <c r="L50" i="52"/>
  <c r="L43" i="50"/>
  <c r="L40" i="64" s="1"/>
  <c r="L66" i="50"/>
  <c r="N68" i="50" s="1"/>
  <c r="L22" i="82"/>
  <c r="L83" i="82"/>
  <c r="L13" i="82" s="1"/>
  <c r="J28" i="52" s="1"/>
  <c r="AJ30" i="82"/>
  <c r="AJ82" i="82"/>
  <c r="AJ12" i="82" s="1"/>
  <c r="E34" i="51"/>
  <c r="J33" i="51"/>
  <c r="K33" i="51" s="1"/>
  <c r="K66" i="50"/>
  <c r="M68" i="50" s="1"/>
  <c r="K50" i="52"/>
  <c r="K43" i="50"/>
  <c r="K40" i="64" s="1"/>
  <c r="AQ41" i="48"/>
  <c r="AO11" i="52"/>
  <c r="AQ126" i="59"/>
  <c r="AQ127" i="59" s="1"/>
  <c r="L126" i="59"/>
  <c r="L127" i="59" s="1"/>
  <c r="J11" i="52"/>
  <c r="L41" i="48"/>
  <c r="J30" i="82"/>
  <c r="J82" i="82"/>
  <c r="J12" i="82" s="1"/>
  <c r="BA70" i="49"/>
  <c r="BN17" i="49"/>
  <c r="BM67" i="49"/>
  <c r="BM69" i="49" s="1"/>
  <c r="BH74" i="82"/>
  <c r="BH75" i="82" s="1"/>
  <c r="BH35" i="48"/>
  <c r="AJ11" i="52"/>
  <c r="AL126" i="59"/>
  <c r="AL127" i="59" s="1"/>
  <c r="F50" i="52"/>
  <c r="F43" i="50"/>
  <c r="F40" i="64" s="1"/>
  <c r="F66" i="50"/>
  <c r="H68" i="50" s="1"/>
  <c r="BJ39" i="48"/>
  <c r="BJ79" i="82"/>
  <c r="BJ80" i="82" s="1"/>
  <c r="BN16" i="49"/>
  <c r="BL67" i="49"/>
  <c r="BL69" i="49" s="1"/>
  <c r="N30" i="82"/>
  <c r="N82" i="82"/>
  <c r="N12" i="82" s="1"/>
  <c r="Y126" i="59"/>
  <c r="Y127" i="59" s="1"/>
  <c r="W11" i="52"/>
  <c r="BN7" i="49"/>
  <c r="BC67" i="49"/>
  <c r="BC69" i="49" s="1"/>
  <c r="AX11" i="52"/>
  <c r="AZ126" i="59"/>
  <c r="AZ127" i="59" s="1"/>
  <c r="AZ41" i="48"/>
  <c r="U11" i="52"/>
  <c r="W126" i="59"/>
  <c r="W127" i="59" s="1"/>
  <c r="M66" i="50"/>
  <c r="O68" i="50" s="1"/>
  <c r="M50" i="52"/>
  <c r="M43" i="50"/>
  <c r="M40" i="64" s="1"/>
  <c r="E12" i="59"/>
  <c r="AG30" i="82"/>
  <c r="AG82" i="82"/>
  <c r="AG12" i="82" s="1"/>
  <c r="Q11" i="52"/>
  <c r="S41" i="48"/>
  <c r="S126" i="59"/>
  <c r="S127" i="59" s="1"/>
  <c r="BK56" i="33"/>
  <c r="BG56" i="33"/>
  <c r="BH56" i="33" s="1"/>
  <c r="BI56" i="33" s="1"/>
  <c r="BJ56" i="33"/>
  <c r="D43" i="31"/>
  <c r="D7" i="34"/>
  <c r="D20" i="34"/>
  <c r="E56" i="63"/>
  <c r="E17" i="34"/>
  <c r="E19" i="34" s="1"/>
  <c r="AH26" i="33"/>
  <c r="AI26" i="33" s="1"/>
  <c r="AJ26" i="33" s="1"/>
  <c r="AK26" i="33" s="1"/>
  <c r="AL26" i="33" s="1"/>
  <c r="AM26" i="33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10" i="34"/>
  <c r="C48" i="31" s="1"/>
  <c r="D57" i="63"/>
  <c r="C24" i="34"/>
  <c r="C12" i="34" s="1"/>
  <c r="C50" i="31" s="1"/>
  <c r="AY24" i="33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W39" i="33"/>
  <c r="AX39" i="33" s="1"/>
  <c r="AY39" i="33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L8" i="33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AL35" i="33"/>
  <c r="AA19" i="33"/>
  <c r="AB19" i="33" s="1"/>
  <c r="AC19" i="33" s="1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I40" i="28"/>
  <c r="H203" i="59"/>
  <c r="F15" i="36"/>
  <c r="F16" i="36" s="1"/>
  <c r="AV44" i="33"/>
  <c r="AW44" i="33" s="1"/>
  <c r="AX44" i="33" s="1"/>
  <c r="AY44" i="33" s="1"/>
  <c r="AZ44" i="33" s="1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 s="1"/>
  <c r="BK44" i="33" s="1"/>
  <c r="BL44" i="33" s="1"/>
  <c r="BM44" i="33" s="1"/>
  <c r="F21" i="34"/>
  <c r="H38" i="28"/>
  <c r="E27" i="36"/>
  <c r="E26" i="36" s="1"/>
  <c r="F26" i="36" s="1"/>
  <c r="R12" i="33"/>
  <c r="C39" i="35"/>
  <c r="AW42" i="33"/>
  <c r="W16" i="33"/>
  <c r="X16" i="33" s="1"/>
  <c r="W17" i="33"/>
  <c r="D22" i="34"/>
  <c r="D24" i="34" s="1"/>
  <c r="AA21" i="33"/>
  <c r="AB21" i="33" s="1"/>
  <c r="AC21" i="33" s="1"/>
  <c r="AD21" i="33" s="1"/>
  <c r="AH21" i="33"/>
  <c r="AI21" i="33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AE21" i="33"/>
  <c r="D99" i="59"/>
  <c r="D205" i="59"/>
  <c r="C38" i="64"/>
  <c r="D38" i="64"/>
  <c r="AS36" i="33"/>
  <c r="AF21" i="33"/>
  <c r="AG21" i="33" s="1"/>
  <c r="AG27" i="33"/>
  <c r="AH27" i="33" s="1"/>
  <c r="AI27" i="33" s="1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E24" i="33"/>
  <c r="AF24" i="33" s="1"/>
  <c r="AG24" i="33" s="1"/>
  <c r="AH24" i="33" s="1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C16" i="36"/>
  <c r="AB15" i="33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9" i="33"/>
  <c r="K7" i="33"/>
  <c r="AN34" i="33"/>
  <c r="AO34" i="33" s="1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E38" i="64"/>
  <c r="BH13" i="33"/>
  <c r="BI13" i="33" s="1"/>
  <c r="BJ13" i="33" s="1"/>
  <c r="BK13" i="33" s="1"/>
  <c r="BL13" i="33" s="1"/>
  <c r="BM13" i="33" s="1"/>
  <c r="AJ129" i="59" l="1"/>
  <c r="AF12" i="52"/>
  <c r="BE82" i="82"/>
  <c r="BE83" i="82"/>
  <c r="X32" i="82"/>
  <c r="BN67" i="49"/>
  <c r="AQ12" i="52"/>
  <c r="AL32" i="82"/>
  <c r="AS129" i="59"/>
  <c r="AQ20" i="52" s="1"/>
  <c r="I129" i="59"/>
  <c r="AH129" i="59"/>
  <c r="V12" i="52"/>
  <c r="AG129" i="59"/>
  <c r="L129" i="59"/>
  <c r="K7" i="92" s="1"/>
  <c r="Q12" i="52"/>
  <c r="U129" i="59"/>
  <c r="T7" i="92" s="1"/>
  <c r="H12" i="52"/>
  <c r="AO12" i="52"/>
  <c r="AE12" i="52"/>
  <c r="G129" i="59"/>
  <c r="E20" i="52" s="1"/>
  <c r="AT12" i="52"/>
  <c r="AL19" i="92"/>
  <c r="AK22" i="71"/>
  <c r="AL14" i="67"/>
  <c r="AL17" i="67" s="1"/>
  <c r="AL32" i="52"/>
  <c r="AM19" i="92"/>
  <c r="AL22" i="71"/>
  <c r="AM14" i="67"/>
  <c r="AM17" i="67" s="1"/>
  <c r="AN18" i="67" s="1"/>
  <c r="M32" i="52"/>
  <c r="E19" i="92"/>
  <c r="E14" i="67"/>
  <c r="E17" i="67" s="1"/>
  <c r="D22" i="71"/>
  <c r="AG32" i="52"/>
  <c r="J19" i="92"/>
  <c r="J14" i="67"/>
  <c r="J17" i="67" s="1"/>
  <c r="K18" i="67" s="1"/>
  <c r="I22" i="71"/>
  <c r="AG31" i="82"/>
  <c r="AG16" i="82" s="1"/>
  <c r="AE30" i="52" s="1"/>
  <c r="AY19" i="92"/>
  <c r="AX22" i="71"/>
  <c r="AY14" i="67"/>
  <c r="AY17" i="67" s="1"/>
  <c r="AZ18" i="67" s="1"/>
  <c r="L32" i="52"/>
  <c r="AP19" i="92"/>
  <c r="AP14" i="67"/>
  <c r="AP17" i="67" s="1"/>
  <c r="AO22" i="71"/>
  <c r="H24" i="82"/>
  <c r="H38" i="82"/>
  <c r="G14" i="67"/>
  <c r="G17" i="67" s="1"/>
  <c r="G19" i="92"/>
  <c r="F22" i="71"/>
  <c r="AY31" i="82"/>
  <c r="AY16" i="82" s="1"/>
  <c r="AW30" i="52" s="1"/>
  <c r="BM70" i="49"/>
  <c r="BN70" i="49" s="1"/>
  <c r="H14" i="82"/>
  <c r="F31" i="52" s="1"/>
  <c r="F32" i="52"/>
  <c r="V38" i="82"/>
  <c r="T39" i="52"/>
  <c r="V23" i="82"/>
  <c r="V24" i="82" s="1"/>
  <c r="T38" i="52" s="1"/>
  <c r="BB126" i="59"/>
  <c r="BB127" i="59" s="1"/>
  <c r="AZ11" i="52"/>
  <c r="AO14" i="67"/>
  <c r="AO17" i="67" s="1"/>
  <c r="AO19" i="92"/>
  <c r="AN22" i="71"/>
  <c r="S19" i="92"/>
  <c r="S14" i="67"/>
  <c r="S17" i="67" s="1"/>
  <c r="R22" i="71"/>
  <c r="BA39" i="48"/>
  <c r="BA79" i="82"/>
  <c r="BA80" i="82" s="1"/>
  <c r="BM144" i="49"/>
  <c r="BN144" i="49" s="1"/>
  <c r="AU32" i="52"/>
  <c r="T14" i="82"/>
  <c r="R31" i="52" s="1"/>
  <c r="R32" i="52"/>
  <c r="I14" i="82"/>
  <c r="G31" i="52" s="1"/>
  <c r="G32" i="52"/>
  <c r="BD30" i="82"/>
  <c r="BD82" i="82"/>
  <c r="BD12" i="82" s="1"/>
  <c r="U49" i="68"/>
  <c r="S26" i="92"/>
  <c r="S28" i="92" s="1"/>
  <c r="S20" i="92"/>
  <c r="AU20" i="92"/>
  <c r="AW49" i="68"/>
  <c r="AU26" i="92"/>
  <c r="AU28" i="92" s="1"/>
  <c r="AF23" i="82"/>
  <c r="AD39" i="52"/>
  <c r="AF38" i="82"/>
  <c r="Y83" i="82"/>
  <c r="Y13" i="82" s="1"/>
  <c r="W28" i="52" s="1"/>
  <c r="Y22" i="82"/>
  <c r="F31" i="82"/>
  <c r="F16" i="82" s="1"/>
  <c r="D30" i="52" s="1"/>
  <c r="F32" i="82"/>
  <c r="S32" i="52"/>
  <c r="U14" i="82"/>
  <c r="S31" i="52" s="1"/>
  <c r="N32" i="52"/>
  <c r="AR14" i="67"/>
  <c r="AR17" i="67" s="1"/>
  <c r="AR19" i="92"/>
  <c r="AQ22" i="71"/>
  <c r="BG30" i="82"/>
  <c r="BF22" i="82"/>
  <c r="BF83" i="82"/>
  <c r="BF13" i="82" s="1"/>
  <c r="BD28" i="52" s="1"/>
  <c r="Z31" i="82"/>
  <c r="Z16" i="82" s="1"/>
  <c r="X30" i="52" s="1"/>
  <c r="S31" i="82"/>
  <c r="S16" i="82" s="1"/>
  <c r="Q30" i="52" s="1"/>
  <c r="AZ83" i="82"/>
  <c r="AZ13" i="82" s="1"/>
  <c r="AX28" i="52" s="1"/>
  <c r="AZ22" i="82"/>
  <c r="L32" i="82"/>
  <c r="L31" i="82"/>
  <c r="L16" i="82" s="1"/>
  <c r="J30" i="52" s="1"/>
  <c r="E13" i="59"/>
  <c r="D23" i="116" s="1"/>
  <c r="D22" i="116"/>
  <c r="J12" i="59"/>
  <c r="K12" i="59" s="1"/>
  <c r="N31" i="82"/>
  <c r="N16" i="82" s="1"/>
  <c r="L30" i="52" s="1"/>
  <c r="AK19" i="92"/>
  <c r="AJ22" i="71"/>
  <c r="AK14" i="67"/>
  <c r="AK17" i="67" s="1"/>
  <c r="AL18" i="67" s="1"/>
  <c r="H32" i="52"/>
  <c r="J14" i="82"/>
  <c r="H31" i="52" s="1"/>
  <c r="L23" i="82"/>
  <c r="L38" i="82"/>
  <c r="L24" i="82"/>
  <c r="AP32" i="52"/>
  <c r="AR14" i="82"/>
  <c r="AP31" i="52" s="1"/>
  <c r="G7" i="92"/>
  <c r="F20" i="52"/>
  <c r="AX32" i="52"/>
  <c r="BA35" i="48"/>
  <c r="BA74" i="82"/>
  <c r="BA75" i="82" s="1"/>
  <c r="BM71" i="49"/>
  <c r="BN71" i="49" s="1"/>
  <c r="U26" i="92"/>
  <c r="U28" i="92" s="1"/>
  <c r="W49" i="68"/>
  <c r="U20" i="92"/>
  <c r="D10" i="50"/>
  <c r="D16" i="50" s="1"/>
  <c r="D43" i="50"/>
  <c r="D40" i="64" s="1"/>
  <c r="D10" i="64" s="1"/>
  <c r="D125" i="116" s="1"/>
  <c r="D50" i="52"/>
  <c r="D66" i="50"/>
  <c r="H49" i="68"/>
  <c r="F26" i="92"/>
  <c r="F28" i="92" s="1"/>
  <c r="F20" i="92"/>
  <c r="H32" i="82"/>
  <c r="H31" i="82"/>
  <c r="H16" i="82" s="1"/>
  <c r="F30" i="52" s="1"/>
  <c r="AC22" i="82"/>
  <c r="AC83" i="82"/>
  <c r="AC13" i="82" s="1"/>
  <c r="C48" i="50"/>
  <c r="C40" i="64"/>
  <c r="C10" i="64" s="1"/>
  <c r="C125" i="116" s="1"/>
  <c r="AE39" i="52"/>
  <c r="AG23" i="82"/>
  <c r="AG38" i="82"/>
  <c r="BB30" i="82"/>
  <c r="AK121" i="59"/>
  <c r="AK122" i="59" s="1"/>
  <c r="AK129" i="59" s="1"/>
  <c r="AI9" i="52"/>
  <c r="AI12" i="52" s="1"/>
  <c r="AK42" i="48"/>
  <c r="W20" i="92"/>
  <c r="Y49" i="68"/>
  <c r="W26" i="92"/>
  <c r="W28" i="92" s="1"/>
  <c r="E32" i="52"/>
  <c r="G14" i="82"/>
  <c r="E31" i="52" s="1"/>
  <c r="AW31" i="82"/>
  <c r="AW16" i="82" s="1"/>
  <c r="AU30" i="52" s="1"/>
  <c r="AR20" i="92"/>
  <c r="AT49" i="68"/>
  <c r="AR26" i="92"/>
  <c r="AR28" i="92" s="1"/>
  <c r="T31" i="82"/>
  <c r="T16" i="82" s="1"/>
  <c r="R30" i="52" s="1"/>
  <c r="AF129" i="59"/>
  <c r="AR129" i="59"/>
  <c r="AP121" i="59"/>
  <c r="AP122" i="59" s="1"/>
  <c r="AP129" i="59" s="1"/>
  <c r="AP42" i="48"/>
  <c r="AN9" i="52"/>
  <c r="AN12" i="52" s="1"/>
  <c r="AI20" i="92"/>
  <c r="AK49" i="68"/>
  <c r="AI26" i="92"/>
  <c r="AI28" i="92" s="1"/>
  <c r="F7" i="92"/>
  <c r="AV129" i="59"/>
  <c r="Q39" i="52"/>
  <c r="S38" i="82"/>
  <c r="S23" i="82"/>
  <c r="S24" i="82" s="1"/>
  <c r="Q38" i="52" s="1"/>
  <c r="AP39" i="52"/>
  <c r="AR38" i="82"/>
  <c r="AR23" i="82"/>
  <c r="AR24" i="82" s="1"/>
  <c r="AP38" i="52" s="1"/>
  <c r="W9" i="52"/>
  <c r="W12" i="52" s="1"/>
  <c r="Y42" i="48"/>
  <c r="Y121" i="59"/>
  <c r="Y122" i="59" s="1"/>
  <c r="Y129" i="59" s="1"/>
  <c r="AN83" i="82"/>
  <c r="AN13" i="82" s="1"/>
  <c r="AL28" i="52" s="1"/>
  <c r="AN22" i="82"/>
  <c r="U31" i="82"/>
  <c r="U16" i="82" s="1"/>
  <c r="S30" i="52" s="1"/>
  <c r="P31" i="82"/>
  <c r="P16" i="82" s="1"/>
  <c r="N30" i="52" s="1"/>
  <c r="O121" i="59"/>
  <c r="O122" i="59" s="1"/>
  <c r="O129" i="59" s="1"/>
  <c r="M9" i="52"/>
  <c r="M12" i="52" s="1"/>
  <c r="O42" i="48"/>
  <c r="N121" i="59"/>
  <c r="N122" i="59" s="1"/>
  <c r="N129" i="59" s="1"/>
  <c r="L9" i="52"/>
  <c r="L12" i="52" s="1"/>
  <c r="N42" i="48"/>
  <c r="BK30" i="82"/>
  <c r="J129" i="59"/>
  <c r="O31" i="82"/>
  <c r="O16" i="82" s="1"/>
  <c r="M30" i="52" s="1"/>
  <c r="AO82" i="82"/>
  <c r="AO12" i="82" s="1"/>
  <c r="AO30" i="82"/>
  <c r="AZ121" i="59"/>
  <c r="AZ122" i="59" s="1"/>
  <c r="AZ129" i="59" s="1"/>
  <c r="AX9" i="52"/>
  <c r="AX12" i="52" s="1"/>
  <c r="AZ42" i="48"/>
  <c r="AO32" i="52"/>
  <c r="AQ14" i="82"/>
  <c r="AO31" i="52" s="1"/>
  <c r="AN31" i="82"/>
  <c r="AN16" i="82" s="1"/>
  <c r="AL30" i="52" s="1"/>
  <c r="BK35" i="48"/>
  <c r="BK74" i="82"/>
  <c r="BK75" i="82" s="1"/>
  <c r="BK82" i="82" s="1"/>
  <c r="BK12" i="82" s="1"/>
  <c r="J32" i="82"/>
  <c r="J31" i="82"/>
  <c r="J16" i="82" s="1"/>
  <c r="H30" i="52" s="1"/>
  <c r="AR31" i="82"/>
  <c r="AR16" i="82" s="1"/>
  <c r="AP30" i="52" s="1"/>
  <c r="AZ31" i="82"/>
  <c r="AZ16" i="82" s="1"/>
  <c r="AX30" i="52" s="1"/>
  <c r="AI32" i="52"/>
  <c r="AB22" i="82"/>
  <c r="AB83" i="82"/>
  <c r="AB13" i="82" s="1"/>
  <c r="Z28" i="52" s="1"/>
  <c r="AC30" i="82"/>
  <c r="AC82" i="82"/>
  <c r="AC12" i="82" s="1"/>
  <c r="H14" i="67"/>
  <c r="H17" i="67" s="1"/>
  <c r="H19" i="92"/>
  <c r="G22" i="71"/>
  <c r="AC42" i="48"/>
  <c r="AC121" i="59"/>
  <c r="AA9" i="52"/>
  <c r="G45" i="51"/>
  <c r="G10" i="51" s="1"/>
  <c r="G11" i="51" s="1"/>
  <c r="G24" i="82"/>
  <c r="G38" i="82"/>
  <c r="G23" i="82"/>
  <c r="F22" i="82"/>
  <c r="F83" i="82"/>
  <c r="F13" i="82" s="1"/>
  <c r="D28" i="52" s="1"/>
  <c r="AK22" i="82"/>
  <c r="AK83" i="82"/>
  <c r="AK13" i="82" s="1"/>
  <c r="AI28" i="52" s="1"/>
  <c r="K22" i="71"/>
  <c r="L19" i="92"/>
  <c r="L14" i="67"/>
  <c r="L17" i="67" s="1"/>
  <c r="M18" i="67" s="1"/>
  <c r="G32" i="82"/>
  <c r="G31" i="82"/>
  <c r="G16" i="82" s="1"/>
  <c r="E30" i="52" s="1"/>
  <c r="T49" i="68"/>
  <c r="R26" i="92"/>
  <c r="R28" i="92" s="1"/>
  <c r="R20" i="92"/>
  <c r="AE20" i="92"/>
  <c r="AG49" i="68"/>
  <c r="AE26" i="92"/>
  <c r="AE28" i="92" s="1"/>
  <c r="AP12" i="52"/>
  <c r="AP83" i="82"/>
  <c r="AP13" i="82" s="1"/>
  <c r="AN28" i="52" s="1"/>
  <c r="AP22" i="82"/>
  <c r="AM22" i="82"/>
  <c r="AM83" i="82"/>
  <c r="AM13" i="82" s="1"/>
  <c r="AK28" i="52" s="1"/>
  <c r="X23" i="82"/>
  <c r="X24" i="82" s="1"/>
  <c r="V38" i="52" s="1"/>
  <c r="V39" i="52"/>
  <c r="X38" i="82"/>
  <c r="K14" i="82"/>
  <c r="I31" i="52" s="1"/>
  <c r="I32" i="52"/>
  <c r="AI42" i="48"/>
  <c r="AI121" i="59"/>
  <c r="AI122" i="59" s="1"/>
  <c r="AI129" i="59" s="1"/>
  <c r="AG9" i="52"/>
  <c r="AG12" i="52" s="1"/>
  <c r="Q121" i="59"/>
  <c r="F45" i="51"/>
  <c r="F10" i="51" s="1"/>
  <c r="F11" i="51" s="1"/>
  <c r="Q42" i="48"/>
  <c r="O9" i="52"/>
  <c r="AN121" i="59"/>
  <c r="AN122" i="59" s="1"/>
  <c r="AN129" i="59" s="1"/>
  <c r="AN42" i="48"/>
  <c r="AL9" i="52"/>
  <c r="AL12" i="52" s="1"/>
  <c r="BC30" i="82"/>
  <c r="BC82" i="82"/>
  <c r="BC12" i="82" s="1"/>
  <c r="AS14" i="67"/>
  <c r="AS17" i="67" s="1"/>
  <c r="AT18" i="67" s="1"/>
  <c r="AS19" i="92"/>
  <c r="AR22" i="71"/>
  <c r="U19" i="92"/>
  <c r="T22" i="71"/>
  <c r="U14" i="67"/>
  <c r="U17" i="67" s="1"/>
  <c r="O22" i="82"/>
  <c r="O83" i="82"/>
  <c r="O13" i="82" s="1"/>
  <c r="M28" i="52" s="1"/>
  <c r="AD26" i="92"/>
  <c r="AD28" i="92" s="1"/>
  <c r="AD20" i="92"/>
  <c r="AF49" i="68"/>
  <c r="N22" i="82"/>
  <c r="N83" i="82"/>
  <c r="N13" i="82" s="1"/>
  <c r="L28" i="52" s="1"/>
  <c r="BK126" i="59"/>
  <c r="BK127" i="59" s="1"/>
  <c r="BI11" i="52"/>
  <c r="Y82" i="82"/>
  <c r="Y12" i="82" s="1"/>
  <c r="AA121" i="59"/>
  <c r="AA122" i="59" s="1"/>
  <c r="AA129" i="59" s="1"/>
  <c r="AA42" i="48"/>
  <c r="Y9" i="52"/>
  <c r="Y12" i="52" s="1"/>
  <c r="AQ31" i="82"/>
  <c r="AQ16" i="82" s="1"/>
  <c r="AO30" i="52" s="1"/>
  <c r="V49" i="68"/>
  <c r="T26" i="92"/>
  <c r="T28" i="92" s="1"/>
  <c r="T20" i="92"/>
  <c r="BB74" i="82"/>
  <c r="BB75" i="82" s="1"/>
  <c r="BB35" i="48"/>
  <c r="K19" i="92"/>
  <c r="J22" i="71"/>
  <c r="K14" i="67"/>
  <c r="K17" i="67" s="1"/>
  <c r="AF14" i="67"/>
  <c r="AF17" i="67" s="1"/>
  <c r="AG18" i="67" s="1"/>
  <c r="AF19" i="92"/>
  <c r="AE22" i="71"/>
  <c r="BG11" i="52"/>
  <c r="BI126" i="59"/>
  <c r="BI127" i="59" s="1"/>
  <c r="R83" i="82"/>
  <c r="R13" i="82" s="1"/>
  <c r="P28" i="52" s="1"/>
  <c r="R22" i="82"/>
  <c r="Q30" i="82"/>
  <c r="Q82" i="82"/>
  <c r="Q12" i="82" s="1"/>
  <c r="AK31" i="82"/>
  <c r="AK16" i="82" s="1"/>
  <c r="AI30" i="52" s="1"/>
  <c r="AB121" i="59"/>
  <c r="AB122" i="59" s="1"/>
  <c r="AB129" i="59" s="1"/>
  <c r="AB42" i="48"/>
  <c r="Z9" i="52"/>
  <c r="Z12" i="52" s="1"/>
  <c r="E75" i="82"/>
  <c r="AC126" i="59"/>
  <c r="AC41" i="48"/>
  <c r="G48" i="51"/>
  <c r="G14" i="51" s="1"/>
  <c r="G15" i="51" s="1"/>
  <c r="AA11" i="52"/>
  <c r="H7" i="92"/>
  <c r="G20" i="52"/>
  <c r="AD83" i="82"/>
  <c r="AD13" i="82" s="1"/>
  <c r="AB28" i="52" s="1"/>
  <c r="AD22" i="82"/>
  <c r="C54" i="50"/>
  <c r="C67" i="50"/>
  <c r="Z14" i="67"/>
  <c r="Z17" i="67" s="1"/>
  <c r="Z19" i="92"/>
  <c r="Y22" i="71"/>
  <c r="BF30" i="82"/>
  <c r="BF82" i="82"/>
  <c r="BF12" i="82" s="1"/>
  <c r="D9" i="52"/>
  <c r="D12" i="52" s="1"/>
  <c r="F121" i="59"/>
  <c r="F122" i="59" s="1"/>
  <c r="F129" i="59" s="1"/>
  <c r="F42" i="48"/>
  <c r="AF14" i="82"/>
  <c r="AD31" i="52" s="1"/>
  <c r="AD32" i="52"/>
  <c r="AH14" i="82"/>
  <c r="AF31" i="52" s="1"/>
  <c r="AF32" i="52"/>
  <c r="AD12" i="52"/>
  <c r="AQ26" i="92"/>
  <c r="AQ28" i="92" s="1"/>
  <c r="AS49" i="68"/>
  <c r="AQ20" i="92"/>
  <c r="U9" i="52"/>
  <c r="U12" i="52" s="1"/>
  <c r="W121" i="59"/>
  <c r="W122" i="59" s="1"/>
  <c r="W129" i="59" s="1"/>
  <c r="W42" i="48"/>
  <c r="AM42" i="48"/>
  <c r="AK9" i="52"/>
  <c r="AK12" i="52" s="1"/>
  <c r="AM121" i="59"/>
  <c r="AM122" i="59" s="1"/>
  <c r="AM129" i="59" s="1"/>
  <c r="V32" i="52"/>
  <c r="X14" i="82"/>
  <c r="V31" i="52" s="1"/>
  <c r="F19" i="92"/>
  <c r="E22" i="71"/>
  <c r="F14" i="67"/>
  <c r="F17" i="67" s="1"/>
  <c r="G18" i="67" s="1"/>
  <c r="K32" i="82"/>
  <c r="K31" i="82"/>
  <c r="K16" i="82" s="1"/>
  <c r="I30" i="52" s="1"/>
  <c r="AI83" i="82"/>
  <c r="AI13" i="82" s="1"/>
  <c r="AG28" i="52" s="1"/>
  <c r="AI22" i="82"/>
  <c r="Q22" i="82"/>
  <c r="Q83" i="82"/>
  <c r="Q13" i="82" s="1"/>
  <c r="X9" i="52"/>
  <c r="X12" i="52" s="1"/>
  <c r="Z121" i="59"/>
  <c r="Z122" i="59" s="1"/>
  <c r="Z129" i="59" s="1"/>
  <c r="Z42" i="48"/>
  <c r="AB41" i="48"/>
  <c r="BA11" i="52"/>
  <c r="BC126" i="59"/>
  <c r="BC127" i="59" s="1"/>
  <c r="BC41" i="48"/>
  <c r="AI31" i="82"/>
  <c r="AI16" i="82" s="1"/>
  <c r="AG30" i="52" s="1"/>
  <c r="AD82" i="82"/>
  <c r="AD12" i="82" s="1"/>
  <c r="AT19" i="92"/>
  <c r="AS22" i="71"/>
  <c r="AT14" i="67"/>
  <c r="AT17" i="67" s="1"/>
  <c r="M22" i="82"/>
  <c r="M83" i="82"/>
  <c r="M13" i="82" s="1"/>
  <c r="K28" i="52" s="1"/>
  <c r="AV32" i="52"/>
  <c r="T32" i="52"/>
  <c r="V14" i="82"/>
  <c r="T31" i="52" s="1"/>
  <c r="Y31" i="82"/>
  <c r="Y16" i="82" s="1"/>
  <c r="W30" i="52" s="1"/>
  <c r="AA22" i="82"/>
  <c r="AA83" i="82"/>
  <c r="AA13" i="82" s="1"/>
  <c r="Y28" i="52" s="1"/>
  <c r="AM11" i="52"/>
  <c r="H48" i="51"/>
  <c r="H14" i="51" s="1"/>
  <c r="H15" i="51" s="1"/>
  <c r="AO126" i="59"/>
  <c r="AO41" i="48"/>
  <c r="AO42" i="48"/>
  <c r="AM9" i="52"/>
  <c r="AO121" i="59"/>
  <c r="H45" i="51"/>
  <c r="H10" i="51" s="1"/>
  <c r="H11" i="51" s="1"/>
  <c r="AH22" i="71"/>
  <c r="AI19" i="92"/>
  <c r="AI14" i="67"/>
  <c r="AI17" i="67" s="1"/>
  <c r="AJ18" i="67" s="1"/>
  <c r="BJ30" i="82"/>
  <c r="BH42" i="48"/>
  <c r="BH121" i="59"/>
  <c r="BH122" i="59" s="1"/>
  <c r="BF9" i="52"/>
  <c r="BI30" i="82"/>
  <c r="R121" i="59"/>
  <c r="R122" i="59" s="1"/>
  <c r="R129" i="59" s="1"/>
  <c r="R42" i="48"/>
  <c r="P9" i="52"/>
  <c r="P12" i="52" s="1"/>
  <c r="O11" i="52"/>
  <c r="Q126" i="59"/>
  <c r="F48" i="51"/>
  <c r="F14" i="51" s="1"/>
  <c r="F15" i="51" s="1"/>
  <c r="Q41" i="48"/>
  <c r="V22" i="71"/>
  <c r="W19" i="92"/>
  <c r="W14" i="67"/>
  <c r="W17" i="67" s="1"/>
  <c r="AF26" i="92"/>
  <c r="AF28" i="92" s="1"/>
  <c r="AH49" i="68"/>
  <c r="AF20" i="92"/>
  <c r="BE121" i="59"/>
  <c r="BE122" i="59" s="1"/>
  <c r="BC9" i="52"/>
  <c r="BE42" i="48"/>
  <c r="C9" i="52"/>
  <c r="E121" i="59"/>
  <c r="E45" i="51"/>
  <c r="E42" i="48"/>
  <c r="R41" i="48"/>
  <c r="AD42" i="48"/>
  <c r="AD121" i="59"/>
  <c r="AD122" i="59" s="1"/>
  <c r="AD129" i="59" s="1"/>
  <c r="AB9" i="52"/>
  <c r="AB12" i="52" s="1"/>
  <c r="AK41" i="48"/>
  <c r="BD11" i="52"/>
  <c r="BF41" i="48"/>
  <c r="BF126" i="59"/>
  <c r="BF127" i="59" s="1"/>
  <c r="AS20" i="92"/>
  <c r="AU49" i="68"/>
  <c r="AS26" i="92"/>
  <c r="AS28" i="92" s="1"/>
  <c r="AS9" i="52"/>
  <c r="AS12" i="52" s="1"/>
  <c r="AU121" i="59"/>
  <c r="AU122" i="59" s="1"/>
  <c r="AU129" i="59" s="1"/>
  <c r="AU42" i="48"/>
  <c r="AF31" i="82"/>
  <c r="AF16" i="82" s="1"/>
  <c r="AD30" i="52" s="1"/>
  <c r="AP26" i="92"/>
  <c r="AP28" i="92" s="1"/>
  <c r="AP20" i="92"/>
  <c r="AR49" i="68"/>
  <c r="AH31" i="82"/>
  <c r="AH16" i="82" s="1"/>
  <c r="AF30" i="52" s="1"/>
  <c r="S129" i="59"/>
  <c r="W83" i="82"/>
  <c r="W13" i="82" s="1"/>
  <c r="U28" i="52" s="1"/>
  <c r="W22" i="82"/>
  <c r="BI35" i="48"/>
  <c r="BI41" i="48" s="1"/>
  <c r="BI74" i="82"/>
  <c r="BI75" i="82" s="1"/>
  <c r="M82" i="82"/>
  <c r="M12" i="82" s="1"/>
  <c r="AL121" i="59"/>
  <c r="AL122" i="59" s="1"/>
  <c r="AL129" i="59" s="1"/>
  <c r="AJ9" i="52"/>
  <c r="AJ12" i="52" s="1"/>
  <c r="AL42" i="48"/>
  <c r="AS23" i="82"/>
  <c r="AQ39" i="52"/>
  <c r="AS38" i="82"/>
  <c r="O19" i="92"/>
  <c r="O14" i="67"/>
  <c r="O17" i="67" s="1"/>
  <c r="P18" i="67" s="1"/>
  <c r="N22" i="71"/>
  <c r="AH39" i="52"/>
  <c r="AJ23" i="82"/>
  <c r="AJ38" i="82"/>
  <c r="Z22" i="82"/>
  <c r="Z83" i="82"/>
  <c r="Z13" i="82" s="1"/>
  <c r="X28" i="52" s="1"/>
  <c r="AM82" i="82"/>
  <c r="AM12" i="82" s="1"/>
  <c r="AD31" i="82"/>
  <c r="AD16" i="82" s="1"/>
  <c r="AB30" i="52" s="1"/>
  <c r="M121" i="59"/>
  <c r="M122" i="59" s="1"/>
  <c r="M129" i="59" s="1"/>
  <c r="K9" i="52"/>
  <c r="K12" i="52" s="1"/>
  <c r="M42" i="48"/>
  <c r="AC12" i="52"/>
  <c r="AX31" i="82"/>
  <c r="AX16" i="82" s="1"/>
  <c r="AV30" i="52" s="1"/>
  <c r="AI41" i="48"/>
  <c r="AR32" i="52"/>
  <c r="AT14" i="82"/>
  <c r="AR31" i="52" s="1"/>
  <c r="V31" i="82"/>
  <c r="V16" i="82" s="1"/>
  <c r="T30" i="52" s="1"/>
  <c r="AS14" i="82"/>
  <c r="AQ31" i="52" s="1"/>
  <c r="AQ32" i="52"/>
  <c r="AW83" i="82"/>
  <c r="AW13" i="82" s="1"/>
  <c r="AU28" i="52" s="1"/>
  <c r="AW22" i="82"/>
  <c r="E7" i="51"/>
  <c r="J6" i="51"/>
  <c r="AO22" i="82"/>
  <c r="AO83" i="82"/>
  <c r="AO13" i="82" s="1"/>
  <c r="S12" i="52"/>
  <c r="Q22" i="71"/>
  <c r="R14" i="67"/>
  <c r="R17" i="67" s="1"/>
  <c r="S18" i="67" s="1"/>
  <c r="R19" i="92"/>
  <c r="W41" i="48"/>
  <c r="BH11" i="52"/>
  <c r="BJ126" i="59"/>
  <c r="BJ127" i="59" s="1"/>
  <c r="BH22" i="82"/>
  <c r="BH83" i="82"/>
  <c r="BH13" i="82" s="1"/>
  <c r="BF28" i="52" s="1"/>
  <c r="U38" i="82"/>
  <c r="S39" i="52"/>
  <c r="U23" i="82"/>
  <c r="U32" i="52"/>
  <c r="BG35" i="48"/>
  <c r="BG41" i="48" s="1"/>
  <c r="BG74" i="82"/>
  <c r="BG75" i="82" s="1"/>
  <c r="BG82" i="82" s="1"/>
  <c r="BG12" i="82" s="1"/>
  <c r="AI49" i="68"/>
  <c r="AG20" i="92"/>
  <c r="AG26" i="92"/>
  <c r="AG28" i="92" s="1"/>
  <c r="AP82" i="82"/>
  <c r="AP12" i="82" s="1"/>
  <c r="AD14" i="67"/>
  <c r="AD17" i="67" s="1"/>
  <c r="AE18" i="67" s="1"/>
  <c r="AD19" i="92"/>
  <c r="AC22" i="71"/>
  <c r="AX19" i="92"/>
  <c r="AX14" i="67"/>
  <c r="AX17" i="67" s="1"/>
  <c r="AW22" i="71"/>
  <c r="K22" i="82"/>
  <c r="K83" i="82"/>
  <c r="K13" i="82" s="1"/>
  <c r="I28" i="52" s="1"/>
  <c r="R82" i="82"/>
  <c r="R12" i="82" s="1"/>
  <c r="AT129" i="59"/>
  <c r="AU22" i="82"/>
  <c r="AU83" i="82"/>
  <c r="AU13" i="82" s="1"/>
  <c r="AS28" i="52" s="1"/>
  <c r="BF11" i="52"/>
  <c r="BH126" i="59"/>
  <c r="BH127" i="59" s="1"/>
  <c r="BH41" i="48"/>
  <c r="AA82" i="82"/>
  <c r="AA12" i="82" s="1"/>
  <c r="E12" i="52"/>
  <c r="C11" i="52"/>
  <c r="E126" i="59"/>
  <c r="E41" i="48"/>
  <c r="E48" i="51"/>
  <c r="BM39" i="48"/>
  <c r="BD42" i="48"/>
  <c r="BD121" i="59"/>
  <c r="BD122" i="59" s="1"/>
  <c r="BB9" i="52"/>
  <c r="M32" i="82"/>
  <c r="M31" i="82"/>
  <c r="M16" i="82" s="1"/>
  <c r="K30" i="52" s="1"/>
  <c r="AL82" i="82"/>
  <c r="AL12" i="82" s="1"/>
  <c r="AL22" i="82"/>
  <c r="AL83" i="82"/>
  <c r="AL13" i="82" s="1"/>
  <c r="AJ28" i="52" s="1"/>
  <c r="G12" i="52"/>
  <c r="AW14" i="67"/>
  <c r="AW17" i="67" s="1"/>
  <c r="AW19" i="92"/>
  <c r="AV22" i="71"/>
  <c r="AM31" i="82"/>
  <c r="AM16" i="82" s="1"/>
  <c r="AK30" i="52" s="1"/>
  <c r="BE31" i="82"/>
  <c r="BE16" i="82" s="1"/>
  <c r="BC30" i="52" s="1"/>
  <c r="P121" i="59"/>
  <c r="P122" i="59" s="1"/>
  <c r="P129" i="59" s="1"/>
  <c r="N9" i="52"/>
  <c r="N12" i="52" s="1"/>
  <c r="P42" i="48"/>
  <c r="AB82" i="82"/>
  <c r="AB12" i="82" s="1"/>
  <c r="AT31" i="82"/>
  <c r="AT16" i="82" s="1"/>
  <c r="AR30" i="52" s="1"/>
  <c r="AS31" i="82"/>
  <c r="AS16" i="82" s="1"/>
  <c r="AQ30" i="52" s="1"/>
  <c r="AW42" i="48"/>
  <c r="AU9" i="52"/>
  <c r="AU12" i="52" s="1"/>
  <c r="AW121" i="59"/>
  <c r="AW122" i="59" s="1"/>
  <c r="AW129" i="59" s="1"/>
  <c r="AX22" i="82"/>
  <c r="AX83" i="82"/>
  <c r="AX13" i="82" s="1"/>
  <c r="AV28" i="52" s="1"/>
  <c r="G20" i="92"/>
  <c r="I49" i="68"/>
  <c r="G26" i="92"/>
  <c r="G28" i="92" s="1"/>
  <c r="BL35" i="48"/>
  <c r="BL41" i="48" s="1"/>
  <c r="BL74" i="82"/>
  <c r="BL75" i="82" s="1"/>
  <c r="BL82" i="82" s="1"/>
  <c r="BL12" i="82" s="1"/>
  <c r="AQ129" i="59"/>
  <c r="AH32" i="52"/>
  <c r="AJ14" i="82"/>
  <c r="AH31" i="52" s="1"/>
  <c r="AC32" i="52"/>
  <c r="AE14" i="82"/>
  <c r="AC31" i="52" s="1"/>
  <c r="W31" i="82"/>
  <c r="W16" i="82" s="1"/>
  <c r="U30" i="52" s="1"/>
  <c r="H22" i="71"/>
  <c r="I19" i="92"/>
  <c r="I14" i="67"/>
  <c r="I17" i="67" s="1"/>
  <c r="J18" i="67" s="1"/>
  <c r="J20" i="67" s="1"/>
  <c r="J39" i="64" s="1"/>
  <c r="AP31" i="82"/>
  <c r="AP16" i="82" s="1"/>
  <c r="AN30" i="52" s="1"/>
  <c r="AE129" i="59"/>
  <c r="K42" i="48"/>
  <c r="I9" i="52"/>
  <c r="I12" i="52" s="1"/>
  <c r="K121" i="59"/>
  <c r="K122" i="59" s="1"/>
  <c r="K129" i="59" s="1"/>
  <c r="AH38" i="82"/>
  <c r="AH23" i="82"/>
  <c r="AF39" i="52"/>
  <c r="AG14" i="67"/>
  <c r="AG17" i="67" s="1"/>
  <c r="AH18" i="67" s="1"/>
  <c r="AG19" i="92"/>
  <c r="AF22" i="71"/>
  <c r="R31" i="82"/>
  <c r="R16" i="82" s="1"/>
  <c r="P30" i="52" s="1"/>
  <c r="AU19" i="92"/>
  <c r="AU14" i="67"/>
  <c r="AU17" i="67" s="1"/>
  <c r="AV18" i="67" s="1"/>
  <c r="AT22" i="71"/>
  <c r="T38" i="82"/>
  <c r="T23" i="82"/>
  <c r="T24" i="82" s="1"/>
  <c r="R38" i="52" s="1"/>
  <c r="R39" i="52"/>
  <c r="BH30" i="82"/>
  <c r="BH82" i="82"/>
  <c r="BH12" i="82" s="1"/>
  <c r="AT39" i="52"/>
  <c r="AV38" i="82"/>
  <c r="AV23" i="82"/>
  <c r="AV24" i="82" s="1"/>
  <c r="AT38" i="52" s="1"/>
  <c r="AA31" i="82"/>
  <c r="AA16" i="82" s="1"/>
  <c r="Y30" i="52" s="1"/>
  <c r="AR39" i="52"/>
  <c r="AT23" i="82"/>
  <c r="AT38" i="82"/>
  <c r="E80" i="82"/>
  <c r="BM79" i="82"/>
  <c r="BD83" i="82"/>
  <c r="BD13" i="82" s="1"/>
  <c r="BB28" i="52" s="1"/>
  <c r="BD22" i="82"/>
  <c r="R12" i="52"/>
  <c r="AO39" i="52"/>
  <c r="AQ38" i="82"/>
  <c r="AQ23" i="82"/>
  <c r="AQ24" i="82" s="1"/>
  <c r="AO38" i="52" s="1"/>
  <c r="S22" i="71"/>
  <c r="T14" i="67"/>
  <c r="T17" i="67" s="1"/>
  <c r="T19" i="92"/>
  <c r="AY42" i="48"/>
  <c r="AW9" i="52"/>
  <c r="AW12" i="52" s="1"/>
  <c r="AY121" i="59"/>
  <c r="AY122" i="59" s="1"/>
  <c r="AY129" i="59" s="1"/>
  <c r="J15" i="82"/>
  <c r="H29" i="52" s="1"/>
  <c r="BL30" i="82"/>
  <c r="J24" i="82"/>
  <c r="J38" i="82"/>
  <c r="O41" i="48"/>
  <c r="BE126" i="59"/>
  <c r="BE127" i="59" s="1"/>
  <c r="BC11" i="52"/>
  <c r="BE41" i="48"/>
  <c r="P22" i="82"/>
  <c r="P83" i="82"/>
  <c r="P13" i="82" s="1"/>
  <c r="N28" i="52" s="1"/>
  <c r="AB31" i="82"/>
  <c r="AB16" i="82" s="1"/>
  <c r="Z30" i="52" s="1"/>
  <c r="AD41" i="48"/>
  <c r="AU82" i="82"/>
  <c r="AU12" i="82" s="1"/>
  <c r="M50" i="68"/>
  <c r="M51" i="68"/>
  <c r="AX42" i="48"/>
  <c r="AX121" i="59"/>
  <c r="AX122" i="59" s="1"/>
  <c r="AX129" i="59" s="1"/>
  <c r="AV9" i="52"/>
  <c r="AV12" i="52" s="1"/>
  <c r="BC121" i="59"/>
  <c r="BC122" i="59" s="1"/>
  <c r="BA9" i="52"/>
  <c r="BC42" i="48"/>
  <c r="F12" i="52"/>
  <c r="AG14" i="82"/>
  <c r="AE31" i="52" s="1"/>
  <c r="AE32" i="52"/>
  <c r="Y41" i="48"/>
  <c r="AJ31" i="82"/>
  <c r="AJ16" i="82" s="1"/>
  <c r="AH30" i="52" s="1"/>
  <c r="AE31" i="82"/>
  <c r="AE16" i="82" s="1"/>
  <c r="AC30" i="52" s="1"/>
  <c r="AW32" i="52"/>
  <c r="N41" i="48"/>
  <c r="AF20" i="52"/>
  <c r="AG7" i="92"/>
  <c r="V129" i="59"/>
  <c r="J12" i="52"/>
  <c r="AQ19" i="92"/>
  <c r="AP22" i="71"/>
  <c r="AQ14" i="67"/>
  <c r="AQ17" i="67" s="1"/>
  <c r="AV32" i="82"/>
  <c r="AD22" i="71"/>
  <c r="AE14" i="67"/>
  <c r="AE17" i="67" s="1"/>
  <c r="AE19" i="92"/>
  <c r="AV14" i="67"/>
  <c r="AV17" i="67" s="1"/>
  <c r="AW18" i="67" s="1"/>
  <c r="AV19" i="92"/>
  <c r="AU22" i="71"/>
  <c r="D26" i="116"/>
  <c r="J16" i="59"/>
  <c r="K16" i="59" s="1"/>
  <c r="H23" i="82"/>
  <c r="X129" i="59"/>
  <c r="BJ35" i="48"/>
  <c r="BJ41" i="48" s="1"/>
  <c r="BJ74" i="82"/>
  <c r="BJ75" i="82" s="1"/>
  <c r="BJ82" i="82" s="1"/>
  <c r="BJ12" i="82" s="1"/>
  <c r="AT32" i="52"/>
  <c r="AV14" i="82"/>
  <c r="AT31" i="52" s="1"/>
  <c r="I24" i="82"/>
  <c r="I38" i="82"/>
  <c r="I23" i="82"/>
  <c r="BD41" i="48"/>
  <c r="BB11" i="52"/>
  <c r="BD126" i="59"/>
  <c r="BD127" i="59" s="1"/>
  <c r="AI7" i="92"/>
  <c r="AH20" i="52"/>
  <c r="T129" i="59"/>
  <c r="H26" i="92"/>
  <c r="H28" i="92" s="1"/>
  <c r="H20" i="92"/>
  <c r="J49" i="68"/>
  <c r="AY22" i="82"/>
  <c r="AY83" i="82"/>
  <c r="AY13" i="82" s="1"/>
  <c r="AW28" i="52" s="1"/>
  <c r="F82" i="82"/>
  <c r="F12" i="82" s="1"/>
  <c r="Z41" i="48"/>
  <c r="BL126" i="59"/>
  <c r="BL127" i="59" s="1"/>
  <c r="BJ11" i="52"/>
  <c r="BE11" i="52"/>
  <c r="BG126" i="59"/>
  <c r="BG127" i="59" s="1"/>
  <c r="BD9" i="52"/>
  <c r="BF42" i="48"/>
  <c r="BF121" i="59"/>
  <c r="BF122" i="59" s="1"/>
  <c r="Z82" i="82"/>
  <c r="Z12" i="82" s="1"/>
  <c r="Q32" i="52"/>
  <c r="S14" i="82"/>
  <c r="Q31" i="52" s="1"/>
  <c r="K49" i="68"/>
  <c r="I26" i="92"/>
  <c r="I28" i="92" s="1"/>
  <c r="I20" i="92"/>
  <c r="AU31" i="82"/>
  <c r="AU16" i="82" s="1"/>
  <c r="AS30" i="52" s="1"/>
  <c r="AE23" i="82"/>
  <c r="AC39" i="52"/>
  <c r="AE38" i="82"/>
  <c r="J32" i="52"/>
  <c r="L14" i="82"/>
  <c r="J31" i="52" s="1"/>
  <c r="BC22" i="82"/>
  <c r="BC83" i="82"/>
  <c r="BC13" i="82" s="1"/>
  <c r="BA28" i="52" s="1"/>
  <c r="BE13" i="82"/>
  <c r="BC39" i="52"/>
  <c r="BE38" i="82"/>
  <c r="BE23" i="82"/>
  <c r="BE24" i="82" s="1"/>
  <c r="BC38" i="52" s="1"/>
  <c r="BE12" i="82"/>
  <c r="AF7" i="92"/>
  <c r="AE20" i="52"/>
  <c r="AS18" i="67"/>
  <c r="AR7" i="92"/>
  <c r="D8" i="34"/>
  <c r="D46" i="31" s="1"/>
  <c r="D45" i="31"/>
  <c r="K69" i="33"/>
  <c r="G38" i="64"/>
  <c r="BL56" i="33"/>
  <c r="BM56" i="33" s="1"/>
  <c r="H21" i="34"/>
  <c r="G27" i="36"/>
  <c r="G26" i="36" s="1"/>
  <c r="J38" i="28"/>
  <c r="S12" i="33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/>
  <c r="BF12" i="33" s="1"/>
  <c r="BG12" i="33" s="1"/>
  <c r="BH12" i="33" s="1"/>
  <c r="BI12" i="33" s="1"/>
  <c r="BJ12" i="33" s="1"/>
  <c r="BK12" i="33" s="1"/>
  <c r="BL12" i="33" s="1"/>
  <c r="BM12" i="33" s="1"/>
  <c r="G203" i="59"/>
  <c r="E15" i="36"/>
  <c r="E16" i="36" s="1"/>
  <c r="H40" i="28"/>
  <c r="D14" i="63"/>
  <c r="C157" i="116" s="1"/>
  <c r="D58" i="63"/>
  <c r="C8" i="64"/>
  <c r="D101" i="59"/>
  <c r="D207" i="59"/>
  <c r="F56" i="63"/>
  <c r="E24" i="34"/>
  <c r="F17" i="34"/>
  <c r="F19" i="34" s="1"/>
  <c r="E20" i="34"/>
  <c r="C109" i="116"/>
  <c r="Y16" i="33"/>
  <c r="Z16" i="33" s="1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X42" i="33"/>
  <c r="AY42" i="33" s="1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E58" i="63"/>
  <c r="L7" i="33"/>
  <c r="AT36" i="33"/>
  <c r="AU36" i="33" s="1"/>
  <c r="AV36" i="33" s="1"/>
  <c r="AW36" i="33" s="1"/>
  <c r="AX36" i="33" s="1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E57" i="63"/>
  <c r="E22" i="34"/>
  <c r="F57" i="63" s="1"/>
  <c r="X17" i="33"/>
  <c r="Y17" i="33" s="1"/>
  <c r="Z17" i="33" s="1"/>
  <c r="AA17" i="33" s="1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AM35" i="33"/>
  <c r="M8" i="33"/>
  <c r="AT32" i="82" l="1"/>
  <c r="AM32" i="82"/>
  <c r="BN80" i="82"/>
  <c r="J39" i="82"/>
  <c r="S20" i="52"/>
  <c r="J20" i="52"/>
  <c r="AH32" i="82"/>
  <c r="AQ32" i="82"/>
  <c r="AR32" i="82"/>
  <c r="AG32" i="82"/>
  <c r="BE129" i="59"/>
  <c r="AA32" i="82"/>
  <c r="AW32" i="82"/>
  <c r="AS32" i="82"/>
  <c r="BE32" i="82"/>
  <c r="AI32" i="82"/>
  <c r="AD32" i="82"/>
  <c r="W14" i="82"/>
  <c r="U31" i="52" s="1"/>
  <c r="Y32" i="82"/>
  <c r="H17" i="51"/>
  <c r="G5" i="91" s="1"/>
  <c r="AB32" i="82"/>
  <c r="AE32" i="82"/>
  <c r="W32" i="82"/>
  <c r="AX32" i="82"/>
  <c r="T32" i="82"/>
  <c r="BC129" i="59"/>
  <c r="BA20" i="52" s="1"/>
  <c r="N14" i="82"/>
  <c r="L31" i="52" s="1"/>
  <c r="AK14" i="82"/>
  <c r="AI31" i="52" s="1"/>
  <c r="AN14" i="82"/>
  <c r="AL31" i="52" s="1"/>
  <c r="AF32" i="82"/>
  <c r="BF129" i="59"/>
  <c r="BE7" i="92" s="1"/>
  <c r="C12" i="52"/>
  <c r="V32" i="82"/>
  <c r="F17" i="51"/>
  <c r="E5" i="97" s="1"/>
  <c r="BB12" i="52"/>
  <c r="AY14" i="82"/>
  <c r="AW31" i="52" s="1"/>
  <c r="BD129" i="59"/>
  <c r="BC7" i="92" s="1"/>
  <c r="U32" i="82"/>
  <c r="BI32" i="52"/>
  <c r="AV20" i="52"/>
  <c r="AW7" i="92"/>
  <c r="L7" i="92"/>
  <c r="K20" i="52"/>
  <c r="Q7" i="92"/>
  <c r="P20" i="52"/>
  <c r="X20" i="52"/>
  <c r="Y7" i="92"/>
  <c r="AN20" i="52"/>
  <c r="AO7" i="92"/>
  <c r="BK14" i="67"/>
  <c r="BK17" i="67" s="1"/>
  <c r="BJ22" i="71"/>
  <c r="BK19" i="92"/>
  <c r="BC14" i="67"/>
  <c r="BC17" i="67" s="1"/>
  <c r="BD18" i="67" s="1"/>
  <c r="BC19" i="92"/>
  <c r="BB22" i="71"/>
  <c r="W7" i="92"/>
  <c r="V20" i="52"/>
  <c r="AF18" i="67"/>
  <c r="AF20" i="67" s="1"/>
  <c r="AF39" i="64" s="1"/>
  <c r="AE20" i="67"/>
  <c r="AE39" i="64" s="1"/>
  <c r="AT15" i="82"/>
  <c r="AR29" i="52" s="1"/>
  <c r="AT39" i="82"/>
  <c r="AR42" i="52"/>
  <c r="BF32" i="52"/>
  <c r="BH14" i="82"/>
  <c r="BF31" i="52" s="1"/>
  <c r="AH39" i="82"/>
  <c r="AF42" i="52"/>
  <c r="AH15" i="82"/>
  <c r="AF29" i="52" s="1"/>
  <c r="AX38" i="82"/>
  <c r="AV39" i="52"/>
  <c r="AX23" i="82"/>
  <c r="AX24" i="82" s="1"/>
  <c r="AV38" i="52" s="1"/>
  <c r="AB14" i="82"/>
  <c r="Z31" i="52" s="1"/>
  <c r="Z32" i="52"/>
  <c r="AR20" i="52"/>
  <c r="AS7" i="92"/>
  <c r="AO38" i="82"/>
  <c r="AO23" i="82"/>
  <c r="AM39" i="52"/>
  <c r="AJ24" i="82"/>
  <c r="AH38" i="52" s="1"/>
  <c r="AJ39" i="82"/>
  <c r="AJ15" i="82"/>
  <c r="AH29" i="52" s="1"/>
  <c r="AH42" i="52"/>
  <c r="AK26" i="92"/>
  <c r="AK28" i="92" s="1"/>
  <c r="AK20" i="92"/>
  <c r="AM49" i="68"/>
  <c r="R7" i="92"/>
  <c r="Q20" i="52"/>
  <c r="BE14" i="67"/>
  <c r="BE17" i="67" s="1"/>
  <c r="BF18" i="67" s="1"/>
  <c r="BD22" i="71"/>
  <c r="BE19" i="92"/>
  <c r="E10" i="51"/>
  <c r="AH50" i="68"/>
  <c r="AH51" i="68"/>
  <c r="BG26" i="92"/>
  <c r="BG28" i="92" s="1"/>
  <c r="BI49" i="68"/>
  <c r="BG20" i="92"/>
  <c r="G4" i="82"/>
  <c r="O28" i="52"/>
  <c r="AA20" i="92"/>
  <c r="AC49" i="68"/>
  <c r="AA26" i="92"/>
  <c r="AA28" i="92" s="1"/>
  <c r="N38" i="82"/>
  <c r="N23" i="82"/>
  <c r="AM7" i="92"/>
  <c r="AL20" i="52"/>
  <c r="AP38" i="82"/>
  <c r="AP23" i="82"/>
  <c r="AN39" i="52"/>
  <c r="T50" i="68"/>
  <c r="T51" i="68"/>
  <c r="AC122" i="59"/>
  <c r="G18" i="59" s="1"/>
  <c r="F28" i="116" s="1"/>
  <c r="G17" i="59"/>
  <c r="F27" i="116" s="1"/>
  <c r="AB23" i="82"/>
  <c r="Z39" i="52"/>
  <c r="AB38" i="82"/>
  <c r="BA49" i="68"/>
  <c r="AY26" i="92"/>
  <c r="AY28" i="92" s="1"/>
  <c r="AY20" i="92"/>
  <c r="X20" i="92"/>
  <c r="Z49" i="68"/>
  <c r="X26" i="92"/>
  <c r="X28" i="92" s="1"/>
  <c r="AT50" i="68"/>
  <c r="AT51" i="68"/>
  <c r="BD39" i="52"/>
  <c r="BF23" i="82"/>
  <c r="BF38" i="82"/>
  <c r="AF15" i="82"/>
  <c r="AD29" i="52" s="1"/>
  <c r="AF39" i="82"/>
  <c r="AD42" i="52"/>
  <c r="BB32" i="52"/>
  <c r="BD14" i="82"/>
  <c r="BB31" i="52" s="1"/>
  <c r="AP18" i="67"/>
  <c r="AE15" i="82"/>
  <c r="AC29" i="52" s="1"/>
  <c r="AE39" i="82"/>
  <c r="AC42" i="52"/>
  <c r="X32" i="52"/>
  <c r="Z14" i="82"/>
  <c r="X31" i="52" s="1"/>
  <c r="I15" i="82"/>
  <c r="G29" i="52" s="1"/>
  <c r="I39" i="82"/>
  <c r="H15" i="82"/>
  <c r="F29" i="52" s="1"/>
  <c r="H39" i="82"/>
  <c r="X14" i="67"/>
  <c r="X17" i="67" s="1"/>
  <c r="Y18" i="67" s="1"/>
  <c r="X19" i="92"/>
  <c r="W22" i="71"/>
  <c r="AZ49" i="68"/>
  <c r="AX20" i="92"/>
  <c r="AX26" i="92"/>
  <c r="AX28" i="92" s="1"/>
  <c r="BH31" i="82"/>
  <c r="BH16" i="82" s="1"/>
  <c r="BF30" i="52" s="1"/>
  <c r="R32" i="82"/>
  <c r="AP7" i="92"/>
  <c r="AO20" i="52"/>
  <c r="AU20" i="52"/>
  <c r="AV7" i="92"/>
  <c r="O20" i="92"/>
  <c r="O26" i="92"/>
  <c r="O28" i="92" s="1"/>
  <c r="Q49" i="68"/>
  <c r="P32" i="52"/>
  <c r="R14" i="82"/>
  <c r="P31" i="52" s="1"/>
  <c r="BI14" i="67"/>
  <c r="BI17" i="67" s="1"/>
  <c r="BJ18" i="67" s="1"/>
  <c r="BI19" i="92"/>
  <c r="BH22" i="71"/>
  <c r="AV49" i="68"/>
  <c r="AT20" i="92"/>
  <c r="AT26" i="92"/>
  <c r="AT28" i="92" s="1"/>
  <c r="E122" i="59"/>
  <c r="E18" i="59" s="1"/>
  <c r="E17" i="59"/>
  <c r="BH32" i="52"/>
  <c r="BB19" i="92"/>
  <c r="BB14" i="67"/>
  <c r="BB17" i="67" s="1"/>
  <c r="BC18" i="67" s="1"/>
  <c r="BA22" i="71"/>
  <c r="O39" i="52"/>
  <c r="Q38" i="82"/>
  <c r="Q23" i="82"/>
  <c r="Q24" i="82" s="1"/>
  <c r="O38" i="52" s="1"/>
  <c r="AA18" i="67"/>
  <c r="AA7" i="92"/>
  <c r="Z20" i="52"/>
  <c r="AZ9" i="52"/>
  <c r="AZ12" i="52" s="1"/>
  <c r="BB121" i="59"/>
  <c r="BB122" i="59" s="1"/>
  <c r="BB129" i="59" s="1"/>
  <c r="BB42" i="48"/>
  <c r="Z20" i="92"/>
  <c r="Z26" i="92"/>
  <c r="Z28" i="92" s="1"/>
  <c r="AB49" i="68"/>
  <c r="AF51" i="68"/>
  <c r="AF50" i="68"/>
  <c r="Z13" i="52"/>
  <c r="O12" i="52"/>
  <c r="F38" i="82"/>
  <c r="F24" i="82"/>
  <c r="F23" i="82"/>
  <c r="AB20" i="92"/>
  <c r="AD49" i="68"/>
  <c r="AB26" i="92"/>
  <c r="AB28" i="92" s="1"/>
  <c r="BK22" i="82"/>
  <c r="BK83" i="82"/>
  <c r="BK13" i="82" s="1"/>
  <c r="BI28" i="52" s="1"/>
  <c r="BK31" i="82"/>
  <c r="BK16" i="82" s="1"/>
  <c r="BI30" i="52" s="1"/>
  <c r="P32" i="82"/>
  <c r="AO20" i="92"/>
  <c r="AQ49" i="68"/>
  <c r="AO26" i="92"/>
  <c r="AO28" i="92" s="1"/>
  <c r="AL49" i="68"/>
  <c r="AJ26" i="92"/>
  <c r="AJ28" i="92" s="1"/>
  <c r="AJ20" i="92"/>
  <c r="H51" i="68"/>
  <c r="H50" i="68"/>
  <c r="AZ23" i="82"/>
  <c r="AZ24" i="82" s="1"/>
  <c r="AX38" i="52" s="1"/>
  <c r="AX39" i="52"/>
  <c r="AZ38" i="82"/>
  <c r="BE32" i="52"/>
  <c r="AF24" i="82"/>
  <c r="AD38" i="52" s="1"/>
  <c r="BD31" i="82"/>
  <c r="BD16" i="82" s="1"/>
  <c r="BB30" i="52" s="1"/>
  <c r="BA82" i="82"/>
  <c r="BA12" i="82" s="1"/>
  <c r="BA30" i="82"/>
  <c r="H18" i="67"/>
  <c r="H20" i="67" s="1"/>
  <c r="H39" i="64" s="1"/>
  <c r="G20" i="67"/>
  <c r="G39" i="64" s="1"/>
  <c r="E7" i="92"/>
  <c r="D20" i="52"/>
  <c r="M19" i="92"/>
  <c r="L22" i="71"/>
  <c r="M14" i="67"/>
  <c r="M17" i="67" s="1"/>
  <c r="AW20" i="92"/>
  <c r="AY49" i="68"/>
  <c r="AW26" i="92"/>
  <c r="AW28" i="92" s="1"/>
  <c r="P38" i="82"/>
  <c r="P23" i="82"/>
  <c r="BJ32" i="52"/>
  <c r="BB39" i="52"/>
  <c r="BD38" i="82"/>
  <c r="BD23" i="82"/>
  <c r="BD24" i="82" s="1"/>
  <c r="BB38" i="52" s="1"/>
  <c r="J7" i="92"/>
  <c r="I20" i="52"/>
  <c r="BL22" i="82"/>
  <c r="BL83" i="82"/>
  <c r="BL13" i="82" s="1"/>
  <c r="BJ28" i="52" s="1"/>
  <c r="AX18" i="67"/>
  <c r="AX20" i="67" s="1"/>
  <c r="AX39" i="64" s="1"/>
  <c r="AW20" i="67"/>
  <c r="AW39" i="64" s="1"/>
  <c r="Y32" i="52"/>
  <c r="AA14" i="82"/>
  <c r="Y31" i="52" s="1"/>
  <c r="AN32" i="52"/>
  <c r="AP14" i="82"/>
  <c r="AN31" i="52" s="1"/>
  <c r="U24" i="82"/>
  <c r="S38" i="52" s="1"/>
  <c r="U39" i="82"/>
  <c r="S42" i="52"/>
  <c r="U15" i="82"/>
  <c r="S29" i="52" s="1"/>
  <c r="U22" i="71"/>
  <c r="V14" i="67"/>
  <c r="V17" i="67" s="1"/>
  <c r="W18" i="67" s="1"/>
  <c r="W20" i="67" s="1"/>
  <c r="W39" i="64" s="1"/>
  <c r="V19" i="92"/>
  <c r="AJ20" i="52"/>
  <c r="AK7" i="92"/>
  <c r="AT7" i="92"/>
  <c r="AS20" i="52"/>
  <c r="AI22" i="71"/>
  <c r="AJ14" i="67"/>
  <c r="AJ17" i="67" s="1"/>
  <c r="AK18" i="67" s="1"/>
  <c r="AK20" i="67" s="1"/>
  <c r="AK39" i="64" s="1"/>
  <c r="AJ19" i="92"/>
  <c r="N13" i="52"/>
  <c r="X18" i="67"/>
  <c r="Q26" i="92"/>
  <c r="Q28" i="92" s="1"/>
  <c r="Q20" i="92"/>
  <c r="S49" i="68"/>
  <c r="BJ31" i="82"/>
  <c r="BJ16" i="82" s="1"/>
  <c r="BH30" i="52" s="1"/>
  <c r="AO122" i="59"/>
  <c r="H18" i="59" s="1"/>
  <c r="G28" i="116" s="1"/>
  <c r="H17" i="59"/>
  <c r="G27" i="116" s="1"/>
  <c r="Y39" i="52"/>
  <c r="AA23" i="82"/>
  <c r="AA24" i="82" s="1"/>
  <c r="Y38" i="52" s="1"/>
  <c r="AA38" i="82"/>
  <c r="M24" i="82"/>
  <c r="M38" i="82"/>
  <c r="M23" i="82"/>
  <c r="AI23" i="82"/>
  <c r="AG39" i="52"/>
  <c r="AI38" i="82"/>
  <c r="AS51" i="68"/>
  <c r="AS50" i="68"/>
  <c r="E20" i="92"/>
  <c r="E26" i="92"/>
  <c r="E28" i="92" s="1"/>
  <c r="G49" i="68"/>
  <c r="C69" i="50"/>
  <c r="C55" i="50"/>
  <c r="C70" i="50"/>
  <c r="AB14" i="67"/>
  <c r="AA22" i="71"/>
  <c r="AB19" i="92"/>
  <c r="AK32" i="82"/>
  <c r="BH14" i="67"/>
  <c r="BH17" i="67" s="1"/>
  <c r="BI18" i="67" s="1"/>
  <c r="BH19" i="92"/>
  <c r="BG22" i="71"/>
  <c r="BB22" i="82"/>
  <c r="BB83" i="82"/>
  <c r="BB13" i="82" s="1"/>
  <c r="AZ28" i="52" s="1"/>
  <c r="Z7" i="92"/>
  <c r="Y20" i="52"/>
  <c r="R49" i="68"/>
  <c r="P20" i="92"/>
  <c r="P26" i="92"/>
  <c r="P28" i="92" s="1"/>
  <c r="G39" i="82"/>
  <c r="G15" i="82"/>
  <c r="E29" i="52" s="1"/>
  <c r="BI9" i="52"/>
  <c r="BI12" i="52" s="1"/>
  <c r="BK42" i="48"/>
  <c r="BK121" i="59"/>
  <c r="BK122" i="59" s="1"/>
  <c r="BK129" i="59" s="1"/>
  <c r="AY7" i="92"/>
  <c r="AX20" i="52"/>
  <c r="M20" i="92"/>
  <c r="O49" i="68"/>
  <c r="M26" i="92"/>
  <c r="M28" i="92" s="1"/>
  <c r="AT20" i="52"/>
  <c r="AU7" i="92"/>
  <c r="D52" i="63"/>
  <c r="D9" i="63" s="1"/>
  <c r="C152" i="116" s="1"/>
  <c r="C52" i="52"/>
  <c r="D48" i="50"/>
  <c r="D31" i="50"/>
  <c r="C58" i="52"/>
  <c r="F68" i="50"/>
  <c r="D56" i="50" s="1"/>
  <c r="D54" i="50"/>
  <c r="BA83" i="82"/>
  <c r="BA13" i="82" s="1"/>
  <c r="AY28" i="52" s="1"/>
  <c r="BA22" i="82"/>
  <c r="BG31" i="82"/>
  <c r="BG16" i="82" s="1"/>
  <c r="BE30" i="52" s="1"/>
  <c r="BA126" i="59"/>
  <c r="BM126" i="59" s="1"/>
  <c r="AY11" i="52"/>
  <c r="I48" i="51"/>
  <c r="I14" i="51" s="1"/>
  <c r="I15" i="51" s="1"/>
  <c r="BA41" i="48"/>
  <c r="BB41" i="48"/>
  <c r="AI14" i="82"/>
  <c r="AG31" i="52" s="1"/>
  <c r="BC23" i="82"/>
  <c r="BA39" i="52"/>
  <c r="BC38" i="82"/>
  <c r="AU32" i="82"/>
  <c r="BE20" i="92"/>
  <c r="BG49" i="68"/>
  <c r="BE26" i="92"/>
  <c r="BE28" i="92" s="1"/>
  <c r="X22" i="71"/>
  <c r="Y14" i="67"/>
  <c r="Y17" i="67" s="1"/>
  <c r="Z18" i="67" s="1"/>
  <c r="Z20" i="67" s="1"/>
  <c r="Z39" i="64" s="1"/>
  <c r="Y19" i="92"/>
  <c r="R20" i="52"/>
  <c r="S7" i="92"/>
  <c r="AR18" i="67"/>
  <c r="AR20" i="67" s="1"/>
  <c r="AR39" i="64" s="1"/>
  <c r="BL121" i="59"/>
  <c r="BL122" i="59" s="1"/>
  <c r="BL129" i="59" s="1"/>
  <c r="BJ9" i="52"/>
  <c r="BJ12" i="52" s="1"/>
  <c r="BL42" i="48"/>
  <c r="AV20" i="92"/>
  <c r="AX49" i="68"/>
  <c r="AV26" i="92"/>
  <c r="AV28" i="92" s="1"/>
  <c r="N20" i="52"/>
  <c r="O7" i="92"/>
  <c r="BE49" i="68"/>
  <c r="BC20" i="92"/>
  <c r="BC26" i="92"/>
  <c r="BC28" i="92" s="1"/>
  <c r="BG14" i="67"/>
  <c r="BG17" i="67" s="1"/>
  <c r="BG19" i="92"/>
  <c r="BF22" i="71"/>
  <c r="K24" i="82"/>
  <c r="K38" i="82"/>
  <c r="K23" i="82"/>
  <c r="AW38" i="82"/>
  <c r="AW23" i="82"/>
  <c r="AU39" i="52"/>
  <c r="AH19" i="92"/>
  <c r="AG22" i="71"/>
  <c r="AH14" i="67"/>
  <c r="AH17" i="67" s="1"/>
  <c r="K32" i="52"/>
  <c r="M14" i="82"/>
  <c r="K31" i="52" s="1"/>
  <c r="AR50" i="68"/>
  <c r="AR51" i="68"/>
  <c r="BD26" i="92"/>
  <c r="BD28" i="92" s="1"/>
  <c r="BD20" i="92"/>
  <c r="BF49" i="68"/>
  <c r="AM12" i="52"/>
  <c r="AX13" i="52"/>
  <c r="AU18" i="67"/>
  <c r="AU20" i="67" s="1"/>
  <c r="AU39" i="64" s="1"/>
  <c r="AT20" i="67"/>
  <c r="AT39" i="64" s="1"/>
  <c r="AL7" i="92"/>
  <c r="AK20" i="52"/>
  <c r="G22" i="59"/>
  <c r="F32" i="116" s="1"/>
  <c r="AC127" i="59"/>
  <c r="Y14" i="82"/>
  <c r="W31" i="52" s="1"/>
  <c r="W32" i="52"/>
  <c r="AO31" i="82"/>
  <c r="AO16" i="82" s="1"/>
  <c r="AR39" i="82"/>
  <c r="AP42" i="52"/>
  <c r="AR15" i="82"/>
  <c r="AP29" i="52" s="1"/>
  <c r="AP20" i="52"/>
  <c r="AQ7" i="92"/>
  <c r="AI20" i="52"/>
  <c r="AJ7" i="92"/>
  <c r="AA28" i="52"/>
  <c r="I4" i="82"/>
  <c r="AY9" i="52"/>
  <c r="BA42" i="48"/>
  <c r="BA121" i="59"/>
  <c r="I45" i="51"/>
  <c r="I10" i="51" s="1"/>
  <c r="I11" i="51" s="1"/>
  <c r="N32" i="82"/>
  <c r="AW51" i="68"/>
  <c r="AW50" i="68"/>
  <c r="BD19" i="92"/>
  <c r="BD14" i="67"/>
  <c r="BD17" i="67" s="1"/>
  <c r="BD20" i="67" s="1"/>
  <c r="BD39" i="64" s="1"/>
  <c r="BC22" i="71"/>
  <c r="BD12" i="52"/>
  <c r="D32" i="52"/>
  <c r="F14" i="82"/>
  <c r="D31" i="52" s="1"/>
  <c r="M75" i="68"/>
  <c r="O305" i="6" s="1"/>
  <c r="M79" i="68"/>
  <c r="O469" i="6" s="1"/>
  <c r="M80" i="68"/>
  <c r="O496" i="6" s="1"/>
  <c r="M73" i="68"/>
  <c r="O184" i="6" s="1"/>
  <c r="O185" i="6" s="1"/>
  <c r="M77" i="68"/>
  <c r="O406" i="6" s="1"/>
  <c r="M71" i="68"/>
  <c r="M76" i="68"/>
  <c r="O341" i="6" s="1"/>
  <c r="M74" i="68"/>
  <c r="O193" i="6" s="1"/>
  <c r="O194" i="6" s="1"/>
  <c r="M72" i="68"/>
  <c r="O175" i="6" s="1"/>
  <c r="O176" i="6" s="1"/>
  <c r="M78" i="68"/>
  <c r="O442" i="6" s="1"/>
  <c r="T15" i="82"/>
  <c r="R29" i="52" s="1"/>
  <c r="R42" i="52"/>
  <c r="T39" i="82"/>
  <c r="J26" i="92"/>
  <c r="J28" i="92" s="1"/>
  <c r="J20" i="92"/>
  <c r="L49" i="68"/>
  <c r="AM14" i="82"/>
  <c r="AK31" i="52" s="1"/>
  <c r="AK32" i="52"/>
  <c r="BI83" i="82"/>
  <c r="BI13" i="82" s="1"/>
  <c r="BG28" i="52" s="1"/>
  <c r="BI22" i="82"/>
  <c r="AC7" i="92"/>
  <c r="AB20" i="52"/>
  <c r="BC12" i="52"/>
  <c r="BI82" i="82"/>
  <c r="BI12" i="82" s="1"/>
  <c r="AN26" i="92"/>
  <c r="AN28" i="92" s="1"/>
  <c r="AN20" i="92"/>
  <c r="AP49" i="68"/>
  <c r="AA14" i="67"/>
  <c r="AA17" i="67" s="1"/>
  <c r="AB18" i="67" s="1"/>
  <c r="AA19" i="92"/>
  <c r="Z22" i="71"/>
  <c r="AB39" i="52"/>
  <c r="AD38" i="82"/>
  <c r="AD23" i="82"/>
  <c r="AD24" i="82" s="1"/>
  <c r="AB38" i="52" s="1"/>
  <c r="O32" i="52"/>
  <c r="G3" i="82"/>
  <c r="D36" i="52" s="1"/>
  <c r="Q14" i="82"/>
  <c r="O31" i="52" s="1"/>
  <c r="BK41" i="48"/>
  <c r="BC14" i="82"/>
  <c r="BA31" i="52" s="1"/>
  <c r="BA32" i="52"/>
  <c r="F17" i="59"/>
  <c r="E27" i="116" s="1"/>
  <c r="Q122" i="59"/>
  <c r="F18" i="59" s="1"/>
  <c r="E28" i="116" s="1"/>
  <c r="AG51" i="68"/>
  <c r="AG50" i="68"/>
  <c r="I18" i="67"/>
  <c r="I20" i="67" s="1"/>
  <c r="I39" i="64" s="1"/>
  <c r="AZ32" i="82"/>
  <c r="AO14" i="82"/>
  <c r="AM31" i="52" s="1"/>
  <c r="AM32" i="52"/>
  <c r="K3" i="82"/>
  <c r="F36" i="52" s="1"/>
  <c r="L20" i="52"/>
  <c r="M7" i="92"/>
  <c r="AD20" i="52"/>
  <c r="AE7" i="92"/>
  <c r="BB82" i="82"/>
  <c r="BB12" i="82" s="1"/>
  <c r="AC38" i="82"/>
  <c r="AC23" i="82"/>
  <c r="AC24" i="82" s="1"/>
  <c r="AA38" i="52" s="1"/>
  <c r="AA39" i="52"/>
  <c r="L15" i="82"/>
  <c r="J29" i="52" s="1"/>
  <c r="L39" i="82"/>
  <c r="S32" i="82"/>
  <c r="Y23" i="82"/>
  <c r="Y24" i="82" s="1"/>
  <c r="W38" i="52" s="1"/>
  <c r="Y38" i="82"/>
  <c r="W39" i="52"/>
  <c r="S20" i="67"/>
  <c r="S39" i="64" s="1"/>
  <c r="T18" i="67"/>
  <c r="T20" i="67" s="1"/>
  <c r="T39" i="64" s="1"/>
  <c r="F18" i="67"/>
  <c r="F20" i="67" s="1"/>
  <c r="F39" i="64" s="1"/>
  <c r="BB20" i="92"/>
  <c r="BD49" i="68"/>
  <c r="BB26" i="92"/>
  <c r="BB28" i="92" s="1"/>
  <c r="AU14" i="82"/>
  <c r="AS31" i="52" s="1"/>
  <c r="AS32" i="52"/>
  <c r="E30" i="82"/>
  <c r="E82" i="82"/>
  <c r="AV39" i="82"/>
  <c r="AT42" i="52"/>
  <c r="AV15" i="82"/>
  <c r="AT29" i="52" s="1"/>
  <c r="AD7" i="92"/>
  <c r="AC20" i="52"/>
  <c r="I50" i="68"/>
  <c r="I51" i="68"/>
  <c r="AL23" i="82"/>
  <c r="AL24" i="82" s="1"/>
  <c r="AJ38" i="52" s="1"/>
  <c r="AJ39" i="52"/>
  <c r="AL38" i="82"/>
  <c r="E14" i="51"/>
  <c r="AY18" i="67"/>
  <c r="AY20" i="67" s="1"/>
  <c r="AY39" i="64" s="1"/>
  <c r="AI50" i="68"/>
  <c r="AI51" i="68"/>
  <c r="BI121" i="59"/>
  <c r="BI122" i="59" s="1"/>
  <c r="BI129" i="59" s="1"/>
  <c r="BG9" i="52"/>
  <c r="BG12" i="52" s="1"/>
  <c r="BI42" i="48"/>
  <c r="AU51" i="68"/>
  <c r="AU50" i="68"/>
  <c r="AC26" i="92"/>
  <c r="AC28" i="92" s="1"/>
  <c r="AC20" i="92"/>
  <c r="AE49" i="68"/>
  <c r="P14" i="67"/>
  <c r="P19" i="92"/>
  <c r="O22" i="71"/>
  <c r="BI31" i="82"/>
  <c r="BI16" i="82" s="1"/>
  <c r="BG30" i="52" s="1"/>
  <c r="AN14" i="67"/>
  <c r="AM22" i="71"/>
  <c r="AN19" i="92"/>
  <c r="Y20" i="92"/>
  <c r="AA49" i="68"/>
  <c r="Y26" i="92"/>
  <c r="Y28" i="92" s="1"/>
  <c r="AL26" i="92"/>
  <c r="AL28" i="92" s="1"/>
  <c r="AL20" i="92"/>
  <c r="AN49" i="68"/>
  <c r="BD32" i="52"/>
  <c r="BF14" i="82"/>
  <c r="BD31" i="52" s="1"/>
  <c r="BM74" i="82"/>
  <c r="BN82" i="82" s="1"/>
  <c r="Q31" i="82"/>
  <c r="Q16" i="82" s="1"/>
  <c r="V51" i="68"/>
  <c r="V50" i="68"/>
  <c r="O38" i="82"/>
  <c r="O23" i="82"/>
  <c r="BC31" i="82"/>
  <c r="BC16" i="82" s="1"/>
  <c r="BA30" i="52" s="1"/>
  <c r="V42" i="52"/>
  <c r="X15" i="82"/>
  <c r="V29" i="52" s="1"/>
  <c r="X39" i="82"/>
  <c r="AC14" i="82"/>
  <c r="AA31" i="52" s="1"/>
  <c r="AA32" i="52"/>
  <c r="I3" i="82"/>
  <c r="E36" i="52" s="1"/>
  <c r="AN32" i="82"/>
  <c r="N20" i="92"/>
  <c r="N26" i="92"/>
  <c r="N28" i="92" s="1"/>
  <c r="P49" i="68"/>
  <c r="AN23" i="82"/>
  <c r="AN38" i="82"/>
  <c r="AL39" i="52"/>
  <c r="BB31" i="82"/>
  <c r="BB16" i="82" s="1"/>
  <c r="AZ30" i="52" s="1"/>
  <c r="AZ14" i="82"/>
  <c r="AX31" i="52" s="1"/>
  <c r="V15" i="82"/>
  <c r="T29" i="52" s="1"/>
  <c r="T42" i="52"/>
  <c r="V39" i="82"/>
  <c r="AQ18" i="67"/>
  <c r="AQ20" i="67" s="1"/>
  <c r="AQ39" i="64" s="1"/>
  <c r="AP20" i="67"/>
  <c r="AP39" i="64" s="1"/>
  <c r="AM18" i="67"/>
  <c r="AM20" i="67" s="1"/>
  <c r="AM39" i="64" s="1"/>
  <c r="AL20" i="67"/>
  <c r="AL39" i="64" s="1"/>
  <c r="U18" i="67"/>
  <c r="U20" i="67" s="1"/>
  <c r="U39" i="64" s="1"/>
  <c r="AE24" i="82"/>
  <c r="AC38" i="52" s="1"/>
  <c r="K51" i="68"/>
  <c r="K50" i="68"/>
  <c r="AW39" i="52"/>
  <c r="AY38" i="82"/>
  <c r="AY23" i="82"/>
  <c r="AY24" i="82" s="1"/>
  <c r="AW38" i="52" s="1"/>
  <c r="BJ22" i="82"/>
  <c r="BJ83" i="82"/>
  <c r="BJ13" i="82" s="1"/>
  <c r="BA12" i="52"/>
  <c r="AC14" i="67"/>
  <c r="AC17" i="67" s="1"/>
  <c r="AC19" i="92"/>
  <c r="AB22" i="71"/>
  <c r="N19" i="92"/>
  <c r="N14" i="67"/>
  <c r="N17" i="67" s="1"/>
  <c r="M22" i="71"/>
  <c r="AQ15" i="82"/>
  <c r="AO29" i="52" s="1"/>
  <c r="AO42" i="52"/>
  <c r="AQ39" i="82"/>
  <c r="AT24" i="82"/>
  <c r="AR38" i="52" s="1"/>
  <c r="AJ32" i="52"/>
  <c r="AL14" i="82"/>
  <c r="AJ31" i="52" s="1"/>
  <c r="C22" i="71"/>
  <c r="D19" i="92"/>
  <c r="D14" i="67"/>
  <c r="BG22" i="82"/>
  <c r="BG83" i="82"/>
  <c r="BG13" i="82" s="1"/>
  <c r="BE28" i="52" s="1"/>
  <c r="BF39" i="52"/>
  <c r="BH23" i="82"/>
  <c r="BH24" i="82" s="1"/>
  <c r="BF38" i="52" s="1"/>
  <c r="BH38" i="82"/>
  <c r="X39" i="52"/>
  <c r="Z38" i="82"/>
  <c r="Z23" i="82"/>
  <c r="Z24" i="82" s="1"/>
  <c r="X38" i="52" s="1"/>
  <c r="W23" i="82"/>
  <c r="W24" i="82" s="1"/>
  <c r="U38" i="52" s="1"/>
  <c r="U39" i="52"/>
  <c r="W38" i="82"/>
  <c r="Q19" i="92"/>
  <c r="Q14" i="67"/>
  <c r="Q17" i="67" s="1"/>
  <c r="P22" i="71"/>
  <c r="BM35" i="48"/>
  <c r="BN41" i="48" s="1"/>
  <c r="BF12" i="52"/>
  <c r="AO127" i="59"/>
  <c r="H22" i="59"/>
  <c r="G32" i="116" s="1"/>
  <c r="AD14" i="82"/>
  <c r="AB31" i="52" s="1"/>
  <c r="AB32" i="52"/>
  <c r="V20" i="92"/>
  <c r="X49" i="68"/>
  <c r="V26" i="92"/>
  <c r="V28" i="92" s="1"/>
  <c r="BF31" i="82"/>
  <c r="BF16" i="82" s="1"/>
  <c r="BD30" i="52" s="1"/>
  <c r="E22" i="82"/>
  <c r="E83" i="82"/>
  <c r="R38" i="82"/>
  <c r="R23" i="82"/>
  <c r="R24" i="82" s="1"/>
  <c r="P38" i="52" s="1"/>
  <c r="P39" i="52"/>
  <c r="L18" i="67"/>
  <c r="L20" i="67" s="1"/>
  <c r="L39" i="64" s="1"/>
  <c r="K20" i="67"/>
  <c r="K39" i="64" s="1"/>
  <c r="V18" i="67"/>
  <c r="AG20" i="52"/>
  <c r="AH7" i="92"/>
  <c r="G17" i="51"/>
  <c r="AC31" i="82"/>
  <c r="AC16" i="82" s="1"/>
  <c r="O32" i="82"/>
  <c r="AK50" i="68"/>
  <c r="AK51" i="68"/>
  <c r="Z32" i="82"/>
  <c r="P14" i="82"/>
  <c r="N31" i="52" s="1"/>
  <c r="AY32" i="82"/>
  <c r="O14" i="82"/>
  <c r="M31" i="52" s="1"/>
  <c r="BN30" i="82"/>
  <c r="BN29" i="82"/>
  <c r="BL31" i="82"/>
  <c r="BF19" i="92"/>
  <c r="BE22" i="71"/>
  <c r="BF14" i="67"/>
  <c r="BF17" i="67" s="1"/>
  <c r="BG18" i="67" s="1"/>
  <c r="J50" i="68"/>
  <c r="J51" i="68"/>
  <c r="BJ42" i="48"/>
  <c r="BJ121" i="59"/>
  <c r="BJ122" i="59" s="1"/>
  <c r="BJ129" i="59" s="1"/>
  <c r="BH9" i="52"/>
  <c r="BH12" i="52" s="1"/>
  <c r="T20" i="52"/>
  <c r="U7" i="92"/>
  <c r="AJ32" i="82"/>
  <c r="AX7" i="92"/>
  <c r="AW20" i="52"/>
  <c r="AV20" i="67"/>
  <c r="AV39" i="64" s="1"/>
  <c r="AH24" i="82"/>
  <c r="AF38" i="52" s="1"/>
  <c r="AP32" i="82"/>
  <c r="E22" i="59"/>
  <c r="E127" i="59"/>
  <c r="AS39" i="52"/>
  <c r="AU38" i="82"/>
  <c r="AU23" i="82"/>
  <c r="AU24" i="82" s="1"/>
  <c r="AS38" i="52" s="1"/>
  <c r="BG42" i="48"/>
  <c r="BG121" i="59"/>
  <c r="BG122" i="59" s="1"/>
  <c r="BG129" i="59" s="1"/>
  <c r="BE9" i="52"/>
  <c r="BE12" i="52" s="1"/>
  <c r="AM28" i="52"/>
  <c r="K4" i="82"/>
  <c r="L26" i="92"/>
  <c r="L28" i="92" s="1"/>
  <c r="L20" i="92"/>
  <c r="N49" i="68"/>
  <c r="AS24" i="82"/>
  <c r="AQ38" i="52" s="1"/>
  <c r="AS15" i="82"/>
  <c r="AQ29" i="52" s="1"/>
  <c r="AQ42" i="52"/>
  <c r="AS39" i="82"/>
  <c r="D26" i="92"/>
  <c r="D28" i="92" s="1"/>
  <c r="F49" i="68"/>
  <c r="D20" i="92"/>
  <c r="F22" i="59"/>
  <c r="E32" i="116" s="1"/>
  <c r="Q127" i="59"/>
  <c r="BH129" i="59"/>
  <c r="AX14" i="82"/>
  <c r="AV31" i="52" s="1"/>
  <c r="V7" i="92"/>
  <c r="U20" i="52"/>
  <c r="AO49" i="68"/>
  <c r="AM20" i="92"/>
  <c r="AM26" i="92"/>
  <c r="AM28" i="92" s="1"/>
  <c r="AH20" i="92"/>
  <c r="AH26" i="92"/>
  <c r="AH28" i="92" s="1"/>
  <c r="AJ49" i="68"/>
  <c r="AM38" i="82"/>
  <c r="AK39" i="52"/>
  <c r="AM23" i="82"/>
  <c r="AK23" i="82"/>
  <c r="AK38" i="82"/>
  <c r="AI39" i="52"/>
  <c r="AA12" i="52"/>
  <c r="AL13" i="52"/>
  <c r="I7" i="92"/>
  <c r="H20" i="52"/>
  <c r="M20" i="52"/>
  <c r="N7" i="92"/>
  <c r="X7" i="92"/>
  <c r="W20" i="52"/>
  <c r="Q42" i="52"/>
  <c r="S39" i="82"/>
  <c r="S15" i="82"/>
  <c r="Q29" i="52" s="1"/>
  <c r="Y50" i="68"/>
  <c r="Y51" i="68"/>
  <c r="AG24" i="82"/>
  <c r="AE38" i="52" s="1"/>
  <c r="AG39" i="82"/>
  <c r="AG15" i="82"/>
  <c r="AE29" i="52" s="1"/>
  <c r="AE42" i="52"/>
  <c r="W50" i="68"/>
  <c r="W51" i="68"/>
  <c r="U50" i="68"/>
  <c r="U51" i="68"/>
  <c r="AW14" i="82"/>
  <c r="AU31" i="52" s="1"/>
  <c r="AS20" i="67"/>
  <c r="AS39" i="64" s="1"/>
  <c r="BE39" i="82"/>
  <c r="BC42" i="52"/>
  <c r="BE15" i="82"/>
  <c r="BC32" i="52"/>
  <c r="BE14" i="82"/>
  <c r="BC31" i="52" s="1"/>
  <c r="BC28" i="52"/>
  <c r="BD7" i="92"/>
  <c r="BC20" i="52"/>
  <c r="AG20" i="67"/>
  <c r="AG39" i="64" s="1"/>
  <c r="D208" i="59"/>
  <c r="D103" i="59"/>
  <c r="C42" i="71"/>
  <c r="C35" i="64"/>
  <c r="C111" i="116"/>
  <c r="F38" i="64"/>
  <c r="I21" i="34"/>
  <c r="H27" i="36"/>
  <c r="H26" i="36" s="1"/>
  <c r="K38" i="28"/>
  <c r="J40" i="28"/>
  <c r="G15" i="36"/>
  <c r="G16" i="36" s="1"/>
  <c r="I203" i="59"/>
  <c r="G17" i="34"/>
  <c r="G19" i="34" s="1"/>
  <c r="G56" i="63"/>
  <c r="F20" i="34"/>
  <c r="D15" i="63"/>
  <c r="C158" i="116" s="1"/>
  <c r="AN35" i="33"/>
  <c r="AO35" i="33" s="1"/>
  <c r="AP35" i="33" s="1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F58" i="63"/>
  <c r="C123" i="116"/>
  <c r="F22" i="34"/>
  <c r="N8" i="33"/>
  <c r="L69" i="33"/>
  <c r="M7" i="33"/>
  <c r="BB20" i="52" l="1"/>
  <c r="E5" i="91"/>
  <c r="M3" i="82"/>
  <c r="BE18" i="67"/>
  <c r="BB7" i="92"/>
  <c r="BC32" i="82"/>
  <c r="BD32" i="82"/>
  <c r="BB32" i="82"/>
  <c r="I17" i="51"/>
  <c r="J48" i="51"/>
  <c r="K48" i="51" s="1"/>
  <c r="BD20" i="52"/>
  <c r="G5" i="97"/>
  <c r="AJ20" i="67"/>
  <c r="AJ39" i="64" s="1"/>
  <c r="BC20" i="67"/>
  <c r="BC39" i="64" s="1"/>
  <c r="V20" i="67"/>
  <c r="V39" i="64" s="1"/>
  <c r="BF32" i="82"/>
  <c r="AO32" i="82"/>
  <c r="BK32" i="82"/>
  <c r="Y20" i="67"/>
  <c r="Y39" i="64" s="1"/>
  <c r="AC32" i="82"/>
  <c r="BM41" i="48"/>
  <c r="BH32" i="82"/>
  <c r="AM15" i="82"/>
  <c r="AK29" i="52" s="1"/>
  <c r="AM39" i="82"/>
  <c r="AK42" i="52"/>
  <c r="AM24" i="82"/>
  <c r="AK38" i="52" s="1"/>
  <c r="AO51" i="68"/>
  <c r="AO50" i="68"/>
  <c r="F50" i="68"/>
  <c r="F51" i="68"/>
  <c r="F5" i="68"/>
  <c r="F37" i="52"/>
  <c r="K5" i="82"/>
  <c r="F42" i="52" s="1"/>
  <c r="J75" i="68"/>
  <c r="L305" i="6" s="1"/>
  <c r="J76" i="68"/>
  <c r="L341" i="6" s="1"/>
  <c r="J77" i="68"/>
  <c r="L406" i="6" s="1"/>
  <c r="J78" i="68"/>
  <c r="L442" i="6" s="1"/>
  <c r="J80" i="68"/>
  <c r="L496" i="6" s="1"/>
  <c r="J74" i="68"/>
  <c r="L193" i="6" s="1"/>
  <c r="J73" i="68"/>
  <c r="L184" i="6" s="1"/>
  <c r="L185" i="6" s="1"/>
  <c r="J79" i="68"/>
  <c r="L469" i="6" s="1"/>
  <c r="J71" i="68"/>
  <c r="J72" i="68"/>
  <c r="L175" i="6" s="1"/>
  <c r="L176" i="6" s="1"/>
  <c r="BM42" i="48"/>
  <c r="D17" i="67"/>
  <c r="D4" i="67"/>
  <c r="BH28" i="52"/>
  <c r="BJ14" i="82"/>
  <c r="BH31" i="52" s="1"/>
  <c r="M4" i="82"/>
  <c r="P51" i="68"/>
  <c r="P50" i="68"/>
  <c r="W77" i="68"/>
  <c r="Y406" i="6" s="1"/>
  <c r="W79" i="68"/>
  <c r="Y469" i="6" s="1"/>
  <c r="W73" i="68"/>
  <c r="Y184" i="6" s="1"/>
  <c r="Y185" i="6" s="1"/>
  <c r="W74" i="68"/>
  <c r="Y193" i="6" s="1"/>
  <c r="W76" i="68"/>
  <c r="Y341" i="6" s="1"/>
  <c r="W71" i="68"/>
  <c r="W80" i="68"/>
  <c r="Y496" i="6" s="1"/>
  <c r="W75" i="68"/>
  <c r="Y305" i="6" s="1"/>
  <c r="W78" i="68"/>
  <c r="Y442" i="6" s="1"/>
  <c r="W72" i="68"/>
  <c r="Y175" i="6" s="1"/>
  <c r="Y176" i="6" s="1"/>
  <c r="AJ51" i="68"/>
  <c r="AJ50" i="68"/>
  <c r="BH39" i="52"/>
  <c r="BJ38" i="82"/>
  <c r="BJ23" i="82"/>
  <c r="BE20" i="52"/>
  <c r="BF7" i="92"/>
  <c r="E24" i="82"/>
  <c r="E38" i="82"/>
  <c r="E23" i="82"/>
  <c r="O18" i="67"/>
  <c r="O20" i="67" s="1"/>
  <c r="O39" i="64" s="1"/>
  <c r="BL16" i="82"/>
  <c r="BJ30" i="52" s="1"/>
  <c r="BL32" i="82"/>
  <c r="AK71" i="68"/>
  <c r="AK79" i="68"/>
  <c r="AM469" i="6" s="1"/>
  <c r="AK75" i="68"/>
  <c r="AM305" i="6" s="1"/>
  <c r="AK72" i="68"/>
  <c r="AM175" i="6" s="1"/>
  <c r="AM176" i="6" s="1"/>
  <c r="AK73" i="68"/>
  <c r="AM184" i="6" s="1"/>
  <c r="AM185" i="6" s="1"/>
  <c r="AK77" i="68"/>
  <c r="AM406" i="6" s="1"/>
  <c r="AK74" i="68"/>
  <c r="AM193" i="6" s="1"/>
  <c r="AK80" i="68"/>
  <c r="AM496" i="6" s="1"/>
  <c r="AK78" i="68"/>
  <c r="AM442" i="6" s="1"/>
  <c r="AK76" i="68"/>
  <c r="AM341" i="6" s="1"/>
  <c r="AO129" i="59"/>
  <c r="H23" i="59"/>
  <c r="G33" i="116" s="1"/>
  <c r="AW42" i="52"/>
  <c r="AY39" i="82"/>
  <c r="AY15" i="82"/>
  <c r="AW29" i="52" s="1"/>
  <c r="BI7" i="92"/>
  <c r="BH20" i="52"/>
  <c r="BH39" i="82"/>
  <c r="BH15" i="82"/>
  <c r="BF29" i="52" s="1"/>
  <c r="BF42" i="52"/>
  <c r="AU15" i="82"/>
  <c r="AS29" i="52" s="1"/>
  <c r="AS42" i="52"/>
  <c r="AU39" i="82"/>
  <c r="BK49" i="68"/>
  <c r="BI26" i="92"/>
  <c r="BI28" i="92" s="1"/>
  <c r="BI20" i="92"/>
  <c r="BN31" i="82"/>
  <c r="AA30" i="52"/>
  <c r="I7" i="82"/>
  <c r="U71" i="68"/>
  <c r="U74" i="68"/>
  <c r="W193" i="6" s="1"/>
  <c r="U73" i="68"/>
  <c r="W184" i="6" s="1"/>
  <c r="W185" i="6" s="1"/>
  <c r="U72" i="68"/>
  <c r="W175" i="6" s="1"/>
  <c r="W176" i="6" s="1"/>
  <c r="U78" i="68"/>
  <c r="W442" i="6" s="1"/>
  <c r="U75" i="68"/>
  <c r="W305" i="6" s="1"/>
  <c r="U77" i="68"/>
  <c r="W406" i="6" s="1"/>
  <c r="U76" i="68"/>
  <c r="W341" i="6" s="1"/>
  <c r="U79" i="68"/>
  <c r="W469" i="6" s="1"/>
  <c r="U80" i="68"/>
  <c r="W496" i="6" s="1"/>
  <c r="Y79" i="68"/>
  <c r="AA469" i="6" s="1"/>
  <c r="Y77" i="68"/>
  <c r="AA406" i="6" s="1"/>
  <c r="Y80" i="68"/>
  <c r="AA496" i="6" s="1"/>
  <c r="Y73" i="68"/>
  <c r="AA184" i="6" s="1"/>
  <c r="AA185" i="6" s="1"/>
  <c r="Y72" i="68"/>
  <c r="AA175" i="6" s="1"/>
  <c r="AA176" i="6" s="1"/>
  <c r="Y76" i="68"/>
  <c r="AA341" i="6" s="1"/>
  <c r="Y74" i="68"/>
  <c r="AA193" i="6" s="1"/>
  <c r="Y78" i="68"/>
  <c r="AA442" i="6" s="1"/>
  <c r="Y75" i="68"/>
  <c r="AA305" i="6" s="1"/>
  <c r="Y71" i="68"/>
  <c r="N50" i="68"/>
  <c r="N51" i="68"/>
  <c r="BH49" i="68"/>
  <c r="BF26" i="92"/>
  <c r="BF28" i="92" s="1"/>
  <c r="BF20" i="92"/>
  <c r="E13" i="82"/>
  <c r="BM83" i="82"/>
  <c r="R18" i="67"/>
  <c r="R20" i="67" s="1"/>
  <c r="R39" i="64" s="1"/>
  <c r="AN51" i="68"/>
  <c r="AN50" i="68"/>
  <c r="AN17" i="67"/>
  <c r="G4" i="67"/>
  <c r="E32" i="82"/>
  <c r="E31" i="82"/>
  <c r="E16" i="82" s="1"/>
  <c r="O407" i="6"/>
  <c r="K230" i="97" s="1"/>
  <c r="K229" i="97"/>
  <c r="BA122" i="59"/>
  <c r="I18" i="59" s="1"/>
  <c r="H28" i="116" s="1"/>
  <c r="I17" i="59"/>
  <c r="H27" i="116" s="1"/>
  <c r="AU42" i="52"/>
  <c r="AW39" i="82"/>
  <c r="AW15" i="82"/>
  <c r="AU29" i="52" s="1"/>
  <c r="BK20" i="92"/>
  <c r="BK26" i="92"/>
  <c r="BK28" i="92" s="1"/>
  <c r="BM49" i="68"/>
  <c r="BG32" i="82"/>
  <c r="E52" i="63"/>
  <c r="D52" i="52"/>
  <c r="E31" i="50"/>
  <c r="E49" i="52" s="1"/>
  <c r="D58" i="52"/>
  <c r="E48" i="50"/>
  <c r="BI20" i="67"/>
  <c r="BI39" i="64" s="1"/>
  <c r="G50" i="68"/>
  <c r="G51" i="68"/>
  <c r="X20" i="67"/>
  <c r="X39" i="64" s="1"/>
  <c r="AZ50" i="68"/>
  <c r="AZ51" i="68"/>
  <c r="AC50" i="68"/>
  <c r="AC51" i="68"/>
  <c r="AH78" i="68"/>
  <c r="AJ442" i="6" s="1"/>
  <c r="AH79" i="68"/>
  <c r="AJ469" i="6" s="1"/>
  <c r="AH80" i="68"/>
  <c r="AJ496" i="6" s="1"/>
  <c r="AH71" i="68"/>
  <c r="AH73" i="68"/>
  <c r="AJ184" i="6" s="1"/>
  <c r="AJ185" i="6" s="1"/>
  <c r="AH72" i="68"/>
  <c r="AJ175" i="6" s="1"/>
  <c r="AJ176" i="6" s="1"/>
  <c r="AH75" i="68"/>
  <c r="AJ305" i="6" s="1"/>
  <c r="AJ357" i="6" s="1"/>
  <c r="AJ358" i="6" s="1"/>
  <c r="AH74" i="68"/>
  <c r="AJ193" i="6" s="1"/>
  <c r="AH77" i="68"/>
  <c r="AJ406" i="6" s="1"/>
  <c r="AH76" i="68"/>
  <c r="AJ341" i="6" s="1"/>
  <c r="AF145" i="91" s="1"/>
  <c r="AM51" i="68"/>
  <c r="AM50" i="68"/>
  <c r="AO24" i="82"/>
  <c r="AM38" i="52" s="1"/>
  <c r="AO15" i="82"/>
  <c r="AM42" i="52"/>
  <c r="AO39" i="82"/>
  <c r="AL42" i="52"/>
  <c r="AN39" i="82"/>
  <c r="AN15" i="82"/>
  <c r="AL29" i="52" s="1"/>
  <c r="V72" i="68"/>
  <c r="X175" i="6" s="1"/>
  <c r="X176" i="6" s="1"/>
  <c r="V80" i="68"/>
  <c r="X496" i="6" s="1"/>
  <c r="V71" i="68"/>
  <c r="V77" i="68"/>
  <c r="X406" i="6" s="1"/>
  <c r="V76" i="68"/>
  <c r="X341" i="6" s="1"/>
  <c r="V73" i="68"/>
  <c r="X184" i="6" s="1"/>
  <c r="X185" i="6" s="1"/>
  <c r="V79" i="68"/>
  <c r="X469" i="6" s="1"/>
  <c r="V75" i="68"/>
  <c r="X305" i="6" s="1"/>
  <c r="V74" i="68"/>
  <c r="X193" i="6" s="1"/>
  <c r="V78" i="68"/>
  <c r="X442" i="6" s="1"/>
  <c r="BI32" i="82"/>
  <c r="AU80" i="68"/>
  <c r="AW496" i="6" s="1"/>
  <c r="AU77" i="68"/>
  <c r="AW406" i="6" s="1"/>
  <c r="AU72" i="68"/>
  <c r="AW175" i="6" s="1"/>
  <c r="AW176" i="6" s="1"/>
  <c r="AU73" i="68"/>
  <c r="AW184" i="6" s="1"/>
  <c r="AW185" i="6" s="1"/>
  <c r="AU75" i="68"/>
  <c r="AW305" i="6" s="1"/>
  <c r="AU76" i="68"/>
  <c r="AW341" i="6" s="1"/>
  <c r="AU78" i="68"/>
  <c r="AW442" i="6" s="1"/>
  <c r="AU79" i="68"/>
  <c r="AW469" i="6" s="1"/>
  <c r="AU71" i="68"/>
  <c r="AU74" i="68"/>
  <c r="AW193" i="6" s="1"/>
  <c r="I75" i="68"/>
  <c r="K305" i="6" s="1"/>
  <c r="I74" i="68"/>
  <c r="K193" i="6" s="1"/>
  <c r="I80" i="68"/>
  <c r="K496" i="6" s="1"/>
  <c r="I76" i="68"/>
  <c r="K341" i="6" s="1"/>
  <c r="I72" i="68"/>
  <c r="K175" i="6" s="1"/>
  <c r="K176" i="6" s="1"/>
  <c r="I78" i="68"/>
  <c r="K442" i="6" s="1"/>
  <c r="I73" i="68"/>
  <c r="K184" i="6" s="1"/>
  <c r="K185" i="6" s="1"/>
  <c r="I71" i="68"/>
  <c r="I77" i="68"/>
  <c r="K406" i="6" s="1"/>
  <c r="I79" i="68"/>
  <c r="K469" i="6" s="1"/>
  <c r="AG76" i="68"/>
  <c r="AI341" i="6" s="1"/>
  <c r="AG72" i="68"/>
  <c r="AI175" i="6" s="1"/>
  <c r="AI176" i="6" s="1"/>
  <c r="AG75" i="68"/>
  <c r="AI305" i="6" s="1"/>
  <c r="AG79" i="68"/>
  <c r="AI469" i="6" s="1"/>
  <c r="AG74" i="68"/>
  <c r="AI193" i="6" s="1"/>
  <c r="AG71" i="68"/>
  <c r="AG77" i="68"/>
  <c r="AI406" i="6" s="1"/>
  <c r="AG78" i="68"/>
  <c r="AI442" i="6" s="1"/>
  <c r="AG80" i="68"/>
  <c r="AI496" i="6" s="1"/>
  <c r="AG73" i="68"/>
  <c r="AI184" i="6" s="1"/>
  <c r="AI185" i="6" s="1"/>
  <c r="BI38" i="82"/>
  <c r="BG39" i="52"/>
  <c r="BI23" i="82"/>
  <c r="AZ26" i="92"/>
  <c r="AZ28" i="92" s="1"/>
  <c r="AZ20" i="92"/>
  <c r="BB49" i="68"/>
  <c r="BA42" i="52"/>
  <c r="BC15" i="82"/>
  <c r="BA29" i="52" s="1"/>
  <c r="BC39" i="82"/>
  <c r="G5" i="68"/>
  <c r="R51" i="68"/>
  <c r="R50" i="68"/>
  <c r="BL14" i="82"/>
  <c r="BJ31" i="52" s="1"/>
  <c r="N18" i="67"/>
  <c r="N20" i="67" s="1"/>
  <c r="N39" i="64" s="1"/>
  <c r="M20" i="67"/>
  <c r="M39" i="64" s="1"/>
  <c r="AL50" i="68"/>
  <c r="AL51" i="68"/>
  <c r="BK38" i="82"/>
  <c r="BK23" i="82"/>
  <c r="BK24" i="82" s="1"/>
  <c r="BI38" i="52" s="1"/>
  <c r="BI39" i="52"/>
  <c r="BM121" i="59"/>
  <c r="AT74" i="68"/>
  <c r="AV193" i="6" s="1"/>
  <c r="AV194" i="6" s="1"/>
  <c r="AT73" i="68"/>
  <c r="AV184" i="6" s="1"/>
  <c r="AV185" i="6" s="1"/>
  <c r="AT76" i="68"/>
  <c r="AV341" i="6" s="1"/>
  <c r="AR145" i="91" s="1"/>
  <c r="AT71" i="68"/>
  <c r="AT78" i="68"/>
  <c r="AV442" i="6" s="1"/>
  <c r="AT72" i="68"/>
  <c r="AV175" i="6" s="1"/>
  <c r="AV176" i="6" s="1"/>
  <c r="AT77" i="68"/>
  <c r="AV406" i="6" s="1"/>
  <c r="AT75" i="68"/>
  <c r="AV305" i="6" s="1"/>
  <c r="AR117" i="91" s="1"/>
  <c r="AR118" i="91" s="1"/>
  <c r="AT79" i="68"/>
  <c r="AV469" i="6" s="1"/>
  <c r="AT80" i="68"/>
  <c r="AV496" i="6" s="1"/>
  <c r="AP39" i="82"/>
  <c r="AN42" i="52"/>
  <c r="AP15" i="82"/>
  <c r="AN29" i="52" s="1"/>
  <c r="J45" i="51"/>
  <c r="K45" i="51" s="1"/>
  <c r="AP51" i="68"/>
  <c r="AP50" i="68"/>
  <c r="I5" i="68"/>
  <c r="K319" i="97"/>
  <c r="O530" i="6"/>
  <c r="AY12" i="52"/>
  <c r="BK12" i="52" s="1"/>
  <c r="BJ13" i="52"/>
  <c r="BK13" i="52" s="1"/>
  <c r="AC129" i="59"/>
  <c r="G23" i="59"/>
  <c r="F33" i="116" s="1"/>
  <c r="K15" i="82"/>
  <c r="I29" i="52" s="1"/>
  <c r="K39" i="82"/>
  <c r="BE51" i="68"/>
  <c r="BE50" i="68"/>
  <c r="BK7" i="92"/>
  <c r="BJ20" i="52"/>
  <c r="BA38" i="82"/>
  <c r="BA23" i="82"/>
  <c r="BA24" i="82" s="1"/>
  <c r="AY38" i="52" s="1"/>
  <c r="AY39" i="52"/>
  <c r="BI20" i="52"/>
  <c r="BJ7" i="92"/>
  <c r="M15" i="82"/>
  <c r="K29" i="52" s="1"/>
  <c r="M39" i="82"/>
  <c r="BL38" i="82"/>
  <c r="BN22" i="82"/>
  <c r="BN23" i="82"/>
  <c r="BL23" i="82"/>
  <c r="BL24" i="82" s="1"/>
  <c r="BJ38" i="52" s="1"/>
  <c r="BJ39" i="52"/>
  <c r="BA31" i="82"/>
  <c r="BA16" i="82" s="1"/>
  <c r="AF74" i="68"/>
  <c r="AH193" i="6" s="1"/>
  <c r="AF79" i="68"/>
  <c r="AH469" i="6" s="1"/>
  <c r="AF72" i="68"/>
  <c r="AH175" i="6" s="1"/>
  <c r="AH176" i="6" s="1"/>
  <c r="AF76" i="68"/>
  <c r="AH341" i="6" s="1"/>
  <c r="AF71" i="68"/>
  <c r="AF78" i="68"/>
  <c r="AH442" i="6" s="1"/>
  <c r="AF73" i="68"/>
  <c r="AH184" i="6" s="1"/>
  <c r="AH185" i="6" s="1"/>
  <c r="AF80" i="68"/>
  <c r="AH496" i="6" s="1"/>
  <c r="AF77" i="68"/>
  <c r="AH406" i="6" s="1"/>
  <c r="AF75" i="68"/>
  <c r="AH305" i="6" s="1"/>
  <c r="D27" i="116"/>
  <c r="AB24" i="82"/>
  <c r="Z38" i="52" s="1"/>
  <c r="AB39" i="82"/>
  <c r="AB15" i="82"/>
  <c r="Z29" i="52" s="1"/>
  <c r="Z42" i="52"/>
  <c r="E11" i="51"/>
  <c r="J10" i="51"/>
  <c r="Q32" i="82"/>
  <c r="BJ49" i="68"/>
  <c r="BH20" i="92"/>
  <c r="BH26" i="92"/>
  <c r="BH28" i="92" s="1"/>
  <c r="E15" i="51"/>
  <c r="J15" i="51" s="1"/>
  <c r="J14" i="51"/>
  <c r="O443" i="6"/>
  <c r="K266" i="97" s="1"/>
  <c r="K265" i="97"/>
  <c r="O470" i="6"/>
  <c r="K293" i="97" s="1"/>
  <c r="K292" i="97"/>
  <c r="AZ20" i="52"/>
  <c r="BA7" i="92"/>
  <c r="I5" i="82"/>
  <c r="E42" i="52" s="1"/>
  <c r="E37" i="52"/>
  <c r="BF50" i="68"/>
  <c r="BF51" i="68"/>
  <c r="AH20" i="67"/>
  <c r="AH39" i="64" s="1"/>
  <c r="AI18" i="67"/>
  <c r="AI20" i="67" s="1"/>
  <c r="AI39" i="64" s="1"/>
  <c r="BG51" i="68"/>
  <c r="BG50" i="68"/>
  <c r="BA19" i="92"/>
  <c r="AZ22" i="71"/>
  <c r="BA14" i="67"/>
  <c r="BA17" i="67" s="1"/>
  <c r="BL49" i="68"/>
  <c r="BJ20" i="92"/>
  <c r="BJ26" i="92"/>
  <c r="BJ28" i="92" s="1"/>
  <c r="AS73" i="68"/>
  <c r="AU184" i="6" s="1"/>
  <c r="AU185" i="6" s="1"/>
  <c r="AS76" i="68"/>
  <c r="AU341" i="6" s="1"/>
  <c r="AS71" i="68"/>
  <c r="AS72" i="68"/>
  <c r="AU175" i="6" s="1"/>
  <c r="AU176" i="6" s="1"/>
  <c r="AS74" i="68"/>
  <c r="AU193" i="6" s="1"/>
  <c r="AS79" i="68"/>
  <c r="AU469" i="6" s="1"/>
  <c r="AS77" i="68"/>
  <c r="AU406" i="6" s="1"/>
  <c r="AS78" i="68"/>
  <c r="AU442" i="6" s="1"/>
  <c r="AS75" i="68"/>
  <c r="AU305" i="6" s="1"/>
  <c r="AS80" i="68"/>
  <c r="AU496" i="6" s="1"/>
  <c r="BJ32" i="82"/>
  <c r="P39" i="82"/>
  <c r="P15" i="82"/>
  <c r="N29" i="52" s="1"/>
  <c r="BA14" i="82"/>
  <c r="AY31" i="52" s="1"/>
  <c r="AY32" i="52"/>
  <c r="AZ39" i="82"/>
  <c r="AX42" i="52"/>
  <c r="AZ15" i="82"/>
  <c r="AX29" i="52" s="1"/>
  <c r="AQ50" i="68"/>
  <c r="AQ51" i="68"/>
  <c r="AD51" i="68"/>
  <c r="AD50" i="68"/>
  <c r="H5" i="68"/>
  <c r="Z51" i="68"/>
  <c r="Z50" i="68"/>
  <c r="D37" i="52"/>
  <c r="G5" i="82"/>
  <c r="D42" i="52" s="1"/>
  <c r="O30" i="52"/>
  <c r="G7" i="82"/>
  <c r="AA50" i="68"/>
  <c r="AA51" i="68"/>
  <c r="BD51" i="68"/>
  <c r="BD50" i="68"/>
  <c r="AC15" i="82"/>
  <c r="AA42" i="52"/>
  <c r="AC39" i="82"/>
  <c r="AB42" i="52"/>
  <c r="AD39" i="82"/>
  <c r="AD15" i="82"/>
  <c r="AB29" i="52" s="1"/>
  <c r="O306" i="6"/>
  <c r="K117" i="91"/>
  <c r="K118" i="91" s="1"/>
  <c r="AW71" i="68"/>
  <c r="AW79" i="68"/>
  <c r="AY469" i="6" s="1"/>
  <c r="AW73" i="68"/>
  <c r="AY184" i="6" s="1"/>
  <c r="AY185" i="6" s="1"/>
  <c r="AW72" i="68"/>
  <c r="AY175" i="6" s="1"/>
  <c r="AY176" i="6" s="1"/>
  <c r="AW74" i="68"/>
  <c r="AY193" i="6" s="1"/>
  <c r="AW78" i="68"/>
  <c r="AY442" i="6" s="1"/>
  <c r="AW80" i="68"/>
  <c r="AY496" i="6" s="1"/>
  <c r="AW77" i="68"/>
  <c r="AY406" i="6" s="1"/>
  <c r="AW76" i="68"/>
  <c r="AY341" i="6" s="1"/>
  <c r="AW75" i="68"/>
  <c r="AY305" i="6" s="1"/>
  <c r="D28" i="116"/>
  <c r="AZ19" i="92"/>
  <c r="AY22" i="71"/>
  <c r="AZ14" i="67"/>
  <c r="AB17" i="67"/>
  <c r="F4" i="67"/>
  <c r="AB50" i="68"/>
  <c r="AB51" i="68"/>
  <c r="AA20" i="67"/>
  <c r="AA39" i="64" s="1"/>
  <c r="Q51" i="68"/>
  <c r="Q50" i="68"/>
  <c r="BG7" i="92"/>
  <c r="BF20" i="52"/>
  <c r="E129" i="59"/>
  <c r="E23" i="59"/>
  <c r="F5" i="91"/>
  <c r="F5" i="97"/>
  <c r="X50" i="68"/>
  <c r="X51" i="68"/>
  <c r="W39" i="82"/>
  <c r="W15" i="82"/>
  <c r="U29" i="52" s="1"/>
  <c r="U42" i="52"/>
  <c r="E4" i="67"/>
  <c r="P17" i="67"/>
  <c r="BH7" i="92"/>
  <c r="BG20" i="52"/>
  <c r="BI14" i="82"/>
  <c r="BG31" i="52" s="1"/>
  <c r="BG32" i="52"/>
  <c r="L51" i="68"/>
  <c r="L50" i="68"/>
  <c r="K7" i="82"/>
  <c r="AM30" i="52"/>
  <c r="AZ39" i="52"/>
  <c r="BB38" i="82"/>
  <c r="BB23" i="82"/>
  <c r="BB24" i="82" s="1"/>
  <c r="AZ38" i="52" s="1"/>
  <c r="C58" i="50"/>
  <c r="C41" i="64"/>
  <c r="S50" i="68"/>
  <c r="S51" i="68"/>
  <c r="P24" i="82"/>
  <c r="H75" i="68"/>
  <c r="J305" i="6" s="1"/>
  <c r="H71" i="68"/>
  <c r="H72" i="68"/>
  <c r="J175" i="6" s="1"/>
  <c r="J176" i="6" s="1"/>
  <c r="H80" i="68"/>
  <c r="J496" i="6" s="1"/>
  <c r="H79" i="68"/>
  <c r="J469" i="6" s="1"/>
  <c r="H74" i="68"/>
  <c r="J193" i="6" s="1"/>
  <c r="H73" i="68"/>
  <c r="J184" i="6" s="1"/>
  <c r="J185" i="6" s="1"/>
  <c r="H78" i="68"/>
  <c r="J442" i="6" s="1"/>
  <c r="H76" i="68"/>
  <c r="J341" i="6" s="1"/>
  <c r="H77" i="68"/>
  <c r="J406" i="6" s="1"/>
  <c r="F15" i="82"/>
  <c r="D29" i="52" s="1"/>
  <c r="F39" i="82"/>
  <c r="BF39" i="82"/>
  <c r="BF15" i="82"/>
  <c r="BD29" i="52" s="1"/>
  <c r="BD42" i="52"/>
  <c r="N24" i="82"/>
  <c r="N15" i="82"/>
  <c r="L29" i="52" s="1"/>
  <c r="N39" i="82"/>
  <c r="BI50" i="68"/>
  <c r="BI51" i="68"/>
  <c r="BF20" i="67"/>
  <c r="BF39" i="64" s="1"/>
  <c r="AK15" i="82"/>
  <c r="AI29" i="52" s="1"/>
  <c r="AI42" i="52"/>
  <c r="AK39" i="82"/>
  <c r="F23" i="59"/>
  <c r="E33" i="116" s="1"/>
  <c r="Q129" i="59"/>
  <c r="D32" i="116"/>
  <c r="R15" i="82"/>
  <c r="P29" i="52" s="1"/>
  <c r="P42" i="52"/>
  <c r="R39" i="82"/>
  <c r="Z15" i="82"/>
  <c r="X29" i="52" s="1"/>
  <c r="X42" i="52"/>
  <c r="Z39" i="82"/>
  <c r="AN24" i="82"/>
  <c r="AL38" i="52" s="1"/>
  <c r="O39" i="82"/>
  <c r="O15" i="82"/>
  <c r="M29" i="52" s="1"/>
  <c r="AE51" i="68"/>
  <c r="AE50" i="68"/>
  <c r="Y39" i="82"/>
  <c r="W42" i="52"/>
  <c r="Y15" i="82"/>
  <c r="W29" i="52" s="1"/>
  <c r="BB14" i="82"/>
  <c r="AZ31" i="52" s="1"/>
  <c r="AZ32" i="52"/>
  <c r="O357" i="6"/>
  <c r="O358" i="6" s="1"/>
  <c r="O342" i="6"/>
  <c r="K145" i="91"/>
  <c r="AW24" i="82"/>
  <c r="AU38" i="52" s="1"/>
  <c r="AX51" i="68"/>
  <c r="AX50" i="68"/>
  <c r="BC24" i="82"/>
  <c r="BA38" i="52" s="1"/>
  <c r="O50" i="68"/>
  <c r="O51" i="68"/>
  <c r="BB42" i="52"/>
  <c r="BD39" i="82"/>
  <c r="BD15" i="82"/>
  <c r="BB29" i="52" s="1"/>
  <c r="AV50" i="68"/>
  <c r="AV51" i="68"/>
  <c r="T74" i="68"/>
  <c r="V193" i="6" s="1"/>
  <c r="T76" i="68"/>
  <c r="V341" i="6" s="1"/>
  <c r="T71" i="68"/>
  <c r="T80" i="68"/>
  <c r="V496" i="6" s="1"/>
  <c r="T79" i="68"/>
  <c r="V469" i="6" s="1"/>
  <c r="T73" i="68"/>
  <c r="V184" i="6" s="1"/>
  <c r="V185" i="6" s="1"/>
  <c r="T75" i="68"/>
  <c r="V305" i="6" s="1"/>
  <c r="T72" i="68"/>
  <c r="V175" i="6" s="1"/>
  <c r="V176" i="6" s="1"/>
  <c r="T77" i="68"/>
  <c r="V406" i="6" s="1"/>
  <c r="T78" i="68"/>
  <c r="V442" i="6" s="1"/>
  <c r="BK14" i="82"/>
  <c r="BI31" i="52" s="1"/>
  <c r="AK24" i="82"/>
  <c r="AI38" i="52" s="1"/>
  <c r="BG38" i="82"/>
  <c r="BG23" i="82"/>
  <c r="BG24" i="82" s="1"/>
  <c r="BE38" i="52" s="1"/>
  <c r="BE39" i="52"/>
  <c r="AD18" i="67"/>
  <c r="AD20" i="67" s="1"/>
  <c r="AD39" i="64" s="1"/>
  <c r="K71" i="68"/>
  <c r="K79" i="68"/>
  <c r="M469" i="6" s="1"/>
  <c r="K73" i="68"/>
  <c r="M184" i="6" s="1"/>
  <c r="M185" i="6" s="1"/>
  <c r="K77" i="68"/>
  <c r="M406" i="6" s="1"/>
  <c r="K76" i="68"/>
  <c r="M341" i="6" s="1"/>
  <c r="K74" i="68"/>
  <c r="M193" i="6" s="1"/>
  <c r="K72" i="68"/>
  <c r="M175" i="6" s="1"/>
  <c r="M176" i="6" s="1"/>
  <c r="K75" i="68"/>
  <c r="M305" i="6" s="1"/>
  <c r="K80" i="68"/>
  <c r="M496" i="6" s="1"/>
  <c r="K78" i="68"/>
  <c r="M442" i="6" s="1"/>
  <c r="O24" i="82"/>
  <c r="AI79" i="68"/>
  <c r="AK469" i="6" s="1"/>
  <c r="AI77" i="68"/>
  <c r="AK406" i="6" s="1"/>
  <c r="AI72" i="68"/>
  <c r="AK175" i="6" s="1"/>
  <c r="AK176" i="6" s="1"/>
  <c r="AI80" i="68"/>
  <c r="AK496" i="6" s="1"/>
  <c r="AI75" i="68"/>
  <c r="AK305" i="6" s="1"/>
  <c r="AI74" i="68"/>
  <c r="AK193" i="6" s="1"/>
  <c r="AI76" i="68"/>
  <c r="AK341" i="6" s="1"/>
  <c r="AI71" i="68"/>
  <c r="AI78" i="68"/>
  <c r="AK442" i="6" s="1"/>
  <c r="AI73" i="68"/>
  <c r="AK184" i="6" s="1"/>
  <c r="AK185" i="6" s="1"/>
  <c r="AJ42" i="52"/>
  <c r="AL39" i="82"/>
  <c r="AL15" i="82"/>
  <c r="AJ29" i="52" s="1"/>
  <c r="E12" i="82"/>
  <c r="BM82" i="82"/>
  <c r="BJ19" i="92"/>
  <c r="BI22" i="71"/>
  <c r="BJ14" i="67"/>
  <c r="BJ17" i="67" s="1"/>
  <c r="M82" i="68"/>
  <c r="O166" i="6"/>
  <c r="AR71" i="68"/>
  <c r="AR72" i="68"/>
  <c r="AT175" i="6" s="1"/>
  <c r="AT176" i="6" s="1"/>
  <c r="AR74" i="68"/>
  <c r="AT193" i="6" s="1"/>
  <c r="AR80" i="68"/>
  <c r="AT496" i="6" s="1"/>
  <c r="AR76" i="68"/>
  <c r="AT341" i="6" s="1"/>
  <c r="AR78" i="68"/>
  <c r="AT442" i="6" s="1"/>
  <c r="AR75" i="68"/>
  <c r="AT305" i="6" s="1"/>
  <c r="AR73" i="68"/>
  <c r="AT184" i="6" s="1"/>
  <c r="AT185" i="6" s="1"/>
  <c r="AR79" i="68"/>
  <c r="AT469" i="6" s="1"/>
  <c r="AR77" i="68"/>
  <c r="AT406" i="6" s="1"/>
  <c r="BH18" i="67"/>
  <c r="BH20" i="67" s="1"/>
  <c r="BH39" i="64" s="1"/>
  <c r="BG20" i="67"/>
  <c r="BG39" i="64" s="1"/>
  <c r="I22" i="59"/>
  <c r="H32" i="116" s="1"/>
  <c r="BA127" i="59"/>
  <c r="D49" i="52"/>
  <c r="D7" i="50"/>
  <c r="D19" i="50" s="1"/>
  <c r="E7" i="50" s="1"/>
  <c r="E19" i="50" s="1"/>
  <c r="F7" i="50" s="1"/>
  <c r="F19" i="50" s="1"/>
  <c r="G7" i="50" s="1"/>
  <c r="G19" i="50" s="1"/>
  <c r="H7" i="50" s="1"/>
  <c r="H19" i="50" s="1"/>
  <c r="D65" i="50"/>
  <c r="D67" i="50" s="1"/>
  <c r="D69" i="50" s="1"/>
  <c r="C57" i="50"/>
  <c r="D66" i="63"/>
  <c r="C59" i="52"/>
  <c r="D53" i="50"/>
  <c r="D55" i="50" s="1"/>
  <c r="D57" i="50" s="1"/>
  <c r="C53" i="52"/>
  <c r="AI24" i="82"/>
  <c r="AG38" i="52" s="1"/>
  <c r="AG42" i="52"/>
  <c r="AI39" i="82"/>
  <c r="AI15" i="82"/>
  <c r="AG29" i="52" s="1"/>
  <c r="AA15" i="82"/>
  <c r="Y29" i="52" s="1"/>
  <c r="Y42" i="52"/>
  <c r="AA39" i="82"/>
  <c r="AY50" i="68"/>
  <c r="AY51" i="68"/>
  <c r="BG14" i="82"/>
  <c r="BE31" i="52" s="1"/>
  <c r="BA26" i="92"/>
  <c r="BA28" i="92" s="1"/>
  <c r="BA20" i="92"/>
  <c r="BC49" i="68"/>
  <c r="Q39" i="82"/>
  <c r="O42" i="52"/>
  <c r="Q15" i="82"/>
  <c r="BF24" i="82"/>
  <c r="BD38" i="52" s="1"/>
  <c r="BA50" i="68"/>
  <c r="BA51" i="68"/>
  <c r="AP24" i="82"/>
  <c r="AN38" i="52" s="1"/>
  <c r="AX15" i="82"/>
  <c r="AV29" i="52" s="1"/>
  <c r="AV42" i="52"/>
  <c r="AX39" i="82"/>
  <c r="BE20" i="67"/>
  <c r="BE39" i="64" s="1"/>
  <c r="M5" i="82"/>
  <c r="G42" i="52" s="1"/>
  <c r="G37" i="52"/>
  <c r="G36" i="52"/>
  <c r="BC29" i="52"/>
  <c r="AJ194" i="6"/>
  <c r="H5" i="91"/>
  <c r="H5" i="97"/>
  <c r="G24" i="34"/>
  <c r="H56" i="63"/>
  <c r="H17" i="34"/>
  <c r="H19" i="34" s="1"/>
  <c r="G20" i="34"/>
  <c r="H38" i="64"/>
  <c r="C5" i="64"/>
  <c r="D79" i="63"/>
  <c r="G58" i="63"/>
  <c r="G57" i="63"/>
  <c r="G22" i="34"/>
  <c r="F24" i="34"/>
  <c r="K40" i="28"/>
  <c r="J203" i="59"/>
  <c r="H15" i="36"/>
  <c r="H16" i="36" s="1"/>
  <c r="C49" i="71"/>
  <c r="C55" i="71"/>
  <c r="M69" i="33"/>
  <c r="N7" i="33"/>
  <c r="N69" i="33" s="1"/>
  <c r="O8" i="33"/>
  <c r="P8" i="33" s="1"/>
  <c r="Q8" i="33" s="1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C113" i="116"/>
  <c r="D104" i="59"/>
  <c r="C43" i="71"/>
  <c r="C56" i="71" s="1"/>
  <c r="L38" i="28"/>
  <c r="J21" i="34"/>
  <c r="I27" i="36"/>
  <c r="I26" i="36" s="1"/>
  <c r="AF117" i="91" l="1"/>
  <c r="AF118" i="91" s="1"/>
  <c r="AJ306" i="6"/>
  <c r="AV342" i="6"/>
  <c r="AV357" i="6"/>
  <c r="AV358" i="6" s="1"/>
  <c r="AV371" i="6" s="1"/>
  <c r="J22" i="59"/>
  <c r="K22" i="59" s="1"/>
  <c r="AJ342" i="6"/>
  <c r="J17" i="59"/>
  <c r="K17" i="59" s="1"/>
  <c r="BM122" i="59"/>
  <c r="K18" i="59" s="1"/>
  <c r="BN24" i="82"/>
  <c r="J18" i="59"/>
  <c r="H7" i="68"/>
  <c r="I7" i="68"/>
  <c r="AV306" i="6"/>
  <c r="D70" i="50"/>
  <c r="D41" i="64" s="1"/>
  <c r="E66" i="63"/>
  <c r="E68" i="63" s="1"/>
  <c r="E74" i="63" s="1"/>
  <c r="D53" i="52"/>
  <c r="E65" i="50"/>
  <c r="E67" i="50" s="1"/>
  <c r="E69" i="50" s="1"/>
  <c r="D59" i="52"/>
  <c r="AT470" i="6"/>
  <c r="AP293" i="97" s="1"/>
  <c r="AP292" i="97"/>
  <c r="AT166" i="6"/>
  <c r="AT167" i="6" s="1"/>
  <c r="AR82" i="68"/>
  <c r="AK306" i="6"/>
  <c r="AG117" i="91"/>
  <c r="AG118" i="91" s="1"/>
  <c r="I117" i="91"/>
  <c r="I118" i="91" s="1"/>
  <c r="M306" i="6"/>
  <c r="R265" i="97"/>
  <c r="V443" i="6"/>
  <c r="R266" i="97" s="1"/>
  <c r="V357" i="6"/>
  <c r="V358" i="6" s="1"/>
  <c r="V342" i="6"/>
  <c r="R145" i="91"/>
  <c r="O74" i="68"/>
  <c r="Q193" i="6" s="1"/>
  <c r="O75" i="68"/>
  <c r="Q305" i="6" s="1"/>
  <c r="O76" i="68"/>
  <c r="Q341" i="6" s="1"/>
  <c r="O77" i="68"/>
  <c r="Q406" i="6" s="1"/>
  <c r="O79" i="68"/>
  <c r="Q469" i="6" s="1"/>
  <c r="O71" i="68"/>
  <c r="O72" i="68"/>
  <c r="Q175" i="6" s="1"/>
  <c r="Q176" i="6" s="1"/>
  <c r="O73" i="68"/>
  <c r="Q184" i="6" s="1"/>
  <c r="Q185" i="6" s="1"/>
  <c r="O80" i="68"/>
  <c r="Q496" i="6" s="1"/>
  <c r="O78" i="68"/>
  <c r="Q442" i="6" s="1"/>
  <c r="F292" i="97"/>
  <c r="J470" i="6"/>
  <c r="F293" i="97" s="1"/>
  <c r="C11" i="64"/>
  <c r="C43" i="64"/>
  <c r="C45" i="64" s="1"/>
  <c r="L76" i="68"/>
  <c r="N341" i="6" s="1"/>
  <c r="L77" i="68"/>
  <c r="N406" i="6" s="1"/>
  <c r="L71" i="68"/>
  <c r="L75" i="68"/>
  <c r="N305" i="6" s="1"/>
  <c r="L79" i="68"/>
  <c r="N469" i="6" s="1"/>
  <c r="L80" i="68"/>
  <c r="N496" i="6" s="1"/>
  <c r="L73" i="68"/>
  <c r="N184" i="6" s="1"/>
  <c r="N185" i="6" s="1"/>
  <c r="L78" i="68"/>
  <c r="N442" i="6" s="1"/>
  <c r="L72" i="68"/>
  <c r="N175" i="6" s="1"/>
  <c r="N176" i="6" s="1"/>
  <c r="L74" i="68"/>
  <c r="N193" i="6" s="1"/>
  <c r="D7" i="92"/>
  <c r="C20" i="52"/>
  <c r="E25" i="59"/>
  <c r="AY342" i="6"/>
  <c r="AU145" i="91"/>
  <c r="AY357" i="6"/>
  <c r="AY358" i="6" s="1"/>
  <c r="AY166" i="6"/>
  <c r="AY167" i="6" s="1"/>
  <c r="AW82" i="68"/>
  <c r="AA29" i="52"/>
  <c r="I6" i="82"/>
  <c r="AQ74" i="68"/>
  <c r="AS193" i="6" s="1"/>
  <c r="AQ71" i="68"/>
  <c r="AQ72" i="68"/>
  <c r="AS175" i="6" s="1"/>
  <c r="AS176" i="6" s="1"/>
  <c r="AQ77" i="68"/>
  <c r="AS406" i="6" s="1"/>
  <c r="AQ75" i="68"/>
  <c r="AS305" i="6" s="1"/>
  <c r="AQ79" i="68"/>
  <c r="AS469" i="6" s="1"/>
  <c r="AQ78" i="68"/>
  <c r="AS442" i="6" s="1"/>
  <c r="AQ80" i="68"/>
  <c r="AS496" i="6" s="1"/>
  <c r="AQ73" i="68"/>
  <c r="AS184" i="6" s="1"/>
  <c r="AS185" i="6" s="1"/>
  <c r="AQ76" i="68"/>
  <c r="AS341" i="6" s="1"/>
  <c r="AU166" i="6"/>
  <c r="AU167" i="6" s="1"/>
  <c r="AS82" i="68"/>
  <c r="AY30" i="52"/>
  <c r="M7" i="82"/>
  <c r="AT82" i="68"/>
  <c r="AV166" i="6"/>
  <c r="AE292" i="97"/>
  <c r="AI470" i="6"/>
  <c r="AE293" i="97" s="1"/>
  <c r="G265" i="97"/>
  <c r="K443" i="6"/>
  <c r="G266" i="97" s="1"/>
  <c r="AW470" i="6"/>
  <c r="AS293" i="97" s="1"/>
  <c r="AS292" i="97"/>
  <c r="V82" i="68"/>
  <c r="X166" i="6"/>
  <c r="X167" i="6" s="1"/>
  <c r="AM29" i="52"/>
  <c r="K6" i="82"/>
  <c r="C30" i="52"/>
  <c r="E7" i="82"/>
  <c r="W117" i="91"/>
  <c r="W118" i="91" s="1"/>
  <c r="AA306" i="6"/>
  <c r="AA470" i="6"/>
  <c r="W293" i="97" s="1"/>
  <c r="W292" i="97"/>
  <c r="BK51" i="68"/>
  <c r="BK50" i="68"/>
  <c r="AM530" i="6"/>
  <c r="AI319" i="97"/>
  <c r="Y470" i="6"/>
  <c r="U293" i="97" s="1"/>
  <c r="U292" i="97"/>
  <c r="H319" i="97"/>
  <c r="L530" i="6"/>
  <c r="G7" i="68"/>
  <c r="F7" i="68"/>
  <c r="BA75" i="68"/>
  <c r="BC305" i="6" s="1"/>
  <c r="BA80" i="68"/>
  <c r="BC496" i="6" s="1"/>
  <c r="BA71" i="68"/>
  <c r="BA78" i="68"/>
  <c r="BC442" i="6" s="1"/>
  <c r="BA72" i="68"/>
  <c r="BC175" i="6" s="1"/>
  <c r="BC176" i="6" s="1"/>
  <c r="BA77" i="68"/>
  <c r="BC406" i="6" s="1"/>
  <c r="BA79" i="68"/>
  <c r="BC469" i="6" s="1"/>
  <c r="BA74" i="68"/>
  <c r="BC193" i="6" s="1"/>
  <c r="BA73" i="68"/>
  <c r="BC184" i="6" s="1"/>
  <c r="BC185" i="6" s="1"/>
  <c r="BA76" i="68"/>
  <c r="BC341" i="6" s="1"/>
  <c r="O167" i="6"/>
  <c r="O209" i="6"/>
  <c r="AG319" i="97"/>
  <c r="AK530" i="6"/>
  <c r="R229" i="97"/>
  <c r="V407" i="6"/>
  <c r="R230" i="97" s="1"/>
  <c r="V194" i="6"/>
  <c r="F319" i="97"/>
  <c r="J530" i="6"/>
  <c r="AC18" i="67"/>
  <c r="AB20" i="67"/>
  <c r="AB39" i="64" s="1"/>
  <c r="F7" i="67"/>
  <c r="AU229" i="97"/>
  <c r="AY407" i="6"/>
  <c r="AU230" i="97" s="1"/>
  <c r="BD74" i="68"/>
  <c r="BF193" i="6" s="1"/>
  <c r="BD80" i="68"/>
  <c r="BF496" i="6" s="1"/>
  <c r="BD77" i="68"/>
  <c r="BF406" i="6" s="1"/>
  <c r="BD75" i="68"/>
  <c r="BF305" i="6" s="1"/>
  <c r="BD73" i="68"/>
  <c r="BF184" i="6" s="1"/>
  <c r="BF185" i="6" s="1"/>
  <c r="BD72" i="68"/>
  <c r="BF175" i="6" s="1"/>
  <c r="BF176" i="6" s="1"/>
  <c r="BD78" i="68"/>
  <c r="BF442" i="6" s="1"/>
  <c r="BD76" i="68"/>
  <c r="BF341" i="6" s="1"/>
  <c r="BD79" i="68"/>
  <c r="BF469" i="6" s="1"/>
  <c r="BD71" i="68"/>
  <c r="Z72" i="68"/>
  <c r="AB175" i="6" s="1"/>
  <c r="AB176" i="6" s="1"/>
  <c r="Z80" i="68"/>
  <c r="AB496" i="6" s="1"/>
  <c r="Z74" i="68"/>
  <c r="AB193" i="6" s="1"/>
  <c r="Z78" i="68"/>
  <c r="AB442" i="6" s="1"/>
  <c r="Z79" i="68"/>
  <c r="AB469" i="6" s="1"/>
  <c r="Z76" i="68"/>
  <c r="AB341" i="6" s="1"/>
  <c r="Z77" i="68"/>
  <c r="AB406" i="6" s="1"/>
  <c r="Z71" i="68"/>
  <c r="Z75" i="68"/>
  <c r="AB305" i="6" s="1"/>
  <c r="Z73" i="68"/>
  <c r="AB184" i="6" s="1"/>
  <c r="AB185" i="6" s="1"/>
  <c r="AQ319" i="97"/>
  <c r="AU530" i="6"/>
  <c r="AQ145" i="91"/>
  <c r="AU357" i="6"/>
  <c r="AU358" i="6" s="1"/>
  <c r="AU342" i="6"/>
  <c r="BG80" i="68"/>
  <c r="BI496" i="6" s="1"/>
  <c r="BG77" i="68"/>
  <c r="BI406" i="6" s="1"/>
  <c r="BG71" i="68"/>
  <c r="BG79" i="68"/>
  <c r="BI469" i="6" s="1"/>
  <c r="BG78" i="68"/>
  <c r="BI442" i="6" s="1"/>
  <c r="BG76" i="68"/>
  <c r="BI341" i="6" s="1"/>
  <c r="BG72" i="68"/>
  <c r="BI175" i="6" s="1"/>
  <c r="BI176" i="6" s="1"/>
  <c r="BG73" i="68"/>
  <c r="BI184" i="6" s="1"/>
  <c r="BI185" i="6" s="1"/>
  <c r="BG75" i="68"/>
  <c r="BI305" i="6" s="1"/>
  <c r="BG74" i="68"/>
  <c r="BI193" i="6" s="1"/>
  <c r="AH443" i="6"/>
  <c r="AD266" i="97" s="1"/>
  <c r="AD265" i="97"/>
  <c r="BE74" i="68"/>
  <c r="BG193" i="6" s="1"/>
  <c r="BE75" i="68"/>
  <c r="BG305" i="6" s="1"/>
  <c r="BE79" i="68"/>
  <c r="BG469" i="6" s="1"/>
  <c r="BE71" i="68"/>
  <c r="BE78" i="68"/>
  <c r="BG442" i="6" s="1"/>
  <c r="BE73" i="68"/>
  <c r="BG184" i="6" s="1"/>
  <c r="BG185" i="6" s="1"/>
  <c r="BE77" i="68"/>
  <c r="BG406" i="6" s="1"/>
  <c r="BE76" i="68"/>
  <c r="BG341" i="6" s="1"/>
  <c r="BE80" i="68"/>
  <c r="BG496" i="6" s="1"/>
  <c r="BE72" i="68"/>
  <c r="BG175" i="6" s="1"/>
  <c r="BG176" i="6" s="1"/>
  <c r="K353" i="97"/>
  <c r="O531" i="6"/>
  <c r="AI306" i="6"/>
  <c r="AE117" i="91"/>
  <c r="AE118" i="91" s="1"/>
  <c r="AW443" i="6"/>
  <c r="AS266" i="97" s="1"/>
  <c r="AS265" i="97"/>
  <c r="X443" i="6"/>
  <c r="T266" i="97" s="1"/>
  <c r="T265" i="97"/>
  <c r="X530" i="6"/>
  <c r="T319" i="97"/>
  <c r="C28" i="52"/>
  <c r="E4" i="82"/>
  <c r="AA443" i="6"/>
  <c r="W266" i="97" s="1"/>
  <c r="W265" i="97"/>
  <c r="W530" i="6"/>
  <c r="S319" i="97"/>
  <c r="W194" i="6"/>
  <c r="AM194" i="6"/>
  <c r="Y443" i="6"/>
  <c r="U266" i="97" s="1"/>
  <c r="U265" i="97"/>
  <c r="U229" i="97"/>
  <c r="Y407" i="6"/>
  <c r="U230" i="97" s="1"/>
  <c r="E18" i="67"/>
  <c r="D20" i="67"/>
  <c r="D39" i="64" s="1"/>
  <c r="D19" i="67"/>
  <c r="D7" i="67"/>
  <c r="L443" i="6"/>
  <c r="H266" i="97" s="1"/>
  <c r="H265" i="97"/>
  <c r="F77" i="68"/>
  <c r="F79" i="68"/>
  <c r="F78" i="68"/>
  <c r="F80" i="68"/>
  <c r="F71" i="68"/>
  <c r="F72" i="68"/>
  <c r="F76" i="68"/>
  <c r="F75" i="68"/>
  <c r="F74" i="68"/>
  <c r="F73" i="68"/>
  <c r="F6" i="68"/>
  <c r="AT306" i="6"/>
  <c r="AP117" i="91"/>
  <c r="AP118" i="91" s="1"/>
  <c r="M194" i="6"/>
  <c r="AX71" i="68"/>
  <c r="AX80" i="68"/>
  <c r="AZ496" i="6" s="1"/>
  <c r="AX78" i="68"/>
  <c r="AZ442" i="6" s="1"/>
  <c r="AX73" i="68"/>
  <c r="AZ184" i="6" s="1"/>
  <c r="AZ185" i="6" s="1"/>
  <c r="AX74" i="68"/>
  <c r="AZ193" i="6" s="1"/>
  <c r="AX77" i="68"/>
  <c r="AZ406" i="6" s="1"/>
  <c r="AX79" i="68"/>
  <c r="AZ469" i="6" s="1"/>
  <c r="AX75" i="68"/>
  <c r="AZ305" i="6" s="1"/>
  <c r="AX76" i="68"/>
  <c r="AZ341" i="6" s="1"/>
  <c r="AX72" i="68"/>
  <c r="AZ175" i="6" s="1"/>
  <c r="AZ176" i="6" s="1"/>
  <c r="BI77" i="68"/>
  <c r="BK406" i="6" s="1"/>
  <c r="BI76" i="68"/>
  <c r="BK341" i="6" s="1"/>
  <c r="BI80" i="68"/>
  <c r="BK496" i="6" s="1"/>
  <c r="BI73" i="68"/>
  <c r="BK184" i="6" s="1"/>
  <c r="BK185" i="6" s="1"/>
  <c r="BI78" i="68"/>
  <c r="BK442" i="6" s="1"/>
  <c r="BI75" i="68"/>
  <c r="BK305" i="6" s="1"/>
  <c r="BI74" i="68"/>
  <c r="BK193" i="6" s="1"/>
  <c r="BI71" i="68"/>
  <c r="BI79" i="68"/>
  <c r="BK469" i="6" s="1"/>
  <c r="BI72" i="68"/>
  <c r="BK175" i="6" s="1"/>
  <c r="BK176" i="6" s="1"/>
  <c r="AZ17" i="67"/>
  <c r="H4" i="67"/>
  <c r="AY530" i="6"/>
  <c r="AU319" i="97"/>
  <c r="AQ117" i="91"/>
  <c r="AQ118" i="91" s="1"/>
  <c r="AU306" i="6"/>
  <c r="AF82" i="68"/>
  <c r="AH166" i="6"/>
  <c r="AH167" i="6" s="1"/>
  <c r="AR319" i="97"/>
  <c r="AV530" i="6"/>
  <c r="AL73" i="68"/>
  <c r="AN184" i="6" s="1"/>
  <c r="AN185" i="6" s="1"/>
  <c r="AL71" i="68"/>
  <c r="AL78" i="68"/>
  <c r="AN442" i="6" s="1"/>
  <c r="AL76" i="68"/>
  <c r="AN341" i="6" s="1"/>
  <c r="AL79" i="68"/>
  <c r="AN469" i="6" s="1"/>
  <c r="AL74" i="68"/>
  <c r="AN193" i="6" s="1"/>
  <c r="AL75" i="68"/>
  <c r="AN305" i="6" s="1"/>
  <c r="AL72" i="68"/>
  <c r="AN175" i="6" s="1"/>
  <c r="AN176" i="6" s="1"/>
  <c r="AL77" i="68"/>
  <c r="AN406" i="6" s="1"/>
  <c r="AL80" i="68"/>
  <c r="AN496" i="6" s="1"/>
  <c r="K357" i="6"/>
  <c r="K358" i="6" s="1"/>
  <c r="G145" i="91"/>
  <c r="K342" i="6"/>
  <c r="AW357" i="6"/>
  <c r="AW358" i="6" s="1"/>
  <c r="AS145" i="91"/>
  <c r="AW342" i="6"/>
  <c r="X194" i="6"/>
  <c r="AM77" i="68"/>
  <c r="AO406" i="6" s="1"/>
  <c r="AM71" i="68"/>
  <c r="AM72" i="68"/>
  <c r="AO175" i="6" s="1"/>
  <c r="AO176" i="6" s="1"/>
  <c r="AM79" i="68"/>
  <c r="AO469" i="6" s="1"/>
  <c r="AM80" i="68"/>
  <c r="AO496" i="6" s="1"/>
  <c r="AM73" i="68"/>
  <c r="AO184" i="6" s="1"/>
  <c r="AO185" i="6" s="1"/>
  <c r="AM78" i="68"/>
  <c r="AO442" i="6" s="1"/>
  <c r="AM74" i="68"/>
  <c r="AO193" i="6" s="1"/>
  <c r="AM75" i="68"/>
  <c r="AO305" i="6" s="1"/>
  <c r="AM76" i="68"/>
  <c r="AO341" i="6" s="1"/>
  <c r="AH82" i="68"/>
  <c r="AJ166" i="6"/>
  <c r="AZ71" i="68"/>
  <c r="AZ72" i="68"/>
  <c r="BB175" i="6" s="1"/>
  <c r="BB176" i="6" s="1"/>
  <c r="AZ80" i="68"/>
  <c r="BB496" i="6" s="1"/>
  <c r="AZ74" i="68"/>
  <c r="BB193" i="6" s="1"/>
  <c r="AZ79" i="68"/>
  <c r="BB469" i="6" s="1"/>
  <c r="AZ78" i="68"/>
  <c r="BB442" i="6" s="1"/>
  <c r="AZ73" i="68"/>
  <c r="BB184" i="6" s="1"/>
  <c r="BB185" i="6" s="1"/>
  <c r="AZ75" i="68"/>
  <c r="BB305" i="6" s="1"/>
  <c r="AZ76" i="68"/>
  <c r="BB341" i="6" s="1"/>
  <c r="AZ77" i="68"/>
  <c r="BB406" i="6" s="1"/>
  <c r="AA194" i="6"/>
  <c r="W470" i="6"/>
  <c r="S293" i="97" s="1"/>
  <c r="S292" i="97"/>
  <c r="W166" i="6"/>
  <c r="W167" i="6" s="1"/>
  <c r="U82" i="68"/>
  <c r="AM407" i="6"/>
  <c r="AI230" i="97" s="1"/>
  <c r="AI229" i="97"/>
  <c r="BH42" i="52"/>
  <c r="BJ39" i="82"/>
  <c r="BJ15" i="82"/>
  <c r="BH29" i="52" s="1"/>
  <c r="U117" i="91"/>
  <c r="U118" i="91" s="1"/>
  <c r="Y306" i="6"/>
  <c r="P77" i="68"/>
  <c r="R406" i="6" s="1"/>
  <c r="P72" i="68"/>
  <c r="R175" i="6" s="1"/>
  <c r="R176" i="6" s="1"/>
  <c r="P75" i="68"/>
  <c r="R305" i="6" s="1"/>
  <c r="P79" i="68"/>
  <c r="R469" i="6" s="1"/>
  <c r="P76" i="68"/>
  <c r="R341" i="6" s="1"/>
  <c r="P78" i="68"/>
  <c r="R442" i="6" s="1"/>
  <c r="P74" i="68"/>
  <c r="R193" i="6" s="1"/>
  <c r="P80" i="68"/>
  <c r="R496" i="6" s="1"/>
  <c r="P73" i="68"/>
  <c r="R184" i="6" s="1"/>
  <c r="R185" i="6" s="1"/>
  <c r="P71" i="68"/>
  <c r="H229" i="97"/>
  <c r="L407" i="6"/>
  <c r="H230" i="97" s="1"/>
  <c r="AO72" i="68"/>
  <c r="AQ175" i="6" s="1"/>
  <c r="AQ176" i="6" s="1"/>
  <c r="AO78" i="68"/>
  <c r="AQ442" i="6" s="1"/>
  <c r="AO76" i="68"/>
  <c r="AQ341" i="6" s="1"/>
  <c r="AO74" i="68"/>
  <c r="AQ193" i="6" s="1"/>
  <c r="AO77" i="68"/>
  <c r="AQ406" i="6" s="1"/>
  <c r="AO79" i="68"/>
  <c r="AQ469" i="6" s="1"/>
  <c r="AO75" i="68"/>
  <c r="AQ305" i="6" s="1"/>
  <c r="AO71" i="68"/>
  <c r="AO80" i="68"/>
  <c r="AQ496" i="6" s="1"/>
  <c r="AO73" i="68"/>
  <c r="AQ184" i="6" s="1"/>
  <c r="AQ185" i="6" s="1"/>
  <c r="G6" i="82"/>
  <c r="O29" i="52"/>
  <c r="AY73" i="68"/>
  <c r="BA184" i="6" s="1"/>
  <c r="BA185" i="6" s="1"/>
  <c r="AY76" i="68"/>
  <c r="BA341" i="6" s="1"/>
  <c r="AY79" i="68"/>
  <c r="BA469" i="6" s="1"/>
  <c r="AY80" i="68"/>
  <c r="BA496" i="6" s="1"/>
  <c r="AY78" i="68"/>
  <c r="BA442" i="6" s="1"/>
  <c r="AY71" i="68"/>
  <c r="AY77" i="68"/>
  <c r="BA406" i="6" s="1"/>
  <c r="AY75" i="68"/>
  <c r="BA305" i="6" s="1"/>
  <c r="AY72" i="68"/>
  <c r="BA175" i="6" s="1"/>
  <c r="BA176" i="6" s="1"/>
  <c r="AY74" i="68"/>
  <c r="BA193" i="6" s="1"/>
  <c r="BM127" i="59"/>
  <c r="I23" i="59"/>
  <c r="H33" i="116" s="1"/>
  <c r="BA129" i="59"/>
  <c r="BM129" i="59" s="1"/>
  <c r="M357" i="6"/>
  <c r="M358" i="6" s="1"/>
  <c r="M342" i="6"/>
  <c r="I145" i="91"/>
  <c r="R117" i="91"/>
  <c r="R118" i="91" s="1"/>
  <c r="V306" i="6"/>
  <c r="AV79" i="68"/>
  <c r="AX469" i="6" s="1"/>
  <c r="AV80" i="68"/>
  <c r="AX496" i="6" s="1"/>
  <c r="AV71" i="68"/>
  <c r="AV78" i="68"/>
  <c r="AX442" i="6" s="1"/>
  <c r="AV75" i="68"/>
  <c r="AX305" i="6" s="1"/>
  <c r="AV76" i="68"/>
  <c r="AX341" i="6" s="1"/>
  <c r="AV77" i="68"/>
  <c r="AX406" i="6" s="1"/>
  <c r="AV72" i="68"/>
  <c r="AX175" i="6" s="1"/>
  <c r="AX176" i="6" s="1"/>
  <c r="AV73" i="68"/>
  <c r="AX184" i="6" s="1"/>
  <c r="AX185" i="6" s="1"/>
  <c r="AV74" i="68"/>
  <c r="AX193" i="6" s="1"/>
  <c r="O20" i="52"/>
  <c r="F25" i="59"/>
  <c r="E35" i="116" s="1"/>
  <c r="P7" i="92"/>
  <c r="F229" i="97"/>
  <c r="J407" i="6"/>
  <c r="F230" i="97" s="1"/>
  <c r="J166" i="6"/>
  <c r="J167" i="6" s="1"/>
  <c r="H82" i="68"/>
  <c r="BB39" i="82"/>
  <c r="BB15" i="82"/>
  <c r="AZ29" i="52" s="1"/>
  <c r="AZ42" i="52"/>
  <c r="Q79" i="68"/>
  <c r="S469" i="6" s="1"/>
  <c r="Q78" i="68"/>
  <c r="S442" i="6" s="1"/>
  <c r="Q75" i="68"/>
  <c r="S305" i="6" s="1"/>
  <c r="Q76" i="68"/>
  <c r="S341" i="6" s="1"/>
  <c r="Q74" i="68"/>
  <c r="S193" i="6" s="1"/>
  <c r="Q73" i="68"/>
  <c r="S184" i="6" s="1"/>
  <c r="S185" i="6" s="1"/>
  <c r="Q80" i="68"/>
  <c r="S496" i="6" s="1"/>
  <c r="Q71" i="68"/>
  <c r="Q72" i="68"/>
  <c r="S175" i="6" s="1"/>
  <c r="S176" i="6" s="1"/>
  <c r="Q77" i="68"/>
  <c r="S406" i="6" s="1"/>
  <c r="AU265" i="97"/>
  <c r="AY443" i="6"/>
  <c r="AU266" i="97" s="1"/>
  <c r="AU443" i="6"/>
  <c r="AQ266" i="97" s="1"/>
  <c r="AQ265" i="97"/>
  <c r="BJ51" i="68"/>
  <c r="BJ50" i="68"/>
  <c r="AD145" i="91"/>
  <c r="AH342" i="6"/>
  <c r="AH357" i="6"/>
  <c r="AH358" i="6" s="1"/>
  <c r="BJ42" i="52"/>
  <c r="BL39" i="82"/>
  <c r="BL15" i="82"/>
  <c r="BJ29" i="52" s="1"/>
  <c r="AR292" i="97"/>
  <c r="AV470" i="6"/>
  <c r="AR293" i="97" s="1"/>
  <c r="AE319" i="97"/>
  <c r="AI530" i="6"/>
  <c r="AE145" i="91"/>
  <c r="AI357" i="6"/>
  <c r="AI358" i="6" s="1"/>
  <c r="AI342" i="6"/>
  <c r="K530" i="6"/>
  <c r="G319" i="97"/>
  <c r="AS117" i="91"/>
  <c r="AS118" i="91" s="1"/>
  <c r="AW306" i="6"/>
  <c r="T117" i="91"/>
  <c r="T118" i="91" s="1"/>
  <c r="X306" i="6"/>
  <c r="AJ530" i="6"/>
  <c r="AF319" i="97"/>
  <c r="AN20" i="67"/>
  <c r="AN39" i="64" s="1"/>
  <c r="AO18" i="67"/>
  <c r="G7" i="67"/>
  <c r="W145" i="91"/>
  <c r="AA342" i="6"/>
  <c r="AA357" i="6"/>
  <c r="AA358" i="6" s="1"/>
  <c r="W357" i="6"/>
  <c r="W358" i="6" s="1"/>
  <c r="S145" i="91"/>
  <c r="W342" i="6"/>
  <c r="J7" i="82"/>
  <c r="E44" i="52" s="1"/>
  <c r="E39" i="52"/>
  <c r="BJ24" i="82"/>
  <c r="BH38" i="52" s="1"/>
  <c r="U319" i="97"/>
  <c r="Y530" i="6"/>
  <c r="H145" i="91"/>
  <c r="L342" i="6"/>
  <c r="L357" i="6"/>
  <c r="L358" i="6" s="1"/>
  <c r="AT443" i="6"/>
  <c r="AP266" i="97" s="1"/>
  <c r="AP265" i="97"/>
  <c r="D58" i="50"/>
  <c r="E53" i="50"/>
  <c r="E55" i="50" s="1"/>
  <c r="E57" i="50" s="1"/>
  <c r="AT342" i="6"/>
  <c r="AP145" i="91"/>
  <c r="AT357" i="6"/>
  <c r="AT358" i="6" s="1"/>
  <c r="AG265" i="97"/>
  <c r="AK443" i="6"/>
  <c r="AG266" i="97" s="1"/>
  <c r="AK470" i="6"/>
  <c r="AG293" i="97" s="1"/>
  <c r="AG292" i="97"/>
  <c r="M407" i="6"/>
  <c r="I230" i="97" s="1"/>
  <c r="I229" i="97"/>
  <c r="BG15" i="82"/>
  <c r="BE29" i="52" s="1"/>
  <c r="BG39" i="82"/>
  <c r="BE42" i="52"/>
  <c r="F145" i="91"/>
  <c r="J342" i="6"/>
  <c r="J357" i="6"/>
  <c r="J358" i="6" s="1"/>
  <c r="F117" i="91"/>
  <c r="F118" i="91" s="1"/>
  <c r="J306" i="6"/>
  <c r="X74" i="68"/>
  <c r="Z193" i="6" s="1"/>
  <c r="X71" i="68"/>
  <c r="X80" i="68"/>
  <c r="Z496" i="6" s="1"/>
  <c r="X76" i="68"/>
  <c r="Z341" i="6" s="1"/>
  <c r="X75" i="68"/>
  <c r="Z305" i="6" s="1"/>
  <c r="X78" i="68"/>
  <c r="Z442" i="6" s="1"/>
  <c r="X73" i="68"/>
  <c r="Z184" i="6" s="1"/>
  <c r="Z185" i="6" s="1"/>
  <c r="X79" i="68"/>
  <c r="Z469" i="6" s="1"/>
  <c r="X72" i="68"/>
  <c r="Z175" i="6" s="1"/>
  <c r="Z176" i="6" s="1"/>
  <c r="X77" i="68"/>
  <c r="Z406" i="6" s="1"/>
  <c r="AY194" i="6"/>
  <c r="AA72" i="68"/>
  <c r="AC175" i="6" s="1"/>
  <c r="AC176" i="6" s="1"/>
  <c r="AA76" i="68"/>
  <c r="AC341" i="6" s="1"/>
  <c r="AA75" i="68"/>
  <c r="AC305" i="6" s="1"/>
  <c r="AA74" i="68"/>
  <c r="AC193" i="6" s="1"/>
  <c r="AA73" i="68"/>
  <c r="AC184" i="6" s="1"/>
  <c r="AC185" i="6" s="1"/>
  <c r="AA71" i="68"/>
  <c r="AA79" i="68"/>
  <c r="AC469" i="6" s="1"/>
  <c r="AA78" i="68"/>
  <c r="AC442" i="6" s="1"/>
  <c r="AA77" i="68"/>
  <c r="AC406" i="6" s="1"/>
  <c r="AA80" i="68"/>
  <c r="AC496" i="6" s="1"/>
  <c r="AQ229" i="97"/>
  <c r="AU407" i="6"/>
  <c r="AQ230" i="97" s="1"/>
  <c r="AP78" i="68"/>
  <c r="AR442" i="6" s="1"/>
  <c r="AP79" i="68"/>
  <c r="AR469" i="6" s="1"/>
  <c r="AP76" i="68"/>
  <c r="AP71" i="68"/>
  <c r="AP77" i="68"/>
  <c r="AR406" i="6" s="1"/>
  <c r="AP80" i="68"/>
  <c r="AR496" i="6" s="1"/>
  <c r="AP75" i="68"/>
  <c r="AP74" i="68"/>
  <c r="AP73" i="68"/>
  <c r="AP72" i="68"/>
  <c r="I6" i="68"/>
  <c r="BB50" i="68"/>
  <c r="BB51" i="68"/>
  <c r="J5" i="68"/>
  <c r="AE265" i="97"/>
  <c r="AI443" i="6"/>
  <c r="AE266" i="97" s="1"/>
  <c r="K470" i="6"/>
  <c r="G293" i="97" s="1"/>
  <c r="G292" i="97"/>
  <c r="K194" i="6"/>
  <c r="X470" i="6"/>
  <c r="T293" i="97" s="1"/>
  <c r="T292" i="97"/>
  <c r="AJ470" i="6"/>
  <c r="AF293" i="97" s="1"/>
  <c r="AF292" i="97"/>
  <c r="AN71" i="68"/>
  <c r="AN76" i="68"/>
  <c r="AP341" i="6" s="1"/>
  <c r="AN75" i="68"/>
  <c r="AP305" i="6" s="1"/>
  <c r="AN73" i="68"/>
  <c r="AP184" i="6" s="1"/>
  <c r="AP185" i="6" s="1"/>
  <c r="AN79" i="68"/>
  <c r="AP469" i="6" s="1"/>
  <c r="AN74" i="68"/>
  <c r="AP193" i="6" s="1"/>
  <c r="AN80" i="68"/>
  <c r="AP496" i="6" s="1"/>
  <c r="AN78" i="68"/>
  <c r="AP442" i="6" s="1"/>
  <c r="AN77" i="68"/>
  <c r="AP406" i="6" s="1"/>
  <c r="AN72" i="68"/>
  <c r="AP175" i="6" s="1"/>
  <c r="AP176" i="6" s="1"/>
  <c r="BH51" i="68"/>
  <c r="BH50" i="68"/>
  <c r="W407" i="6"/>
  <c r="S230" i="97" s="1"/>
  <c r="S229" i="97"/>
  <c r="Y166" i="6"/>
  <c r="Y167" i="6" s="1"/>
  <c r="W82" i="68"/>
  <c r="L166" i="6"/>
  <c r="L167" i="6" s="1"/>
  <c r="J82" i="68"/>
  <c r="H117" i="91"/>
  <c r="H118" i="91" s="1"/>
  <c r="L306" i="6"/>
  <c r="AT530" i="6"/>
  <c r="AP319" i="97"/>
  <c r="AK166" i="6"/>
  <c r="AK167" i="6" s="1"/>
  <c r="AI82" i="68"/>
  <c r="V470" i="6"/>
  <c r="R293" i="97" s="1"/>
  <c r="R292" i="97"/>
  <c r="K159" i="91"/>
  <c r="K34" i="92" s="1"/>
  <c r="K146" i="91"/>
  <c r="K160" i="91" s="1"/>
  <c r="K35" i="92" s="1"/>
  <c r="J443" i="6"/>
  <c r="F266" i="97" s="1"/>
  <c r="F265" i="97"/>
  <c r="D39" i="52"/>
  <c r="H7" i="82"/>
  <c r="D44" i="52" s="1"/>
  <c r="AD77" i="68"/>
  <c r="AF406" i="6" s="1"/>
  <c r="AD75" i="68"/>
  <c r="AD73" i="68"/>
  <c r="AD76" i="68"/>
  <c r="AD78" i="68"/>
  <c r="AF442" i="6" s="1"/>
  <c r="AD72" i="68"/>
  <c r="AD71" i="68"/>
  <c r="AD74" i="68"/>
  <c r="AD80" i="68"/>
  <c r="AF496" i="6" s="1"/>
  <c r="AD79" i="68"/>
  <c r="AF469" i="6" s="1"/>
  <c r="H6" i="68"/>
  <c r="AU470" i="6"/>
  <c r="AQ293" i="97" s="1"/>
  <c r="AQ292" i="97"/>
  <c r="BL51" i="68"/>
  <c r="BL50" i="68"/>
  <c r="AD117" i="91"/>
  <c r="AD118" i="91" s="1"/>
  <c r="AH306" i="6"/>
  <c r="AH470" i="6"/>
  <c r="AD293" i="97" s="1"/>
  <c r="AD292" i="97"/>
  <c r="BA15" i="82"/>
  <c r="AY42" i="52"/>
  <c r="BA39" i="82"/>
  <c r="AR229" i="97"/>
  <c r="AV407" i="6"/>
  <c r="AR230" i="97" s="1"/>
  <c r="AI407" i="6"/>
  <c r="AE230" i="97" s="1"/>
  <c r="AE229" i="97"/>
  <c r="G229" i="97"/>
  <c r="K407" i="6"/>
  <c r="G230" i="97" s="1"/>
  <c r="G117" i="91"/>
  <c r="G118" i="91" s="1"/>
  <c r="K306" i="6"/>
  <c r="AJ407" i="6"/>
  <c r="AF230" i="97" s="1"/>
  <c r="AF229" i="97"/>
  <c r="AF265" i="97"/>
  <c r="AJ443" i="6"/>
  <c r="AF266" i="97" s="1"/>
  <c r="G74" i="68"/>
  <c r="I193" i="6" s="1"/>
  <c r="G73" i="68"/>
  <c r="I184" i="6" s="1"/>
  <c r="I185" i="6" s="1"/>
  <c r="G79" i="68"/>
  <c r="I469" i="6" s="1"/>
  <c r="G76" i="68"/>
  <c r="I341" i="6" s="1"/>
  <c r="G72" i="68"/>
  <c r="I175" i="6" s="1"/>
  <c r="I176" i="6" s="1"/>
  <c r="G80" i="68"/>
  <c r="I496" i="6" s="1"/>
  <c r="G77" i="68"/>
  <c r="I406" i="6" s="1"/>
  <c r="G71" i="68"/>
  <c r="G75" i="68"/>
  <c r="I305" i="6" s="1"/>
  <c r="G78" i="68"/>
  <c r="I442" i="6" s="1"/>
  <c r="BM51" i="68"/>
  <c r="BM50" i="68"/>
  <c r="S117" i="91"/>
  <c r="S118" i="91" s="1"/>
  <c r="W306" i="6"/>
  <c r="AN7" i="92"/>
  <c r="AM20" i="52"/>
  <c r="H25" i="59"/>
  <c r="G35" i="116" s="1"/>
  <c r="AI117" i="91"/>
  <c r="AI118" i="91" s="1"/>
  <c r="AM306" i="6"/>
  <c r="E15" i="82"/>
  <c r="E39" i="82"/>
  <c r="Y342" i="6"/>
  <c r="Y357" i="6"/>
  <c r="Y358" i="6" s="1"/>
  <c r="U145" i="91"/>
  <c r="H292" i="97"/>
  <c r="L470" i="6"/>
  <c r="H293" i="97" s="1"/>
  <c r="BK18" i="67"/>
  <c r="BK20" i="67" s="1"/>
  <c r="BK39" i="64" s="1"/>
  <c r="BJ20" i="67"/>
  <c r="BJ39" i="64" s="1"/>
  <c r="BC50" i="68"/>
  <c r="BC51" i="68"/>
  <c r="D68" i="63"/>
  <c r="D23" i="63"/>
  <c r="C166" i="116" s="1"/>
  <c r="AT194" i="6"/>
  <c r="AT209" i="6"/>
  <c r="AG145" i="91"/>
  <c r="AK357" i="6"/>
  <c r="AK358" i="6" s="1"/>
  <c r="AK342" i="6"/>
  <c r="I265" i="97"/>
  <c r="M443" i="6"/>
  <c r="I266" i="97" s="1"/>
  <c r="M470" i="6"/>
  <c r="I293" i="97" s="1"/>
  <c r="I292" i="97"/>
  <c r="R319" i="97"/>
  <c r="V530" i="6"/>
  <c r="AE72" i="68"/>
  <c r="AG175" i="6" s="1"/>
  <c r="AG176" i="6" s="1"/>
  <c r="AE76" i="68"/>
  <c r="AG341" i="6" s="1"/>
  <c r="AE78" i="68"/>
  <c r="AG442" i="6" s="1"/>
  <c r="AE77" i="68"/>
  <c r="AG406" i="6" s="1"/>
  <c r="AE75" i="68"/>
  <c r="AG305" i="6" s="1"/>
  <c r="AE79" i="68"/>
  <c r="AG469" i="6" s="1"/>
  <c r="AE74" i="68"/>
  <c r="AG193" i="6" s="1"/>
  <c r="AE73" i="68"/>
  <c r="AG184" i="6" s="1"/>
  <c r="AG185" i="6" s="1"/>
  <c r="AE71" i="68"/>
  <c r="AE80" i="68"/>
  <c r="AG496" i="6" s="1"/>
  <c r="E7" i="67"/>
  <c r="P20" i="67"/>
  <c r="P39" i="64" s="1"/>
  <c r="Q18" i="67"/>
  <c r="AU194" i="6"/>
  <c r="BB18" i="67"/>
  <c r="BB20" i="67" s="1"/>
  <c r="BB39" i="64" s="1"/>
  <c r="BF74" i="68"/>
  <c r="BH193" i="6" s="1"/>
  <c r="BH194" i="6" s="1"/>
  <c r="BF75" i="68"/>
  <c r="BH305" i="6" s="1"/>
  <c r="BD117" i="91" s="1"/>
  <c r="BD118" i="91" s="1"/>
  <c r="BF77" i="68"/>
  <c r="BH406" i="6" s="1"/>
  <c r="BH407" i="6" s="1"/>
  <c r="BD230" i="97" s="1"/>
  <c r="BF73" i="68"/>
  <c r="BH184" i="6" s="1"/>
  <c r="BH185" i="6" s="1"/>
  <c r="BF76" i="68"/>
  <c r="BH341" i="6" s="1"/>
  <c r="BH342" i="6" s="1"/>
  <c r="BF79" i="68"/>
  <c r="BH469" i="6" s="1"/>
  <c r="BD292" i="97" s="1"/>
  <c r="BF78" i="68"/>
  <c r="BH442" i="6" s="1"/>
  <c r="BH443" i="6" s="1"/>
  <c r="BD266" i="97" s="1"/>
  <c r="BF71" i="68"/>
  <c r="BF80" i="68"/>
  <c r="BH496" i="6" s="1"/>
  <c r="BD319" i="97" s="1"/>
  <c r="BF72" i="68"/>
  <c r="BH175" i="6" s="1"/>
  <c r="BH176" i="6" s="1"/>
  <c r="E17" i="51"/>
  <c r="J11" i="51"/>
  <c r="K15" i="51" s="1"/>
  <c r="AD229" i="97"/>
  <c r="AH407" i="6"/>
  <c r="AD230" i="97" s="1"/>
  <c r="AH194" i="6"/>
  <c r="AB7" i="92"/>
  <c r="AA20" i="52"/>
  <c r="G25" i="59"/>
  <c r="F35" i="116" s="1"/>
  <c r="R72" i="68"/>
  <c r="T175" i="6" s="1"/>
  <c r="T176" i="6" s="1"/>
  <c r="R73" i="68"/>
  <c r="T184" i="6" s="1"/>
  <c r="T185" i="6" s="1"/>
  <c r="R74" i="68"/>
  <c r="T193" i="6" s="1"/>
  <c r="R78" i="68"/>
  <c r="T442" i="6" s="1"/>
  <c r="R79" i="68"/>
  <c r="T469" i="6" s="1"/>
  <c r="R71" i="68"/>
  <c r="R75" i="68"/>
  <c r="T305" i="6" s="1"/>
  <c r="R76" i="68"/>
  <c r="T341" i="6" s="1"/>
  <c r="G6" i="68"/>
  <c r="R77" i="68"/>
  <c r="T406" i="6" s="1"/>
  <c r="R80" i="68"/>
  <c r="T496" i="6" s="1"/>
  <c r="AG82" i="68"/>
  <c r="AI166" i="6"/>
  <c r="AI167" i="6" s="1"/>
  <c r="I82" i="68"/>
  <c r="K166" i="6"/>
  <c r="K167" i="6" s="1"/>
  <c r="AW194" i="6"/>
  <c r="AS229" i="97"/>
  <c r="AW407" i="6"/>
  <c r="AS230" i="97" s="1"/>
  <c r="X342" i="6"/>
  <c r="X357" i="6"/>
  <c r="X358" i="6" s="1"/>
  <c r="T145" i="91"/>
  <c r="N79" i="68"/>
  <c r="P469" i="6" s="1"/>
  <c r="N76" i="68"/>
  <c r="P341" i="6" s="1"/>
  <c r="N78" i="68"/>
  <c r="P442" i="6" s="1"/>
  <c r="N80" i="68"/>
  <c r="P496" i="6" s="1"/>
  <c r="N75" i="68"/>
  <c r="P305" i="6" s="1"/>
  <c r="N74" i="68"/>
  <c r="P193" i="6" s="1"/>
  <c r="N73" i="68"/>
  <c r="P184" i="6" s="1"/>
  <c r="P185" i="6" s="1"/>
  <c r="N77" i="68"/>
  <c r="P406" i="6" s="1"/>
  <c r="N71" i="68"/>
  <c r="N72" i="68"/>
  <c r="P175" i="6" s="1"/>
  <c r="P176" i="6" s="1"/>
  <c r="W319" i="97"/>
  <c r="AA530" i="6"/>
  <c r="W443" i="6"/>
  <c r="S266" i="97" s="1"/>
  <c r="S265" i="97"/>
  <c r="AI145" i="91"/>
  <c r="AM357" i="6"/>
  <c r="AM358" i="6" s="1"/>
  <c r="AM342" i="6"/>
  <c r="AI292" i="97"/>
  <c r="AM470" i="6"/>
  <c r="AI293" i="97" s="1"/>
  <c r="AJ75" i="68"/>
  <c r="AL305" i="6" s="1"/>
  <c r="AJ77" i="68"/>
  <c r="AL406" i="6" s="1"/>
  <c r="AJ76" i="68"/>
  <c r="AL341" i="6" s="1"/>
  <c r="AJ78" i="68"/>
  <c r="AL442" i="6" s="1"/>
  <c r="AJ74" i="68"/>
  <c r="AL193" i="6" s="1"/>
  <c r="AJ72" i="68"/>
  <c r="AL175" i="6" s="1"/>
  <c r="AL176" i="6" s="1"/>
  <c r="AJ71" i="68"/>
  <c r="AJ79" i="68"/>
  <c r="AL469" i="6" s="1"/>
  <c r="AJ80" i="68"/>
  <c r="AL496" i="6" s="1"/>
  <c r="AJ73" i="68"/>
  <c r="AL184" i="6" s="1"/>
  <c r="AL185" i="6" s="1"/>
  <c r="Y194" i="6"/>
  <c r="AK407" i="6"/>
  <c r="AG230" i="97" s="1"/>
  <c r="AG229" i="97"/>
  <c r="AP229" i="97"/>
  <c r="AT407" i="6"/>
  <c r="AP230" i="97" s="1"/>
  <c r="E14" i="82"/>
  <c r="C31" i="52" s="1"/>
  <c r="C32" i="52"/>
  <c r="E3" i="82"/>
  <c r="AK194" i="6"/>
  <c r="I319" i="97"/>
  <c r="M530" i="6"/>
  <c r="K82" i="68"/>
  <c r="M166" i="6"/>
  <c r="M167" i="6" s="1"/>
  <c r="T82" i="68"/>
  <c r="V166" i="6"/>
  <c r="V167" i="6" s="1"/>
  <c r="O369" i="6"/>
  <c r="Z376" i="6"/>
  <c r="O367" i="6"/>
  <c r="O368" i="6"/>
  <c r="L152" i="59"/>
  <c r="O362" i="6"/>
  <c r="O371" i="6"/>
  <c r="J194" i="6"/>
  <c r="S71" i="68"/>
  <c r="S77" i="68"/>
  <c r="U406" i="6" s="1"/>
  <c r="S79" i="68"/>
  <c r="U469" i="6" s="1"/>
  <c r="S78" i="68"/>
  <c r="U442" i="6" s="1"/>
  <c r="S72" i="68"/>
  <c r="U175" i="6" s="1"/>
  <c r="U176" i="6" s="1"/>
  <c r="S73" i="68"/>
  <c r="U184" i="6" s="1"/>
  <c r="U185" i="6" s="1"/>
  <c r="S76" i="68"/>
  <c r="U341" i="6" s="1"/>
  <c r="S75" i="68"/>
  <c r="U305" i="6" s="1"/>
  <c r="S80" i="68"/>
  <c r="U496" i="6" s="1"/>
  <c r="S74" i="68"/>
  <c r="U193" i="6" s="1"/>
  <c r="F39" i="52"/>
  <c r="L7" i="82"/>
  <c r="F44" i="52" s="1"/>
  <c r="I4" i="67"/>
  <c r="D33" i="116"/>
  <c r="AB80" i="68"/>
  <c r="AD496" i="6" s="1"/>
  <c r="AB79" i="68"/>
  <c r="AD469" i="6" s="1"/>
  <c r="AB72" i="68"/>
  <c r="AD175" i="6" s="1"/>
  <c r="AD176" i="6" s="1"/>
  <c r="AB78" i="68"/>
  <c r="AD442" i="6" s="1"/>
  <c r="AB77" i="68"/>
  <c r="AD406" i="6" s="1"/>
  <c r="AB76" i="68"/>
  <c r="AD341" i="6" s="1"/>
  <c r="AB71" i="68"/>
  <c r="AB75" i="68"/>
  <c r="AD305" i="6" s="1"/>
  <c r="AB73" i="68"/>
  <c r="AD184" i="6" s="1"/>
  <c r="AD185" i="6" s="1"/>
  <c r="AB74" i="68"/>
  <c r="AD193" i="6" s="1"/>
  <c r="AY306" i="6"/>
  <c r="AU117" i="91"/>
  <c r="AU118" i="91" s="1"/>
  <c r="AY470" i="6"/>
  <c r="AU293" i="97" s="1"/>
  <c r="AU292" i="97"/>
  <c r="AD319" i="97"/>
  <c r="AH530" i="6"/>
  <c r="BA32" i="82"/>
  <c r="AV443" i="6"/>
  <c r="AR266" i="97" s="1"/>
  <c r="AR265" i="97"/>
  <c r="BK39" i="82"/>
  <c r="BK15" i="82"/>
  <c r="BI29" i="52" s="1"/>
  <c r="BI42" i="52"/>
  <c r="BI24" i="82"/>
  <c r="BG38" i="52" s="1"/>
  <c r="BI39" i="82"/>
  <c r="BG42" i="52"/>
  <c r="BI15" i="82"/>
  <c r="BG29" i="52" s="1"/>
  <c r="AI194" i="6"/>
  <c r="AU82" i="68"/>
  <c r="AW166" i="6"/>
  <c r="AW167" i="6" s="1"/>
  <c r="AW530" i="6"/>
  <c r="AS319" i="97"/>
  <c r="X407" i="6"/>
  <c r="T230" i="97" s="1"/>
  <c r="T229" i="97"/>
  <c r="AC76" i="68"/>
  <c r="AE341" i="6" s="1"/>
  <c r="AC80" i="68"/>
  <c r="AE496" i="6" s="1"/>
  <c r="AC78" i="68"/>
  <c r="AE442" i="6" s="1"/>
  <c r="AC75" i="68"/>
  <c r="AE305" i="6" s="1"/>
  <c r="AC74" i="68"/>
  <c r="AE193" i="6" s="1"/>
  <c r="AC73" i="68"/>
  <c r="AE184" i="6" s="1"/>
  <c r="AE185" i="6" s="1"/>
  <c r="AC77" i="68"/>
  <c r="AE406" i="6" s="1"/>
  <c r="AC79" i="68"/>
  <c r="AE469" i="6" s="1"/>
  <c r="AC71" i="68"/>
  <c r="AC72" i="68"/>
  <c r="AE175" i="6" s="1"/>
  <c r="AE176" i="6" s="1"/>
  <c r="F52" i="63"/>
  <c r="F31" i="50"/>
  <c r="F49" i="52" s="1"/>
  <c r="E52" i="52"/>
  <c r="E58" i="52"/>
  <c r="F48" i="50"/>
  <c r="AA166" i="6"/>
  <c r="AA167" i="6" s="1"/>
  <c r="Y82" i="68"/>
  <c r="W229" i="97"/>
  <c r="AA407" i="6"/>
  <c r="W230" i="97" s="1"/>
  <c r="AM443" i="6"/>
  <c r="AI266" i="97" s="1"/>
  <c r="AI265" i="97"/>
  <c r="AM166" i="6"/>
  <c r="AM167" i="6" s="1"/>
  <c r="AK82" i="68"/>
  <c r="BL14" i="67"/>
  <c r="L194" i="6"/>
  <c r="AR159" i="91"/>
  <c r="AR146" i="91"/>
  <c r="AR160" i="91" s="1"/>
  <c r="AR35" i="92" s="1"/>
  <c r="AV368" i="6"/>
  <c r="AF159" i="91"/>
  <c r="AF146" i="91"/>
  <c r="AF160" i="91" s="1"/>
  <c r="AF35" i="92" s="1"/>
  <c r="AG152" i="59"/>
  <c r="AJ369" i="6"/>
  <c r="AJ367" i="6"/>
  <c r="AJ368" i="6"/>
  <c r="AJ371" i="6"/>
  <c r="AU376" i="6"/>
  <c r="AJ362" i="6"/>
  <c r="L40" i="28"/>
  <c r="I15" i="36"/>
  <c r="I16" i="36" s="1"/>
  <c r="K203" i="59"/>
  <c r="L21" i="34"/>
  <c r="K27" i="36"/>
  <c r="K26" i="36" s="1"/>
  <c r="N38" i="28"/>
  <c r="D36" i="63"/>
  <c r="C179" i="116" s="1"/>
  <c r="E78" i="63"/>
  <c r="C120" i="116"/>
  <c r="C114" i="116"/>
  <c r="H57" i="63"/>
  <c r="H58" i="63" s="1"/>
  <c r="H22" i="34"/>
  <c r="H24" i="34" s="1"/>
  <c r="K21" i="34"/>
  <c r="M38" i="28"/>
  <c r="J27" i="36"/>
  <c r="J26" i="36" s="1"/>
  <c r="O7" i="33"/>
  <c r="I38" i="64"/>
  <c r="C67" i="64"/>
  <c r="I56" i="63"/>
  <c r="I17" i="34"/>
  <c r="I19" i="34" s="1"/>
  <c r="H20" i="34"/>
  <c r="AV367" i="6" l="1"/>
  <c r="AV369" i="6"/>
  <c r="AV362" i="6"/>
  <c r="BG376" i="6"/>
  <c r="AS152" i="59"/>
  <c r="BD145" i="91"/>
  <c r="BD265" i="97"/>
  <c r="AH209" i="6"/>
  <c r="AU209" i="6"/>
  <c r="AY209" i="6"/>
  <c r="BH357" i="6"/>
  <c r="BH358" i="6" s="1"/>
  <c r="AI209" i="6"/>
  <c r="J209" i="6"/>
  <c r="J7" i="68"/>
  <c r="BH470" i="6"/>
  <c r="BD293" i="97" s="1"/>
  <c r="BH530" i="6"/>
  <c r="BH531" i="6" s="1"/>
  <c r="L209" i="6"/>
  <c r="AK209" i="6"/>
  <c r="AK210" i="6" s="1"/>
  <c r="X209" i="6"/>
  <c r="BD229" i="97"/>
  <c r="Y209" i="6"/>
  <c r="Y562" i="6" s="1"/>
  <c r="AH319" i="97"/>
  <c r="AL530" i="6"/>
  <c r="P530" i="6"/>
  <c r="L319" i="97"/>
  <c r="P229" i="97"/>
  <c r="T407" i="6"/>
  <c r="P230" i="97" s="1"/>
  <c r="AU562" i="6"/>
  <c r="AU210" i="6"/>
  <c r="I306" i="6"/>
  <c r="E117" i="91"/>
  <c r="E118" i="91" s="1"/>
  <c r="AF341" i="6"/>
  <c r="H28" i="68"/>
  <c r="AP353" i="97"/>
  <c r="AT531" i="6"/>
  <c r="AP194" i="6"/>
  <c r="AN319" i="97"/>
  <c r="AR530" i="6"/>
  <c r="Y145" i="91"/>
  <c r="AC342" i="6"/>
  <c r="AC357" i="6"/>
  <c r="AC358" i="6" s="1"/>
  <c r="V265" i="97"/>
  <c r="Z443" i="6"/>
  <c r="V266" i="97" s="1"/>
  <c r="U376" i="6"/>
  <c r="J362" i="6"/>
  <c r="J368" i="6"/>
  <c r="J367" i="6"/>
  <c r="G152" i="59"/>
  <c r="J369" i="6"/>
  <c r="J371" i="6"/>
  <c r="AE353" i="97"/>
  <c r="AI531" i="6"/>
  <c r="S407" i="6"/>
  <c r="O230" i="97" s="1"/>
  <c r="O229" i="97"/>
  <c r="O265" i="97"/>
  <c r="S443" i="6"/>
  <c r="O266" i="97" s="1"/>
  <c r="AX357" i="6"/>
  <c r="AX358" i="6" s="1"/>
  <c r="AT145" i="91"/>
  <c r="AX342" i="6"/>
  <c r="I159" i="91"/>
  <c r="I34" i="92" s="1"/>
  <c r="I146" i="91"/>
  <c r="I160" i="91" s="1"/>
  <c r="I35" i="92" s="1"/>
  <c r="AW117" i="91"/>
  <c r="AW118" i="91" s="1"/>
  <c r="BA306" i="6"/>
  <c r="AQ194" i="6"/>
  <c r="N319" i="97"/>
  <c r="R530" i="6"/>
  <c r="AN470" i="6"/>
  <c r="AJ293" i="97" s="1"/>
  <c r="AJ292" i="97"/>
  <c r="BG292" i="97"/>
  <c r="BK470" i="6"/>
  <c r="BG293" i="97" s="1"/>
  <c r="BK407" i="6"/>
  <c r="BG230" i="97" s="1"/>
  <c r="BG229" i="97"/>
  <c r="AV265" i="97"/>
  <c r="AZ443" i="6"/>
  <c r="AV266" i="97" s="1"/>
  <c r="H184" i="6"/>
  <c r="H185" i="6" s="1"/>
  <c r="G25" i="68"/>
  <c r="F25" i="68"/>
  <c r="H469" i="6"/>
  <c r="BC117" i="91"/>
  <c r="BC118" i="91" s="1"/>
  <c r="BG306" i="6"/>
  <c r="BI342" i="6"/>
  <c r="BI357" i="6"/>
  <c r="BI358" i="6" s="1"/>
  <c r="BE145" i="91"/>
  <c r="AQ146" i="91"/>
  <c r="AQ160" i="91" s="1"/>
  <c r="AQ35" i="92" s="1"/>
  <c r="AQ159" i="91"/>
  <c r="AQ34" i="92" s="1"/>
  <c r="AB470" i="6"/>
  <c r="X293" i="97" s="1"/>
  <c r="X292" i="97"/>
  <c r="BF443" i="6"/>
  <c r="BB266" i="97" s="1"/>
  <c r="BB265" i="97"/>
  <c r="BC194" i="6"/>
  <c r="BK73" i="68"/>
  <c r="BM184" i="6" s="1"/>
  <c r="BM185" i="6" s="1"/>
  <c r="BK79" i="68"/>
  <c r="BM469" i="6" s="1"/>
  <c r="BK72" i="68"/>
  <c r="BM175" i="6" s="1"/>
  <c r="BM176" i="6" s="1"/>
  <c r="BK78" i="68"/>
  <c r="BM442" i="6" s="1"/>
  <c r="BK71" i="68"/>
  <c r="BK80" i="68"/>
  <c r="BM496" i="6" s="1"/>
  <c r="BK77" i="68"/>
  <c r="BM406" i="6" s="1"/>
  <c r="BK76" i="68"/>
  <c r="BM341" i="6" s="1"/>
  <c r="BK75" i="68"/>
  <c r="BM305" i="6" s="1"/>
  <c r="BK74" i="68"/>
  <c r="BM193" i="6" s="1"/>
  <c r="L6" i="82"/>
  <c r="F43" i="52" s="1"/>
  <c r="F38" i="52"/>
  <c r="AO145" i="91"/>
  <c r="AS342" i="6"/>
  <c r="AS357" i="6"/>
  <c r="AS358" i="6" s="1"/>
  <c r="AQ82" i="68"/>
  <c r="AS166" i="6"/>
  <c r="AS167" i="6" s="1"/>
  <c r="C126" i="116"/>
  <c r="C13" i="64"/>
  <c r="Q470" i="6"/>
  <c r="M293" i="97" s="1"/>
  <c r="M292" i="97"/>
  <c r="AE306" i="6"/>
  <c r="AA117" i="91"/>
  <c r="AA118" i="91" s="1"/>
  <c r="AD342" i="6"/>
  <c r="AD357" i="6"/>
  <c r="AD358" i="6" s="1"/>
  <c r="Z145" i="91"/>
  <c r="AL306" i="6"/>
  <c r="AH117" i="91"/>
  <c r="AH118" i="91" s="1"/>
  <c r="AA531" i="6"/>
  <c r="W353" i="97"/>
  <c r="AC292" i="97"/>
  <c r="AG470" i="6"/>
  <c r="AC293" i="97" s="1"/>
  <c r="I194" i="6"/>
  <c r="AC530" i="6"/>
  <c r="Y319" i="97"/>
  <c r="AE443" i="6"/>
  <c r="AA266" i="97" s="1"/>
  <c r="AA265" i="97"/>
  <c r="Z229" i="97"/>
  <c r="AD407" i="6"/>
  <c r="Z230" i="97" s="1"/>
  <c r="U443" i="6"/>
  <c r="Q266" i="97" s="1"/>
  <c r="Q265" i="97"/>
  <c r="AH292" i="97"/>
  <c r="AL470" i="6"/>
  <c r="AH293" i="97" s="1"/>
  <c r="P443" i="6"/>
  <c r="L266" i="97" s="1"/>
  <c r="L265" i="97"/>
  <c r="AW209" i="6"/>
  <c r="E8" i="67"/>
  <c r="E10" i="67" s="1"/>
  <c r="Q20" i="67"/>
  <c r="Q39" i="64" s="1"/>
  <c r="E9" i="64" s="1"/>
  <c r="E124" i="116" s="1"/>
  <c r="AG306" i="6"/>
  <c r="AC117" i="91"/>
  <c r="AC118" i="91" s="1"/>
  <c r="U146" i="91"/>
  <c r="U160" i="91" s="1"/>
  <c r="U35" i="92" s="1"/>
  <c r="U159" i="91"/>
  <c r="U34" i="92" s="1"/>
  <c r="I166" i="6"/>
  <c r="I167" i="6" s="1"/>
  <c r="G82" i="68"/>
  <c r="AF184" i="6"/>
  <c r="AF185" i="6" s="1"/>
  <c r="H25" i="68"/>
  <c r="AL292" i="97"/>
  <c r="AP470" i="6"/>
  <c r="AL293" i="97" s="1"/>
  <c r="AR407" i="6"/>
  <c r="AN230" i="97" s="1"/>
  <c r="AN229" i="97"/>
  <c r="Y229" i="97"/>
  <c r="AC407" i="6"/>
  <c r="Y230" i="97" s="1"/>
  <c r="Z306" i="6"/>
  <c r="V117" i="91"/>
  <c r="V118" i="91" s="1"/>
  <c r="W146" i="91"/>
  <c r="W160" i="91" s="1"/>
  <c r="W35" i="92" s="1"/>
  <c r="W159" i="91"/>
  <c r="W34" i="92" s="1"/>
  <c r="AD159" i="91"/>
  <c r="AD34" i="92" s="1"/>
  <c r="AD146" i="91"/>
  <c r="AD160" i="91" s="1"/>
  <c r="AD35" i="92" s="1"/>
  <c r="S470" i="6"/>
  <c r="O293" i="97" s="1"/>
  <c r="O292" i="97"/>
  <c r="AT117" i="91"/>
  <c r="AT118" i="91" s="1"/>
  <c r="AX306" i="6"/>
  <c r="AW229" i="97"/>
  <c r="BA407" i="6"/>
  <c r="AW230" i="97" s="1"/>
  <c r="D38" i="52"/>
  <c r="H6" i="82"/>
  <c r="D43" i="52" s="1"/>
  <c r="AQ342" i="6"/>
  <c r="AQ357" i="6"/>
  <c r="AQ358" i="6" s="1"/>
  <c r="AM145" i="91"/>
  <c r="R194" i="6"/>
  <c r="AX265" i="97"/>
  <c r="BB443" i="6"/>
  <c r="AX266" i="97" s="1"/>
  <c r="AO342" i="6"/>
  <c r="AK145" i="91"/>
  <c r="AO357" i="6"/>
  <c r="AO358" i="6" s="1"/>
  <c r="AM82" i="68"/>
  <c r="AO166" i="6"/>
  <c r="AO167" i="6" s="1"/>
  <c r="G146" i="91"/>
  <c r="G160" i="91" s="1"/>
  <c r="G35" i="92" s="1"/>
  <c r="G159" i="91"/>
  <c r="G34" i="92" s="1"/>
  <c r="AN357" i="6"/>
  <c r="AN358" i="6" s="1"/>
  <c r="AN342" i="6"/>
  <c r="AJ145" i="91"/>
  <c r="BK166" i="6"/>
  <c r="BK167" i="6" s="1"/>
  <c r="BI82" i="68"/>
  <c r="AV319" i="97"/>
  <c r="AZ530" i="6"/>
  <c r="H193" i="6"/>
  <c r="F26" i="68"/>
  <c r="G26" i="68"/>
  <c r="H406" i="6"/>
  <c r="S353" i="97"/>
  <c r="W531" i="6"/>
  <c r="BC319" i="97"/>
  <c r="BG530" i="6"/>
  <c r="BG194" i="6"/>
  <c r="BE265" i="97"/>
  <c r="BI443" i="6"/>
  <c r="BE266" i="97" s="1"/>
  <c r="AU531" i="6"/>
  <c r="AQ353" i="97"/>
  <c r="AB443" i="6"/>
  <c r="X266" i="97" s="1"/>
  <c r="X265" i="97"/>
  <c r="AY292" i="97"/>
  <c r="BC470" i="6"/>
  <c r="AY293" i="97" s="1"/>
  <c r="AS194" i="6"/>
  <c r="J319" i="97"/>
  <c r="N530" i="6"/>
  <c r="Q407" i="6"/>
  <c r="M230" i="97" s="1"/>
  <c r="M229" i="97"/>
  <c r="AD443" i="6"/>
  <c r="Z266" i="97" s="1"/>
  <c r="Z265" i="97"/>
  <c r="U470" i="6"/>
  <c r="Q293" i="97" s="1"/>
  <c r="Q292" i="97"/>
  <c r="I353" i="97"/>
  <c r="M531" i="6"/>
  <c r="AL166" i="6"/>
  <c r="AL167" i="6" s="1"/>
  <c r="AJ82" i="68"/>
  <c r="L145" i="91"/>
  <c r="P357" i="6"/>
  <c r="P358" i="6" s="1"/>
  <c r="P342" i="6"/>
  <c r="T342" i="6"/>
  <c r="T357" i="6"/>
  <c r="T358" i="6" s="1"/>
  <c r="P145" i="91"/>
  <c r="D5" i="91"/>
  <c r="I5" i="91" s="1"/>
  <c r="D5" i="97"/>
  <c r="I5" i="97" s="1"/>
  <c r="J17" i="51"/>
  <c r="AG407" i="6"/>
  <c r="AC230" i="97" s="1"/>
  <c r="AC229" i="97"/>
  <c r="D25" i="63"/>
  <c r="C168" i="116" s="1"/>
  <c r="D74" i="63"/>
  <c r="D31" i="63" s="1"/>
  <c r="C174" i="116" s="1"/>
  <c r="Y369" i="6"/>
  <c r="Y367" i="6"/>
  <c r="AJ376" i="6"/>
  <c r="V152" i="59"/>
  <c r="Y371" i="6"/>
  <c r="Y362" i="6"/>
  <c r="Y368" i="6"/>
  <c r="E229" i="97"/>
  <c r="I407" i="6"/>
  <c r="E230" i="97" s="1"/>
  <c r="AF470" i="6"/>
  <c r="AB293" i="97" s="1"/>
  <c r="AB292" i="97"/>
  <c r="AF305" i="6"/>
  <c r="H27" i="68"/>
  <c r="BH73" i="68"/>
  <c r="BJ184" i="6" s="1"/>
  <c r="BJ185" i="6" s="1"/>
  <c r="BH78" i="68"/>
  <c r="BJ442" i="6" s="1"/>
  <c r="BH76" i="68"/>
  <c r="BJ341" i="6" s="1"/>
  <c r="BH79" i="68"/>
  <c r="BJ469" i="6" s="1"/>
  <c r="BH71" i="68"/>
  <c r="BH72" i="68"/>
  <c r="BJ175" i="6" s="1"/>
  <c r="BJ176" i="6" s="1"/>
  <c r="BH77" i="68"/>
  <c r="BJ406" i="6" s="1"/>
  <c r="BH80" i="68"/>
  <c r="BJ496" i="6" s="1"/>
  <c r="BH74" i="68"/>
  <c r="BJ193" i="6" s="1"/>
  <c r="BH75" i="68"/>
  <c r="BJ305" i="6" s="1"/>
  <c r="K209" i="6"/>
  <c r="BB73" i="68"/>
  <c r="BB79" i="68"/>
  <c r="BD469" i="6" s="1"/>
  <c r="BB77" i="68"/>
  <c r="BD406" i="6" s="1"/>
  <c r="BB72" i="68"/>
  <c r="BB75" i="68"/>
  <c r="BB71" i="68"/>
  <c r="BB80" i="68"/>
  <c r="BD496" i="6" s="1"/>
  <c r="BB78" i="68"/>
  <c r="BD442" i="6" s="1"/>
  <c r="BB76" i="68"/>
  <c r="BB74" i="68"/>
  <c r="J6" i="68"/>
  <c r="AP82" i="68"/>
  <c r="AR166" i="6"/>
  <c r="AR167" i="6" s="1"/>
  <c r="I23" i="68"/>
  <c r="Y265" i="97"/>
  <c r="AC443" i="6"/>
  <c r="Y266" i="97" s="1"/>
  <c r="Z342" i="6"/>
  <c r="V145" i="91"/>
  <c r="Z357" i="6"/>
  <c r="Z358" i="6" s="1"/>
  <c r="F146" i="91"/>
  <c r="F160" i="91" s="1"/>
  <c r="F35" i="92" s="1"/>
  <c r="F159" i="91"/>
  <c r="F34" i="92" s="1"/>
  <c r="BJ80" i="68"/>
  <c r="BL496" i="6" s="1"/>
  <c r="BJ76" i="68"/>
  <c r="BL341" i="6" s="1"/>
  <c r="BJ71" i="68"/>
  <c r="BJ75" i="68"/>
  <c r="BL305" i="6" s="1"/>
  <c r="BJ78" i="68"/>
  <c r="BL442" i="6" s="1"/>
  <c r="BJ77" i="68"/>
  <c r="BL406" i="6" s="1"/>
  <c r="BJ74" i="68"/>
  <c r="BL193" i="6" s="1"/>
  <c r="BJ72" i="68"/>
  <c r="BL175" i="6" s="1"/>
  <c r="BL176" i="6" s="1"/>
  <c r="BJ79" i="68"/>
  <c r="BL469" i="6" s="1"/>
  <c r="BJ73" i="68"/>
  <c r="BL184" i="6" s="1"/>
  <c r="BL185" i="6" s="1"/>
  <c r="S166" i="6"/>
  <c r="S167" i="6" s="1"/>
  <c r="Q82" i="68"/>
  <c r="AX443" i="6"/>
  <c r="AT266" i="97" s="1"/>
  <c r="AT265" i="97"/>
  <c r="M367" i="6"/>
  <c r="M362" i="6"/>
  <c r="M371" i="6"/>
  <c r="J152" i="59"/>
  <c r="M369" i="6"/>
  <c r="M368" i="6"/>
  <c r="X376" i="6"/>
  <c r="BA166" i="6"/>
  <c r="BA167" i="6" s="1"/>
  <c r="AY82" i="68"/>
  <c r="AM265" i="97"/>
  <c r="AQ443" i="6"/>
  <c r="AM266" i="97" s="1"/>
  <c r="N265" i="97"/>
  <c r="R443" i="6"/>
  <c r="N266" i="97" s="1"/>
  <c r="AX292" i="97"/>
  <c r="BB470" i="6"/>
  <c r="AX293" i="97" s="1"/>
  <c r="AK117" i="91"/>
  <c r="AK118" i="91" s="1"/>
  <c r="AO306" i="6"/>
  <c r="AK229" i="97"/>
  <c r="AO407" i="6"/>
  <c r="AK230" i="97" s="1"/>
  <c r="K371" i="6"/>
  <c r="K368" i="6"/>
  <c r="V376" i="6"/>
  <c r="K367" i="6"/>
  <c r="H152" i="59"/>
  <c r="K369" i="6"/>
  <c r="K362" i="6"/>
  <c r="AN443" i="6"/>
  <c r="AJ266" i="97" s="1"/>
  <c r="AJ265" i="97"/>
  <c r="BK194" i="6"/>
  <c r="AZ342" i="6"/>
  <c r="AV145" i="91"/>
  <c r="AZ357" i="6"/>
  <c r="AZ358" i="6" s="1"/>
  <c r="AZ166" i="6"/>
  <c r="AZ167" i="6" s="1"/>
  <c r="AX82" i="68"/>
  <c r="H305" i="6"/>
  <c r="G27" i="68"/>
  <c r="F27" i="68"/>
  <c r="BG357" i="6"/>
  <c r="BG358" i="6" s="1"/>
  <c r="BC145" i="91"/>
  <c r="BG342" i="6"/>
  <c r="BI470" i="6"/>
  <c r="BE293" i="97" s="1"/>
  <c r="BE292" i="97"/>
  <c r="AB194" i="6"/>
  <c r="AK531" i="6"/>
  <c r="AG353" i="97"/>
  <c r="BC407" i="6"/>
  <c r="AY230" i="97" s="1"/>
  <c r="AY229" i="97"/>
  <c r="H353" i="97"/>
  <c r="L531" i="6"/>
  <c r="AV167" i="6"/>
  <c r="AV209" i="6"/>
  <c r="AS530" i="6"/>
  <c r="AO319" i="97"/>
  <c r="J6" i="82"/>
  <c r="E43" i="52" s="1"/>
  <c r="E38" i="52"/>
  <c r="D35" i="116"/>
  <c r="N470" i="6"/>
  <c r="J293" i="97" s="1"/>
  <c r="J292" i="97"/>
  <c r="M145" i="91"/>
  <c r="Q357" i="6"/>
  <c r="Q358" i="6" s="1"/>
  <c r="Q342" i="6"/>
  <c r="Q229" i="97"/>
  <c r="U407" i="6"/>
  <c r="Q230" i="97" s="1"/>
  <c r="O372" i="6"/>
  <c r="N82" i="68"/>
  <c r="P166" i="6"/>
  <c r="P167" i="6" s="1"/>
  <c r="L292" i="97"/>
  <c r="P470" i="6"/>
  <c r="L293" i="97" s="1"/>
  <c r="P117" i="91"/>
  <c r="P118" i="91" s="1"/>
  <c r="T306" i="6"/>
  <c r="AC265" i="97"/>
  <c r="AG443" i="6"/>
  <c r="AC266" i="97" s="1"/>
  <c r="I530" i="6"/>
  <c r="E319" i="97"/>
  <c r="AB319" i="97"/>
  <c r="AF530" i="6"/>
  <c r="AF407" i="6"/>
  <c r="AB230" i="97" s="1"/>
  <c r="AB229" i="97"/>
  <c r="AL117" i="91"/>
  <c r="AL118" i="91" s="1"/>
  <c r="AP306" i="6"/>
  <c r="AR341" i="6"/>
  <c r="I28" i="68"/>
  <c r="AC470" i="6"/>
  <c r="Y293" i="97" s="1"/>
  <c r="Y292" i="97"/>
  <c r="AY562" i="6"/>
  <c r="AY210" i="6"/>
  <c r="Z530" i="6"/>
  <c r="V319" i="97"/>
  <c r="AO20" i="67"/>
  <c r="AO39" i="64" s="1"/>
  <c r="G9" i="64" s="1"/>
  <c r="G124" i="116" s="1"/>
  <c r="G8" i="67"/>
  <c r="G10" i="67" s="1"/>
  <c r="S530" i="6"/>
  <c r="O319" i="97"/>
  <c r="AV82" i="68"/>
  <c r="AX166" i="6"/>
  <c r="AX167" i="6" s="1"/>
  <c r="AZ7" i="92"/>
  <c r="AY20" i="52"/>
  <c r="I25" i="59"/>
  <c r="H35" i="116" s="1"/>
  <c r="BA443" i="6"/>
  <c r="AW266" i="97" s="1"/>
  <c r="AW265" i="97"/>
  <c r="AQ530" i="6"/>
  <c r="AM319" i="97"/>
  <c r="R342" i="6"/>
  <c r="N145" i="91"/>
  <c r="R357" i="6"/>
  <c r="R358" i="6" s="1"/>
  <c r="AA209" i="6"/>
  <c r="BB194" i="6"/>
  <c r="AO194" i="6"/>
  <c r="AO209" i="6"/>
  <c r="X562" i="6"/>
  <c r="X210" i="6"/>
  <c r="AN530" i="6"/>
  <c r="AJ319" i="97"/>
  <c r="AN166" i="6"/>
  <c r="AN167" i="6" s="1"/>
  <c r="AL82" i="68"/>
  <c r="BK306" i="6"/>
  <c r="BG117" i="91"/>
  <c r="BG118" i="91" s="1"/>
  <c r="AZ306" i="6"/>
  <c r="AV117" i="91"/>
  <c r="AV118" i="91" s="1"/>
  <c r="M209" i="6"/>
  <c r="H341" i="6"/>
  <c r="G28" i="68"/>
  <c r="F28" i="68"/>
  <c r="BC229" i="97"/>
  <c r="BG407" i="6"/>
  <c r="BC230" i="97" s="1"/>
  <c r="BG82" i="68"/>
  <c r="BI166" i="6"/>
  <c r="BI167" i="6" s="1"/>
  <c r="X319" i="97"/>
  <c r="AB530" i="6"/>
  <c r="BB117" i="91"/>
  <c r="BB118" i="91" s="1"/>
  <c r="BF306" i="6"/>
  <c r="F8" i="67"/>
  <c r="F10" i="67" s="1"/>
  <c r="AC20" i="67"/>
  <c r="AC39" i="64" s="1"/>
  <c r="F9" i="64" s="1"/>
  <c r="F124" i="116" s="1"/>
  <c r="AS443" i="6"/>
  <c r="AO266" i="97" s="1"/>
  <c r="AO265" i="97"/>
  <c r="J117" i="91"/>
  <c r="J118" i="91" s="1"/>
  <c r="N306" i="6"/>
  <c r="M265" i="97"/>
  <c r="Q443" i="6"/>
  <c r="M266" i="97" s="1"/>
  <c r="Q306" i="6"/>
  <c r="M117" i="91"/>
  <c r="M118" i="91" s="1"/>
  <c r="F66" i="63"/>
  <c r="F68" i="63" s="1"/>
  <c r="F74" i="63" s="1"/>
  <c r="E53" i="52"/>
  <c r="F65" i="50"/>
  <c r="F67" i="50" s="1"/>
  <c r="F69" i="50" s="1"/>
  <c r="E59" i="52"/>
  <c r="E70" i="50"/>
  <c r="E41" i="64" s="1"/>
  <c r="AL145" i="91"/>
  <c r="AP342" i="6"/>
  <c r="AP357" i="6"/>
  <c r="AP358" i="6" s="1"/>
  <c r="AR175" i="6"/>
  <c r="AR176" i="6" s="1"/>
  <c r="I24" i="68"/>
  <c r="AN292" i="97"/>
  <c r="AR470" i="6"/>
  <c r="AN293" i="97" s="1"/>
  <c r="AC166" i="6"/>
  <c r="AC167" i="6" s="1"/>
  <c r="AA82" i="68"/>
  <c r="V229" i="97"/>
  <c r="Z407" i="6"/>
  <c r="V230" i="97" s="1"/>
  <c r="Z166" i="6"/>
  <c r="Z167" i="6" s="1"/>
  <c r="X82" i="68"/>
  <c r="AT362" i="6"/>
  <c r="AT367" i="6"/>
  <c r="AT369" i="6"/>
  <c r="AT368" i="6"/>
  <c r="BE376" i="6"/>
  <c r="AT371" i="6"/>
  <c r="AQ152" i="59"/>
  <c r="K531" i="6"/>
  <c r="G353" i="97"/>
  <c r="AX194" i="6"/>
  <c r="AX530" i="6"/>
  <c r="AT319" i="97"/>
  <c r="AW319" i="97"/>
  <c r="BA530" i="6"/>
  <c r="AO82" i="68"/>
  <c r="AQ166" i="6"/>
  <c r="AQ167" i="6" s="1"/>
  <c r="R470" i="6"/>
  <c r="N293" i="97" s="1"/>
  <c r="N292" i="97"/>
  <c r="AX319" i="97"/>
  <c r="BB530" i="6"/>
  <c r="AO443" i="6"/>
  <c r="AK266" i="97" s="1"/>
  <c r="AK265" i="97"/>
  <c r="AN407" i="6"/>
  <c r="AJ230" i="97" s="1"/>
  <c r="AJ229" i="97"/>
  <c r="AU353" i="97"/>
  <c r="AY531" i="6"/>
  <c r="BK443" i="6"/>
  <c r="BG266" i="97" s="1"/>
  <c r="BG265" i="97"/>
  <c r="AV292" i="97"/>
  <c r="AZ470" i="6"/>
  <c r="AV293" i="97" s="1"/>
  <c r="H175" i="6"/>
  <c r="H176" i="6" s="1"/>
  <c r="G24" i="68"/>
  <c r="F24" i="68"/>
  <c r="C37" i="52"/>
  <c r="E5" i="82"/>
  <c r="C42" i="52" s="1"/>
  <c r="O4" i="82"/>
  <c r="BI194" i="6"/>
  <c r="BI407" i="6"/>
  <c r="BE230" i="97" s="1"/>
  <c r="BE229" i="97"/>
  <c r="AB306" i="6"/>
  <c r="X117" i="91"/>
  <c r="X118" i="91" s="1"/>
  <c r="BF407" i="6"/>
  <c r="BB230" i="97" s="1"/>
  <c r="BB229" i="97"/>
  <c r="F353" i="97"/>
  <c r="J531" i="6"/>
  <c r="O562" i="6"/>
  <c r="O210" i="6"/>
  <c r="AY265" i="97"/>
  <c r="BC443" i="6"/>
  <c r="AY266" i="97" s="1"/>
  <c r="G39" i="52"/>
  <c r="N7" i="82"/>
  <c r="G44" i="52" s="1"/>
  <c r="AS470" i="6"/>
  <c r="AO293" i="97" s="1"/>
  <c r="AO292" i="97"/>
  <c r="N166" i="6"/>
  <c r="N167" i="6" s="1"/>
  <c r="L82" i="68"/>
  <c r="M319" i="97"/>
  <c r="Q530" i="6"/>
  <c r="Q194" i="6"/>
  <c r="U194" i="6"/>
  <c r="AD194" i="6"/>
  <c r="U166" i="6"/>
  <c r="U167" i="6" s="1"/>
  <c r="S82" i="68"/>
  <c r="AM362" i="6"/>
  <c r="AX376" i="6"/>
  <c r="AM367" i="6"/>
  <c r="AM368" i="6"/>
  <c r="AM371" i="6"/>
  <c r="AJ152" i="59"/>
  <c r="AM369" i="6"/>
  <c r="T146" i="91"/>
  <c r="T160" i="91" s="1"/>
  <c r="T35" i="92" s="1"/>
  <c r="T159" i="91"/>
  <c r="T34" i="92" s="1"/>
  <c r="AC145" i="91"/>
  <c r="AG342" i="6"/>
  <c r="AG357" i="6"/>
  <c r="AG358" i="6" s="1"/>
  <c r="W376" i="6"/>
  <c r="L362" i="6"/>
  <c r="L371" i="6"/>
  <c r="I152" i="59"/>
  <c r="L367" i="6"/>
  <c r="L369" i="6"/>
  <c r="L368" i="6"/>
  <c r="G52" i="63"/>
  <c r="G48" i="50"/>
  <c r="G31" i="50"/>
  <c r="G49" i="52" s="1"/>
  <c r="F52" i="52"/>
  <c r="F58" i="52"/>
  <c r="AE407" i="6"/>
  <c r="AA230" i="97" s="1"/>
  <c r="AA229" i="97"/>
  <c r="AD530" i="6"/>
  <c r="Z319" i="97"/>
  <c r="Q117" i="91"/>
  <c r="Q118" i="91" s="1"/>
  <c r="U306" i="6"/>
  <c r="J562" i="6"/>
  <c r="J210" i="6"/>
  <c r="Y210" i="6"/>
  <c r="AH265" i="97"/>
  <c r="AL443" i="6"/>
  <c r="AH266" i="97" s="1"/>
  <c r="AI146" i="91"/>
  <c r="AI160" i="91" s="1"/>
  <c r="AI35" i="92" s="1"/>
  <c r="AI159" i="91"/>
  <c r="AI34" i="92" s="1"/>
  <c r="X371" i="6"/>
  <c r="X369" i="6"/>
  <c r="AI376" i="6"/>
  <c r="X368" i="6"/>
  <c r="U152" i="59"/>
  <c r="X367" i="6"/>
  <c r="X362" i="6"/>
  <c r="T470" i="6"/>
  <c r="P293" i="97" s="1"/>
  <c r="P292" i="97"/>
  <c r="AH210" i="6"/>
  <c r="AH562" i="6"/>
  <c r="BF82" i="68"/>
  <c r="BH166" i="6"/>
  <c r="AG166" i="6"/>
  <c r="AG167" i="6" s="1"/>
  <c r="AE82" i="68"/>
  <c r="AK362" i="6"/>
  <c r="AK371" i="6"/>
  <c r="AK368" i="6"/>
  <c r="AK369" i="6"/>
  <c r="AH152" i="59"/>
  <c r="AV376" i="6"/>
  <c r="AK367" i="6"/>
  <c r="C29" i="52"/>
  <c r="E6" i="82"/>
  <c r="BM71" i="68"/>
  <c r="BM74" i="68"/>
  <c r="BO193" i="6" s="1"/>
  <c r="BM75" i="68"/>
  <c r="BO305" i="6" s="1"/>
  <c r="BM77" i="68"/>
  <c r="BO406" i="6" s="1"/>
  <c r="BM78" i="68"/>
  <c r="BO442" i="6" s="1"/>
  <c r="BM80" i="68"/>
  <c r="BO496" i="6" s="1"/>
  <c r="BM79" i="68"/>
  <c r="BO469" i="6" s="1"/>
  <c r="BM73" i="68"/>
  <c r="BO184" i="6" s="1"/>
  <c r="BO185" i="6" s="1"/>
  <c r="BM76" i="68"/>
  <c r="BO341" i="6" s="1"/>
  <c r="BM72" i="68"/>
  <c r="BO175" i="6" s="1"/>
  <c r="BO176" i="6" s="1"/>
  <c r="I342" i="6"/>
  <c r="E145" i="91"/>
  <c r="I357" i="6"/>
  <c r="I358" i="6" s="1"/>
  <c r="BL71" i="68"/>
  <c r="BL80" i="68"/>
  <c r="BN496" i="6" s="1"/>
  <c r="BL78" i="68"/>
  <c r="BN442" i="6" s="1"/>
  <c r="BL73" i="68"/>
  <c r="BN184" i="6" s="1"/>
  <c r="BN185" i="6" s="1"/>
  <c r="BL76" i="68"/>
  <c r="BN341" i="6" s="1"/>
  <c r="BL79" i="68"/>
  <c r="BN469" i="6" s="1"/>
  <c r="BL72" i="68"/>
  <c r="BN175" i="6" s="1"/>
  <c r="BN176" i="6" s="1"/>
  <c r="BL77" i="68"/>
  <c r="BN406" i="6" s="1"/>
  <c r="BL75" i="68"/>
  <c r="BN305" i="6" s="1"/>
  <c r="BL74" i="68"/>
  <c r="BN193" i="6" s="1"/>
  <c r="AD82" i="68"/>
  <c r="AF166" i="6"/>
  <c r="AF167" i="6" s="1"/>
  <c r="H23" i="68"/>
  <c r="AL229" i="97"/>
  <c r="AP407" i="6"/>
  <c r="AL230" i="97" s="1"/>
  <c r="AP166" i="6"/>
  <c r="AP167" i="6" s="1"/>
  <c r="AN82" i="68"/>
  <c r="AR184" i="6"/>
  <c r="AR185" i="6" s="1"/>
  <c r="I25" i="68"/>
  <c r="AN265" i="97"/>
  <c r="AR443" i="6"/>
  <c r="AN266" i="97" s="1"/>
  <c r="Z194" i="6"/>
  <c r="AP146" i="91"/>
  <c r="AP160" i="91" s="1"/>
  <c r="AP35" i="92" s="1"/>
  <c r="AP159" i="91"/>
  <c r="AP34" i="92" s="1"/>
  <c r="S146" i="91"/>
  <c r="S160" i="91" s="1"/>
  <c r="S35" i="92" s="1"/>
  <c r="S159" i="91"/>
  <c r="S34" i="92" s="1"/>
  <c r="S194" i="6"/>
  <c r="AT292" i="97"/>
  <c r="AX470" i="6"/>
  <c r="AT293" i="97" s="1"/>
  <c r="BA470" i="6"/>
  <c r="AW293" i="97" s="1"/>
  <c r="AW292" i="97"/>
  <c r="AM117" i="91"/>
  <c r="AM118" i="91" s="1"/>
  <c r="AQ306" i="6"/>
  <c r="R306" i="6"/>
  <c r="N117" i="91"/>
  <c r="N118" i="91" s="1"/>
  <c r="BB407" i="6"/>
  <c r="AX230" i="97" s="1"/>
  <c r="AX229" i="97"/>
  <c r="AR353" i="97"/>
  <c r="AV531" i="6"/>
  <c r="AZ407" i="6"/>
  <c r="AV230" i="97" s="1"/>
  <c r="AV229" i="97"/>
  <c r="F82" i="68"/>
  <c r="H166" i="6"/>
  <c r="H167" i="6" s="1"/>
  <c r="F23" i="68"/>
  <c r="G23" i="68"/>
  <c r="E16" i="67"/>
  <c r="E19" i="67" s="1"/>
  <c r="E51" i="63"/>
  <c r="AM209" i="6"/>
  <c r="BG443" i="6"/>
  <c r="BC266" i="97" s="1"/>
  <c r="BC265" i="97"/>
  <c r="BE117" i="91"/>
  <c r="BE118" i="91" s="1"/>
  <c r="BI306" i="6"/>
  <c r="BI530" i="6"/>
  <c r="BE319" i="97"/>
  <c r="AB166" i="6"/>
  <c r="AB167" i="6" s="1"/>
  <c r="Z82" i="68"/>
  <c r="BF166" i="6"/>
  <c r="BF167" i="6" s="1"/>
  <c r="BD82" i="68"/>
  <c r="BB319" i="97"/>
  <c r="BF530" i="6"/>
  <c r="BC166" i="6"/>
  <c r="BC167" i="6" s="1"/>
  <c r="BA82" i="68"/>
  <c r="AS306" i="6"/>
  <c r="AO117" i="91"/>
  <c r="AO118" i="91" s="1"/>
  <c r="N194" i="6"/>
  <c r="N407" i="6"/>
  <c r="J230" i="97" s="1"/>
  <c r="J229" i="97"/>
  <c r="R159" i="91"/>
  <c r="R34" i="92" s="1"/>
  <c r="R146" i="91"/>
  <c r="R160" i="91" s="1"/>
  <c r="R35" i="92" s="1"/>
  <c r="AI210" i="6"/>
  <c r="AI562" i="6"/>
  <c r="AV372" i="6"/>
  <c r="AR164" i="91" s="1"/>
  <c r="AA145" i="91"/>
  <c r="AE342" i="6"/>
  <c r="AE357" i="6"/>
  <c r="AE358" i="6" s="1"/>
  <c r="Q319" i="97"/>
  <c r="U530" i="6"/>
  <c r="AL194" i="6"/>
  <c r="BH306" i="6"/>
  <c r="AH531" i="6"/>
  <c r="AD353" i="97"/>
  <c r="AD306" i="6"/>
  <c r="Z117" i="91"/>
  <c r="Z118" i="91" s="1"/>
  <c r="J23" i="59"/>
  <c r="K23" i="59" s="1"/>
  <c r="Q145" i="91"/>
  <c r="U342" i="6"/>
  <c r="U357" i="6"/>
  <c r="U358" i="6" s="1"/>
  <c r="C36" i="52"/>
  <c r="O3" i="82"/>
  <c r="AH145" i="91"/>
  <c r="AL342" i="6"/>
  <c r="AL357" i="6"/>
  <c r="AL358" i="6" s="1"/>
  <c r="P194" i="6"/>
  <c r="P265" i="97"/>
  <c r="T443" i="6"/>
  <c r="P266" i="97" s="1"/>
  <c r="V531" i="6"/>
  <c r="R353" i="97"/>
  <c r="AG159" i="91"/>
  <c r="AG34" i="92" s="1"/>
  <c r="AG146" i="91"/>
  <c r="AG160" i="91" s="1"/>
  <c r="AG35" i="92" s="1"/>
  <c r="I470" i="6"/>
  <c r="E293" i="97" s="1"/>
  <c r="E292" i="97"/>
  <c r="AF175" i="6"/>
  <c r="AF176" i="6" s="1"/>
  <c r="H24" i="68"/>
  <c r="AL265" i="97"/>
  <c r="AP443" i="6"/>
  <c r="AL266" i="97" s="1"/>
  <c r="AR193" i="6"/>
  <c r="I26" i="68"/>
  <c r="AC194" i="6"/>
  <c r="V292" i="97"/>
  <c r="Z470" i="6"/>
  <c r="V293" i="97" s="1"/>
  <c r="H159" i="91"/>
  <c r="H34" i="92" s="1"/>
  <c r="H146" i="91"/>
  <c r="H160" i="91" s="1"/>
  <c r="H35" i="92" s="1"/>
  <c r="AH376" i="6"/>
  <c r="W369" i="6"/>
  <c r="W368" i="6"/>
  <c r="W371" i="6"/>
  <c r="T152" i="59"/>
  <c r="W367" i="6"/>
  <c r="W362" i="6"/>
  <c r="AJ531" i="6"/>
  <c r="AF353" i="97"/>
  <c r="AI367" i="6"/>
  <c r="AI371" i="6"/>
  <c r="AT376" i="6"/>
  <c r="AI369" i="6"/>
  <c r="AI368" i="6"/>
  <c r="AF152" i="59"/>
  <c r="AI362" i="6"/>
  <c r="O145" i="91"/>
  <c r="S357" i="6"/>
  <c r="S358" i="6" s="1"/>
  <c r="S342" i="6"/>
  <c r="BA194" i="6"/>
  <c r="BA342" i="6"/>
  <c r="BA357" i="6"/>
  <c r="BA358" i="6" s="1"/>
  <c r="AW145" i="91"/>
  <c r="AM292" i="97"/>
  <c r="AQ470" i="6"/>
  <c r="AM293" i="97" s="1"/>
  <c r="P82" i="68"/>
  <c r="R166" i="6"/>
  <c r="R167" i="6" s="1"/>
  <c r="BB342" i="6"/>
  <c r="BB357" i="6"/>
  <c r="BB358" i="6" s="1"/>
  <c r="AX145" i="91"/>
  <c r="BB166" i="6"/>
  <c r="BB167" i="6" s="1"/>
  <c r="AZ82" i="68"/>
  <c r="AK319" i="97"/>
  <c r="AO530" i="6"/>
  <c r="AS159" i="91"/>
  <c r="AS34" i="92" s="1"/>
  <c r="AS146" i="91"/>
  <c r="AS160" i="91" s="1"/>
  <c r="AS35" i="92" s="1"/>
  <c r="AJ117" i="91"/>
  <c r="AJ118" i="91" s="1"/>
  <c r="AN306" i="6"/>
  <c r="BA18" i="67"/>
  <c r="AZ20" i="67"/>
  <c r="AZ39" i="64" s="1"/>
  <c r="H7" i="67"/>
  <c r="BG319" i="97"/>
  <c r="BK530" i="6"/>
  <c r="AZ194" i="6"/>
  <c r="H496" i="6"/>
  <c r="D43" i="64"/>
  <c r="W209" i="6"/>
  <c r="Z549" i="6"/>
  <c r="K354" i="97"/>
  <c r="O541" i="6"/>
  <c r="K364" i="97" s="1"/>
  <c r="L153" i="59"/>
  <c r="O542" i="6"/>
  <c r="K365" i="97" s="1"/>
  <c r="O544" i="6"/>
  <c r="K367" i="97" s="1"/>
  <c r="O535" i="6"/>
  <c r="K358" i="97" s="1"/>
  <c r="O540" i="6"/>
  <c r="BG166" i="6"/>
  <c r="BG167" i="6" s="1"/>
  <c r="BE82" i="68"/>
  <c r="X229" i="97"/>
  <c r="AB407" i="6"/>
  <c r="X230" i="97" s="1"/>
  <c r="BF470" i="6"/>
  <c r="BB293" i="97" s="1"/>
  <c r="BB292" i="97"/>
  <c r="BF194" i="6"/>
  <c r="V209" i="6"/>
  <c r="AY145" i="91"/>
  <c r="BC357" i="6"/>
  <c r="BC358" i="6" s="1"/>
  <c r="BC342" i="6"/>
  <c r="AY319" i="97"/>
  <c r="BC530" i="6"/>
  <c r="F7" i="82"/>
  <c r="C44" i="52" s="1"/>
  <c r="C39" i="52"/>
  <c r="AS407" i="6"/>
  <c r="AO230" i="97" s="1"/>
  <c r="AO229" i="97"/>
  <c r="AV152" i="59"/>
  <c r="AY371" i="6"/>
  <c r="AY369" i="6"/>
  <c r="AY367" i="6"/>
  <c r="AY368" i="6"/>
  <c r="AY362" i="6"/>
  <c r="BJ376" i="6"/>
  <c r="J145" i="91"/>
  <c r="N357" i="6"/>
  <c r="N358" i="6" s="1"/>
  <c r="N342" i="6"/>
  <c r="AA319" i="97"/>
  <c r="AE530" i="6"/>
  <c r="L562" i="6"/>
  <c r="L210" i="6"/>
  <c r="AE166" i="6"/>
  <c r="AE167" i="6" s="1"/>
  <c r="AC82" i="68"/>
  <c r="AA292" i="97"/>
  <c r="AE470" i="6"/>
  <c r="AA293" i="97" s="1"/>
  <c r="AD470" i="6"/>
  <c r="Z293" i="97" s="1"/>
  <c r="Z292" i="97"/>
  <c r="Z378" i="6"/>
  <c r="V166" i="91"/>
  <c r="L229" i="97"/>
  <c r="P407" i="6"/>
  <c r="L230" i="97" s="1"/>
  <c r="R82" i="68"/>
  <c r="T166" i="6"/>
  <c r="T167" i="6" s="1"/>
  <c r="AC319" i="97"/>
  <c r="AG530" i="6"/>
  <c r="BC75" i="68"/>
  <c r="BE305" i="6" s="1"/>
  <c r="BC78" i="68"/>
  <c r="BE442" i="6" s="1"/>
  <c r="BC71" i="68"/>
  <c r="BC77" i="68"/>
  <c r="BE406" i="6" s="1"/>
  <c r="BC80" i="68"/>
  <c r="BE496" i="6" s="1"/>
  <c r="BC74" i="68"/>
  <c r="BE193" i="6" s="1"/>
  <c r="BC79" i="68"/>
  <c r="BE469" i="6" s="1"/>
  <c r="BC72" i="68"/>
  <c r="BE175" i="6" s="1"/>
  <c r="BE176" i="6" s="1"/>
  <c r="BC73" i="68"/>
  <c r="BE184" i="6" s="1"/>
  <c r="BE185" i="6" s="1"/>
  <c r="BC76" i="68"/>
  <c r="BE341" i="6" s="1"/>
  <c r="AF193" i="6"/>
  <c r="H26" i="68"/>
  <c r="AE194" i="6"/>
  <c r="AS353" i="97"/>
  <c r="AW531" i="6"/>
  <c r="AD166" i="6"/>
  <c r="AD167" i="6" s="1"/>
  <c r="AB82" i="68"/>
  <c r="AH229" i="97"/>
  <c r="AL407" i="6"/>
  <c r="AH230" i="97" s="1"/>
  <c r="L117" i="91"/>
  <c r="L118" i="91" s="1"/>
  <c r="P306" i="6"/>
  <c r="P319" i="97"/>
  <c r="T530" i="6"/>
  <c r="T194" i="6"/>
  <c r="AG194" i="6"/>
  <c r="AT210" i="6"/>
  <c r="AT562" i="6"/>
  <c r="E265" i="97"/>
  <c r="I443" i="6"/>
  <c r="E266" i="97" s="1"/>
  <c r="AY29" i="52"/>
  <c r="M6" i="82"/>
  <c r="AF443" i="6"/>
  <c r="AB266" i="97" s="1"/>
  <c r="AB265" i="97"/>
  <c r="AL319" i="97"/>
  <c r="AP530" i="6"/>
  <c r="AR305" i="6"/>
  <c r="I27" i="68"/>
  <c r="Y117" i="91"/>
  <c r="Y118" i="91" s="1"/>
  <c r="AC306" i="6"/>
  <c r="E58" i="50"/>
  <c r="F53" i="50"/>
  <c r="F55" i="50" s="1"/>
  <c r="F57" i="50" s="1"/>
  <c r="Y531" i="6"/>
  <c r="U353" i="97"/>
  <c r="AA368" i="6"/>
  <c r="X152" i="59"/>
  <c r="AL376" i="6"/>
  <c r="AA371" i="6"/>
  <c r="AA369" i="6"/>
  <c r="AA362" i="6"/>
  <c r="AA367" i="6"/>
  <c r="AE146" i="91"/>
  <c r="AE160" i="91" s="1"/>
  <c r="AE35" i="92" s="1"/>
  <c r="AE159" i="91"/>
  <c r="AE34" i="92" s="1"/>
  <c r="AE152" i="59"/>
  <c r="AH371" i="6"/>
  <c r="AH369" i="6"/>
  <c r="AH367" i="6"/>
  <c r="AH368" i="6"/>
  <c r="AH362" i="6"/>
  <c r="AS376" i="6"/>
  <c r="O117" i="91"/>
  <c r="O118" i="91" s="1"/>
  <c r="S306" i="6"/>
  <c r="AT229" i="97"/>
  <c r="AX407" i="6"/>
  <c r="AT230" i="97" s="1"/>
  <c r="AM229" i="97"/>
  <c r="AQ407" i="6"/>
  <c r="AM230" i="97" s="1"/>
  <c r="R407" i="6"/>
  <c r="N230" i="97" s="1"/>
  <c r="N229" i="97"/>
  <c r="BB306" i="6"/>
  <c r="AX117" i="91"/>
  <c r="AX118" i="91" s="1"/>
  <c r="AJ167" i="6"/>
  <c r="AJ209" i="6"/>
  <c r="AK292" i="97"/>
  <c r="AO470" i="6"/>
  <c r="AK293" i="97" s="1"/>
  <c r="AW368" i="6"/>
  <c r="AW369" i="6"/>
  <c r="AW362" i="6"/>
  <c r="AT152" i="59"/>
  <c r="AW371" i="6"/>
  <c r="AW367" i="6"/>
  <c r="BH376" i="6"/>
  <c r="AN194" i="6"/>
  <c r="BK357" i="6"/>
  <c r="BK358" i="6" s="1"/>
  <c r="BG145" i="91"/>
  <c r="BK342" i="6"/>
  <c r="H442" i="6"/>
  <c r="D8" i="67"/>
  <c r="D10" i="67" s="1"/>
  <c r="E20" i="67"/>
  <c r="E39" i="64" s="1"/>
  <c r="D9" i="64" s="1"/>
  <c r="D124" i="116" s="1"/>
  <c r="T353" i="97"/>
  <c r="X531" i="6"/>
  <c r="BC292" i="97"/>
  <c r="BG470" i="6"/>
  <c r="BC293" i="97" s="1"/>
  <c r="AU362" i="6"/>
  <c r="BF376" i="6"/>
  <c r="AU368" i="6"/>
  <c r="AU367" i="6"/>
  <c r="AR152" i="59"/>
  <c r="AU371" i="6"/>
  <c r="AU369" i="6"/>
  <c r="AB342" i="6"/>
  <c r="X145" i="91"/>
  <c r="AB357" i="6"/>
  <c r="AB358" i="6" s="1"/>
  <c r="BF357" i="6"/>
  <c r="BF358" i="6" s="1"/>
  <c r="BB145" i="91"/>
  <c r="BF342" i="6"/>
  <c r="BC306" i="6"/>
  <c r="AY117" i="91"/>
  <c r="AY118" i="91" s="1"/>
  <c r="AI353" i="97"/>
  <c r="AM531" i="6"/>
  <c r="AU146" i="91"/>
  <c r="AU160" i="91" s="1"/>
  <c r="AU35" i="92" s="1"/>
  <c r="AU159" i="91"/>
  <c r="AU34" i="92" s="1"/>
  <c r="N443" i="6"/>
  <c r="J266" i="97" s="1"/>
  <c r="J265" i="97"/>
  <c r="O82" i="68"/>
  <c r="Q166" i="6"/>
  <c r="Q167" i="6" s="1"/>
  <c r="V362" i="6"/>
  <c r="S152" i="59"/>
  <c r="V369" i="6"/>
  <c r="AG376" i="6"/>
  <c r="V371" i="6"/>
  <c r="V367" i="6"/>
  <c r="V368" i="6"/>
  <c r="K17" i="51"/>
  <c r="AF34" i="92"/>
  <c r="AU378" i="6"/>
  <c r="AQ166" i="91"/>
  <c r="AR34" i="92"/>
  <c r="BG378" i="6"/>
  <c r="BC166" i="91"/>
  <c r="BD146" i="91"/>
  <c r="BD160" i="91" s="1"/>
  <c r="BD35" i="92" s="1"/>
  <c r="BD159" i="91"/>
  <c r="AJ372" i="6"/>
  <c r="BH371" i="6"/>
  <c r="BH362" i="6"/>
  <c r="BH369" i="6"/>
  <c r="BH368" i="6"/>
  <c r="BE152" i="59"/>
  <c r="BH367" i="6"/>
  <c r="J38" i="64"/>
  <c r="M203" i="59"/>
  <c r="K15" i="36"/>
  <c r="K16" i="36" s="1"/>
  <c r="N40" i="28"/>
  <c r="O69" i="33"/>
  <c r="P7" i="33"/>
  <c r="L203" i="59"/>
  <c r="J15" i="36"/>
  <c r="J16" i="36" s="1"/>
  <c r="M40" i="28"/>
  <c r="I57" i="63"/>
  <c r="I22" i="34"/>
  <c r="I20" i="34"/>
  <c r="J56" i="63"/>
  <c r="J17" i="34"/>
  <c r="J19" i="34" s="1"/>
  <c r="I58" i="63"/>
  <c r="C70" i="64"/>
  <c r="C6" i="111"/>
  <c r="C15" i="111" s="1"/>
  <c r="C44" i="71"/>
  <c r="BK209" i="6" l="1"/>
  <c r="S209" i="6"/>
  <c r="Z209" i="6"/>
  <c r="BD353" i="97"/>
  <c r="BF209" i="6"/>
  <c r="BF562" i="6" s="1"/>
  <c r="AL209" i="6"/>
  <c r="AL210" i="6" s="1"/>
  <c r="M372" i="6"/>
  <c r="Y372" i="6"/>
  <c r="BN80" i="68"/>
  <c r="U209" i="6"/>
  <c r="U562" i="6" s="1"/>
  <c r="AK372" i="6"/>
  <c r="AG164" i="91" s="1"/>
  <c r="AK562" i="6"/>
  <c r="AE209" i="6"/>
  <c r="AE562" i="6" s="1"/>
  <c r="T209" i="6"/>
  <c r="T210" i="6" s="1"/>
  <c r="BI209" i="6"/>
  <c r="BI210" i="6" s="1"/>
  <c r="I209" i="6"/>
  <c r="I210" i="6" s="1"/>
  <c r="X372" i="6"/>
  <c r="T164" i="91" s="1"/>
  <c r="K372" i="6"/>
  <c r="K380" i="6" s="1"/>
  <c r="G168" i="91" s="1"/>
  <c r="G38" i="92" s="1"/>
  <c r="G47" i="92" s="1"/>
  <c r="AI372" i="6"/>
  <c r="AE164" i="91" s="1"/>
  <c r="D9" i="67"/>
  <c r="E6" i="67" s="1"/>
  <c r="E9" i="67" s="1"/>
  <c r="F6" i="67" s="1"/>
  <c r="F9" i="67" s="1"/>
  <c r="G6" i="67" s="1"/>
  <c r="G9" i="67" s="1"/>
  <c r="H6" i="67" s="1"/>
  <c r="AX209" i="6"/>
  <c r="AX562" i="6" s="1"/>
  <c r="AT372" i="6"/>
  <c r="AP164" i="91" s="1"/>
  <c r="AS209" i="6"/>
  <c r="AA353" i="97"/>
  <c r="AE531" i="6"/>
  <c r="AH159" i="91"/>
  <c r="AH34" i="92" s="1"/>
  <c r="AH146" i="91"/>
  <c r="AH160" i="91" s="1"/>
  <c r="AH35" i="92" s="1"/>
  <c r="I368" i="6"/>
  <c r="I371" i="6"/>
  <c r="T376" i="6"/>
  <c r="F152" i="59"/>
  <c r="I369" i="6"/>
  <c r="I367" i="6"/>
  <c r="I362" i="6"/>
  <c r="AB369" i="6"/>
  <c r="AM376" i="6"/>
  <c r="AB368" i="6"/>
  <c r="AB371" i="6"/>
  <c r="AB367" i="6"/>
  <c r="AB362" i="6"/>
  <c r="Y152" i="59"/>
  <c r="BF378" i="6"/>
  <c r="BB166" i="91"/>
  <c r="BN78" i="68"/>
  <c r="AW372" i="6"/>
  <c r="AJ562" i="6"/>
  <c r="AJ210" i="6"/>
  <c r="G38" i="52"/>
  <c r="N6" i="82"/>
  <c r="G43" i="52" s="1"/>
  <c r="AF194" i="6"/>
  <c r="AF209" i="6"/>
  <c r="BE166" i="6"/>
  <c r="BE167" i="6" s="1"/>
  <c r="BC82" i="68"/>
  <c r="BF166" i="91"/>
  <c r="BJ378" i="6"/>
  <c r="V562" i="6"/>
  <c r="V210" i="6"/>
  <c r="Z551" i="6"/>
  <c r="V372" i="97"/>
  <c r="BG353" i="97"/>
  <c r="BK531" i="6"/>
  <c r="AT378" i="6"/>
  <c r="AP166" i="91"/>
  <c r="AC209" i="6"/>
  <c r="P209" i="6"/>
  <c r="AA159" i="91"/>
  <c r="AA34" i="92" s="1"/>
  <c r="AA146" i="91"/>
  <c r="AA160" i="91" s="1"/>
  <c r="AA35" i="92" s="1"/>
  <c r="N209" i="6"/>
  <c r="BO342" i="6"/>
  <c r="BK145" i="91"/>
  <c r="BO357" i="6"/>
  <c r="BO358" i="6" s="1"/>
  <c r="BM82" i="68"/>
  <c r="BO166" i="6"/>
  <c r="BO167" i="6" s="1"/>
  <c r="J563" i="6"/>
  <c r="J565" i="6" s="1"/>
  <c r="E10" i="12"/>
  <c r="E11" i="12" s="1"/>
  <c r="M353" i="97"/>
  <c r="Q531" i="6"/>
  <c r="AX531" i="6"/>
  <c r="AT353" i="97"/>
  <c r="AL146" i="91"/>
  <c r="AL160" i="91" s="1"/>
  <c r="AL35" i="92" s="1"/>
  <c r="AL159" i="91"/>
  <c r="AL34" i="92" s="1"/>
  <c r="S10" i="12"/>
  <c r="S11" i="12" s="1"/>
  <c r="X563" i="6"/>
  <c r="X565" i="6" s="1"/>
  <c r="AY219" i="6"/>
  <c r="AY221" i="6"/>
  <c r="AV150" i="59"/>
  <c r="AY214" i="6"/>
  <c r="BJ228" i="6"/>
  <c r="AY223" i="6"/>
  <c r="AY220" i="6"/>
  <c r="BL470" i="6"/>
  <c r="BH293" i="97" s="1"/>
  <c r="BH292" i="97"/>
  <c r="BH319" i="97"/>
  <c r="BL530" i="6"/>
  <c r="I29" i="68"/>
  <c r="I30" i="68" s="1"/>
  <c r="BB82" i="68"/>
  <c r="BD166" i="6"/>
  <c r="BD167" i="6" s="1"/>
  <c r="J23" i="68"/>
  <c r="BJ194" i="6"/>
  <c r="D229" i="97"/>
  <c r="H407" i="6"/>
  <c r="D230" i="97" s="1"/>
  <c r="AJ146" i="91"/>
  <c r="AJ160" i="91" s="1"/>
  <c r="AJ35" i="92" s="1"/>
  <c r="AJ159" i="91"/>
  <c r="AJ34" i="92" s="1"/>
  <c r="AK146" i="91"/>
  <c r="AK160" i="91" s="1"/>
  <c r="AK35" i="92" s="1"/>
  <c r="AK159" i="91"/>
  <c r="AK34" i="92" s="1"/>
  <c r="BD376" i="6"/>
  <c r="AP152" i="59"/>
  <c r="AS362" i="6"/>
  <c r="AS367" i="6"/>
  <c r="AS371" i="6"/>
  <c r="AS369" i="6"/>
  <c r="AS368" i="6"/>
  <c r="BM407" i="6"/>
  <c r="BI230" i="97" s="1"/>
  <c r="BI229" i="97"/>
  <c r="BI367" i="6"/>
  <c r="BI362" i="6"/>
  <c r="BI368" i="6"/>
  <c r="BI369" i="6"/>
  <c r="BI371" i="6"/>
  <c r="BF152" i="59"/>
  <c r="AI544" i="6"/>
  <c r="AE367" i="97" s="1"/>
  <c r="AI541" i="6"/>
  <c r="AE364" i="97" s="1"/>
  <c r="AI535" i="6"/>
  <c r="AE358" i="97" s="1"/>
  <c r="AI542" i="6"/>
  <c r="AE365" i="97" s="1"/>
  <c r="AF153" i="59"/>
  <c r="AE354" i="97"/>
  <c r="AT549" i="6"/>
  <c r="AI540" i="6"/>
  <c r="U378" i="6"/>
  <c r="Q166" i="91"/>
  <c r="AP209" i="6"/>
  <c r="BF228" i="6"/>
  <c r="AU223" i="6"/>
  <c r="AU214" i="6"/>
  <c r="AU220" i="6"/>
  <c r="AR150" i="59"/>
  <c r="AU219" i="6"/>
  <c r="AU221" i="6"/>
  <c r="AM541" i="6"/>
  <c r="AI364" i="97" s="1"/>
  <c r="AX549" i="6"/>
  <c r="AM544" i="6"/>
  <c r="AI367" i="97" s="1"/>
  <c r="AM540" i="6"/>
  <c r="AI354" i="97"/>
  <c r="AM542" i="6"/>
  <c r="AI365" i="97" s="1"/>
  <c r="AM535" i="6"/>
  <c r="AI358" i="97" s="1"/>
  <c r="AJ153" i="59"/>
  <c r="X146" i="91"/>
  <c r="X160" i="91" s="1"/>
  <c r="X35" i="92" s="1"/>
  <c r="X159" i="91"/>
  <c r="X34" i="92" s="1"/>
  <c r="D265" i="97"/>
  <c r="H443" i="6"/>
  <c r="D266" i="97" s="1"/>
  <c r="AH166" i="91"/>
  <c r="AL378" i="6"/>
  <c r="BA145" i="91"/>
  <c r="BE342" i="6"/>
  <c r="BE357" i="6"/>
  <c r="BE358" i="6" s="1"/>
  <c r="BE443" i="6"/>
  <c r="BA266" i="97" s="1"/>
  <c r="BA265" i="97"/>
  <c r="L219" i="6"/>
  <c r="W228" i="6"/>
  <c r="L223" i="6"/>
  <c r="L221" i="6"/>
  <c r="L220" i="6"/>
  <c r="I150" i="59"/>
  <c r="L214" i="6"/>
  <c r="K363" i="97"/>
  <c r="O545" i="6"/>
  <c r="W210" i="6"/>
  <c r="W562" i="6"/>
  <c r="AO531" i="6"/>
  <c r="AK353" i="97"/>
  <c r="Q159" i="91"/>
  <c r="Q34" i="92" s="1"/>
  <c r="Q146" i="91"/>
  <c r="Q160" i="91" s="1"/>
  <c r="Q35" i="92" s="1"/>
  <c r="AL562" i="6"/>
  <c r="BN443" i="6"/>
  <c r="BJ266" i="97" s="1"/>
  <c r="BJ265" i="97"/>
  <c r="F6" i="82"/>
  <c r="C43" i="52" s="1"/>
  <c r="C38" i="52"/>
  <c r="AY542" i="6"/>
  <c r="AU365" i="97" s="1"/>
  <c r="AY541" i="6"/>
  <c r="AU364" i="97" s="1"/>
  <c r="AY544" i="6"/>
  <c r="AU367" i="97" s="1"/>
  <c r="AU354" i="97"/>
  <c r="AV153" i="59"/>
  <c r="BJ549" i="6"/>
  <c r="AY535" i="6"/>
  <c r="AU358" i="97" s="1"/>
  <c r="AY540" i="6"/>
  <c r="AK563" i="6"/>
  <c r="AK565" i="6" s="1"/>
  <c r="AF10" i="12"/>
  <c r="AF11" i="12" s="1"/>
  <c r="AO210" i="6"/>
  <c r="AO562" i="6"/>
  <c r="AT10" i="12"/>
  <c r="AT11" i="12" s="1"/>
  <c r="AY563" i="6"/>
  <c r="AY565" i="6" s="1"/>
  <c r="BD305" i="6"/>
  <c r="J27" i="68"/>
  <c r="BF319" i="97"/>
  <c r="BJ530" i="6"/>
  <c r="AA376" i="6"/>
  <c r="P368" i="6"/>
  <c r="P371" i="6"/>
  <c r="P369" i="6"/>
  <c r="M152" i="59"/>
  <c r="P362" i="6"/>
  <c r="P367" i="6"/>
  <c r="AA540" i="6"/>
  <c r="X153" i="59"/>
  <c r="W354" i="97"/>
  <c r="AA541" i="6"/>
  <c r="W364" i="97" s="1"/>
  <c r="AA535" i="6"/>
  <c r="W358" i="97" s="1"/>
  <c r="AA542" i="6"/>
  <c r="W365" i="97" s="1"/>
  <c r="AA544" i="6"/>
  <c r="W367" i="97" s="1"/>
  <c r="AL549" i="6"/>
  <c r="BI319" i="97"/>
  <c r="BM530" i="6"/>
  <c r="N353" i="97"/>
  <c r="R531" i="6"/>
  <c r="AU563" i="6"/>
  <c r="AU565" i="6" s="1"/>
  <c r="AP10" i="12"/>
  <c r="AP11" i="12" s="1"/>
  <c r="G10" i="12"/>
  <c r="G11" i="12" s="1"/>
  <c r="L563" i="6"/>
  <c r="L565" i="6" s="1"/>
  <c r="S371" i="6"/>
  <c r="S368" i="6"/>
  <c r="S369" i="6"/>
  <c r="S362" i="6"/>
  <c r="S367" i="6"/>
  <c r="P152" i="59"/>
  <c r="AD376" i="6"/>
  <c r="AL367" i="6"/>
  <c r="AI152" i="59"/>
  <c r="AL371" i="6"/>
  <c r="AW376" i="6"/>
  <c r="AL368" i="6"/>
  <c r="AL362" i="6"/>
  <c r="AL369" i="6"/>
  <c r="AD10" i="12"/>
  <c r="AD11" i="12" s="1"/>
  <c r="AI563" i="6"/>
  <c r="AI565" i="6" s="1"/>
  <c r="AM562" i="6"/>
  <c r="AM210" i="6"/>
  <c r="BN194" i="6"/>
  <c r="BN530" i="6"/>
  <c r="BJ319" i="97"/>
  <c r="BO470" i="6"/>
  <c r="BK293" i="97" s="1"/>
  <c r="BK292" i="97"/>
  <c r="G52" i="52"/>
  <c r="H31" i="50"/>
  <c r="H49" i="52" s="1"/>
  <c r="G58" i="52"/>
  <c r="H48" i="50"/>
  <c r="H52" i="63"/>
  <c r="O223" i="6"/>
  <c r="Z228" i="6"/>
  <c r="O220" i="6"/>
  <c r="L150" i="59"/>
  <c r="L154" i="59" s="1"/>
  <c r="O214" i="6"/>
  <c r="O221" i="6"/>
  <c r="O219" i="6"/>
  <c r="AK219" i="6"/>
  <c r="AK221" i="6"/>
  <c r="AK220" i="6"/>
  <c r="AK223" i="6"/>
  <c r="AH150" i="59"/>
  <c r="AV228" i="6"/>
  <c r="AK214" i="6"/>
  <c r="BN76" i="68"/>
  <c r="AM353" i="97"/>
  <c r="AQ531" i="6"/>
  <c r="AB353" i="97"/>
  <c r="AF531" i="6"/>
  <c r="Q362" i="6"/>
  <c r="Q367" i="6"/>
  <c r="Q369" i="6"/>
  <c r="AB376" i="6"/>
  <c r="N152" i="59"/>
  <c r="Q368" i="6"/>
  <c r="Q371" i="6"/>
  <c r="BC146" i="91"/>
  <c r="BC160" i="91" s="1"/>
  <c r="BC35" i="92" s="1"/>
  <c r="BC159" i="91"/>
  <c r="BC34" i="92" s="1"/>
  <c r="BK376" i="6"/>
  <c r="AZ371" i="6"/>
  <c r="AZ368" i="6"/>
  <c r="AW152" i="59"/>
  <c r="AZ367" i="6"/>
  <c r="AZ369" i="6"/>
  <c r="AZ362" i="6"/>
  <c r="I164" i="91"/>
  <c r="I37" i="92" s="1"/>
  <c r="M380" i="6"/>
  <c r="I168" i="91" s="1"/>
  <c r="I38" i="92" s="1"/>
  <c r="I47" i="92" s="1"/>
  <c r="BL194" i="6"/>
  <c r="BD175" i="6"/>
  <c r="BD176" i="6" s="1"/>
  <c r="J24" i="68"/>
  <c r="BF229" i="97"/>
  <c r="BJ407" i="6"/>
  <c r="BF230" i="97" s="1"/>
  <c r="AF306" i="6"/>
  <c r="AB117" i="91"/>
  <c r="AB118" i="91" s="1"/>
  <c r="L146" i="91"/>
  <c r="L160" i="91" s="1"/>
  <c r="L35" i="92" s="1"/>
  <c r="L159" i="91"/>
  <c r="L34" i="92" s="1"/>
  <c r="BG209" i="6"/>
  <c r="AK152" i="59"/>
  <c r="AN367" i="6"/>
  <c r="AN362" i="6"/>
  <c r="AY376" i="6"/>
  <c r="AN371" i="6"/>
  <c r="AN369" i="6"/>
  <c r="AN368" i="6"/>
  <c r="AO146" i="91"/>
  <c r="AO160" i="91" s="1"/>
  <c r="AO35" i="92" s="1"/>
  <c r="AO159" i="91"/>
  <c r="AO34" i="92" s="1"/>
  <c r="BK82" i="68"/>
  <c r="BM166" i="6"/>
  <c r="BM167" i="6" s="1"/>
  <c r="AT146" i="91"/>
  <c r="AT160" i="91" s="1"/>
  <c r="AT35" i="92" s="1"/>
  <c r="AT159" i="91"/>
  <c r="AT34" i="92" s="1"/>
  <c r="AT544" i="6"/>
  <c r="AP367" i="97" s="1"/>
  <c r="AQ153" i="59"/>
  <c r="AT541" i="6"/>
  <c r="AP364" i="97" s="1"/>
  <c r="AT542" i="6"/>
  <c r="AP365" i="97" s="1"/>
  <c r="AT540" i="6"/>
  <c r="AT535" i="6"/>
  <c r="AP358" i="97" s="1"/>
  <c r="BE549" i="6"/>
  <c r="AP354" i="97"/>
  <c r="AD166" i="91"/>
  <c r="AH378" i="6"/>
  <c r="Q353" i="97"/>
  <c r="U531" i="6"/>
  <c r="AF150" i="59"/>
  <c r="AI220" i="6"/>
  <c r="AI221" i="6"/>
  <c r="AI223" i="6"/>
  <c r="AI219" i="6"/>
  <c r="AI214" i="6"/>
  <c r="AT228" i="6"/>
  <c r="AV544" i="6"/>
  <c r="AR367" i="97" s="1"/>
  <c r="AV542" i="6"/>
  <c r="AR365" i="97" s="1"/>
  <c r="AS153" i="59"/>
  <c r="BG549" i="6"/>
  <c r="AV540" i="6"/>
  <c r="AR354" i="97"/>
  <c r="AV541" i="6"/>
  <c r="AR364" i="97" s="1"/>
  <c r="AV535" i="6"/>
  <c r="AR358" i="97" s="1"/>
  <c r="BJ117" i="91"/>
  <c r="BJ118" i="91" s="1"/>
  <c r="BN306" i="6"/>
  <c r="BL82" i="68"/>
  <c r="BN166" i="6"/>
  <c r="BN167" i="6" s="1"/>
  <c r="BK319" i="97"/>
  <c r="BO530" i="6"/>
  <c r="W378" i="6"/>
  <c r="S166" i="91"/>
  <c r="AD209" i="6"/>
  <c r="O563" i="6"/>
  <c r="O565" i="6" s="1"/>
  <c r="J10" i="12"/>
  <c r="J11" i="12" s="1"/>
  <c r="BB209" i="6"/>
  <c r="S531" i="6"/>
  <c r="O353" i="97"/>
  <c r="M159" i="91"/>
  <c r="M34" i="92" s="1"/>
  <c r="M146" i="91"/>
  <c r="M160" i="91" s="1"/>
  <c r="M35" i="92" s="1"/>
  <c r="AS531" i="6"/>
  <c r="AO353" i="97"/>
  <c r="AK541" i="6"/>
  <c r="AG364" i="97" s="1"/>
  <c r="AV549" i="6"/>
  <c r="AK535" i="6"/>
  <c r="AG358" i="97" s="1"/>
  <c r="AK542" i="6"/>
  <c r="AG365" i="97" s="1"/>
  <c r="AG354" i="97"/>
  <c r="AK544" i="6"/>
  <c r="AG367" i="97" s="1"/>
  <c r="AK540" i="6"/>
  <c r="AH153" i="59"/>
  <c r="BG367" i="6"/>
  <c r="BG362" i="6"/>
  <c r="BG368" i="6"/>
  <c r="BG371" i="6"/>
  <c r="BG369" i="6"/>
  <c r="BD152" i="59"/>
  <c r="AV159" i="91"/>
  <c r="AV34" i="92" s="1"/>
  <c r="AV146" i="91"/>
  <c r="AV160" i="91" s="1"/>
  <c r="AV35" i="92" s="1"/>
  <c r="BL407" i="6"/>
  <c r="BH230" i="97" s="1"/>
  <c r="BH229" i="97"/>
  <c r="AK376" i="6"/>
  <c r="Z367" i="6"/>
  <c r="Z369" i="6"/>
  <c r="Z371" i="6"/>
  <c r="Z362" i="6"/>
  <c r="Z368" i="6"/>
  <c r="W152" i="59"/>
  <c r="BD407" i="6"/>
  <c r="AZ230" i="97" s="1"/>
  <c r="AZ229" i="97"/>
  <c r="AF166" i="91"/>
  <c r="AJ378" i="6"/>
  <c r="AJ380" i="6" s="1"/>
  <c r="BC353" i="97"/>
  <c r="BG531" i="6"/>
  <c r="H194" i="6"/>
  <c r="H209" i="6"/>
  <c r="Y353" i="97"/>
  <c r="AC531" i="6"/>
  <c r="BI265" i="97"/>
  <c r="BM443" i="6"/>
  <c r="BI266" i="97" s="1"/>
  <c r="AQ209" i="6"/>
  <c r="AX368" i="6"/>
  <c r="BI376" i="6"/>
  <c r="AX369" i="6"/>
  <c r="AX371" i="6"/>
  <c r="AX367" i="6"/>
  <c r="AU152" i="59"/>
  <c r="AX362" i="6"/>
  <c r="AC367" i="6"/>
  <c r="Z152" i="59"/>
  <c r="AC371" i="6"/>
  <c r="AC368" i="6"/>
  <c r="AN376" i="6"/>
  <c r="AC362" i="6"/>
  <c r="AC369" i="6"/>
  <c r="AV378" i="6"/>
  <c r="AV380" i="6" s="1"/>
  <c r="AR168" i="91" s="1"/>
  <c r="AR38" i="92" s="1"/>
  <c r="AR47" i="92" s="1"/>
  <c r="AR166" i="91"/>
  <c r="AR37" i="92" s="1"/>
  <c r="AD531" i="6"/>
  <c r="Z353" i="97"/>
  <c r="AG371" i="6"/>
  <c r="AD152" i="59"/>
  <c r="AG369" i="6"/>
  <c r="AG367" i="6"/>
  <c r="AR376" i="6"/>
  <c r="AG368" i="6"/>
  <c r="AG362" i="6"/>
  <c r="K535" i="6"/>
  <c r="G358" i="97" s="1"/>
  <c r="G354" i="97"/>
  <c r="V549" i="6"/>
  <c r="K542" i="6"/>
  <c r="G365" i="97" s="1"/>
  <c r="H153" i="59"/>
  <c r="K544" i="6"/>
  <c r="G367" i="97" s="1"/>
  <c r="K540" i="6"/>
  <c r="K541" i="6"/>
  <c r="G364" i="97" s="1"/>
  <c r="X353" i="97"/>
  <c r="AB531" i="6"/>
  <c r="AV210" i="6"/>
  <c r="AV562" i="6"/>
  <c r="BN75" i="68"/>
  <c r="X378" i="6"/>
  <c r="X380" i="6" s="1"/>
  <c r="T168" i="91" s="1"/>
  <c r="T38" i="92" s="1"/>
  <c r="T47" i="92" s="1"/>
  <c r="T166" i="91"/>
  <c r="T37" i="92" s="1"/>
  <c r="BL443" i="6"/>
  <c r="BH266" i="97" s="1"/>
  <c r="BH265" i="97"/>
  <c r="V159" i="91"/>
  <c r="V34" i="92" s="1"/>
  <c r="V146" i="91"/>
  <c r="V160" i="91" s="1"/>
  <c r="V35" i="92" s="1"/>
  <c r="BD193" i="6"/>
  <c r="J26" i="68"/>
  <c r="AZ292" i="97"/>
  <c r="BD470" i="6"/>
  <c r="AZ293" i="97" s="1"/>
  <c r="BJ166" i="6"/>
  <c r="BJ167" i="6" s="1"/>
  <c r="BH82" i="68"/>
  <c r="U164" i="91"/>
  <c r="AZ531" i="6"/>
  <c r="AV353" i="97"/>
  <c r="R209" i="6"/>
  <c r="Z146" i="91"/>
  <c r="Z160" i="91" s="1"/>
  <c r="Z35" i="92" s="1"/>
  <c r="Z159" i="91"/>
  <c r="Z34" i="92" s="1"/>
  <c r="C128" i="116"/>
  <c r="C15" i="64"/>
  <c r="C130" i="116" s="1"/>
  <c r="BN79" i="68"/>
  <c r="T531" i="6"/>
  <c r="P353" i="97"/>
  <c r="AY353" i="97"/>
  <c r="BC531" i="6"/>
  <c r="BK369" i="6"/>
  <c r="BK371" i="6"/>
  <c r="BK367" i="6"/>
  <c r="BK368" i="6"/>
  <c r="BK362" i="6"/>
  <c r="BH152" i="59"/>
  <c r="AS378" i="6"/>
  <c r="AO166" i="91"/>
  <c r="AO10" i="12"/>
  <c r="AO11" i="12" s="1"/>
  <c r="AT563" i="6"/>
  <c r="AT565" i="6" s="1"/>
  <c r="AW159" i="91"/>
  <c r="AW34" i="92" s="1"/>
  <c r="AW146" i="91"/>
  <c r="AW160" i="91" s="1"/>
  <c r="AW35" i="92" s="1"/>
  <c r="F51" i="63"/>
  <c r="F16" i="67"/>
  <c r="F19" i="67" s="1"/>
  <c r="BH167" i="6"/>
  <c r="BH209" i="6"/>
  <c r="V372" i="6"/>
  <c r="AN209" i="6"/>
  <c r="AA372" i="6"/>
  <c r="Y540" i="6"/>
  <c r="Y544" i="6"/>
  <c r="U367" i="97" s="1"/>
  <c r="U354" i="97"/>
  <c r="AJ549" i="6"/>
  <c r="Y542" i="6"/>
  <c r="U365" i="97" s="1"/>
  <c r="V153" i="59"/>
  <c r="Y541" i="6"/>
  <c r="U364" i="97" s="1"/>
  <c r="Y535" i="6"/>
  <c r="U358" i="97" s="1"/>
  <c r="AT221" i="6"/>
  <c r="AT219" i="6"/>
  <c r="AT223" i="6"/>
  <c r="AT214" i="6"/>
  <c r="AT220" i="6"/>
  <c r="AQ150" i="59"/>
  <c r="BE228" i="6"/>
  <c r="BE194" i="6"/>
  <c r="D319" i="97"/>
  <c r="H530" i="6"/>
  <c r="AX159" i="91"/>
  <c r="AX34" i="92" s="1"/>
  <c r="AX146" i="91"/>
  <c r="AX160" i="91" s="1"/>
  <c r="AX35" i="92" s="1"/>
  <c r="BA368" i="6"/>
  <c r="BA362" i="6"/>
  <c r="BL376" i="6"/>
  <c r="BA371" i="6"/>
  <c r="BA367" i="6"/>
  <c r="AX152" i="59"/>
  <c r="BA369" i="6"/>
  <c r="AG549" i="6"/>
  <c r="R354" i="97"/>
  <c r="V544" i="6"/>
  <c r="R367" i="97" s="1"/>
  <c r="V535" i="6"/>
  <c r="R358" i="97" s="1"/>
  <c r="S153" i="59"/>
  <c r="V542" i="6"/>
  <c r="R365" i="97" s="1"/>
  <c r="V540" i="6"/>
  <c r="V541" i="6"/>
  <c r="R364" i="97" s="1"/>
  <c r="BE353" i="97"/>
  <c r="BI531" i="6"/>
  <c r="G29" i="68"/>
  <c r="G30" i="68" s="1"/>
  <c r="Z562" i="6"/>
  <c r="Z210" i="6"/>
  <c r="E159" i="91"/>
  <c r="E34" i="92" s="1"/>
  <c r="E146" i="91"/>
  <c r="E160" i="91" s="1"/>
  <c r="E35" i="92" s="1"/>
  <c r="BO407" i="6"/>
  <c r="BK230" i="97" s="1"/>
  <c r="BK229" i="97"/>
  <c r="Y563" i="6"/>
  <c r="Y565" i="6" s="1"/>
  <c r="T10" i="12"/>
  <c r="T11" i="12" s="1"/>
  <c r="AM372" i="6"/>
  <c r="AW353" i="97"/>
  <c r="BA531" i="6"/>
  <c r="F70" i="50"/>
  <c r="F41" i="64" s="1"/>
  <c r="F43" i="64" s="1"/>
  <c r="G66" i="63"/>
  <c r="G68" i="63" s="1"/>
  <c r="G74" i="63" s="1"/>
  <c r="F53" i="52"/>
  <c r="G65" i="50"/>
  <c r="G67" i="50" s="1"/>
  <c r="G69" i="50" s="1"/>
  <c r="F59" i="52"/>
  <c r="H342" i="6"/>
  <c r="H357" i="6"/>
  <c r="D145" i="91"/>
  <c r="AA210" i="6"/>
  <c r="AA562" i="6"/>
  <c r="AN145" i="91"/>
  <c r="AR357" i="6"/>
  <c r="AR358" i="6" s="1"/>
  <c r="AR342" i="6"/>
  <c r="I531" i="6"/>
  <c r="E353" i="97"/>
  <c r="AB209" i="6"/>
  <c r="BK210" i="6"/>
  <c r="BK562" i="6"/>
  <c r="R166" i="91"/>
  <c r="V378" i="6"/>
  <c r="BL306" i="6"/>
  <c r="BH117" i="91"/>
  <c r="BH118" i="91" s="1"/>
  <c r="BD341" i="6"/>
  <c r="J28" i="68"/>
  <c r="BD184" i="6"/>
  <c r="BD185" i="6" s="1"/>
  <c r="J25" i="68"/>
  <c r="BF292" i="97"/>
  <c r="BJ470" i="6"/>
  <c r="BF293" i="97" s="1"/>
  <c r="P146" i="91"/>
  <c r="P160" i="91" s="1"/>
  <c r="P35" i="92" s="1"/>
  <c r="P159" i="91"/>
  <c r="M541" i="6"/>
  <c r="I364" i="97" s="1"/>
  <c r="J153" i="59"/>
  <c r="M535" i="6"/>
  <c r="I358" i="97" s="1"/>
  <c r="M540" i="6"/>
  <c r="I354" i="97"/>
  <c r="M542" i="6"/>
  <c r="I365" i="97" s="1"/>
  <c r="X549" i="6"/>
  <c r="M544" i="6"/>
  <c r="I367" i="97" s="1"/>
  <c r="N531" i="6"/>
  <c r="J353" i="97"/>
  <c r="S354" i="97"/>
  <c r="W542" i="6"/>
  <c r="S365" i="97" s="1"/>
  <c r="AH549" i="6"/>
  <c r="W541" i="6"/>
  <c r="S364" i="97" s="1"/>
  <c r="W544" i="6"/>
  <c r="S367" i="97" s="1"/>
  <c r="T153" i="59"/>
  <c r="W540" i="6"/>
  <c r="W535" i="6"/>
  <c r="S358" i="97" s="1"/>
  <c r="AO376" i="6"/>
  <c r="AD368" i="6"/>
  <c r="AD371" i="6"/>
  <c r="AD369" i="6"/>
  <c r="AD367" i="6"/>
  <c r="AA152" i="59"/>
  <c r="AD362" i="6"/>
  <c r="BM194" i="6"/>
  <c r="BI292" i="97"/>
  <c r="BM470" i="6"/>
  <c r="BI293" i="97" s="1"/>
  <c r="H470" i="6"/>
  <c r="D293" i="97" s="1"/>
  <c r="D292" i="97"/>
  <c r="J372" i="6"/>
  <c r="Y159" i="91"/>
  <c r="Y34" i="92" s="1"/>
  <c r="Y146" i="91"/>
  <c r="Y160" i="91" s="1"/>
  <c r="Y35" i="92" s="1"/>
  <c r="AF342" i="6"/>
  <c r="AF357" i="6"/>
  <c r="AF358" i="6" s="1"/>
  <c r="AB145" i="91"/>
  <c r="L353" i="97"/>
  <c r="P531" i="6"/>
  <c r="AW544" i="6"/>
  <c r="AS367" i="97" s="1"/>
  <c r="AW540" i="6"/>
  <c r="AS354" i="97"/>
  <c r="AW541" i="6"/>
  <c r="AS364" i="97" s="1"/>
  <c r="AW542" i="6"/>
  <c r="AS365" i="97" s="1"/>
  <c r="AW535" i="6"/>
  <c r="AS358" i="97" s="1"/>
  <c r="BH549" i="6"/>
  <c r="AT153" i="59"/>
  <c r="BG146" i="91"/>
  <c r="BG160" i="91" s="1"/>
  <c r="BG35" i="92" s="1"/>
  <c r="BG159" i="91"/>
  <c r="BG34" i="92" s="1"/>
  <c r="AN117" i="91"/>
  <c r="AN118" i="91" s="1"/>
  <c r="AR306" i="6"/>
  <c r="AP531" i="6"/>
  <c r="AL353" i="97"/>
  <c r="H8" i="67"/>
  <c r="H9" i="67" s="1"/>
  <c r="BA20" i="67"/>
  <c r="BA39" i="64" s="1"/>
  <c r="H9" i="64" s="1"/>
  <c r="H124" i="116" s="1"/>
  <c r="AJ544" i="6"/>
  <c r="AF367" i="97" s="1"/>
  <c r="AJ542" i="6"/>
  <c r="AF365" i="97" s="1"/>
  <c r="AU549" i="6"/>
  <c r="AF354" i="97"/>
  <c r="AJ540" i="6"/>
  <c r="AJ535" i="6"/>
  <c r="AF358" i="97" s="1"/>
  <c r="AG153" i="59"/>
  <c r="AJ541" i="6"/>
  <c r="AF364" i="97" s="1"/>
  <c r="BK265" i="97"/>
  <c r="BO443" i="6"/>
  <c r="BK266" i="97" s="1"/>
  <c r="J535" i="6"/>
  <c r="F358" i="97" s="1"/>
  <c r="U549" i="6"/>
  <c r="J541" i="6"/>
  <c r="F364" i="97" s="1"/>
  <c r="J540" i="6"/>
  <c r="G153" i="59"/>
  <c r="F354" i="97"/>
  <c r="J542" i="6"/>
  <c r="F365" i="97" s="1"/>
  <c r="J544" i="6"/>
  <c r="F367" i="97" s="1"/>
  <c r="BB159" i="91"/>
  <c r="BB34" i="92" s="1"/>
  <c r="BB146" i="91"/>
  <c r="BB160" i="91" s="1"/>
  <c r="BB35" i="92" s="1"/>
  <c r="AU372" i="6"/>
  <c r="E43" i="64"/>
  <c r="G53" i="50"/>
  <c r="G55" i="50" s="1"/>
  <c r="G57" i="50" s="1"/>
  <c r="F58" i="50"/>
  <c r="AG209" i="6"/>
  <c r="BE530" i="6"/>
  <c r="BA319" i="97"/>
  <c r="N362" i="6"/>
  <c r="K152" i="59"/>
  <c r="N367" i="6"/>
  <c r="N368" i="6"/>
  <c r="Y376" i="6"/>
  <c r="N369" i="6"/>
  <c r="N371" i="6"/>
  <c r="BC371" i="6"/>
  <c r="BN376" i="6"/>
  <c r="BC368" i="6"/>
  <c r="AZ152" i="59"/>
  <c r="BC362" i="6"/>
  <c r="BC369" i="6"/>
  <c r="BC367" i="6"/>
  <c r="AZ209" i="6"/>
  <c r="BB362" i="6"/>
  <c r="AY152" i="59"/>
  <c r="BB367" i="6"/>
  <c r="BM376" i="6"/>
  <c r="BB369" i="6"/>
  <c r="BB371" i="6"/>
  <c r="BB368" i="6"/>
  <c r="W372" i="6"/>
  <c r="AH542" i="6"/>
  <c r="AD365" i="97" s="1"/>
  <c r="AS549" i="6"/>
  <c r="AH544" i="6"/>
  <c r="AD367" i="97" s="1"/>
  <c r="AE153" i="59"/>
  <c r="AD354" i="97"/>
  <c r="AH540" i="6"/>
  <c r="AH535" i="6"/>
  <c r="AD358" i="97" s="1"/>
  <c r="AH541" i="6"/>
  <c r="AD364" i="97" s="1"/>
  <c r="AE367" i="6"/>
  <c r="AB152" i="59"/>
  <c r="AE371" i="6"/>
  <c r="AE362" i="6"/>
  <c r="AE369" i="6"/>
  <c r="AP376" i="6"/>
  <c r="AE368" i="6"/>
  <c r="BB353" i="97"/>
  <c r="BF531" i="6"/>
  <c r="F29" i="68"/>
  <c r="F30" i="68" s="1"/>
  <c r="BJ292" i="97"/>
  <c r="BN470" i="6"/>
  <c r="BJ293" i="97" s="1"/>
  <c r="BK117" i="91"/>
  <c r="BK118" i="91" s="1"/>
  <c r="BO306" i="6"/>
  <c r="AC10" i="12"/>
  <c r="AC11" i="12" s="1"/>
  <c r="AH563" i="6"/>
  <c r="AH565" i="6" s="1"/>
  <c r="AE166" i="91"/>
  <c r="AI378" i="6"/>
  <c r="Y214" i="6"/>
  <c r="Y219" i="6"/>
  <c r="Y221" i="6"/>
  <c r="Y223" i="6"/>
  <c r="AJ228" i="6"/>
  <c r="V150" i="59"/>
  <c r="Y220" i="6"/>
  <c r="AC146" i="91"/>
  <c r="AC160" i="91" s="1"/>
  <c r="AC35" i="92" s="1"/>
  <c r="AC159" i="91"/>
  <c r="AC34" i="92" s="1"/>
  <c r="AX378" i="6"/>
  <c r="AT166" i="91"/>
  <c r="Q209" i="6"/>
  <c r="AP367" i="6"/>
  <c r="AP371" i="6"/>
  <c r="BA376" i="6"/>
  <c r="AP368" i="6"/>
  <c r="AP369" i="6"/>
  <c r="AP362" i="6"/>
  <c r="AM152" i="59"/>
  <c r="M562" i="6"/>
  <c r="M210" i="6"/>
  <c r="AJ353" i="97"/>
  <c r="AN531" i="6"/>
  <c r="R371" i="6"/>
  <c r="R367" i="6"/>
  <c r="R368" i="6"/>
  <c r="AC376" i="6"/>
  <c r="R369" i="6"/>
  <c r="R362" i="6"/>
  <c r="O152" i="59"/>
  <c r="K164" i="91"/>
  <c r="K37" i="92" s="1"/>
  <c r="O380" i="6"/>
  <c r="K168" i="91" s="1"/>
  <c r="K38" i="92" s="1"/>
  <c r="K47" i="92" s="1"/>
  <c r="J25" i="59"/>
  <c r="K25" i="59" s="1"/>
  <c r="L541" i="6"/>
  <c r="H364" i="97" s="1"/>
  <c r="I153" i="59"/>
  <c r="H354" i="97"/>
  <c r="L544" i="6"/>
  <c r="H367" i="97" s="1"/>
  <c r="L542" i="6"/>
  <c r="H365" i="97" s="1"/>
  <c r="W549" i="6"/>
  <c r="L540" i="6"/>
  <c r="L535" i="6"/>
  <c r="H358" i="97" s="1"/>
  <c r="BJ82" i="68"/>
  <c r="BL166" i="6"/>
  <c r="BL167" i="6" s="1"/>
  <c r="AZ265" i="97"/>
  <c r="BD443" i="6"/>
  <c r="AZ266" i="97" s="1"/>
  <c r="K210" i="6"/>
  <c r="K562" i="6"/>
  <c r="BJ342" i="6"/>
  <c r="BF145" i="91"/>
  <c r="BJ357" i="6"/>
  <c r="BJ358" i="6" s="1"/>
  <c r="T369" i="6"/>
  <c r="T371" i="6"/>
  <c r="AE359" i="6"/>
  <c r="C49" i="9" s="1"/>
  <c r="T362" i="6"/>
  <c r="Q152" i="59"/>
  <c r="T368" i="6"/>
  <c r="AE376" i="6"/>
  <c r="T367" i="6"/>
  <c r="AU540" i="6"/>
  <c r="AU541" i="6"/>
  <c r="AQ364" i="97" s="1"/>
  <c r="BF549" i="6"/>
  <c r="AU542" i="6"/>
  <c r="AQ365" i="97" s="1"/>
  <c r="AR153" i="59"/>
  <c r="AQ354" i="97"/>
  <c r="AU535" i="6"/>
  <c r="AQ358" i="97" s="1"/>
  <c r="AU544" i="6"/>
  <c r="AQ367" i="97" s="1"/>
  <c r="AM159" i="91"/>
  <c r="AM34" i="92" s="1"/>
  <c r="AM146" i="91"/>
  <c r="AM160" i="91" s="1"/>
  <c r="AM35" i="92" s="1"/>
  <c r="BM306" i="6"/>
  <c r="BI117" i="91"/>
  <c r="BI118" i="91" s="1"/>
  <c r="AN353" i="97"/>
  <c r="AR531" i="6"/>
  <c r="AL531" i="6"/>
  <c r="AH353" i="97"/>
  <c r="BA117" i="91"/>
  <c r="BA118" i="91" s="1"/>
  <c r="BE306" i="6"/>
  <c r="AC353" i="97"/>
  <c r="AG531" i="6"/>
  <c r="AY372" i="6"/>
  <c r="O159" i="91"/>
  <c r="O34" i="92" s="1"/>
  <c r="O146" i="91"/>
  <c r="O160" i="91" s="1"/>
  <c r="O35" i="92" s="1"/>
  <c r="AR194" i="6"/>
  <c r="AR209" i="6"/>
  <c r="X544" i="6"/>
  <c r="T367" i="97" s="1"/>
  <c r="X540" i="6"/>
  <c r="T354" i="97"/>
  <c r="X542" i="6"/>
  <c r="T365" i="97" s="1"/>
  <c r="U153" i="59"/>
  <c r="X535" i="6"/>
  <c r="T358" i="97" s="1"/>
  <c r="AI549" i="6"/>
  <c r="X541" i="6"/>
  <c r="T364" i="97" s="1"/>
  <c r="BE470" i="6"/>
  <c r="BA293" i="97" s="1"/>
  <c r="BA292" i="97"/>
  <c r="BJ229" i="97"/>
  <c r="BN407" i="6"/>
  <c r="BJ230" i="97" s="1"/>
  <c r="AG378" i="6"/>
  <c r="AC166" i="91"/>
  <c r="BF362" i="6"/>
  <c r="BF368" i="6"/>
  <c r="BF367" i="6"/>
  <c r="BF371" i="6"/>
  <c r="BF369" i="6"/>
  <c r="BC152" i="59"/>
  <c r="BD166" i="91"/>
  <c r="BH378" i="6"/>
  <c r="AH372" i="6"/>
  <c r="BE407" i="6"/>
  <c r="BA230" i="97" s="1"/>
  <c r="BA229" i="97"/>
  <c r="J146" i="91"/>
  <c r="J160" i="91" s="1"/>
  <c r="J35" i="92" s="1"/>
  <c r="J159" i="91"/>
  <c r="J34" i="92" s="1"/>
  <c r="AY146" i="91"/>
  <c r="AY160" i="91" s="1"/>
  <c r="AY35" i="92" s="1"/>
  <c r="AY159" i="91"/>
  <c r="AY34" i="92" s="1"/>
  <c r="BA209" i="6"/>
  <c r="R152" i="59"/>
  <c r="U368" i="6"/>
  <c r="U367" i="6"/>
  <c r="U369" i="6"/>
  <c r="U362" i="6"/>
  <c r="AF376" i="6"/>
  <c r="U371" i="6"/>
  <c r="S562" i="6"/>
  <c r="S210" i="6"/>
  <c r="H29" i="68"/>
  <c r="H30" i="68" s="1"/>
  <c r="BJ145" i="91"/>
  <c r="BN342" i="6"/>
  <c r="BN357" i="6"/>
  <c r="BN358" i="6" s="1"/>
  <c r="BO194" i="6"/>
  <c r="BO209" i="6"/>
  <c r="AH219" i="6"/>
  <c r="AH223" i="6"/>
  <c r="AH221" i="6"/>
  <c r="AS228" i="6"/>
  <c r="AH220" i="6"/>
  <c r="AE150" i="59"/>
  <c r="AH214" i="6"/>
  <c r="G150" i="59"/>
  <c r="J220" i="6"/>
  <c r="J221" i="6"/>
  <c r="J214" i="6"/>
  <c r="J223" i="6"/>
  <c r="U228" i="6"/>
  <c r="J219" i="6"/>
  <c r="L372" i="6"/>
  <c r="BB531" i="6"/>
  <c r="AX353" i="97"/>
  <c r="BA166" i="91"/>
  <c r="BE378" i="6"/>
  <c r="X220" i="6"/>
  <c r="X219" i="6"/>
  <c r="U150" i="59"/>
  <c r="X214" i="6"/>
  <c r="X223" i="6"/>
  <c r="X221" i="6"/>
  <c r="AI228" i="6"/>
  <c r="N146" i="91"/>
  <c r="N160" i="91" s="1"/>
  <c r="N35" i="92" s="1"/>
  <c r="N159" i="91"/>
  <c r="N34" i="92" s="1"/>
  <c r="V353" i="97"/>
  <c r="Z531" i="6"/>
  <c r="H306" i="6"/>
  <c r="D117" i="91"/>
  <c r="D118" i="91" s="1"/>
  <c r="BL342" i="6"/>
  <c r="BH145" i="91"/>
  <c r="BL357" i="6"/>
  <c r="BL358" i="6" s="1"/>
  <c r="BD530" i="6"/>
  <c r="AZ319" i="97"/>
  <c r="BF117" i="91"/>
  <c r="BF118" i="91" s="1"/>
  <c r="BJ306" i="6"/>
  <c r="BF265" i="97"/>
  <c r="BJ443" i="6"/>
  <c r="BF266" i="97" s="1"/>
  <c r="AS562" i="6"/>
  <c r="AS210" i="6"/>
  <c r="BN77" i="68"/>
  <c r="AO368" i="6"/>
  <c r="AL152" i="59"/>
  <c r="AO362" i="6"/>
  <c r="AZ376" i="6"/>
  <c r="AO367" i="6"/>
  <c r="AO371" i="6"/>
  <c r="AO369" i="6"/>
  <c r="AQ368" i="6"/>
  <c r="AQ362" i="6"/>
  <c r="AN152" i="59"/>
  <c r="BB376" i="6"/>
  <c r="AQ371" i="6"/>
  <c r="AQ367" i="6"/>
  <c r="AQ369" i="6"/>
  <c r="AW210" i="6"/>
  <c r="AW562" i="6"/>
  <c r="BM342" i="6"/>
  <c r="BI145" i="91"/>
  <c r="BM357" i="6"/>
  <c r="BM358" i="6" s="1"/>
  <c r="BC209" i="6"/>
  <c r="BE159" i="91"/>
  <c r="BE34" i="92" s="1"/>
  <c r="BE146" i="91"/>
  <c r="BE160" i="91" s="1"/>
  <c r="BE35" i="92" s="1"/>
  <c r="AF164" i="91"/>
  <c r="BD354" i="97"/>
  <c r="BH540" i="6"/>
  <c r="BE153" i="59"/>
  <c r="BH535" i="6"/>
  <c r="BH541" i="6"/>
  <c r="BD364" i="97" s="1"/>
  <c r="BH542" i="6"/>
  <c r="BD365" i="97" s="1"/>
  <c r="BH544" i="6"/>
  <c r="BD367" i="97" s="1"/>
  <c r="BH372" i="6"/>
  <c r="BD34" i="92"/>
  <c r="J57" i="63"/>
  <c r="J58" i="63" s="1"/>
  <c r="J22" i="34"/>
  <c r="P69" i="33"/>
  <c r="Q7" i="33"/>
  <c r="C50" i="71"/>
  <c r="C57" i="71"/>
  <c r="I24" i="34"/>
  <c r="O38" i="28"/>
  <c r="L27" i="36"/>
  <c r="L26" i="36" s="1"/>
  <c r="M21" i="34"/>
  <c r="D69" i="64"/>
  <c r="C45" i="71"/>
  <c r="C58" i="71" s="1"/>
  <c r="C9" i="111"/>
  <c r="K38" i="64"/>
  <c r="L38" i="64"/>
  <c r="K56" i="63"/>
  <c r="J20" i="34"/>
  <c r="K17" i="34"/>
  <c r="K19" i="34" s="1"/>
  <c r="J24" i="34"/>
  <c r="I562" i="6" l="1"/>
  <c r="BF210" i="6"/>
  <c r="AE210" i="6"/>
  <c r="AP228" i="6" s="1"/>
  <c r="AX210" i="6"/>
  <c r="BO80" i="68"/>
  <c r="G164" i="91"/>
  <c r="G37" i="92" s="1"/>
  <c r="U210" i="6"/>
  <c r="BI562" i="6"/>
  <c r="BD10" i="12" s="1"/>
  <c r="BD11" i="12" s="1"/>
  <c r="AF154" i="59"/>
  <c r="BE209" i="6"/>
  <c r="BE210" i="6" s="1"/>
  <c r="AE37" i="92"/>
  <c r="AI380" i="6"/>
  <c r="AE168" i="91" s="1"/>
  <c r="AE38" i="92" s="1"/>
  <c r="AE47" i="92" s="1"/>
  <c r="AQ154" i="59"/>
  <c r="T562" i="6"/>
  <c r="I372" i="6"/>
  <c r="I380" i="6" s="1"/>
  <c r="E168" i="91" s="1"/>
  <c r="E38" i="92" s="1"/>
  <c r="E47" i="92" s="1"/>
  <c r="AB372" i="6"/>
  <c r="X164" i="91" s="1"/>
  <c r="AT380" i="6"/>
  <c r="AP168" i="91" s="1"/>
  <c r="AP38" i="92" s="1"/>
  <c r="AP47" i="92" s="1"/>
  <c r="H10" i="67"/>
  <c r="G154" i="59"/>
  <c r="AH154" i="59"/>
  <c r="E27" i="97"/>
  <c r="F27" i="97"/>
  <c r="AD372" i="6"/>
  <c r="Z164" i="91" s="1"/>
  <c r="AC372" i="6"/>
  <c r="Y164" i="91" s="1"/>
  <c r="AN372" i="6"/>
  <c r="AJ164" i="91" s="1"/>
  <c r="W380" i="6"/>
  <c r="S168" i="91" s="1"/>
  <c r="S38" i="92" s="1"/>
  <c r="S47" i="92" s="1"/>
  <c r="BF372" i="6"/>
  <c r="T372" i="6"/>
  <c r="P164" i="91" s="1"/>
  <c r="N372" i="6"/>
  <c r="N380" i="6" s="1"/>
  <c r="J168" i="91" s="1"/>
  <c r="J38" i="92" s="1"/>
  <c r="J47" i="92" s="1"/>
  <c r="BB372" i="6"/>
  <c r="AX164" i="91" s="1"/>
  <c r="S372" i="6"/>
  <c r="O164" i="91" s="1"/>
  <c r="Y224" i="6"/>
  <c r="AX372" i="6"/>
  <c r="AX380" i="6" s="1"/>
  <c r="AT168" i="91" s="1"/>
  <c r="AT38" i="92" s="1"/>
  <c r="AT47" i="92" s="1"/>
  <c r="O224" i="6"/>
  <c r="O566" i="6" s="1"/>
  <c r="O568" i="6" s="1"/>
  <c r="BN209" i="6"/>
  <c r="BN210" i="6" s="1"/>
  <c r="G27" i="97"/>
  <c r="Q372" i="6"/>
  <c r="M164" i="91" s="1"/>
  <c r="M37" i="92" s="1"/>
  <c r="AS563" i="6"/>
  <c r="AS565" i="6" s="1"/>
  <c r="AN10" i="12"/>
  <c r="AN11" i="12" s="1"/>
  <c r="S220" i="6"/>
  <c r="AD228" i="6"/>
  <c r="P150" i="59"/>
  <c r="S219" i="6"/>
  <c r="S214" i="6"/>
  <c r="S221" i="6"/>
  <c r="S223" i="6"/>
  <c r="AD164" i="91"/>
  <c r="AD37" i="92" s="1"/>
  <c r="AI551" i="6"/>
  <c r="AE372" i="97"/>
  <c r="BJ367" i="6"/>
  <c r="BJ369" i="6"/>
  <c r="BJ362" i="6"/>
  <c r="BG152" i="59"/>
  <c r="BJ368" i="6"/>
  <c r="BJ371" i="6"/>
  <c r="BM378" i="6"/>
  <c r="BI166" i="91"/>
  <c r="F363" i="97"/>
  <c r="J545" i="6"/>
  <c r="AB150" i="59"/>
  <c r="AE214" i="6"/>
  <c r="AE221" i="6"/>
  <c r="AE223" i="6"/>
  <c r="S363" i="97"/>
  <c r="W545" i="6"/>
  <c r="S368" i="97" s="1"/>
  <c r="N544" i="6"/>
  <c r="J367" i="97" s="1"/>
  <c r="N542" i="6"/>
  <c r="J365" i="97" s="1"/>
  <c r="J354" i="97"/>
  <c r="N535" i="6"/>
  <c r="J358" i="97" s="1"/>
  <c r="K153" i="59"/>
  <c r="N541" i="6"/>
  <c r="J364" i="97" s="1"/>
  <c r="Y549" i="6"/>
  <c r="N540" i="6"/>
  <c r="AZ145" i="91"/>
  <c r="BD342" i="6"/>
  <c r="BD357" i="6"/>
  <c r="BD358" i="6" s="1"/>
  <c r="H358" i="6"/>
  <c r="Z223" i="6"/>
  <c r="Z220" i="6"/>
  <c r="Z219" i="6"/>
  <c r="Z214" i="6"/>
  <c r="AK228" i="6"/>
  <c r="Z221" i="6"/>
  <c r="W150" i="59"/>
  <c r="Y545" i="6"/>
  <c r="U363" i="97"/>
  <c r="BH210" i="6"/>
  <c r="BH562" i="6"/>
  <c r="BC542" i="6"/>
  <c r="AY365" i="97" s="1"/>
  <c r="BC535" i="6"/>
  <c r="AY358" i="97" s="1"/>
  <c r="BN549" i="6"/>
  <c r="AZ153" i="59"/>
  <c r="BC540" i="6"/>
  <c r="BC544" i="6"/>
  <c r="AY367" i="97" s="1"/>
  <c r="BC541" i="6"/>
  <c r="AY364" i="97" s="1"/>
  <c r="AY354" i="97"/>
  <c r="AW153" i="59"/>
  <c r="BK549" i="6"/>
  <c r="AZ541" i="6"/>
  <c r="AV364" i="97" s="1"/>
  <c r="AZ542" i="6"/>
  <c r="AV365" i="97" s="1"/>
  <c r="AV354" i="97"/>
  <c r="AZ544" i="6"/>
  <c r="AV367" i="97" s="1"/>
  <c r="AZ540" i="6"/>
  <c r="AZ535" i="6"/>
  <c r="AV358" i="97" s="1"/>
  <c r="BD209" i="6"/>
  <c r="BD194" i="6"/>
  <c r="G363" i="97"/>
  <c r="K545" i="6"/>
  <c r="AQ562" i="6"/>
  <c r="AQ210" i="6"/>
  <c r="BA372" i="97"/>
  <c r="BE551" i="6"/>
  <c r="AY378" i="6"/>
  <c r="AY380" i="6" s="1"/>
  <c r="AU168" i="91" s="1"/>
  <c r="AU38" i="92" s="1"/>
  <c r="AU47" i="92" s="1"/>
  <c r="AU166" i="91"/>
  <c r="BK378" i="6"/>
  <c r="BG166" i="91"/>
  <c r="AS166" i="59"/>
  <c r="AV230" i="6"/>
  <c r="I48" i="50"/>
  <c r="I31" i="50"/>
  <c r="I49" i="52" s="1"/>
  <c r="I52" i="63"/>
  <c r="H58" i="52"/>
  <c r="H52" i="52"/>
  <c r="AU363" i="97"/>
  <c r="AY545" i="6"/>
  <c r="AU368" i="97" s="1"/>
  <c r="I154" i="59"/>
  <c r="AI363" i="97"/>
  <c r="AM545" i="6"/>
  <c r="AI368" i="97" s="1"/>
  <c r="BO367" i="6"/>
  <c r="BO369" i="6"/>
  <c r="BO368" i="6"/>
  <c r="BO371" i="6"/>
  <c r="BO362" i="6"/>
  <c r="BL152" i="59"/>
  <c r="AU228" i="6"/>
  <c r="AJ220" i="6"/>
  <c r="AJ219" i="6"/>
  <c r="AJ214" i="6"/>
  <c r="AJ221" i="6"/>
  <c r="AJ223" i="6"/>
  <c r="AG150" i="59"/>
  <c r="AG154" i="59" s="1"/>
  <c r="E164" i="91"/>
  <c r="E37" i="92" s="1"/>
  <c r="N10" i="12"/>
  <c r="N11" i="12" s="1"/>
  <c r="S563" i="6"/>
  <c r="S565" i="6" s="1"/>
  <c r="R372" i="6"/>
  <c r="AQ164" i="91"/>
  <c r="AQ37" i="92" s="1"/>
  <c r="AJ545" i="6"/>
  <c r="AF368" i="97" s="1"/>
  <c r="AF363" i="97"/>
  <c r="Z10" i="12"/>
  <c r="Z11" i="12" s="1"/>
  <c r="AE563" i="6"/>
  <c r="AE565" i="6" s="1"/>
  <c r="J380" i="6"/>
  <c r="F168" i="91" s="1"/>
  <c r="F38" i="92" s="1"/>
  <c r="F47" i="92" s="1"/>
  <c r="F164" i="91"/>
  <c r="F37" i="92" s="1"/>
  <c r="E19" i="91"/>
  <c r="E25" i="91" s="1"/>
  <c r="P34" i="92"/>
  <c r="I541" i="6"/>
  <c r="E364" i="97" s="1"/>
  <c r="I540" i="6"/>
  <c r="E354" i="97"/>
  <c r="I542" i="6"/>
  <c r="E365" i="97" s="1"/>
  <c r="T549" i="6"/>
  <c r="F153" i="59"/>
  <c r="I544" i="6"/>
  <c r="E367" i="97" s="1"/>
  <c r="I535" i="6"/>
  <c r="E358" i="97" s="1"/>
  <c r="AI164" i="91"/>
  <c r="U10" i="12"/>
  <c r="U11" i="12" s="1"/>
  <c r="Z563" i="6"/>
  <c r="Z565" i="6" s="1"/>
  <c r="BL378" i="6"/>
  <c r="BH166" i="91"/>
  <c r="W164" i="91"/>
  <c r="AN166" i="91"/>
  <c r="AR378" i="6"/>
  <c r="AS166" i="91"/>
  <c r="AW378" i="6"/>
  <c r="AW380" i="6" s="1"/>
  <c r="AS168" i="91" s="1"/>
  <c r="AS38" i="92" s="1"/>
  <c r="AS47" i="92" s="1"/>
  <c r="O153" i="59"/>
  <c r="R542" i="6"/>
  <c r="N365" i="97" s="1"/>
  <c r="R541" i="6"/>
  <c r="N364" i="97" s="1"/>
  <c r="N354" i="97"/>
  <c r="R544" i="6"/>
  <c r="N367" i="97" s="1"/>
  <c r="R535" i="6"/>
  <c r="N358" i="97" s="1"/>
  <c r="R540" i="6"/>
  <c r="AC549" i="6"/>
  <c r="BE362" i="6"/>
  <c r="BE371" i="6"/>
  <c r="BE367" i="6"/>
  <c r="BE368" i="6"/>
  <c r="BE369" i="6"/>
  <c r="BB152" i="59"/>
  <c r="AS372" i="6"/>
  <c r="AS380" i="6" s="1"/>
  <c r="AO168" i="91" s="1"/>
  <c r="AO38" i="92" s="1"/>
  <c r="AO47" i="92" s="1"/>
  <c r="BH353" i="97"/>
  <c r="BL531" i="6"/>
  <c r="AV154" i="59"/>
  <c r="BI549" i="6"/>
  <c r="AX544" i="6"/>
  <c r="AT367" i="97" s="1"/>
  <c r="AT354" i="97"/>
  <c r="AU153" i="59"/>
  <c r="AX542" i="6"/>
  <c r="AT365" i="97" s="1"/>
  <c r="AX540" i="6"/>
  <c r="AX541" i="6"/>
  <c r="AT364" i="97" s="1"/>
  <c r="AX535" i="6"/>
  <c r="AT358" i="97" s="1"/>
  <c r="BK146" i="91"/>
  <c r="BK160" i="91" s="1"/>
  <c r="BK35" i="92" s="1"/>
  <c r="BK159" i="91"/>
  <c r="BK34" i="92" s="1"/>
  <c r="AE10" i="12"/>
  <c r="AE11" i="12" s="1"/>
  <c r="AJ563" i="6"/>
  <c r="AJ565" i="6" s="1"/>
  <c r="AE535" i="6"/>
  <c r="AA358" i="97" s="1"/>
  <c r="AE544" i="6"/>
  <c r="AA367" i="97" s="1"/>
  <c r="AA354" i="97"/>
  <c r="AB153" i="59"/>
  <c r="AE541" i="6"/>
  <c r="AA364" i="97" s="1"/>
  <c r="AE540" i="6"/>
  <c r="AP549" i="6"/>
  <c r="AE542" i="6"/>
  <c r="AA365" i="97" s="1"/>
  <c r="BO210" i="6"/>
  <c r="BO562" i="6"/>
  <c r="U551" i="6"/>
  <c r="Q372" i="97"/>
  <c r="BD372" i="97"/>
  <c r="BH551" i="6"/>
  <c r="BD374" i="97" s="1"/>
  <c r="L354" i="97"/>
  <c r="P540" i="6"/>
  <c r="P544" i="6"/>
  <c r="L367" i="97" s="1"/>
  <c r="AA549" i="6"/>
  <c r="P541" i="6"/>
  <c r="L364" i="97" s="1"/>
  <c r="P542" i="6"/>
  <c r="L365" i="97" s="1"/>
  <c r="M153" i="59"/>
  <c r="P535" i="6"/>
  <c r="L358" i="97" s="1"/>
  <c r="X551" i="6"/>
  <c r="T372" i="97"/>
  <c r="BE230" i="6"/>
  <c r="BB166" i="59"/>
  <c r="AN210" i="6"/>
  <c r="AN562" i="6"/>
  <c r="G16" i="67"/>
  <c r="G19" i="67" s="1"/>
  <c r="G51" i="63"/>
  <c r="AG372" i="6"/>
  <c r="AG380" i="6" s="1"/>
  <c r="AC168" i="91" s="1"/>
  <c r="AC38" i="92" s="1"/>
  <c r="AC47" i="92" s="1"/>
  <c r="Z372" i="6"/>
  <c r="U540" i="6"/>
  <c r="Q354" i="97"/>
  <c r="U542" i="6"/>
  <c r="Q365" i="97" s="1"/>
  <c r="U541" i="6"/>
  <c r="Q364" i="97" s="1"/>
  <c r="U544" i="6"/>
  <c r="Q367" i="97" s="1"/>
  <c r="R153" i="59"/>
  <c r="AF549" i="6"/>
  <c r="U535" i="6"/>
  <c r="Q358" i="97" s="1"/>
  <c r="AT545" i="6"/>
  <c r="AP363" i="97"/>
  <c r="AQ549" i="6"/>
  <c r="AF535" i="6"/>
  <c r="AF541" i="6"/>
  <c r="AB364" i="97" s="1"/>
  <c r="AB354" i="97"/>
  <c r="AC153" i="59"/>
  <c r="AF540" i="6"/>
  <c r="AF544" i="6"/>
  <c r="AB367" i="97" s="1"/>
  <c r="AF542" i="6"/>
  <c r="AB365" i="97" s="1"/>
  <c r="AQ532" i="6"/>
  <c r="D63" i="9" s="1"/>
  <c r="AM223" i="6"/>
  <c r="AJ150" i="59"/>
  <c r="AJ154" i="59" s="1"/>
  <c r="AM219" i="6"/>
  <c r="AM220" i="6"/>
  <c r="AM214" i="6"/>
  <c r="AX228" i="6"/>
  <c r="AM221" i="6"/>
  <c r="AJ10" i="12"/>
  <c r="AJ11" i="12" s="1"/>
  <c r="AO563" i="6"/>
  <c r="AO565" i="6" s="1"/>
  <c r="BJ551" i="6"/>
  <c r="BF372" i="97"/>
  <c r="AO542" i="6"/>
  <c r="AK365" i="97" s="1"/>
  <c r="AO540" i="6"/>
  <c r="AO544" i="6"/>
  <c r="AK367" i="97" s="1"/>
  <c r="AZ549" i="6"/>
  <c r="AL153" i="59"/>
  <c r="AO541" i="6"/>
  <c r="AK364" i="97" s="1"/>
  <c r="AK354" i="97"/>
  <c r="AO535" i="6"/>
  <c r="AK358" i="97" s="1"/>
  <c r="AT372" i="97"/>
  <c r="AX551" i="6"/>
  <c r="BF230" i="6"/>
  <c r="BC166" i="59"/>
  <c r="Q542" i="6"/>
  <c r="M365" i="97" s="1"/>
  <c r="AB549" i="6"/>
  <c r="Q535" i="6"/>
  <c r="M358" i="97" s="1"/>
  <c r="Q540" i="6"/>
  <c r="N153" i="59"/>
  <c r="M354" i="97"/>
  <c r="Q544" i="6"/>
  <c r="M367" i="97" s="1"/>
  <c r="Q541" i="6"/>
  <c r="M364" i="97" s="1"/>
  <c r="BK540" i="6"/>
  <c r="BK544" i="6"/>
  <c r="BG367" i="97" s="1"/>
  <c r="BK541" i="6"/>
  <c r="BG364" i="97" s="1"/>
  <c r="BH153" i="59"/>
  <c r="BK535" i="6"/>
  <c r="BG358" i="97" s="1"/>
  <c r="BK542" i="6"/>
  <c r="BG365" i="97" s="1"/>
  <c r="BG354" i="97"/>
  <c r="AS164" i="91"/>
  <c r="G59" i="52"/>
  <c r="H66" i="63"/>
  <c r="H68" i="63" s="1"/>
  <c r="H74" i="63" s="1"/>
  <c r="G70" i="50"/>
  <c r="G41" i="64" s="1"/>
  <c r="G43" i="64" s="1"/>
  <c r="G53" i="52"/>
  <c r="H65" i="50"/>
  <c r="H67" i="50" s="1"/>
  <c r="H69" i="50" s="1"/>
  <c r="AQ10" i="12"/>
  <c r="AQ11" i="12" s="1"/>
  <c r="AV563" i="6"/>
  <c r="AV565" i="6" s="1"/>
  <c r="AC540" i="6"/>
  <c r="Y354" i="97"/>
  <c r="AN549" i="6"/>
  <c r="AC541" i="6"/>
  <c r="Y364" i="97" s="1"/>
  <c r="Z153" i="59"/>
  <c r="AC535" i="6"/>
  <c r="Y358" i="97" s="1"/>
  <c r="AC542" i="6"/>
  <c r="Y365" i="97" s="1"/>
  <c r="AC544" i="6"/>
  <c r="Y367" i="97" s="1"/>
  <c r="AK378" i="6"/>
  <c r="AK380" i="6" s="1"/>
  <c r="AG168" i="91" s="1"/>
  <c r="AG38" i="92" s="1"/>
  <c r="AG47" i="92" s="1"/>
  <c r="AG166" i="91"/>
  <c r="AG37" i="92" s="1"/>
  <c r="S535" i="6"/>
  <c r="O358" i="97" s="1"/>
  <c r="S544" i="6"/>
  <c r="O367" i="97" s="1"/>
  <c r="AD549" i="6"/>
  <c r="P153" i="59"/>
  <c r="O354" i="97"/>
  <c r="S540" i="6"/>
  <c r="S542" i="6"/>
  <c r="O365" i="97" s="1"/>
  <c r="S541" i="6"/>
  <c r="O364" i="97" s="1"/>
  <c r="AQ166" i="59"/>
  <c r="AT230" i="6"/>
  <c r="AH10" i="12"/>
  <c r="AH11" i="12" s="1"/>
  <c r="AM563" i="6"/>
  <c r="AM565" i="6" s="1"/>
  <c r="BM531" i="6"/>
  <c r="BI353" i="97"/>
  <c r="AA378" i="6"/>
  <c r="AA380" i="6" s="1"/>
  <c r="W168" i="91" s="1"/>
  <c r="W38" i="92" s="1"/>
  <c r="W47" i="92" s="1"/>
  <c r="W166" i="91"/>
  <c r="AO219" i="6"/>
  <c r="AO220" i="6"/>
  <c r="AL150" i="59"/>
  <c r="AZ228" i="6"/>
  <c r="AO221" i="6"/>
  <c r="AO223" i="6"/>
  <c r="AO214" i="6"/>
  <c r="R10" i="12"/>
  <c r="R11" i="12" s="1"/>
  <c r="W563" i="6"/>
  <c r="W565" i="6" s="1"/>
  <c r="BA159" i="91"/>
  <c r="BA34" i="92" s="1"/>
  <c r="BA146" i="91"/>
  <c r="BA160" i="91" s="1"/>
  <c r="BA35" i="92" s="1"/>
  <c r="AP210" i="6"/>
  <c r="AP562" i="6"/>
  <c r="BI372" i="6"/>
  <c r="BJ209" i="6"/>
  <c r="AY224" i="6"/>
  <c r="N210" i="6"/>
  <c r="N562" i="6"/>
  <c r="AI166" i="91"/>
  <c r="AM378" i="6"/>
  <c r="AM380" i="6" s="1"/>
  <c r="AI168" i="91" s="1"/>
  <c r="AI38" i="92" s="1"/>
  <c r="AI47" i="92" s="1"/>
  <c r="P166" i="91"/>
  <c r="T378" i="6"/>
  <c r="BF220" i="6"/>
  <c r="BF219" i="6"/>
  <c r="BF214" i="6"/>
  <c r="BC150" i="59"/>
  <c r="BF223" i="6"/>
  <c r="BF221" i="6"/>
  <c r="AH224" i="6"/>
  <c r="AL535" i="6"/>
  <c r="AH358" i="97" s="1"/>
  <c r="AL541" i="6"/>
  <c r="AH364" i="97" s="1"/>
  <c r="AL544" i="6"/>
  <c r="AH367" i="97" s="1"/>
  <c r="AH354" i="97"/>
  <c r="AL540" i="6"/>
  <c r="AI153" i="59"/>
  <c r="AW549" i="6"/>
  <c r="AL542" i="6"/>
  <c r="AH365" i="97" s="1"/>
  <c r="BC549" i="6"/>
  <c r="AR542" i="6"/>
  <c r="AN365" i="97" s="1"/>
  <c r="AO153" i="59"/>
  <c r="AN354" i="97"/>
  <c r="AR544" i="6"/>
  <c r="AN367" i="97" s="1"/>
  <c r="AR540" i="6"/>
  <c r="AR535" i="6"/>
  <c r="AR541" i="6"/>
  <c r="AN364" i="97" s="1"/>
  <c r="BC532" i="6"/>
  <c r="E63" i="9" s="1"/>
  <c r="H363" i="97"/>
  <c r="L545" i="6"/>
  <c r="AX166" i="91"/>
  <c r="BB378" i="6"/>
  <c r="BB380" i="6" s="1"/>
  <c r="AX168" i="91" s="1"/>
  <c r="AX38" i="92" s="1"/>
  <c r="AX47" i="92" s="1"/>
  <c r="AU164" i="91"/>
  <c r="AU37" i="92" s="1"/>
  <c r="AE372" i="6"/>
  <c r="AU551" i="6"/>
  <c r="AQ372" i="97"/>
  <c r="BI159" i="91"/>
  <c r="BI34" i="92" s="1"/>
  <c r="BI146" i="91"/>
  <c r="BI160" i="91" s="1"/>
  <c r="BI35" i="92" s="1"/>
  <c r="Z535" i="6"/>
  <c r="V358" i="97" s="1"/>
  <c r="AK549" i="6"/>
  <c r="Z541" i="6"/>
  <c r="V364" i="97" s="1"/>
  <c r="W153" i="59"/>
  <c r="Z542" i="6"/>
  <c r="V365" i="97" s="1"/>
  <c r="Z540" i="6"/>
  <c r="Z544" i="6"/>
  <c r="V367" i="97" s="1"/>
  <c r="V354" i="97"/>
  <c r="U154" i="59"/>
  <c r="J224" i="6"/>
  <c r="AE154" i="59"/>
  <c r="BN362" i="6"/>
  <c r="BN369" i="6"/>
  <c r="BN368" i="6"/>
  <c r="BK152" i="59"/>
  <c r="BN367" i="6"/>
  <c r="BN371" i="6"/>
  <c r="AG540" i="6"/>
  <c r="AR549" i="6"/>
  <c r="AC354" i="97"/>
  <c r="AG535" i="6"/>
  <c r="AC358" i="97" s="1"/>
  <c r="AD153" i="59"/>
  <c r="AG544" i="6"/>
  <c r="AC367" i="97" s="1"/>
  <c r="AG542" i="6"/>
  <c r="AC365" i="97" s="1"/>
  <c r="AG541" i="6"/>
  <c r="AC364" i="97" s="1"/>
  <c r="AE363" i="6"/>
  <c r="C51" i="9" s="1"/>
  <c r="H150" i="59"/>
  <c r="H154" i="59" s="1"/>
  <c r="K221" i="6"/>
  <c r="V228" i="6"/>
  <c r="K219" i="6"/>
  <c r="K220" i="6"/>
  <c r="K214" i="6"/>
  <c r="K223" i="6"/>
  <c r="V154" i="59"/>
  <c r="S164" i="91"/>
  <c r="S37" i="92" s="1"/>
  <c r="AZ210" i="6"/>
  <c r="AZ562" i="6"/>
  <c r="BA353" i="97"/>
  <c r="BE531" i="6"/>
  <c r="AB146" i="91"/>
  <c r="AB160" i="91" s="1"/>
  <c r="AB35" i="92" s="1"/>
  <c r="AB159" i="91"/>
  <c r="AD372" i="97"/>
  <c r="AH551" i="6"/>
  <c r="AN159" i="91"/>
  <c r="AN146" i="91"/>
  <c r="AN160" i="91" s="1"/>
  <c r="AN35" i="92" s="1"/>
  <c r="AC372" i="97"/>
  <c r="AG551" i="6"/>
  <c r="T544" i="6"/>
  <c r="P367" i="97" s="1"/>
  <c r="T542" i="6"/>
  <c r="P365" i="97" s="1"/>
  <c r="Q153" i="59"/>
  <c r="P354" i="97"/>
  <c r="T540" i="6"/>
  <c r="AE532" i="6"/>
  <c r="C63" i="9" s="1"/>
  <c r="AE549" i="6"/>
  <c r="T541" i="6"/>
  <c r="P364" i="97" s="1"/>
  <c r="T535" i="6"/>
  <c r="I563" i="6"/>
  <c r="I565" i="6" s="1"/>
  <c r="D10" i="12"/>
  <c r="D11" i="12" s="1"/>
  <c r="AV223" i="6"/>
  <c r="BG228" i="6"/>
  <c r="AV220" i="6"/>
  <c r="AS150" i="59"/>
  <c r="AS154" i="59" s="1"/>
  <c r="AV214" i="6"/>
  <c r="AV219" i="6"/>
  <c r="AV221" i="6"/>
  <c r="V551" i="6"/>
  <c r="R372" i="97"/>
  <c r="AN378" i="6"/>
  <c r="AN380" i="6" s="1"/>
  <c r="AJ168" i="91" s="1"/>
  <c r="AJ38" i="92" s="1"/>
  <c r="AJ47" i="92" s="1"/>
  <c r="AJ166" i="91"/>
  <c r="AV551" i="6"/>
  <c r="AR372" i="97"/>
  <c r="BB562" i="6"/>
  <c r="BB210" i="6"/>
  <c r="AH380" i="6"/>
  <c r="AD168" i="91" s="1"/>
  <c r="AD38" i="92" s="1"/>
  <c r="AD47" i="92" s="1"/>
  <c r="BG210" i="6"/>
  <c r="BG562" i="6"/>
  <c r="AZ372" i="6"/>
  <c r="AQ542" i="6"/>
  <c r="AM365" i="97" s="1"/>
  <c r="AQ535" i="6"/>
  <c r="AM358" i="97" s="1"/>
  <c r="AN153" i="59"/>
  <c r="AM354" i="97"/>
  <c r="AQ540" i="6"/>
  <c r="BB549" i="6"/>
  <c r="AQ544" i="6"/>
  <c r="AM367" i="97" s="1"/>
  <c r="AQ541" i="6"/>
  <c r="AM364" i="97" s="1"/>
  <c r="AL372" i="6"/>
  <c r="AL380" i="6" s="1"/>
  <c r="AH168" i="91" s="1"/>
  <c r="AH38" i="92" s="1"/>
  <c r="AH47" i="92" s="1"/>
  <c r="AA545" i="6"/>
  <c r="W368" i="97" s="1"/>
  <c r="W363" i="97"/>
  <c r="BJ531" i="6"/>
  <c r="BF353" i="97"/>
  <c r="W221" i="6"/>
  <c r="T150" i="59"/>
  <c r="T154" i="59" s="1"/>
  <c r="AH228" i="6"/>
  <c r="W214" i="6"/>
  <c r="W219" i="6"/>
  <c r="W220" i="6"/>
  <c r="W223" i="6"/>
  <c r="T166" i="59"/>
  <c r="W230" i="6"/>
  <c r="T563" i="6"/>
  <c r="T565" i="6" s="1"/>
  <c r="O10" i="12"/>
  <c r="O11" i="12" s="1"/>
  <c r="BD378" i="6"/>
  <c r="AZ166" i="91"/>
  <c r="AF562" i="6"/>
  <c r="AF210" i="6"/>
  <c r="BF563" i="6"/>
  <c r="BF565" i="6" s="1"/>
  <c r="BA10" i="12"/>
  <c r="BA11" i="12" s="1"/>
  <c r="AF166" i="59"/>
  <c r="AI230" i="6"/>
  <c r="AQ372" i="6"/>
  <c r="BN378" i="6"/>
  <c r="BJ166" i="91"/>
  <c r="H164" i="91"/>
  <c r="H37" i="92" s="1"/>
  <c r="L380" i="6"/>
  <c r="H168" i="91" s="1"/>
  <c r="H38" i="92" s="1"/>
  <c r="H47" i="92" s="1"/>
  <c r="AB166" i="91"/>
  <c r="AF378" i="6"/>
  <c r="F48" i="59"/>
  <c r="E58" i="116" s="1"/>
  <c r="AN544" i="6"/>
  <c r="AJ367" i="97" s="1"/>
  <c r="AN535" i="6"/>
  <c r="AJ358" i="97" s="1"/>
  <c r="AN541" i="6"/>
  <c r="AJ364" i="97" s="1"/>
  <c r="AN542" i="6"/>
  <c r="AJ365" i="97" s="1"/>
  <c r="AY549" i="6"/>
  <c r="AJ354" i="97"/>
  <c r="AK153" i="59"/>
  <c r="AN540" i="6"/>
  <c r="R164" i="91"/>
  <c r="R37" i="92" s="1"/>
  <c r="X224" i="6"/>
  <c r="R166" i="59"/>
  <c r="U230" i="6"/>
  <c r="T363" i="97"/>
  <c r="X545" i="6"/>
  <c r="BF551" i="6"/>
  <c r="BB372" i="97"/>
  <c r="J150" i="59"/>
  <c r="J154" i="59" s="1"/>
  <c r="M219" i="6"/>
  <c r="M221" i="6"/>
  <c r="M220" i="6"/>
  <c r="M223" i="6"/>
  <c r="M214" i="6"/>
  <c r="X228" i="6"/>
  <c r="AP372" i="6"/>
  <c r="AJ230" i="6"/>
  <c r="AG166" i="59"/>
  <c r="BC372" i="6"/>
  <c r="AG562" i="6"/>
  <c r="AG210" i="6"/>
  <c r="AF371" i="6"/>
  <c r="AQ376" i="6"/>
  <c r="AC152" i="59"/>
  <c r="G48" i="59" s="1"/>
  <c r="F58" i="116" s="1"/>
  <c r="AF368" i="6"/>
  <c r="AF369" i="6"/>
  <c r="AF367" i="6"/>
  <c r="AF362" i="6"/>
  <c r="AQ363" i="6" s="1"/>
  <c r="D51" i="9" s="1"/>
  <c r="AQ359" i="6"/>
  <c r="D49" i="9" s="1"/>
  <c r="I363" i="97"/>
  <c r="M545" i="6"/>
  <c r="BF10" i="12"/>
  <c r="BF11" i="12" s="1"/>
  <c r="BK563" i="6"/>
  <c r="BK565" i="6" s="1"/>
  <c r="V10" i="12"/>
  <c r="V11" i="12" s="1"/>
  <c r="AA563" i="6"/>
  <c r="AA565" i="6" s="1"/>
  <c r="AF372" i="97"/>
  <c r="AJ551" i="6"/>
  <c r="BK372" i="6"/>
  <c r="I219" i="6"/>
  <c r="I221" i="6"/>
  <c r="I223" i="6"/>
  <c r="F150" i="59"/>
  <c r="I220" i="6"/>
  <c r="T228" i="6"/>
  <c r="I214" i="6"/>
  <c r="AB540" i="6"/>
  <c r="AB542" i="6"/>
  <c r="X365" i="97" s="1"/>
  <c r="AB544" i="6"/>
  <c r="X367" i="97" s="1"/>
  <c r="AB541" i="6"/>
  <c r="X364" i="97" s="1"/>
  <c r="X354" i="97"/>
  <c r="Y153" i="59"/>
  <c r="AM549" i="6"/>
  <c r="AB535" i="6"/>
  <c r="X358" i="97" s="1"/>
  <c r="H562" i="6"/>
  <c r="H210" i="6"/>
  <c r="BG372" i="6"/>
  <c r="BK353" i="97"/>
  <c r="BO531" i="6"/>
  <c r="AI224" i="6"/>
  <c r="BL209" i="6"/>
  <c r="AK224" i="6"/>
  <c r="W166" i="59"/>
  <c r="Z230" i="6"/>
  <c r="AL551" i="6"/>
  <c r="AH372" i="97"/>
  <c r="P372" i="6"/>
  <c r="AL219" i="6"/>
  <c r="AL221" i="6"/>
  <c r="AL223" i="6"/>
  <c r="AW228" i="6"/>
  <c r="AI150" i="59"/>
  <c r="AL214" i="6"/>
  <c r="AL220" i="6"/>
  <c r="K368" i="97"/>
  <c r="O553" i="6"/>
  <c r="L224" i="6"/>
  <c r="T214" i="6"/>
  <c r="T221" i="6"/>
  <c r="T223" i="6"/>
  <c r="T219" i="6"/>
  <c r="AE228" i="6"/>
  <c r="T220" i="6"/>
  <c r="Q150" i="59"/>
  <c r="AU224" i="6"/>
  <c r="J29" i="68"/>
  <c r="J30" i="68" s="1"/>
  <c r="V374" i="97"/>
  <c r="BF380" i="6"/>
  <c r="BB168" i="91" s="1"/>
  <c r="BB38" i="92" s="1"/>
  <c r="BB47" i="92" s="1"/>
  <c r="BI220" i="6"/>
  <c r="BI214" i="6"/>
  <c r="BI219" i="6"/>
  <c r="BI223" i="6"/>
  <c r="BF150" i="59"/>
  <c r="BI221" i="6"/>
  <c r="BH146" i="91"/>
  <c r="BH160" i="91" s="1"/>
  <c r="BH35" i="92" s="1"/>
  <c r="BH159" i="91"/>
  <c r="BH34" i="92" s="1"/>
  <c r="AO372" i="6"/>
  <c r="BA210" i="6"/>
  <c r="BA562" i="6"/>
  <c r="BF146" i="91"/>
  <c r="BF160" i="91" s="1"/>
  <c r="BF35" i="92" s="1"/>
  <c r="BF159" i="91"/>
  <c r="BF34" i="92" s="1"/>
  <c r="BC562" i="6"/>
  <c r="BC210" i="6"/>
  <c r="AY153" i="59"/>
  <c r="BB544" i="6"/>
  <c r="AX367" i="97" s="1"/>
  <c r="BB540" i="6"/>
  <c r="BB542" i="6"/>
  <c r="AX365" i="97" s="1"/>
  <c r="BB541" i="6"/>
  <c r="AX364" i="97" s="1"/>
  <c r="BB535" i="6"/>
  <c r="AX358" i="97" s="1"/>
  <c r="BM549" i="6"/>
  <c r="AX354" i="97"/>
  <c r="S372" i="97"/>
  <c r="W551" i="6"/>
  <c r="BB354" i="97"/>
  <c r="BF540" i="6"/>
  <c r="BF544" i="6"/>
  <c r="BB367" i="97" s="1"/>
  <c r="BF535" i="6"/>
  <c r="BB358" i="97" s="1"/>
  <c r="BC153" i="59"/>
  <c r="BF542" i="6"/>
  <c r="BB365" i="97" s="1"/>
  <c r="BF541" i="6"/>
  <c r="BB364" i="97" s="1"/>
  <c r="V380" i="6"/>
  <c r="R168" i="91" s="1"/>
  <c r="R38" i="92" s="1"/>
  <c r="R47" i="92" s="1"/>
  <c r="BI535" i="6"/>
  <c r="BE358" i="97" s="1"/>
  <c r="BI541" i="6"/>
  <c r="BE364" i="97" s="1"/>
  <c r="BI542" i="6"/>
  <c r="BE365" i="97" s="1"/>
  <c r="BE354" i="97"/>
  <c r="BF153" i="59"/>
  <c r="BI544" i="6"/>
  <c r="BE367" i="97" s="1"/>
  <c r="BI540" i="6"/>
  <c r="AR10" i="12"/>
  <c r="AR11" i="12" s="1"/>
  <c r="AW563" i="6"/>
  <c r="AW565" i="6" s="1"/>
  <c r="BD531" i="6"/>
  <c r="AZ353" i="97"/>
  <c r="AP166" i="59"/>
  <c r="AS230" i="6"/>
  <c r="BJ146" i="91"/>
  <c r="BJ160" i="91" s="1"/>
  <c r="BJ35" i="92" s="1"/>
  <c r="BJ159" i="91"/>
  <c r="BJ34" i="92" s="1"/>
  <c r="U372" i="6"/>
  <c r="U380" i="6" s="1"/>
  <c r="Q168" i="91" s="1"/>
  <c r="Q38" i="92" s="1"/>
  <c r="Q47" i="92" s="1"/>
  <c r="BB164" i="91"/>
  <c r="BB37" i="92" s="1"/>
  <c r="M563" i="6"/>
  <c r="M565" i="6" s="1"/>
  <c r="H10" i="12"/>
  <c r="H11" i="12" s="1"/>
  <c r="Q562" i="6"/>
  <c r="Q210" i="6"/>
  <c r="AL166" i="91"/>
  <c r="AP378" i="6"/>
  <c r="AD363" i="97"/>
  <c r="AH545" i="6"/>
  <c r="AD368" i="97" s="1"/>
  <c r="Y378" i="6"/>
  <c r="Y380" i="6" s="1"/>
  <c r="U168" i="91" s="1"/>
  <c r="U38" i="92" s="1"/>
  <c r="U47" i="92" s="1"/>
  <c r="U166" i="91"/>
  <c r="U37" i="92" s="1"/>
  <c r="BM209" i="6"/>
  <c r="AO378" i="6"/>
  <c r="AK166" i="91"/>
  <c r="BK220" i="6"/>
  <c r="BH150" i="59"/>
  <c r="BK221" i="6"/>
  <c r="BK223" i="6"/>
  <c r="BK219" i="6"/>
  <c r="BK214" i="6"/>
  <c r="AA223" i="6"/>
  <c r="AA214" i="6"/>
  <c r="AL228" i="6"/>
  <c r="AA219" i="6"/>
  <c r="AA220" i="6"/>
  <c r="X150" i="59"/>
  <c r="X154" i="59" s="1"/>
  <c r="AA221" i="6"/>
  <c r="R363" i="97"/>
  <c r="V545" i="6"/>
  <c r="R368" i="97" s="1"/>
  <c r="D353" i="97"/>
  <c r="D27" i="97" s="1"/>
  <c r="H531" i="6"/>
  <c r="BP530" i="6"/>
  <c r="U563" i="6"/>
  <c r="U565" i="6" s="1"/>
  <c r="P10" i="12"/>
  <c r="P11" i="12" s="1"/>
  <c r="R210" i="6"/>
  <c r="R562" i="6"/>
  <c r="BI378" i="6"/>
  <c r="BE166" i="91"/>
  <c r="AV545" i="6"/>
  <c r="AR368" i="97" s="1"/>
  <c r="AR363" i="97"/>
  <c r="AB378" i="6"/>
  <c r="X166" i="91"/>
  <c r="BO96" i="68"/>
  <c r="AD378" i="6"/>
  <c r="AD380" i="6" s="1"/>
  <c r="Z168" i="91" s="1"/>
  <c r="Z38" i="92" s="1"/>
  <c r="Z47" i="92" s="1"/>
  <c r="Z166" i="91"/>
  <c r="AX563" i="6"/>
  <c r="AX565" i="6" s="1"/>
  <c r="AS10" i="12"/>
  <c r="AS11" i="12" s="1"/>
  <c r="AG10" i="12"/>
  <c r="AG11" i="12" s="1"/>
  <c r="AL563" i="6"/>
  <c r="AL565" i="6" s="1"/>
  <c r="AR154" i="59"/>
  <c r="AI545" i="6"/>
  <c r="AE363" i="97"/>
  <c r="P210" i="6"/>
  <c r="P562" i="6"/>
  <c r="V220" i="6"/>
  <c r="AG228" i="6"/>
  <c r="V221" i="6"/>
  <c r="V223" i="6"/>
  <c r="V214" i="6"/>
  <c r="S150" i="59"/>
  <c r="S154" i="59" s="1"/>
  <c r="V219" i="6"/>
  <c r="AA166" i="91"/>
  <c r="AE378" i="6"/>
  <c r="AZ378" i="6"/>
  <c r="AV166" i="91"/>
  <c r="AS551" i="6"/>
  <c r="AO372" i="97"/>
  <c r="AU380" i="6"/>
  <c r="AQ168" i="91" s="1"/>
  <c r="AQ38" i="92" s="1"/>
  <c r="AQ47" i="92" s="1"/>
  <c r="BM367" i="6"/>
  <c r="BM369" i="6"/>
  <c r="BM362" i="6"/>
  <c r="BJ152" i="59"/>
  <c r="BM371" i="6"/>
  <c r="BM368" i="6"/>
  <c r="F10" i="12"/>
  <c r="F11" i="12" s="1"/>
  <c r="K563" i="6"/>
  <c r="K565" i="6" s="1"/>
  <c r="AW166" i="91"/>
  <c r="BA378" i="6"/>
  <c r="AP535" i="6"/>
  <c r="AL358" i="97" s="1"/>
  <c r="BA549" i="6"/>
  <c r="AL354" i="97"/>
  <c r="AP540" i="6"/>
  <c r="AP541" i="6"/>
  <c r="AL364" i="97" s="1"/>
  <c r="AP544" i="6"/>
  <c r="AL367" i="97" s="1"/>
  <c r="AM153" i="59"/>
  <c r="AP542" i="6"/>
  <c r="AL365" i="97" s="1"/>
  <c r="AR368" i="6"/>
  <c r="AR362" i="6"/>
  <c r="BC363" i="6" s="1"/>
  <c r="E51" i="9" s="1"/>
  <c r="AR367" i="6"/>
  <c r="AR369" i="6"/>
  <c r="BC376" i="6"/>
  <c r="AO152" i="59"/>
  <c r="H48" i="59" s="1"/>
  <c r="G58" i="116" s="1"/>
  <c r="AR371" i="6"/>
  <c r="BC359" i="6"/>
  <c r="E49" i="9" s="1"/>
  <c r="AW219" i="6"/>
  <c r="AW220" i="6"/>
  <c r="AT150" i="59"/>
  <c r="AT154" i="59" s="1"/>
  <c r="AW223" i="6"/>
  <c r="AW221" i="6"/>
  <c r="BH228" i="6"/>
  <c r="AW214" i="6"/>
  <c r="AS223" i="6"/>
  <c r="AS214" i="6"/>
  <c r="AS219" i="6"/>
  <c r="BD228" i="6"/>
  <c r="AS221" i="6"/>
  <c r="AS220" i="6"/>
  <c r="AP150" i="59"/>
  <c r="BI152" i="59"/>
  <c r="BL369" i="6"/>
  <c r="BL368" i="6"/>
  <c r="BL362" i="6"/>
  <c r="BL367" i="6"/>
  <c r="BL371" i="6"/>
  <c r="AR210" i="6"/>
  <c r="AR562" i="6"/>
  <c r="AQ363" i="97"/>
  <c r="AU545" i="6"/>
  <c r="AC378" i="6"/>
  <c r="Y166" i="91"/>
  <c r="G58" i="50"/>
  <c r="H53" i="50"/>
  <c r="H55" i="50" s="1"/>
  <c r="H57" i="50" s="1"/>
  <c r="H58" i="50" s="1"/>
  <c r="AS363" i="97"/>
  <c r="AW545" i="6"/>
  <c r="AS368" i="97" s="1"/>
  <c r="AB562" i="6"/>
  <c r="AB210" i="6"/>
  <c r="D159" i="91"/>
  <c r="D146" i="91"/>
  <c r="D160" i="91" s="1"/>
  <c r="BA544" i="6"/>
  <c r="AW367" i="97" s="1"/>
  <c r="BA540" i="6"/>
  <c r="BA542" i="6"/>
  <c r="AW365" i="97" s="1"/>
  <c r="AX153" i="59"/>
  <c r="BL549" i="6"/>
  <c r="BA535" i="6"/>
  <c r="AW358" i="97" s="1"/>
  <c r="BA541" i="6"/>
  <c r="AW364" i="97" s="1"/>
  <c r="AW354" i="97"/>
  <c r="BA372" i="6"/>
  <c r="AT224" i="6"/>
  <c r="U223" i="6"/>
  <c r="U219" i="6"/>
  <c r="R150" i="59"/>
  <c r="R154" i="59" s="1"/>
  <c r="U221" i="6"/>
  <c r="U214" i="6"/>
  <c r="U220" i="6"/>
  <c r="AF228" i="6"/>
  <c r="AO549" i="6"/>
  <c r="AD542" i="6"/>
  <c r="Z365" i="97" s="1"/>
  <c r="AD535" i="6"/>
  <c r="Z358" i="97" s="1"/>
  <c r="AD544" i="6"/>
  <c r="Z367" i="97" s="1"/>
  <c r="Z354" i="97"/>
  <c r="AD541" i="6"/>
  <c r="Z364" i="97" s="1"/>
  <c r="AD540" i="6"/>
  <c r="AA153" i="59"/>
  <c r="BG540" i="6"/>
  <c r="BG542" i="6"/>
  <c r="BC365" i="97" s="1"/>
  <c r="BD153" i="59"/>
  <c r="BG544" i="6"/>
  <c r="BC367" i="97" s="1"/>
  <c r="BG535" i="6"/>
  <c r="BC358" i="97" s="1"/>
  <c r="BG541" i="6"/>
  <c r="BC364" i="97" s="1"/>
  <c r="BC354" i="97"/>
  <c r="AK545" i="6"/>
  <c r="AG363" i="97"/>
  <c r="AP153" i="59"/>
  <c r="AS541" i="6"/>
  <c r="AO364" i="97" s="1"/>
  <c r="AS544" i="6"/>
  <c r="AO367" i="97" s="1"/>
  <c r="AS540" i="6"/>
  <c r="AS535" i="6"/>
  <c r="AO358" i="97" s="1"/>
  <c r="AS542" i="6"/>
  <c r="AO365" i="97" s="1"/>
  <c r="AO354" i="97"/>
  <c r="BD549" i="6"/>
  <c r="AD210" i="6"/>
  <c r="AD562" i="6"/>
  <c r="BG551" i="6"/>
  <c r="BC372" i="97"/>
  <c r="AP37" i="92"/>
  <c r="BN531" i="6"/>
  <c r="BJ353" i="97"/>
  <c r="BD306" i="6"/>
  <c r="AZ117" i="91"/>
  <c r="AZ118" i="91" s="1"/>
  <c r="AX221" i="6"/>
  <c r="BI228" i="6"/>
  <c r="AX214" i="6"/>
  <c r="AU150" i="59"/>
  <c r="AU154" i="59" s="1"/>
  <c r="AX223" i="6"/>
  <c r="AX219" i="6"/>
  <c r="AX220" i="6"/>
  <c r="AT551" i="6"/>
  <c r="AP372" i="97"/>
  <c r="BJ230" i="6"/>
  <c r="BG166" i="59"/>
  <c r="AC562" i="6"/>
  <c r="AC210" i="6"/>
  <c r="Q10" i="12"/>
  <c r="Q11" i="12" s="1"/>
  <c r="V563" i="6"/>
  <c r="V565" i="6" s="1"/>
  <c r="BD164" i="91"/>
  <c r="BH380" i="6"/>
  <c r="BD358" i="97"/>
  <c r="AF168" i="91"/>
  <c r="AF38" i="92" s="1"/>
  <c r="AF47" i="92" s="1"/>
  <c r="AF37" i="92"/>
  <c r="BD363" i="97"/>
  <c r="BH545" i="6"/>
  <c r="N203" i="59"/>
  <c r="O40" i="28"/>
  <c r="L15" i="36"/>
  <c r="L16" i="36" s="1"/>
  <c r="L17" i="34"/>
  <c r="L19" i="34" s="1"/>
  <c r="K24" i="34"/>
  <c r="L56" i="63"/>
  <c r="K20" i="34"/>
  <c r="M27" i="36"/>
  <c r="M26" i="36" s="1"/>
  <c r="P38" i="28"/>
  <c r="N21" i="34"/>
  <c r="K58" i="63"/>
  <c r="D8" i="111"/>
  <c r="Q69" i="33"/>
  <c r="R7" i="33"/>
  <c r="K57" i="63"/>
  <c r="K22" i="34"/>
  <c r="X37" i="92" l="1"/>
  <c r="AC380" i="6"/>
  <c r="Y168" i="91" s="1"/>
  <c r="Y38" i="92" s="1"/>
  <c r="Y47" i="92" s="1"/>
  <c r="BI563" i="6"/>
  <c r="BI565" i="6" s="1"/>
  <c r="AB380" i="6"/>
  <c r="X168" i="91" s="1"/>
  <c r="X38" i="92" s="1"/>
  <c r="X47" i="92" s="1"/>
  <c r="AE219" i="6"/>
  <c r="AV164" i="59"/>
  <c r="AE220" i="6"/>
  <c r="BE562" i="6"/>
  <c r="AZ10" i="12" s="1"/>
  <c r="AZ11" i="12" s="1"/>
  <c r="Q380" i="6"/>
  <c r="M168" i="91" s="1"/>
  <c r="M38" i="92" s="1"/>
  <c r="M47" i="92" s="1"/>
  <c r="J164" i="91"/>
  <c r="J37" i="92" s="1"/>
  <c r="AE380" i="6"/>
  <c r="AA168" i="91" s="1"/>
  <c r="AA38" i="92" s="1"/>
  <c r="AA47" i="92" s="1"/>
  <c r="F154" i="59"/>
  <c r="BH154" i="59"/>
  <c r="AT164" i="91"/>
  <c r="AT37" i="92" s="1"/>
  <c r="AY566" i="6"/>
  <c r="BI380" i="6"/>
  <c r="BE168" i="91" s="1"/>
  <c r="BE38" i="92" s="1"/>
  <c r="BE47" i="92" s="1"/>
  <c r="AE373" i="6"/>
  <c r="C52" i="9" s="1"/>
  <c r="BA380" i="6"/>
  <c r="AW168" i="91" s="1"/>
  <c r="AW38" i="92" s="1"/>
  <c r="AW47" i="92" s="1"/>
  <c r="L566" i="6"/>
  <c r="L568" i="6" s="1"/>
  <c r="AQ164" i="59"/>
  <c r="AQ167" i="59" s="1"/>
  <c r="AQ169" i="59" s="1"/>
  <c r="BN562" i="6"/>
  <c r="BN563" i="6" s="1"/>
  <c r="BN565" i="6" s="1"/>
  <c r="AS37" i="92"/>
  <c r="AJ224" i="6"/>
  <c r="C53" i="9"/>
  <c r="AO380" i="6"/>
  <c r="AK168" i="91" s="1"/>
  <c r="AK38" i="92" s="1"/>
  <c r="AK47" i="92" s="1"/>
  <c r="AI154" i="59"/>
  <c r="G49" i="59"/>
  <c r="F59" i="116" s="1"/>
  <c r="H49" i="59"/>
  <c r="G59" i="116" s="1"/>
  <c r="O232" i="6"/>
  <c r="O570" i="6" s="1"/>
  <c r="L164" i="59"/>
  <c r="L167" i="59" s="1"/>
  <c r="L169" i="59" s="1"/>
  <c r="L205" i="59" s="1"/>
  <c r="BF154" i="59"/>
  <c r="AZ380" i="6"/>
  <c r="AV168" i="91" s="1"/>
  <c r="AV38" i="92" s="1"/>
  <c r="AV47" i="92" s="1"/>
  <c r="BK224" i="6"/>
  <c r="Z224" i="6"/>
  <c r="Z232" i="6" s="1"/>
  <c r="U224" i="6"/>
  <c r="F49" i="59"/>
  <c r="E59" i="116" s="1"/>
  <c r="AL154" i="59"/>
  <c r="AE211" i="6"/>
  <c r="C21" i="9" s="1"/>
  <c r="C7" i="9" s="1"/>
  <c r="M224" i="6"/>
  <c r="M232" i="6" s="1"/>
  <c r="U164" i="59"/>
  <c r="BP357" i="6"/>
  <c r="AS224" i="6"/>
  <c r="AS232" i="6" s="1"/>
  <c r="AJ567" i="6"/>
  <c r="W224" i="6"/>
  <c r="T164" i="59" s="1"/>
  <c r="T167" i="59" s="1"/>
  <c r="T169" i="59" s="1"/>
  <c r="AV224" i="6"/>
  <c r="AV566" i="6" s="1"/>
  <c r="AO224" i="6"/>
  <c r="Q223" i="6"/>
  <c r="N150" i="59"/>
  <c r="N154" i="59" s="1"/>
  <c r="Q214" i="6"/>
  <c r="AB228" i="6"/>
  <c r="Q221" i="6"/>
  <c r="Q219" i="6"/>
  <c r="Q220" i="6"/>
  <c r="BC223" i="6"/>
  <c r="BC219" i="6"/>
  <c r="BC220" i="6"/>
  <c r="BC214" i="6"/>
  <c r="AZ150" i="59"/>
  <c r="AZ154" i="59" s="1"/>
  <c r="BC221" i="6"/>
  <c r="BN228" i="6"/>
  <c r="AE230" i="6"/>
  <c r="AB166" i="59"/>
  <c r="P380" i="6"/>
  <c r="L168" i="91" s="1"/>
  <c r="L38" i="92" s="1"/>
  <c r="L47" i="92" s="1"/>
  <c r="L164" i="91"/>
  <c r="L37" i="92" s="1"/>
  <c r="BO542" i="6"/>
  <c r="BK365" i="97" s="1"/>
  <c r="BO544" i="6"/>
  <c r="BK367" i="97" s="1"/>
  <c r="BO541" i="6"/>
  <c r="BK364" i="97" s="1"/>
  <c r="BL153" i="59"/>
  <c r="BO540" i="6"/>
  <c r="BO535" i="6"/>
  <c r="BK358" i="97" s="1"/>
  <c r="BK354" i="97"/>
  <c r="AF220" i="6"/>
  <c r="AQ228" i="6"/>
  <c r="AF223" i="6"/>
  <c r="AF214" i="6"/>
  <c r="AF221" i="6"/>
  <c r="AF219" i="6"/>
  <c r="AC150" i="59"/>
  <c r="AQ211" i="6"/>
  <c r="D21" i="9" s="1"/>
  <c r="D7" i="9" s="1"/>
  <c r="BF354" i="97"/>
  <c r="BJ542" i="6"/>
  <c r="BF365" i="97" s="1"/>
  <c r="BG153" i="59"/>
  <c r="BJ544" i="6"/>
  <c r="BF367" i="97" s="1"/>
  <c r="BJ540" i="6"/>
  <c r="BJ541" i="6"/>
  <c r="BF364" i="97" s="1"/>
  <c r="BJ535" i="6"/>
  <c r="BF358" i="97" s="1"/>
  <c r="R374" i="97"/>
  <c r="V553" i="6"/>
  <c r="R376" i="97" s="1"/>
  <c r="AN372" i="97"/>
  <c r="AR551" i="6"/>
  <c r="AN358" i="97"/>
  <c r="BC536" i="6"/>
  <c r="E65" i="9" s="1"/>
  <c r="AW551" i="6"/>
  <c r="AS372" i="97"/>
  <c r="AP223" i="6"/>
  <c r="AP219" i="6"/>
  <c r="AP221" i="6"/>
  <c r="BA228" i="6"/>
  <c r="AM150" i="59"/>
  <c r="AM154" i="59" s="1"/>
  <c r="AP214" i="6"/>
  <c r="AP220" i="6"/>
  <c r="AW166" i="59"/>
  <c r="AZ230" i="6"/>
  <c r="BG363" i="97"/>
  <c r="BK545" i="6"/>
  <c r="BG368" i="97" s="1"/>
  <c r="AQ551" i="6"/>
  <c r="AM372" i="97"/>
  <c r="H51" i="63"/>
  <c r="H16" i="67"/>
  <c r="H19" i="67" s="1"/>
  <c r="Z37" i="92"/>
  <c r="AP551" i="6"/>
  <c r="AL372" i="97"/>
  <c r="R380" i="6"/>
  <c r="N168" i="91" s="1"/>
  <c r="N38" i="92" s="1"/>
  <c r="N47" i="92" s="1"/>
  <c r="N164" i="91"/>
  <c r="N37" i="92" s="1"/>
  <c r="J48" i="50"/>
  <c r="J31" i="50"/>
  <c r="J49" i="52" s="1"/>
  <c r="I58" i="52"/>
  <c r="J52" i="63"/>
  <c r="I52" i="52"/>
  <c r="AZ146" i="91"/>
  <c r="AZ160" i="91" s="1"/>
  <c r="AZ35" i="92" s="1"/>
  <c r="AZ159" i="91"/>
  <c r="AR164" i="59"/>
  <c r="AQ368" i="97"/>
  <c r="AI566" i="6"/>
  <c r="AE368" i="97"/>
  <c r="R563" i="6"/>
  <c r="R565" i="6" s="1"/>
  <c r="M10" i="12"/>
  <c r="M11" i="12" s="1"/>
  <c r="BM562" i="6"/>
  <c r="BM210" i="6"/>
  <c r="Q563" i="6"/>
  <c r="Q565" i="6" s="1"/>
  <c r="L10" i="12"/>
  <c r="L11" i="12" s="1"/>
  <c r="AS567" i="6"/>
  <c r="BM551" i="6"/>
  <c r="BI372" i="97"/>
  <c r="BC563" i="6"/>
  <c r="BC565" i="6" s="1"/>
  <c r="AX10" i="12"/>
  <c r="AX11" i="12" s="1"/>
  <c r="T224" i="6"/>
  <c r="AA10" i="12"/>
  <c r="AA11" i="12" s="1"/>
  <c r="AF563" i="6"/>
  <c r="AF565" i="6" s="1"/>
  <c r="BM228" i="6"/>
  <c r="AY150" i="59"/>
  <c r="AY154" i="59" s="1"/>
  <c r="BB214" i="6"/>
  <c r="BB221" i="6"/>
  <c r="BB223" i="6"/>
  <c r="BB220" i="6"/>
  <c r="BB219" i="6"/>
  <c r="AB34" i="92"/>
  <c r="F19" i="91"/>
  <c r="F25" i="91" s="1"/>
  <c r="AC363" i="97"/>
  <c r="AG545" i="6"/>
  <c r="AC368" i="97" s="1"/>
  <c r="J232" i="6"/>
  <c r="G164" i="59"/>
  <c r="G167" i="59" s="1"/>
  <c r="G169" i="59" s="1"/>
  <c r="G205" i="59" s="1"/>
  <c r="AK551" i="6"/>
  <c r="AG372" i="97"/>
  <c r="AR545" i="6"/>
  <c r="AN363" i="97"/>
  <c r="Z372" i="97"/>
  <c r="AD551" i="6"/>
  <c r="AV372" i="97"/>
  <c r="AZ551" i="6"/>
  <c r="AN563" i="6"/>
  <c r="AN565" i="6" s="1"/>
  <c r="AI10" i="12"/>
  <c r="AI11" i="12" s="1"/>
  <c r="AA363" i="97"/>
  <c r="AE545" i="6"/>
  <c r="AA368" i="97" s="1"/>
  <c r="E363" i="97"/>
  <c r="I545" i="6"/>
  <c r="AV567" i="6"/>
  <c r="Y37" i="92"/>
  <c r="AY363" i="97"/>
  <c r="BC545" i="6"/>
  <c r="AY368" i="97" s="1"/>
  <c r="U368" i="97"/>
  <c r="Y566" i="6"/>
  <c r="J363" i="97"/>
  <c r="N545" i="6"/>
  <c r="V164" i="59"/>
  <c r="P37" i="92"/>
  <c r="AH374" i="97"/>
  <c r="AL164" i="91"/>
  <c r="AL37" i="92" s="1"/>
  <c r="AW10" i="12"/>
  <c r="AW11" i="12" s="1"/>
  <c r="BB563" i="6"/>
  <c r="BB565" i="6" s="1"/>
  <c r="P358" i="97"/>
  <c r="AE536" i="6"/>
  <c r="C65" i="9" s="1"/>
  <c r="AH363" i="97"/>
  <c r="AL545" i="6"/>
  <c r="AH368" i="97" s="1"/>
  <c r="BC154" i="59"/>
  <c r="N563" i="6"/>
  <c r="N565" i="6" s="1"/>
  <c r="I10" i="12"/>
  <c r="I11" i="12" s="1"/>
  <c r="AT567" i="6"/>
  <c r="AT232" i="6"/>
  <c r="H59" i="52"/>
  <c r="I65" i="50"/>
  <c r="I67" i="50" s="1"/>
  <c r="I69" i="50" s="1"/>
  <c r="I66" i="63"/>
  <c r="I68" i="63" s="1"/>
  <c r="I74" i="63" s="1"/>
  <c r="H53" i="52"/>
  <c r="H70" i="50"/>
  <c r="H41" i="64" s="1"/>
  <c r="H43" i="64" s="1"/>
  <c r="BF567" i="6"/>
  <c r="AX230" i="6"/>
  <c r="AU166" i="59"/>
  <c r="AN220" i="6"/>
  <c r="AK150" i="59"/>
  <c r="AK154" i="59" s="1"/>
  <c r="AY228" i="6"/>
  <c r="AN219" i="6"/>
  <c r="AN221" i="6"/>
  <c r="AN223" i="6"/>
  <c r="AN214" i="6"/>
  <c r="BI551" i="6"/>
  <c r="BE372" i="97"/>
  <c r="BE372" i="6"/>
  <c r="AI37" i="92"/>
  <c r="BO372" i="6"/>
  <c r="BI10" i="12"/>
  <c r="BI11" i="12" s="1"/>
  <c r="BA374" i="97"/>
  <c r="G368" i="97"/>
  <c r="K553" i="6"/>
  <c r="BE563" i="6"/>
  <c r="BE565" i="6" s="1"/>
  <c r="U372" i="97"/>
  <c r="Y551" i="6"/>
  <c r="J553" i="6"/>
  <c r="F376" i="97" s="1"/>
  <c r="F368" i="97"/>
  <c r="S224" i="6"/>
  <c r="AO551" i="6"/>
  <c r="AK372" i="97"/>
  <c r="Z567" i="6"/>
  <c r="AM164" i="91"/>
  <c r="AH164" i="91"/>
  <c r="AH37" i="92" s="1"/>
  <c r="BB153" i="59"/>
  <c r="BE542" i="6"/>
  <c r="BA365" i="97" s="1"/>
  <c r="BE541" i="6"/>
  <c r="BA364" i="97" s="1"/>
  <c r="BE535" i="6"/>
  <c r="BA358" i="97" s="1"/>
  <c r="BE540" i="6"/>
  <c r="BE544" i="6"/>
  <c r="BA367" i="97" s="1"/>
  <c r="BA354" i="97"/>
  <c r="BN372" i="6"/>
  <c r="Y228" i="6"/>
  <c r="K150" i="59"/>
  <c r="K154" i="59" s="1"/>
  <c r="N223" i="6"/>
  <c r="N219" i="6"/>
  <c r="N221" i="6"/>
  <c r="N220" i="6"/>
  <c r="N214" i="6"/>
  <c r="AJ372" i="97"/>
  <c r="AN551" i="6"/>
  <c r="AT374" i="97"/>
  <c r="AO545" i="6"/>
  <c r="AK368" i="97" s="1"/>
  <c r="AK363" i="97"/>
  <c r="AB363" i="97"/>
  <c r="AF545" i="6"/>
  <c r="AR166" i="59"/>
  <c r="AU230" i="6"/>
  <c r="BN214" i="6"/>
  <c r="BN223" i="6"/>
  <c r="BK150" i="59"/>
  <c r="BN219" i="6"/>
  <c r="BN220" i="6"/>
  <c r="BN221" i="6"/>
  <c r="BN551" i="6"/>
  <c r="BJ372" i="97"/>
  <c r="BE214" i="6"/>
  <c r="BE221" i="6"/>
  <c r="BB150" i="59"/>
  <c r="BE223" i="6"/>
  <c r="BE219" i="6"/>
  <c r="BE220" i="6"/>
  <c r="AP230" i="6"/>
  <c r="AM166" i="59"/>
  <c r="P154" i="59"/>
  <c r="AP374" i="97"/>
  <c r="AT553" i="6"/>
  <c r="AP376" i="97" s="1"/>
  <c r="BD551" i="6"/>
  <c r="AZ372" i="97"/>
  <c r="H27" i="97"/>
  <c r="I27" i="97" s="1"/>
  <c r="AC220" i="6"/>
  <c r="AC223" i="6"/>
  <c r="AC214" i="6"/>
  <c r="Z150" i="59"/>
  <c r="Z154" i="59" s="1"/>
  <c r="AC221" i="6"/>
  <c r="AN228" i="6"/>
  <c r="AC219" i="6"/>
  <c r="AX224" i="6"/>
  <c r="AG368" i="97"/>
  <c r="AK566" i="6"/>
  <c r="AC166" i="59"/>
  <c r="AF230" i="6"/>
  <c r="AW164" i="91"/>
  <c r="AW37" i="92" s="1"/>
  <c r="BC228" i="6"/>
  <c r="AO150" i="59"/>
  <c r="AR219" i="6"/>
  <c r="AR214" i="6"/>
  <c r="AR223" i="6"/>
  <c r="AR221" i="6"/>
  <c r="AR220" i="6"/>
  <c r="BC211" i="6"/>
  <c r="E21" i="9" s="1"/>
  <c r="E7" i="9" s="1"/>
  <c r="AP154" i="59"/>
  <c r="BE166" i="59"/>
  <c r="BH230" i="6"/>
  <c r="AD166" i="59"/>
  <c r="AG230" i="6"/>
  <c r="BD535" i="6"/>
  <c r="BO549" i="6"/>
  <c r="AZ354" i="97"/>
  <c r="BA153" i="59"/>
  <c r="BD540" i="6"/>
  <c r="BD544" i="6"/>
  <c r="AZ367" i="97" s="1"/>
  <c r="BD541" i="6"/>
  <c r="AZ364" i="97" s="1"/>
  <c r="BD542" i="6"/>
  <c r="AZ365" i="97" s="1"/>
  <c r="BO532" i="6"/>
  <c r="F63" i="9" s="1"/>
  <c r="BB363" i="97"/>
  <c r="BF545" i="6"/>
  <c r="BF553" i="6" s="1"/>
  <c r="AV10" i="12"/>
  <c r="AV11" i="12" s="1"/>
  <c r="BA563" i="6"/>
  <c r="BA565" i="6" s="1"/>
  <c r="BI224" i="6"/>
  <c r="AT166" i="59"/>
  <c r="AW230" i="6"/>
  <c r="H563" i="6"/>
  <c r="C10" i="12"/>
  <c r="AB545" i="6"/>
  <c r="X363" i="97"/>
  <c r="BG164" i="91"/>
  <c r="BG37" i="92" s="1"/>
  <c r="T368" i="97"/>
  <c r="X566" i="6"/>
  <c r="AI567" i="6"/>
  <c r="AI232" i="6"/>
  <c r="AE166" i="59"/>
  <c r="AH230" i="6"/>
  <c r="AV164" i="91"/>
  <c r="AV37" i="92" s="1"/>
  <c r="AR374" i="97"/>
  <c r="AV553" i="6"/>
  <c r="AR376" i="97" s="1"/>
  <c r="AE551" i="6"/>
  <c r="AA372" i="97"/>
  <c r="H368" i="97"/>
  <c r="L553" i="6"/>
  <c r="BF224" i="6"/>
  <c r="AP368" i="97"/>
  <c r="AT566" i="6"/>
  <c r="Q363" i="97"/>
  <c r="U545" i="6"/>
  <c r="Q368" i="97" s="1"/>
  <c r="BE567" i="6"/>
  <c r="Q374" i="97"/>
  <c r="BI153" i="59"/>
  <c r="BH354" i="97"/>
  <c r="BL541" i="6"/>
  <c r="BH364" i="97" s="1"/>
  <c r="BL542" i="6"/>
  <c r="BH365" i="97" s="1"/>
  <c r="BL540" i="6"/>
  <c r="BL544" i="6"/>
  <c r="BH367" i="97" s="1"/>
  <c r="BL535" i="6"/>
  <c r="BH358" i="97" s="1"/>
  <c r="W37" i="92"/>
  <c r="AU566" i="6"/>
  <c r="BG372" i="97"/>
  <c r="BK551" i="6"/>
  <c r="W154" i="59"/>
  <c r="H367" i="6"/>
  <c r="H369" i="6"/>
  <c r="H371" i="6"/>
  <c r="H362" i="6"/>
  <c r="E152" i="59"/>
  <c r="S376" i="6"/>
  <c r="H368" i="6"/>
  <c r="S359" i="6"/>
  <c r="BP358" i="6"/>
  <c r="AE374" i="97"/>
  <c r="AI553" i="6"/>
  <c r="AA166" i="59"/>
  <c r="AD230" i="6"/>
  <c r="BC374" i="97"/>
  <c r="W10" i="12"/>
  <c r="W11" i="12" s="1"/>
  <c r="AB563" i="6"/>
  <c r="AB565" i="6" s="1"/>
  <c r="AW372" i="97"/>
  <c r="BA551" i="6"/>
  <c r="AW363" i="97"/>
  <c r="BA545" i="6"/>
  <c r="AW368" i="97" s="1"/>
  <c r="AJ363" i="97"/>
  <c r="AN545" i="6"/>
  <c r="X10" i="12"/>
  <c r="X11" i="12" s="1"/>
  <c r="AC563" i="6"/>
  <c r="AC565" i="6" s="1"/>
  <c r="BN542" i="6"/>
  <c r="BJ365" i="97" s="1"/>
  <c r="BK153" i="59"/>
  <c r="BN540" i="6"/>
  <c r="BN544" i="6"/>
  <c r="BJ367" i="97" s="1"/>
  <c r="BN541" i="6"/>
  <c r="BJ364" i="97" s="1"/>
  <c r="BJ354" i="97"/>
  <c r="BN535" i="6"/>
  <c r="BJ358" i="97" s="1"/>
  <c r="Z363" i="97"/>
  <c r="AD545" i="6"/>
  <c r="D35" i="92"/>
  <c r="BL160" i="91"/>
  <c r="AY166" i="91"/>
  <c r="G22" i="91" s="1"/>
  <c r="BC378" i="6"/>
  <c r="BC380" i="6" s="1"/>
  <c r="AY168" i="91" s="1"/>
  <c r="AY38" i="92" s="1"/>
  <c r="AY47" i="92" s="1"/>
  <c r="BQ531" i="6"/>
  <c r="BM353" i="97"/>
  <c r="J27" i="97" s="1"/>
  <c r="AA224" i="6"/>
  <c r="X164" i="59" s="1"/>
  <c r="AX363" i="97"/>
  <c r="BB545" i="6"/>
  <c r="BA221" i="6"/>
  <c r="BL228" i="6"/>
  <c r="BA220" i="6"/>
  <c r="BA223" i="6"/>
  <c r="AX150" i="59"/>
  <c r="AX154" i="59" s="1"/>
  <c r="BA219" i="6"/>
  <c r="BA214" i="6"/>
  <c r="I164" i="59"/>
  <c r="I167" i="59" s="1"/>
  <c r="I169" i="59" s="1"/>
  <c r="I205" i="59" s="1"/>
  <c r="L232" i="6"/>
  <c r="AH164" i="59"/>
  <c r="AF374" i="97"/>
  <c r="AJ553" i="6"/>
  <c r="AG219" i="6"/>
  <c r="AG221" i="6"/>
  <c r="AG214" i="6"/>
  <c r="AG223" i="6"/>
  <c r="AD150" i="59"/>
  <c r="AD154" i="59" s="1"/>
  <c r="AR228" i="6"/>
  <c r="AG220" i="6"/>
  <c r="BG563" i="6"/>
  <c r="BG565" i="6" s="1"/>
  <c r="BB10" i="12"/>
  <c r="BB11" i="12" s="1"/>
  <c r="AJ37" i="92"/>
  <c r="AU10" i="12"/>
  <c r="AU11" i="12" s="1"/>
  <c r="AZ563" i="6"/>
  <c r="AZ565" i="6" s="1"/>
  <c r="K224" i="6"/>
  <c r="V363" i="97"/>
  <c r="Z545" i="6"/>
  <c r="Z566" i="6" s="1"/>
  <c r="BJ562" i="6"/>
  <c r="BJ210" i="6"/>
  <c r="Y363" i="97"/>
  <c r="AC545" i="6"/>
  <c r="Q545" i="6"/>
  <c r="M363" i="97"/>
  <c r="AM224" i="6"/>
  <c r="V164" i="91"/>
  <c r="V37" i="92" s="1"/>
  <c r="Z380" i="6"/>
  <c r="V168" i="91" s="1"/>
  <c r="V38" i="92" s="1"/>
  <c r="V47" i="92" s="1"/>
  <c r="W372" i="97"/>
  <c r="AA551" i="6"/>
  <c r="BO563" i="6"/>
  <c r="BO565" i="6" s="1"/>
  <c r="BJ10" i="12"/>
  <c r="BJ11" i="12" s="1"/>
  <c r="AT363" i="97"/>
  <c r="AX545" i="6"/>
  <c r="AX553" i="6" s="1"/>
  <c r="AC551" i="6"/>
  <c r="Y372" i="97"/>
  <c r="J566" i="6"/>
  <c r="J568" i="6" s="1"/>
  <c r="BD562" i="6"/>
  <c r="BD210" i="6"/>
  <c r="AH566" i="6"/>
  <c r="BF166" i="59"/>
  <c r="BI230" i="6"/>
  <c r="BH372" i="97"/>
  <c r="BL551" i="6"/>
  <c r="Y10" i="12"/>
  <c r="Y11" i="12" s="1"/>
  <c r="AD563" i="6"/>
  <c r="AD565" i="6" s="1"/>
  <c r="AD223" i="6"/>
  <c r="AD219" i="6"/>
  <c r="AD214" i="6"/>
  <c r="AD221" i="6"/>
  <c r="AO228" i="6"/>
  <c r="AA150" i="59"/>
  <c r="AA154" i="59" s="1"/>
  <c r="AD220" i="6"/>
  <c r="R219" i="6"/>
  <c r="R221" i="6"/>
  <c r="R220" i="6"/>
  <c r="R223" i="6"/>
  <c r="O150" i="59"/>
  <c r="O154" i="59" s="1"/>
  <c r="R214" i="6"/>
  <c r="AC228" i="6"/>
  <c r="BC164" i="91"/>
  <c r="BC37" i="92" s="1"/>
  <c r="BG380" i="6"/>
  <c r="BC168" i="91" s="1"/>
  <c r="BC38" i="92" s="1"/>
  <c r="BC47" i="92" s="1"/>
  <c r="BC363" i="97"/>
  <c r="BG545" i="6"/>
  <c r="BC368" i="97" s="1"/>
  <c r="AM10" i="12"/>
  <c r="AM11" i="12" s="1"/>
  <c r="AR563" i="6"/>
  <c r="AR565" i="6" s="1"/>
  <c r="BM372" i="6"/>
  <c r="BM380" i="6" s="1"/>
  <c r="BI168" i="91" s="1"/>
  <c r="BI38" i="92" s="1"/>
  <c r="BI47" i="92" s="1"/>
  <c r="H219" i="6"/>
  <c r="H214" i="6"/>
  <c r="H221" i="6"/>
  <c r="H220" i="6"/>
  <c r="E150" i="59"/>
  <c r="S228" i="6"/>
  <c r="H223" i="6"/>
  <c r="S211" i="6"/>
  <c r="M553" i="6"/>
  <c r="I368" i="97"/>
  <c r="X230" i="6"/>
  <c r="U166" i="59"/>
  <c r="U167" i="59" s="1"/>
  <c r="U169" i="59" s="1"/>
  <c r="D34" i="92"/>
  <c r="D19" i="91"/>
  <c r="BL159" i="91"/>
  <c r="AL363" i="97"/>
  <c r="AP545" i="6"/>
  <c r="AL368" i="97" s="1"/>
  <c r="AO374" i="97"/>
  <c r="K10" i="12"/>
  <c r="K11" i="12" s="1"/>
  <c r="P563" i="6"/>
  <c r="P565" i="6" s="1"/>
  <c r="D354" i="97"/>
  <c r="E153" i="59"/>
  <c r="S549" i="6"/>
  <c r="H535" i="6"/>
  <c r="H541" i="6"/>
  <c r="D364" i="97" s="1"/>
  <c r="H540" i="6"/>
  <c r="H544" i="6"/>
  <c r="D367" i="97" s="1"/>
  <c r="H542" i="6"/>
  <c r="D365" i="97" s="1"/>
  <c r="S532" i="6"/>
  <c r="BP531" i="6"/>
  <c r="BM354" i="97" s="1"/>
  <c r="AI166" i="59"/>
  <c r="AL230" i="6"/>
  <c r="AP380" i="6"/>
  <c r="AL168" i="91" s="1"/>
  <c r="AL38" i="92" s="1"/>
  <c r="AL47" i="92" s="1"/>
  <c r="Q164" i="91"/>
  <c r="Q37" i="92" s="1"/>
  <c r="S374" i="97"/>
  <c r="W553" i="6"/>
  <c r="AK164" i="91"/>
  <c r="AK37" i="92" s="1"/>
  <c r="Q154" i="59"/>
  <c r="K376" i="97"/>
  <c r="BL210" i="6"/>
  <c r="BL562" i="6"/>
  <c r="AM551" i="6"/>
  <c r="AI372" i="97"/>
  <c r="Q166" i="59"/>
  <c r="T230" i="6"/>
  <c r="AB10" i="12"/>
  <c r="AB11" i="12" s="1"/>
  <c r="AG563" i="6"/>
  <c r="AG565" i="6" s="1"/>
  <c r="U567" i="6"/>
  <c r="U232" i="6"/>
  <c r="AU372" i="97"/>
  <c r="AY551" i="6"/>
  <c r="W567" i="6"/>
  <c r="W232" i="6"/>
  <c r="AX372" i="97"/>
  <c r="BB551" i="6"/>
  <c r="BG214" i="6"/>
  <c r="BD150" i="59"/>
  <c r="BD154" i="59" s="1"/>
  <c r="BG221" i="6"/>
  <c r="BG219" i="6"/>
  <c r="BG220" i="6"/>
  <c r="BG223" i="6"/>
  <c r="BG230" i="6"/>
  <c r="BD166" i="59"/>
  <c r="T545" i="6"/>
  <c r="P363" i="97"/>
  <c r="AN34" i="92"/>
  <c r="G19" i="91"/>
  <c r="G25" i="91" s="1"/>
  <c r="AZ220" i="6"/>
  <c r="BK228" i="6"/>
  <c r="AZ214" i="6"/>
  <c r="AW150" i="59"/>
  <c r="AW154" i="59" s="1"/>
  <c r="AZ219" i="6"/>
  <c r="AZ223" i="6"/>
  <c r="AZ221" i="6"/>
  <c r="S166" i="59"/>
  <c r="V230" i="6"/>
  <c r="AQ374" i="97"/>
  <c r="AU553" i="6"/>
  <c r="BC551" i="6"/>
  <c r="AY372" i="97"/>
  <c r="T380" i="6"/>
  <c r="AE379" i="6"/>
  <c r="C54" i="9" s="1"/>
  <c r="C55" i="9" s="1"/>
  <c r="BE164" i="91"/>
  <c r="BE37" i="92" s="1"/>
  <c r="O363" i="97"/>
  <c r="S545" i="6"/>
  <c r="BF374" i="97"/>
  <c r="AF551" i="6"/>
  <c r="AB372" i="97"/>
  <c r="AC164" i="91"/>
  <c r="AC37" i="92" s="1"/>
  <c r="X553" i="6"/>
  <c r="T376" i="97" s="1"/>
  <c r="T374" i="97"/>
  <c r="BL150" i="59"/>
  <c r="BL154" i="59" s="1"/>
  <c r="BO221" i="6"/>
  <c r="BO214" i="6"/>
  <c r="BO223" i="6"/>
  <c r="BO220" i="6"/>
  <c r="BO219" i="6"/>
  <c r="AO164" i="91"/>
  <c r="AO37" i="92" s="1"/>
  <c r="N363" i="97"/>
  <c r="R545" i="6"/>
  <c r="P372" i="97"/>
  <c r="T551" i="6"/>
  <c r="AQ219" i="6"/>
  <c r="AQ214" i="6"/>
  <c r="AQ223" i="6"/>
  <c r="AQ220" i="6"/>
  <c r="AQ221" i="6"/>
  <c r="BB228" i="6"/>
  <c r="AN150" i="59"/>
  <c r="AN154" i="59" s="1"/>
  <c r="BH563" i="6"/>
  <c r="BH565" i="6" s="1"/>
  <c r="BC10" i="12"/>
  <c r="BC11" i="12" s="1"/>
  <c r="AH166" i="59"/>
  <c r="AK230" i="6"/>
  <c r="BD367" i="6"/>
  <c r="BD368" i="6"/>
  <c r="BD362" i="6"/>
  <c r="BO363" i="6" s="1"/>
  <c r="F51" i="9" s="1"/>
  <c r="BO376" i="6"/>
  <c r="BD371" i="6"/>
  <c r="BA152" i="59"/>
  <c r="I48" i="59" s="1"/>
  <c r="H58" i="116" s="1"/>
  <c r="BD369" i="6"/>
  <c r="BO359" i="6"/>
  <c r="F49" i="9" s="1"/>
  <c r="AW224" i="6"/>
  <c r="AT164" i="59" s="1"/>
  <c r="AT167" i="59" s="1"/>
  <c r="AT169" i="59" s="1"/>
  <c r="BH164" i="59"/>
  <c r="I224" i="6"/>
  <c r="AQ378" i="6"/>
  <c r="AQ380" i="6" s="1"/>
  <c r="AM168" i="91" s="1"/>
  <c r="AM38" i="92" s="1"/>
  <c r="AM47" i="92" s="1"/>
  <c r="AM166" i="91"/>
  <c r="F22" i="91" s="1"/>
  <c r="BB374" i="97"/>
  <c r="AC374" i="97"/>
  <c r="BJ567" i="6"/>
  <c r="AS545" i="6"/>
  <c r="AO368" i="97" s="1"/>
  <c r="AO363" i="97"/>
  <c r="AB220" i="6"/>
  <c r="AB219" i="6"/>
  <c r="AB214" i="6"/>
  <c r="AB221" i="6"/>
  <c r="Y150" i="59"/>
  <c r="Y154" i="59" s="1"/>
  <c r="AB223" i="6"/>
  <c r="AM228" i="6"/>
  <c r="BL372" i="6"/>
  <c r="BL380" i="6" s="1"/>
  <c r="BH168" i="91" s="1"/>
  <c r="BH38" i="92" s="1"/>
  <c r="BH47" i="92" s="1"/>
  <c r="BD230" i="6"/>
  <c r="BA166" i="59"/>
  <c r="AR372" i="6"/>
  <c r="V224" i="6"/>
  <c r="S164" i="59" s="1"/>
  <c r="AA228" i="6"/>
  <c r="P223" i="6"/>
  <c r="P221" i="6"/>
  <c r="P214" i="6"/>
  <c r="M150" i="59"/>
  <c r="M154" i="59" s="1"/>
  <c r="P219" i="6"/>
  <c r="P220" i="6"/>
  <c r="BL353" i="97"/>
  <c r="BI545" i="6"/>
  <c r="BE368" i="97" s="1"/>
  <c r="BE363" i="97"/>
  <c r="AL224" i="6"/>
  <c r="AI164" i="59" s="1"/>
  <c r="AF164" i="59"/>
  <c r="AF167" i="59" s="1"/>
  <c r="AF169" i="59" s="1"/>
  <c r="AF372" i="6"/>
  <c r="AF380" i="6" s="1"/>
  <c r="AY164" i="91"/>
  <c r="AM363" i="97"/>
  <c r="AQ545" i="6"/>
  <c r="AM368" i="97" s="1"/>
  <c r="AD374" i="97"/>
  <c r="AH553" i="6"/>
  <c r="W566" i="6"/>
  <c r="AA164" i="91"/>
  <c r="AA37" i="92" s="1"/>
  <c r="AE164" i="59"/>
  <c r="E22" i="91"/>
  <c r="AK10" i="12"/>
  <c r="AK11" i="12" s="1"/>
  <c r="AP563" i="6"/>
  <c r="AP565" i="6" s="1"/>
  <c r="BM540" i="6"/>
  <c r="BM542" i="6"/>
  <c r="BI365" i="97" s="1"/>
  <c r="BM535" i="6"/>
  <c r="BI358" i="97" s="1"/>
  <c r="BI354" i="97"/>
  <c r="BM544" i="6"/>
  <c r="BI367" i="97" s="1"/>
  <c r="BM541" i="6"/>
  <c r="BI364" i="97" s="1"/>
  <c r="BJ153" i="59"/>
  <c r="X372" i="97"/>
  <c r="AB551" i="6"/>
  <c r="AB358" i="97"/>
  <c r="AQ536" i="6"/>
  <c r="D65" i="9" s="1"/>
  <c r="P545" i="6"/>
  <c r="L363" i="97"/>
  <c r="AX37" i="92"/>
  <c r="BK380" i="6"/>
  <c r="BG168" i="91" s="1"/>
  <c r="BG38" i="92" s="1"/>
  <c r="BG47" i="92" s="1"/>
  <c r="AL10" i="12"/>
  <c r="AL11" i="12" s="1"/>
  <c r="AQ563" i="6"/>
  <c r="AQ565" i="6" s="1"/>
  <c r="AZ545" i="6"/>
  <c r="AV368" i="97" s="1"/>
  <c r="AV363" i="97"/>
  <c r="BH221" i="6"/>
  <c r="BH223" i="6"/>
  <c r="BH220" i="6"/>
  <c r="BH214" i="6"/>
  <c r="BH219" i="6"/>
  <c r="BE150" i="59"/>
  <c r="BE154" i="59" s="1"/>
  <c r="AB154" i="59"/>
  <c r="BJ372" i="6"/>
  <c r="BD168" i="91"/>
  <c r="BD38" i="92" s="1"/>
  <c r="BD47" i="92" s="1"/>
  <c r="BD37" i="92"/>
  <c r="BD368" i="97"/>
  <c r="BH553" i="6"/>
  <c r="Q38" i="28"/>
  <c r="N27" i="36"/>
  <c r="N26" i="36" s="1"/>
  <c r="O21" i="34"/>
  <c r="Q70" i="33"/>
  <c r="L58" i="63"/>
  <c r="L24" i="34"/>
  <c r="M17" i="34"/>
  <c r="M19" i="34" s="1"/>
  <c r="L20" i="34"/>
  <c r="M56" i="63"/>
  <c r="L57" i="63"/>
  <c r="L22" i="34"/>
  <c r="R69" i="33"/>
  <c r="S7" i="33"/>
  <c r="P40" i="28"/>
  <c r="O203" i="59"/>
  <c r="M15" i="36"/>
  <c r="M16" i="36" s="1"/>
  <c r="M38" i="64"/>
  <c r="AE224" i="6" l="1"/>
  <c r="M566" i="6"/>
  <c r="M568" i="6" s="1"/>
  <c r="BK566" i="6"/>
  <c r="AI568" i="6"/>
  <c r="AG553" i="6"/>
  <c r="AC376" i="97" s="1"/>
  <c r="R164" i="59"/>
  <c r="R167" i="59" s="1"/>
  <c r="R169" i="59" s="1"/>
  <c r="BC379" i="6"/>
  <c r="E54" i="9" s="1"/>
  <c r="E55" i="9" s="1"/>
  <c r="AE215" i="6"/>
  <c r="C23" i="9" s="1"/>
  <c r="C9" i="9" s="1"/>
  <c r="AE566" i="6"/>
  <c r="AF224" i="6"/>
  <c r="AC164" i="59" s="1"/>
  <c r="AY37" i="92"/>
  <c r="BH224" i="6"/>
  <c r="BE164" i="59" s="1"/>
  <c r="BE167" i="59" s="1"/>
  <c r="BE169" i="59" s="1"/>
  <c r="W568" i="6"/>
  <c r="F46" i="59"/>
  <c r="E56" i="116" s="1"/>
  <c r="AI167" i="59"/>
  <c r="AI169" i="59" s="1"/>
  <c r="AG224" i="6"/>
  <c r="AD164" i="59" s="1"/>
  <c r="AD167" i="59" s="1"/>
  <c r="AD169" i="59" s="1"/>
  <c r="AC224" i="6"/>
  <c r="Z164" i="59" s="1"/>
  <c r="BE224" i="6"/>
  <c r="AO566" i="6"/>
  <c r="J164" i="59"/>
  <c r="J167" i="59" s="1"/>
  <c r="J169" i="59" s="1"/>
  <c r="J205" i="59" s="1"/>
  <c r="J207" i="59" s="1"/>
  <c r="AG164" i="59"/>
  <c r="AG167" i="59" s="1"/>
  <c r="AG169" i="59" s="1"/>
  <c r="AJ232" i="6"/>
  <c r="AJ570" i="6" s="1"/>
  <c r="AE7" i="71" s="1"/>
  <c r="AJ566" i="6"/>
  <c r="AJ568" i="6" s="1"/>
  <c r="AS553" i="6"/>
  <c r="AS570" i="6" s="1"/>
  <c r="BA224" i="6"/>
  <c r="AX164" i="59" s="1"/>
  <c r="AQ379" i="6"/>
  <c r="D54" i="9" s="1"/>
  <c r="D55" i="9" s="1"/>
  <c r="E30" i="97"/>
  <c r="BP562" i="6"/>
  <c r="AT570" i="6"/>
  <c r="AO7" i="71" s="1"/>
  <c r="S215" i="6"/>
  <c r="B23" i="9" s="1"/>
  <c r="BC215" i="6"/>
  <c r="E23" i="9" s="1"/>
  <c r="E9" i="9" s="1"/>
  <c r="G30" i="97"/>
  <c r="BC164" i="59"/>
  <c r="BC167" i="59" s="1"/>
  <c r="BC169" i="59" s="1"/>
  <c r="AU164" i="59"/>
  <c r="AU167" i="59" s="1"/>
  <c r="AU169" i="59" s="1"/>
  <c r="K8" i="92"/>
  <c r="L207" i="59"/>
  <c r="J21" i="52"/>
  <c r="AN224" i="6"/>
  <c r="AK164" i="59" s="1"/>
  <c r="AQ215" i="6"/>
  <c r="D23" i="9" s="1"/>
  <c r="D9" i="9" s="1"/>
  <c r="AV232" i="6"/>
  <c r="AV570" i="6" s="1"/>
  <c r="AS164" i="59"/>
  <c r="AS167" i="59" s="1"/>
  <c r="AS169" i="59" s="1"/>
  <c r="AE167" i="59"/>
  <c r="AE169" i="59" s="1"/>
  <c r="AB224" i="6"/>
  <c r="Y164" i="59" s="1"/>
  <c r="F30" i="97"/>
  <c r="AL553" i="6"/>
  <c r="AH376" i="97" s="1"/>
  <c r="AR167" i="59"/>
  <c r="AR169" i="59" s="1"/>
  <c r="AN164" i="91"/>
  <c r="BC373" i="6"/>
  <c r="E52" i="9" s="1"/>
  <c r="E53" i="9" s="1"/>
  <c r="I566" i="6"/>
  <c r="I568" i="6" s="1"/>
  <c r="I232" i="6"/>
  <c r="F164" i="59"/>
  <c r="F167" i="59" s="1"/>
  <c r="F169" i="59" s="1"/>
  <c r="V232" i="6"/>
  <c r="V570" i="6" s="1"/>
  <c r="V567" i="6"/>
  <c r="AL567" i="6"/>
  <c r="AL232" i="6"/>
  <c r="D358" i="97"/>
  <c r="S536" i="6"/>
  <c r="BP535" i="6"/>
  <c r="BM358" i="97" s="1"/>
  <c r="S230" i="6"/>
  <c r="P166" i="59"/>
  <c r="E62" i="59" s="1"/>
  <c r="BI232" i="6"/>
  <c r="BI567" i="6"/>
  <c r="BJ214" i="6"/>
  <c r="BJ223" i="6"/>
  <c r="BJ221" i="6"/>
  <c r="BJ219" i="6"/>
  <c r="BG150" i="59"/>
  <c r="BG154" i="59" s="1"/>
  <c r="BJ220" i="6"/>
  <c r="BN545" i="6"/>
  <c r="BJ368" i="97" s="1"/>
  <c r="BJ363" i="97"/>
  <c r="B49" i="9"/>
  <c r="BP359" i="6"/>
  <c r="AG567" i="6"/>
  <c r="BA363" i="97"/>
  <c r="BE545" i="6"/>
  <c r="BE374" i="97"/>
  <c r="BI553" i="6"/>
  <c r="BJ166" i="59"/>
  <c r="BM230" i="6"/>
  <c r="BI374" i="97"/>
  <c r="AS374" i="97"/>
  <c r="AW553" i="6"/>
  <c r="AC154" i="59"/>
  <c r="G50" i="59" s="1"/>
  <c r="F60" i="116" s="1"/>
  <c r="G46" i="59"/>
  <c r="F56" i="116" s="1"/>
  <c r="BG224" i="6"/>
  <c r="BD164" i="59" s="1"/>
  <c r="BD167" i="59" s="1"/>
  <c r="BD169" i="59" s="1"/>
  <c r="S551" i="6"/>
  <c r="O372" i="97"/>
  <c r="BP549" i="6"/>
  <c r="BM372" i="97" s="1"/>
  <c r="J30" i="97" s="1"/>
  <c r="X567" i="6"/>
  <c r="X568" i="6" s="1"/>
  <c r="X232" i="6"/>
  <c r="X570" i="6" s="1"/>
  <c r="AC553" i="6"/>
  <c r="Y376" i="97" s="1"/>
  <c r="Y374" i="97"/>
  <c r="AX368" i="97"/>
  <c r="BG374" i="97"/>
  <c r="BK553" i="6"/>
  <c r="AE553" i="6"/>
  <c r="AA374" i="97"/>
  <c r="AU232" i="6"/>
  <c r="AU570" i="6" s="1"/>
  <c r="AU567" i="6"/>
  <c r="AU568" i="6" s="1"/>
  <c r="AT376" i="97"/>
  <c r="N224" i="6"/>
  <c r="N566" i="6" s="1"/>
  <c r="N568" i="6" s="1"/>
  <c r="AM37" i="92"/>
  <c r="U374" i="97"/>
  <c r="Y553" i="6"/>
  <c r="AX567" i="6"/>
  <c r="AX232" i="6"/>
  <c r="AX570" i="6" s="1"/>
  <c r="AN368" i="97"/>
  <c r="BC546" i="6"/>
  <c r="E66" i="9" s="1"/>
  <c r="E67" i="9" s="1"/>
  <c r="W164" i="59"/>
  <c r="W167" i="59" s="1"/>
  <c r="W169" i="59" s="1"/>
  <c r="AB230" i="6"/>
  <c r="Y166" i="59"/>
  <c r="L368" i="97"/>
  <c r="P553" i="6"/>
  <c r="P224" i="6"/>
  <c r="P566" i="6" s="1"/>
  <c r="P568" i="6" s="1"/>
  <c r="BK166" i="91"/>
  <c r="H22" i="91" s="1"/>
  <c r="BO378" i="6"/>
  <c r="AU374" i="97"/>
  <c r="AY553" i="6"/>
  <c r="AU376" i="97" s="1"/>
  <c r="E154" i="59"/>
  <c r="E46" i="59"/>
  <c r="BE10" i="12"/>
  <c r="BE11" i="12" s="1"/>
  <c r="BJ563" i="6"/>
  <c r="BJ565" i="6" s="1"/>
  <c r="I207" i="59"/>
  <c r="G21" i="52"/>
  <c r="H8" i="92"/>
  <c r="AB164" i="91"/>
  <c r="AQ373" i="6"/>
  <c r="D52" i="9" s="1"/>
  <c r="D53" i="9" s="1"/>
  <c r="BD567" i="6"/>
  <c r="AY166" i="59"/>
  <c r="BB230" i="6"/>
  <c r="AB374" i="97"/>
  <c r="AF553" i="6"/>
  <c r="P168" i="91"/>
  <c r="P38" i="92" s="1"/>
  <c r="P47" i="92" s="1"/>
  <c r="AE381" i="6"/>
  <c r="C56" i="9" s="1"/>
  <c r="AI374" i="97"/>
  <c r="AM553" i="6"/>
  <c r="BM153" i="59"/>
  <c r="AD224" i="6"/>
  <c r="AA164" i="59" s="1"/>
  <c r="AA167" i="59" s="1"/>
  <c r="AA169" i="59" s="1"/>
  <c r="AT368" i="97"/>
  <c r="AX566" i="6"/>
  <c r="Z368" i="97"/>
  <c r="AD567" i="6"/>
  <c r="S378" i="6"/>
  <c r="O166" i="91"/>
  <c r="AB566" i="6"/>
  <c r="X368" i="97"/>
  <c r="BF164" i="59"/>
  <c r="BF167" i="59" s="1"/>
  <c r="BF169" i="59" s="1"/>
  <c r="BH567" i="6"/>
  <c r="AR224" i="6"/>
  <c r="AP567" i="6"/>
  <c r="BJ374" i="97"/>
  <c r="Z568" i="6"/>
  <c r="BF232" i="6"/>
  <c r="BF570" i="6" s="1"/>
  <c r="AT568" i="6"/>
  <c r="E20" i="91"/>
  <c r="BB224" i="6"/>
  <c r="AY164" i="59" s="1"/>
  <c r="AQ553" i="6"/>
  <c r="AM376" i="97" s="1"/>
  <c r="AM374" i="97"/>
  <c r="BF363" i="97"/>
  <c r="BJ545" i="6"/>
  <c r="B63" i="9"/>
  <c r="BP532" i="6"/>
  <c r="BO228" i="6"/>
  <c r="BD214" i="6"/>
  <c r="BA150" i="59"/>
  <c r="BD221" i="6"/>
  <c r="BD223" i="6"/>
  <c r="BD219" i="6"/>
  <c r="BD220" i="6"/>
  <c r="BO211" i="6"/>
  <c r="F21" i="9" s="1"/>
  <c r="F7" i="9" s="1"/>
  <c r="V368" i="97"/>
  <c r="Z553" i="6"/>
  <c r="BA553" i="6"/>
  <c r="AW376" i="97" s="1"/>
  <c r="AW374" i="97"/>
  <c r="BM152" i="59"/>
  <c r="E48" i="59"/>
  <c r="BD545" i="6"/>
  <c r="BD553" i="6" s="1"/>
  <c r="AZ376" i="97" s="1"/>
  <c r="AZ363" i="97"/>
  <c r="AO154" i="59"/>
  <c r="H50" i="59" s="1"/>
  <c r="G60" i="116" s="1"/>
  <c r="H46" i="59"/>
  <c r="G56" i="116" s="1"/>
  <c r="AJ374" i="97"/>
  <c r="AN553" i="6"/>
  <c r="AJ376" i="97" s="1"/>
  <c r="AG374" i="97"/>
  <c r="AK553" i="6"/>
  <c r="V566" i="6"/>
  <c r="AX166" i="59"/>
  <c r="BA230" i="6"/>
  <c r="AF376" i="97"/>
  <c r="AI570" i="6"/>
  <c r="AE376" i="97"/>
  <c r="U553" i="6"/>
  <c r="AB168" i="91"/>
  <c r="AB38" i="92" s="1"/>
  <c r="AB47" i="92" s="1"/>
  <c r="AQ381" i="6"/>
  <c r="D56" i="9" s="1"/>
  <c r="C11" i="12"/>
  <c r="AA566" i="6"/>
  <c r="Y230" i="6"/>
  <c r="V166" i="59"/>
  <c r="V167" i="59" s="1"/>
  <c r="V169" i="59" s="1"/>
  <c r="BK164" i="91"/>
  <c r="AV374" i="97"/>
  <c r="AZ553" i="6"/>
  <c r="AV376" i="97" s="1"/>
  <c r="E21" i="52"/>
  <c r="F8" i="92"/>
  <c r="G207" i="59"/>
  <c r="Q164" i="59"/>
  <c r="AN374" i="97"/>
  <c r="AR553" i="6"/>
  <c r="BC552" i="6"/>
  <c r="E68" i="9" s="1"/>
  <c r="E69" i="9" s="1"/>
  <c r="BC224" i="6"/>
  <c r="R553" i="6"/>
  <c r="N368" i="97"/>
  <c r="BL354" i="97"/>
  <c r="AJ164" i="59"/>
  <c r="AM566" i="6"/>
  <c r="BI363" i="97"/>
  <c r="BM545" i="6"/>
  <c r="BI368" i="97" s="1"/>
  <c r="P368" i="97"/>
  <c r="AE546" i="6"/>
  <c r="C66" i="9" s="1"/>
  <c r="C67" i="9" s="1"/>
  <c r="T566" i="6"/>
  <c r="BL219" i="6"/>
  <c r="BL214" i="6"/>
  <c r="BL223" i="6"/>
  <c r="BI150" i="59"/>
  <c r="BI154" i="59" s="1"/>
  <c r="BL221" i="6"/>
  <c r="BL220" i="6"/>
  <c r="I376" i="97"/>
  <c r="M570" i="6"/>
  <c r="AY10" i="12"/>
  <c r="AY11" i="12" s="1"/>
  <c r="BD563" i="6"/>
  <c r="BD565" i="6" s="1"/>
  <c r="BP362" i="6"/>
  <c r="S363" i="6"/>
  <c r="AK567" i="6"/>
  <c r="AK568" i="6" s="1"/>
  <c r="AK232" i="6"/>
  <c r="AS566" i="6"/>
  <c r="AS568" i="6" s="1"/>
  <c r="O368" i="97"/>
  <c r="S566" i="6"/>
  <c r="AQ376" i="97"/>
  <c r="AX374" i="97"/>
  <c r="BB553" i="6"/>
  <c r="AX376" i="97" s="1"/>
  <c r="O571" i="6"/>
  <c r="J7" i="71"/>
  <c r="U566" i="6"/>
  <c r="U568" i="6" s="1"/>
  <c r="BP210" i="6"/>
  <c r="H224" i="6"/>
  <c r="M368" i="97"/>
  <c r="Q553" i="6"/>
  <c r="M376" i="97" s="1"/>
  <c r="K232" i="6"/>
  <c r="K570" i="6" s="1"/>
  <c r="H164" i="59"/>
  <c r="H167" i="59" s="1"/>
  <c r="H169" i="59" s="1"/>
  <c r="H205" i="59" s="1"/>
  <c r="H565" i="6"/>
  <c r="BB368" i="97"/>
  <c r="BF566" i="6"/>
  <c r="BF568" i="6" s="1"/>
  <c r="AN230" i="6"/>
  <c r="AK166" i="59"/>
  <c r="AZ374" i="97"/>
  <c r="BN224" i="6"/>
  <c r="AB368" i="97"/>
  <c r="AQ546" i="6"/>
  <c r="D66" i="9" s="1"/>
  <c r="D67" i="9" s="1"/>
  <c r="AL164" i="59"/>
  <c r="BJ164" i="91"/>
  <c r="BJ37" i="92" s="1"/>
  <c r="AO553" i="6"/>
  <c r="AK374" i="97"/>
  <c r="K566" i="6"/>
  <c r="K568" i="6" s="1"/>
  <c r="AY230" i="6"/>
  <c r="AV166" i="59"/>
  <c r="AV167" i="59" s="1"/>
  <c r="AV169" i="59" s="1"/>
  <c r="BN380" i="6"/>
  <c r="BJ168" i="91" s="1"/>
  <c r="BJ38" i="92" s="1"/>
  <c r="BJ47" i="92" s="1"/>
  <c r="J368" i="97"/>
  <c r="N553" i="6"/>
  <c r="J376" i="97" s="1"/>
  <c r="J570" i="6"/>
  <c r="BM223" i="6"/>
  <c r="BJ150" i="59"/>
  <c r="BJ154" i="59" s="1"/>
  <c r="BM214" i="6"/>
  <c r="BM219" i="6"/>
  <c r="BM220" i="6"/>
  <c r="BM221" i="6"/>
  <c r="AL374" i="97"/>
  <c r="AP553" i="6"/>
  <c r="AW566" i="6"/>
  <c r="AP224" i="6"/>
  <c r="AM164" i="59" s="1"/>
  <c r="AM167" i="59" s="1"/>
  <c r="AM169" i="59" s="1"/>
  <c r="AQ230" i="6"/>
  <c r="AN166" i="59"/>
  <c r="BK363" i="97"/>
  <c r="BO545" i="6"/>
  <c r="BK368" i="97" s="1"/>
  <c r="BL563" i="6"/>
  <c r="BL565" i="6" s="1"/>
  <c r="BG10" i="12"/>
  <c r="BG11" i="12" s="1"/>
  <c r="S376" i="97"/>
  <c r="W570" i="6"/>
  <c r="X374" i="97"/>
  <c r="AB553" i="6"/>
  <c r="AD376" i="97"/>
  <c r="BB376" i="97"/>
  <c r="AZ224" i="6"/>
  <c r="AW164" i="59" s="1"/>
  <c r="AW167" i="59" s="1"/>
  <c r="AW169" i="59" s="1"/>
  <c r="D25" i="91"/>
  <c r="R224" i="6"/>
  <c r="I49" i="59"/>
  <c r="H59" i="116" s="1"/>
  <c r="X166" i="59"/>
  <c r="AA230" i="6"/>
  <c r="BG567" i="6"/>
  <c r="D363" i="97"/>
  <c r="H545" i="6"/>
  <c r="B21" i="9"/>
  <c r="BI164" i="91"/>
  <c r="BI37" i="92" s="1"/>
  <c r="Z166" i="59"/>
  <c r="AC230" i="6"/>
  <c r="BH374" i="97"/>
  <c r="W374" i="97"/>
  <c r="AA553" i="6"/>
  <c r="Y368" i="97"/>
  <c r="AO166" i="59"/>
  <c r="AR230" i="6"/>
  <c r="AJ368" i="97"/>
  <c r="AQ552" i="6"/>
  <c r="D68" i="9" s="1"/>
  <c r="D69" i="9" s="1"/>
  <c r="BE232" i="6"/>
  <c r="H376" i="97"/>
  <c r="L570" i="6"/>
  <c r="BK372" i="97"/>
  <c r="H30" i="97" s="1"/>
  <c r="BO551" i="6"/>
  <c r="BB154" i="59"/>
  <c r="BK154" i="59"/>
  <c r="AL566" i="6"/>
  <c r="P164" i="59"/>
  <c r="G376" i="97"/>
  <c r="BA164" i="91"/>
  <c r="BA37" i="92" s="1"/>
  <c r="BE380" i="6"/>
  <c r="BA168" i="91" s="1"/>
  <c r="BA38" i="92" s="1"/>
  <c r="BA47" i="92" s="1"/>
  <c r="I553" i="6"/>
  <c r="E368" i="97"/>
  <c r="Z374" i="97"/>
  <c r="AD553" i="6"/>
  <c r="BH10" i="12"/>
  <c r="BH11" i="12" s="1"/>
  <c r="BM563" i="6"/>
  <c r="BM565" i="6" s="1"/>
  <c r="AB164" i="59"/>
  <c r="AB167" i="59" s="1"/>
  <c r="AB169" i="59" s="1"/>
  <c r="K31" i="50"/>
  <c r="K49" i="52" s="1"/>
  <c r="K48" i="50"/>
  <c r="K52" i="63"/>
  <c r="J52" i="52"/>
  <c r="J58" i="52"/>
  <c r="AZ567" i="6"/>
  <c r="AE232" i="6"/>
  <c r="AE567" i="6"/>
  <c r="AP164" i="59"/>
  <c r="AP167" i="59" s="1"/>
  <c r="AP169" i="59" s="1"/>
  <c r="BF164" i="91"/>
  <c r="BF37" i="92" s="1"/>
  <c r="BJ380" i="6"/>
  <c r="BF168" i="91" s="1"/>
  <c r="BF38" i="92" s="1"/>
  <c r="BF47" i="92" s="1"/>
  <c r="P374" i="97"/>
  <c r="T553" i="6"/>
  <c r="AE552" i="6"/>
  <c r="C68" i="9" s="1"/>
  <c r="C69" i="9" s="1"/>
  <c r="BH164" i="91"/>
  <c r="BH37" i="92" s="1"/>
  <c r="AM230" i="6"/>
  <c r="AJ166" i="59"/>
  <c r="BD372" i="6"/>
  <c r="BC553" i="6"/>
  <c r="AY376" i="97" s="1"/>
  <c r="AY374" i="97"/>
  <c r="BC230" i="6"/>
  <c r="AZ166" i="59"/>
  <c r="AR380" i="6"/>
  <c r="S167" i="59"/>
  <c r="S169" i="59" s="1"/>
  <c r="BH566" i="6"/>
  <c r="AQ224" i="6"/>
  <c r="BO224" i="6"/>
  <c r="AG566" i="6"/>
  <c r="BI566" i="6"/>
  <c r="BK230" i="6"/>
  <c r="BH166" i="59"/>
  <c r="T567" i="6"/>
  <c r="T232" i="6"/>
  <c r="F50" i="59"/>
  <c r="E60" i="116" s="1"/>
  <c r="AV568" i="6"/>
  <c r="AO230" i="6"/>
  <c r="AL166" i="59"/>
  <c r="E49" i="59"/>
  <c r="AH167" i="59"/>
  <c r="AH169" i="59" s="1"/>
  <c r="BL230" i="6"/>
  <c r="BI166" i="59"/>
  <c r="BG553" i="6"/>
  <c r="H372" i="6"/>
  <c r="BH363" i="97"/>
  <c r="BL545" i="6"/>
  <c r="BH368" i="97" s="1"/>
  <c r="AH232" i="6"/>
  <c r="AH570" i="6" s="1"/>
  <c r="AH567" i="6"/>
  <c r="AH568" i="6" s="1"/>
  <c r="AW567" i="6"/>
  <c r="AW232" i="6"/>
  <c r="AZ358" i="97"/>
  <c r="BO536" i="6"/>
  <c r="F65" i="9" s="1"/>
  <c r="AF567" i="6"/>
  <c r="J65" i="50"/>
  <c r="J67" i="50" s="1"/>
  <c r="J69" i="50" s="1"/>
  <c r="J66" i="63"/>
  <c r="J68" i="63" s="1"/>
  <c r="J74" i="63" s="1"/>
  <c r="I70" i="50"/>
  <c r="I41" i="64" s="1"/>
  <c r="I43" i="64" s="1"/>
  <c r="I59" i="52"/>
  <c r="I53" i="52"/>
  <c r="AZ34" i="92"/>
  <c r="H19" i="91"/>
  <c r="H25" i="91" s="1"/>
  <c r="I51" i="63"/>
  <c r="I16" i="67"/>
  <c r="I19" i="67" s="1"/>
  <c r="BN230" i="6"/>
  <c r="BK166" i="59"/>
  <c r="Q224" i="6"/>
  <c r="Q566" i="6" s="1"/>
  <c r="Q568" i="6" s="1"/>
  <c r="F205" i="59"/>
  <c r="BD376" i="97"/>
  <c r="S69" i="33"/>
  <c r="T7" i="33"/>
  <c r="M20" i="34"/>
  <c r="N17" i="34"/>
  <c r="N19" i="34" s="1"/>
  <c r="M24" i="34"/>
  <c r="N56" i="63"/>
  <c r="P21" i="34"/>
  <c r="O27" i="36"/>
  <c r="O26" i="36" s="1"/>
  <c r="R38" i="28"/>
  <c r="P203" i="59"/>
  <c r="N15" i="36"/>
  <c r="Q40" i="28"/>
  <c r="D39" i="35" s="1"/>
  <c r="D37" i="35"/>
  <c r="N38" i="64"/>
  <c r="M57" i="63"/>
  <c r="M22" i="34"/>
  <c r="M58" i="63"/>
  <c r="D9" i="34"/>
  <c r="AT571" i="6" l="1"/>
  <c r="BA566" i="6"/>
  <c r="BB164" i="59"/>
  <c r="BB167" i="59" s="1"/>
  <c r="AF232" i="6"/>
  <c r="AF570" i="6" s="1"/>
  <c r="AF566" i="6"/>
  <c r="AX167" i="59"/>
  <c r="AX169" i="59" s="1"/>
  <c r="Y167" i="59"/>
  <c r="Y169" i="59" s="1"/>
  <c r="AE568" i="6"/>
  <c r="BE566" i="6"/>
  <c r="BE568" i="6" s="1"/>
  <c r="AC566" i="6"/>
  <c r="P167" i="59"/>
  <c r="P169" i="59" s="1"/>
  <c r="AK167" i="59"/>
  <c r="AK169" i="59" s="1"/>
  <c r="H21" i="52"/>
  <c r="B7" i="9"/>
  <c r="AN566" i="6"/>
  <c r="BG232" i="6"/>
  <c r="G62" i="59"/>
  <c r="F72" i="116" s="1"/>
  <c r="BG566" i="6"/>
  <c r="BG568" i="6" s="1"/>
  <c r="BP565" i="6"/>
  <c r="BO215" i="6"/>
  <c r="F23" i="9" s="1"/>
  <c r="F9" i="9" s="1"/>
  <c r="AY167" i="59"/>
  <c r="AY169" i="59" s="1"/>
  <c r="BH232" i="6"/>
  <c r="BH570" i="6" s="1"/>
  <c r="I8" i="92"/>
  <c r="AP7" i="71"/>
  <c r="AU571" i="6"/>
  <c r="BN553" i="6"/>
  <c r="BJ376" i="97" s="1"/>
  <c r="AP566" i="6"/>
  <c r="BP211" i="6"/>
  <c r="BB169" i="59"/>
  <c r="AQ231" i="6"/>
  <c r="D26" i="9" s="1"/>
  <c r="D12" i="9" s="1"/>
  <c r="D13" i="9" s="1"/>
  <c r="AG232" i="6"/>
  <c r="AG570" i="6" s="1"/>
  <c r="AO376" i="97"/>
  <c r="Z167" i="59"/>
  <c r="Z169" i="59" s="1"/>
  <c r="AL570" i="6"/>
  <c r="T568" i="6"/>
  <c r="AP568" i="6"/>
  <c r="AD566" i="6"/>
  <c r="AD568" i="6" s="1"/>
  <c r="J22" i="52"/>
  <c r="K9" i="92"/>
  <c r="K35" i="64"/>
  <c r="L79" i="63" s="1"/>
  <c r="K42" i="71"/>
  <c r="F28" i="97"/>
  <c r="BP214" i="6"/>
  <c r="AE225" i="6"/>
  <c r="C24" i="9" s="1"/>
  <c r="C10" i="9" s="1"/>
  <c r="C11" i="9" s="1"/>
  <c r="G28" i="97"/>
  <c r="BK164" i="59"/>
  <c r="BK167" i="59" s="1"/>
  <c r="BK169" i="59" s="1"/>
  <c r="BP563" i="6"/>
  <c r="F62" i="59"/>
  <c r="E72" i="116" s="1"/>
  <c r="AC7" i="71"/>
  <c r="AH571" i="6"/>
  <c r="Z376" i="97"/>
  <c r="H232" i="6"/>
  <c r="E164" i="59"/>
  <c r="S225" i="6"/>
  <c r="B51" i="9"/>
  <c r="BP363" i="6"/>
  <c r="AI571" i="6"/>
  <c r="AD7" i="71"/>
  <c r="AI376" i="97"/>
  <c r="H9" i="92"/>
  <c r="G22" i="52"/>
  <c r="H35" i="64"/>
  <c r="H42" i="71"/>
  <c r="BO380" i="6"/>
  <c r="BK168" i="91" s="1"/>
  <c r="BK38" i="92" s="1"/>
  <c r="BK47" i="92" s="1"/>
  <c r="BO379" i="6"/>
  <c r="F54" i="9" s="1"/>
  <c r="F55" i="9" s="1"/>
  <c r="AB567" i="6"/>
  <c r="AB568" i="6" s="1"/>
  <c r="AB232" i="6"/>
  <c r="AB570" i="6" s="1"/>
  <c r="S7" i="71"/>
  <c r="X571" i="6"/>
  <c r="D27" i="9"/>
  <c r="AM567" i="6"/>
  <c r="AM568" i="6" s="1"/>
  <c r="AM232" i="6"/>
  <c r="AM570" i="6" s="1"/>
  <c r="BA7" i="71"/>
  <c r="BF571" i="6"/>
  <c r="AL376" i="97"/>
  <c r="E7" i="71"/>
  <c r="J571" i="6"/>
  <c r="AN376" i="97"/>
  <c r="BC554" i="6"/>
  <c r="E70" i="9" s="1"/>
  <c r="BD224" i="6"/>
  <c r="AA376" i="97"/>
  <c r="AE570" i="6"/>
  <c r="BE376" i="97"/>
  <c r="BI570" i="6"/>
  <c r="B65" i="9"/>
  <c r="BP536" i="6"/>
  <c r="AZ566" i="6"/>
  <c r="AZ568" i="6" s="1"/>
  <c r="BK10" i="12"/>
  <c r="BK11" i="12" s="1"/>
  <c r="BF368" i="97"/>
  <c r="BJ553" i="6"/>
  <c r="BH167" i="59"/>
  <c r="BH169" i="59" s="1"/>
  <c r="H22" i="52"/>
  <c r="I35" i="64"/>
  <c r="I9" i="92"/>
  <c r="I42" i="71"/>
  <c r="N232" i="6"/>
  <c r="N570" i="6" s="1"/>
  <c r="K164" i="59"/>
  <c r="K167" i="59" s="1"/>
  <c r="K169" i="59" s="1"/>
  <c r="K205" i="59" s="1"/>
  <c r="BG376" i="97"/>
  <c r="AS376" i="97"/>
  <c r="AW570" i="6"/>
  <c r="BI568" i="6"/>
  <c r="BL358" i="97"/>
  <c r="BA232" i="6"/>
  <c r="BA570" i="6" s="1"/>
  <c r="BA567" i="6"/>
  <c r="BA568" i="6" s="1"/>
  <c r="X167" i="59"/>
  <c r="X169" i="59" s="1"/>
  <c r="BM150" i="59"/>
  <c r="P232" i="6"/>
  <c r="P570" i="6" s="1"/>
  <c r="M164" i="59"/>
  <c r="M167" i="59" s="1"/>
  <c r="M169" i="59" s="1"/>
  <c r="M205" i="59" s="1"/>
  <c r="AS7" i="71"/>
  <c r="D30" i="97"/>
  <c r="I30" i="97" s="1"/>
  <c r="BL372" i="97"/>
  <c r="BA368" i="97"/>
  <c r="BE553" i="6"/>
  <c r="AG7" i="71"/>
  <c r="K571" i="6"/>
  <c r="F7" i="71"/>
  <c r="AN168" i="91"/>
  <c r="AN38" i="92" s="1"/>
  <c r="AN47" i="92" s="1"/>
  <c r="BC381" i="6"/>
  <c r="E56" i="9" s="1"/>
  <c r="AQ7" i="71"/>
  <c r="AV571" i="6"/>
  <c r="AO232" i="6"/>
  <c r="AO570" i="6" s="1"/>
  <c r="AO567" i="6"/>
  <c r="AO568" i="6" s="1"/>
  <c r="BC567" i="6"/>
  <c r="BC232" i="6"/>
  <c r="BC570" i="6" s="1"/>
  <c r="E376" i="97"/>
  <c r="I570" i="6"/>
  <c r="H380" i="6"/>
  <c r="D164" i="91"/>
  <c r="H566" i="6"/>
  <c r="S373" i="6"/>
  <c r="BP372" i="6"/>
  <c r="BL553" i="6"/>
  <c r="BH376" i="97" s="1"/>
  <c r="H553" i="6"/>
  <c r="D368" i="97"/>
  <c r="S546" i="6"/>
  <c r="BP545" i="6"/>
  <c r="BM368" i="97" s="1"/>
  <c r="O164" i="59"/>
  <c r="O167" i="59" s="1"/>
  <c r="O169" i="59" s="1"/>
  <c r="O205" i="59" s="1"/>
  <c r="O207" i="59" s="1"/>
  <c r="R232" i="6"/>
  <c r="R570" i="6" s="1"/>
  <c r="AN232" i="6"/>
  <c r="AN570" i="6" s="1"/>
  <c r="AN567" i="6"/>
  <c r="BL224" i="6"/>
  <c r="BI164" i="59" s="1"/>
  <c r="BI167" i="59" s="1"/>
  <c r="BI169" i="59" s="1"/>
  <c r="F60" i="59"/>
  <c r="E70" i="116" s="1"/>
  <c r="Q167" i="59"/>
  <c r="BK37" i="92"/>
  <c r="BA154" i="59"/>
  <c r="I50" i="59" s="1"/>
  <c r="H60" i="116" s="1"/>
  <c r="I46" i="59"/>
  <c r="H56" i="116" s="1"/>
  <c r="AB376" i="97"/>
  <c r="AQ554" i="6"/>
  <c r="D70" i="9" s="1"/>
  <c r="AB37" i="92"/>
  <c r="F20" i="91"/>
  <c r="D56" i="116"/>
  <c r="L376" i="97"/>
  <c r="AQ225" i="6"/>
  <c r="D24" i="9" s="1"/>
  <c r="BB566" i="6"/>
  <c r="O374" i="97"/>
  <c r="S552" i="6"/>
  <c r="S553" i="6"/>
  <c r="O376" i="97" s="1"/>
  <c r="BP551" i="6"/>
  <c r="D72" i="116"/>
  <c r="AL568" i="6"/>
  <c r="G20" i="91"/>
  <c r="AN37" i="92"/>
  <c r="D59" i="116"/>
  <c r="J49" i="59"/>
  <c r="K49" i="59" s="1"/>
  <c r="AA567" i="6"/>
  <c r="AA568" i="6" s="1"/>
  <c r="AA232" i="6"/>
  <c r="AA570" i="6" s="1"/>
  <c r="AK376" i="97"/>
  <c r="K58" i="52"/>
  <c r="L52" i="63"/>
  <c r="L31" i="50"/>
  <c r="L49" i="52" s="1"/>
  <c r="L48" i="50"/>
  <c r="K52" i="52"/>
  <c r="BN567" i="6"/>
  <c r="BN232" i="6"/>
  <c r="BC376" i="97"/>
  <c r="BG570" i="6"/>
  <c r="BL164" i="59"/>
  <c r="I19" i="91"/>
  <c r="X376" i="97"/>
  <c r="BM224" i="6"/>
  <c r="BM232" i="6" s="1"/>
  <c r="AL167" i="59"/>
  <c r="AL169" i="59" s="1"/>
  <c r="H7" i="71"/>
  <c r="M571" i="6"/>
  <c r="F9" i="92"/>
  <c r="F35" i="64"/>
  <c r="F42" i="71"/>
  <c r="E22" i="52"/>
  <c r="V376" i="97"/>
  <c r="Z570" i="6"/>
  <c r="AP232" i="6"/>
  <c r="AP570" i="6" s="1"/>
  <c r="D22" i="91"/>
  <c r="O37" i="92"/>
  <c r="E50" i="59"/>
  <c r="AC167" i="59"/>
  <c r="BM553" i="6"/>
  <c r="S567" i="6"/>
  <c r="S232" i="6"/>
  <c r="S231" i="6"/>
  <c r="R566" i="6"/>
  <c r="R568" i="6" s="1"/>
  <c r="L571" i="6"/>
  <c r="G7" i="71"/>
  <c r="BK567" i="6"/>
  <c r="BK568" i="6" s="1"/>
  <c r="BK232" i="6"/>
  <c r="BK570" i="6" s="1"/>
  <c r="W376" i="97"/>
  <c r="N164" i="59"/>
  <c r="N167" i="59" s="1"/>
  <c r="N169" i="59" s="1"/>
  <c r="N205" i="59" s="1"/>
  <c r="Q232" i="6"/>
  <c r="Q570" i="6" s="1"/>
  <c r="H207" i="59"/>
  <c r="G8" i="92"/>
  <c r="F21" i="52"/>
  <c r="BO566" i="6"/>
  <c r="AW568" i="6"/>
  <c r="AE231" i="6"/>
  <c r="C26" i="9" s="1"/>
  <c r="AN164" i="59"/>
  <c r="AN167" i="59" s="1"/>
  <c r="AN169" i="59" s="1"/>
  <c r="AQ566" i="6"/>
  <c r="P376" i="97"/>
  <c r="AE554" i="6"/>
  <c r="C70" i="9" s="1"/>
  <c r="T570" i="6"/>
  <c r="AZ232" i="6"/>
  <c r="AZ570" i="6" s="1"/>
  <c r="BK374" i="97"/>
  <c r="BO553" i="6"/>
  <c r="BO552" i="6"/>
  <c r="F68" i="9" s="1"/>
  <c r="F69" i="9" s="1"/>
  <c r="AR567" i="6"/>
  <c r="AR232" i="6"/>
  <c r="AR570" i="6" s="1"/>
  <c r="BC231" i="6"/>
  <c r="E26" i="9" s="1"/>
  <c r="AC567" i="6"/>
  <c r="AC568" i="6" s="1"/>
  <c r="AC232" i="6"/>
  <c r="AC570" i="6" s="1"/>
  <c r="AQ232" i="6"/>
  <c r="AQ570" i="6" s="1"/>
  <c r="AQ567" i="6"/>
  <c r="N376" i="97"/>
  <c r="Y567" i="6"/>
  <c r="Y568" i="6" s="1"/>
  <c r="Y232" i="6"/>
  <c r="Y570" i="6" s="1"/>
  <c r="U570" i="6"/>
  <c r="Q376" i="97"/>
  <c r="AG376" i="97"/>
  <c r="AK570" i="6"/>
  <c r="AZ368" i="97"/>
  <c r="BO546" i="6"/>
  <c r="F66" i="9" s="1"/>
  <c r="F67" i="9" s="1"/>
  <c r="BO230" i="6"/>
  <c r="BO231" i="6" s="1"/>
  <c r="F26" i="9" s="1"/>
  <c r="BL166" i="59"/>
  <c r="I62" i="59" s="1"/>
  <c r="H72" i="116" s="1"/>
  <c r="S379" i="6"/>
  <c r="S380" i="6"/>
  <c r="O168" i="91" s="1"/>
  <c r="O38" i="92" s="1"/>
  <c r="O47" i="92" s="1"/>
  <c r="BP378" i="6"/>
  <c r="BB567" i="6"/>
  <c r="BB232" i="6"/>
  <c r="BB570" i="6" s="1"/>
  <c r="AF568" i="6"/>
  <c r="AX568" i="6"/>
  <c r="AX571" i="6" s="1"/>
  <c r="BM567" i="6"/>
  <c r="AB7" i="71"/>
  <c r="BJ224" i="6"/>
  <c r="V568" i="6"/>
  <c r="V571" i="6" s="1"/>
  <c r="BP215" i="6"/>
  <c r="BN566" i="6"/>
  <c r="AJ167" i="59"/>
  <c r="AJ169" i="59" s="1"/>
  <c r="J51" i="63"/>
  <c r="J16" i="67"/>
  <c r="J19" i="67" s="1"/>
  <c r="J70" i="50"/>
  <c r="J41" i="64" s="1"/>
  <c r="J43" i="64" s="1"/>
  <c r="K66" i="63"/>
  <c r="K68" i="63" s="1"/>
  <c r="K74" i="63" s="1"/>
  <c r="J59" i="52"/>
  <c r="J53" i="52"/>
  <c r="K65" i="50"/>
  <c r="K67" i="50" s="1"/>
  <c r="K69" i="50" s="1"/>
  <c r="BL567" i="6"/>
  <c r="BH568" i="6"/>
  <c r="AZ164" i="91"/>
  <c r="BO373" i="6"/>
  <c r="F52" i="9" s="1"/>
  <c r="F53" i="9" s="1"/>
  <c r="BD380" i="6"/>
  <c r="H62" i="59"/>
  <c r="G72" i="116" s="1"/>
  <c r="R7" i="71"/>
  <c r="W571" i="6"/>
  <c r="AY567" i="6"/>
  <c r="AY568" i="6" s="1"/>
  <c r="AY232" i="6"/>
  <c r="AY570" i="6" s="1"/>
  <c r="AJ571" i="6"/>
  <c r="E28" i="97"/>
  <c r="AZ164" i="59"/>
  <c r="AZ167" i="59" s="1"/>
  <c r="AZ169" i="59" s="1"/>
  <c r="BC566" i="6"/>
  <c r="D58" i="116"/>
  <c r="J48" i="59"/>
  <c r="K48" i="59" s="1"/>
  <c r="AR566" i="6"/>
  <c r="AO164" i="59"/>
  <c r="BC225" i="6"/>
  <c r="E24" i="9" s="1"/>
  <c r="AD232" i="6"/>
  <c r="AD570" i="6" s="1"/>
  <c r="U376" i="97"/>
  <c r="AG568" i="6"/>
  <c r="AN7" i="71"/>
  <c r="AS571" i="6"/>
  <c r="Q7" i="71"/>
  <c r="BC7" i="71"/>
  <c r="D21" i="52"/>
  <c r="F207" i="59"/>
  <c r="E8" i="92"/>
  <c r="D47" i="31"/>
  <c r="D10" i="34"/>
  <c r="T69" i="33"/>
  <c r="U7" i="33"/>
  <c r="P27" i="36"/>
  <c r="P26" i="36" s="1"/>
  <c r="S38" i="28"/>
  <c r="Q21" i="34"/>
  <c r="R40" i="28"/>
  <c r="O15" i="36"/>
  <c r="Q203" i="59"/>
  <c r="N58" i="63"/>
  <c r="N16" i="36"/>
  <c r="N17" i="36"/>
  <c r="N57" i="63"/>
  <c r="N22" i="34"/>
  <c r="O38" i="64"/>
  <c r="P205" i="59"/>
  <c r="E99" i="59"/>
  <c r="O56" i="63"/>
  <c r="O17" i="34"/>
  <c r="O19" i="34" s="1"/>
  <c r="N24" i="34"/>
  <c r="N20" i="34"/>
  <c r="BH571" i="6" l="1"/>
  <c r="AG571" i="6"/>
  <c r="AN568" i="6"/>
  <c r="AL571" i="6"/>
  <c r="J46" i="59"/>
  <c r="K46" i="59" s="1"/>
  <c r="BN570" i="6"/>
  <c r="BI7" i="71" s="1"/>
  <c r="BL232" i="6"/>
  <c r="BL570" i="6" s="1"/>
  <c r="BG7" i="71" s="1"/>
  <c r="B9" i="9"/>
  <c r="BL566" i="6"/>
  <c r="BL568" i="6" s="1"/>
  <c r="G32" i="97"/>
  <c r="G41" i="97" s="1"/>
  <c r="BL368" i="97"/>
  <c r="J28" i="97" s="1"/>
  <c r="C25" i="9"/>
  <c r="AR568" i="6"/>
  <c r="AR571" i="6" s="1"/>
  <c r="K55" i="71"/>
  <c r="K49" i="71"/>
  <c r="D28" i="97"/>
  <c r="BN568" i="6"/>
  <c r="BM154" i="59"/>
  <c r="AQ568" i="6"/>
  <c r="AQ569" i="6" s="1"/>
  <c r="BP230" i="6"/>
  <c r="F32" i="97"/>
  <c r="F41" i="97" s="1"/>
  <c r="M21" i="52"/>
  <c r="AE569" i="6"/>
  <c r="AO571" i="6"/>
  <c r="AJ7" i="71"/>
  <c r="Y7" i="71"/>
  <c r="AD571" i="6"/>
  <c r="F27" i="9"/>
  <c r="F12" i="9"/>
  <c r="F13" i="9" s="1"/>
  <c r="BK571" i="6"/>
  <c r="BF7" i="71"/>
  <c r="AM7" i="71"/>
  <c r="AK7" i="71"/>
  <c r="AP571" i="6"/>
  <c r="R571" i="6"/>
  <c r="M7" i="71"/>
  <c r="AH7" i="71"/>
  <c r="AM571" i="6"/>
  <c r="AK571" i="6"/>
  <c r="AF7" i="71"/>
  <c r="BK376" i="97"/>
  <c r="C12" i="9"/>
  <c r="C13" i="9" s="1"/>
  <c r="C27" i="9"/>
  <c r="L21" i="52"/>
  <c r="N207" i="59"/>
  <c r="M8" i="92"/>
  <c r="AC169" i="59"/>
  <c r="G65" i="59" s="1"/>
  <c r="F75" i="116" s="1"/>
  <c r="G63" i="59"/>
  <c r="F73" i="116" s="1"/>
  <c r="AB571" i="6"/>
  <c r="W7" i="71"/>
  <c r="K7" i="71"/>
  <c r="P571" i="6"/>
  <c r="B52" i="9"/>
  <c r="B53" i="9" s="1"/>
  <c r="BP373" i="6"/>
  <c r="BF376" i="97"/>
  <c r="S233" i="6"/>
  <c r="D60" i="116"/>
  <c r="J50" i="59"/>
  <c r="K50" i="59" s="1"/>
  <c r="H568" i="6"/>
  <c r="K207" i="59"/>
  <c r="J8" i="92"/>
  <c r="I21" i="52"/>
  <c r="AE571" i="6"/>
  <c r="Z7" i="71"/>
  <c r="D37" i="92"/>
  <c r="D20" i="91"/>
  <c r="D23" i="91" s="1"/>
  <c r="D34" i="91" s="1"/>
  <c r="N571" i="6"/>
  <c r="I7" i="71"/>
  <c r="H55" i="71"/>
  <c r="H49" i="71"/>
  <c r="F55" i="71"/>
  <c r="F49" i="71"/>
  <c r="AU7" i="71"/>
  <c r="AZ571" i="6"/>
  <c r="G79" i="63"/>
  <c r="F45" i="64"/>
  <c r="L52" i="52"/>
  <c r="M48" i="50"/>
  <c r="L58" i="52"/>
  <c r="M31" i="50"/>
  <c r="M49" i="52" s="1"/>
  <c r="M52" i="63"/>
  <c r="L8" i="92"/>
  <c r="M207" i="59"/>
  <c r="K21" i="52"/>
  <c r="N8" i="92"/>
  <c r="B54" i="9"/>
  <c r="B55" i="9" s="1"/>
  <c r="BP379" i="6"/>
  <c r="P7" i="71"/>
  <c r="U571" i="6"/>
  <c r="O7" i="71"/>
  <c r="T571" i="6"/>
  <c r="S570" i="6"/>
  <c r="BL167" i="59"/>
  <c r="BL169" i="59" s="1"/>
  <c r="B68" i="9"/>
  <c r="B69" i="9" s="1"/>
  <c r="BP552" i="6"/>
  <c r="F63" i="59"/>
  <c r="E73" i="116" s="1"/>
  <c r="Q169" i="59"/>
  <c r="F65" i="59" s="1"/>
  <c r="E75" i="116" s="1"/>
  <c r="B66" i="9"/>
  <c r="B67" i="9" s="1"/>
  <c r="BP546" i="6"/>
  <c r="D168" i="91"/>
  <c r="D38" i="92" s="1"/>
  <c r="D47" i="92" s="1"/>
  <c r="S381" i="6"/>
  <c r="BP380" i="6"/>
  <c r="I49" i="71"/>
  <c r="I55" i="71"/>
  <c r="H45" i="64"/>
  <c r="H67" i="64" s="1"/>
  <c r="I79" i="63"/>
  <c r="BM166" i="59"/>
  <c r="I571" i="6"/>
  <c r="D7" i="71"/>
  <c r="BE570" i="6"/>
  <c r="BA376" i="97"/>
  <c r="BO554" i="6"/>
  <c r="F70" i="9" s="1"/>
  <c r="BD566" i="6"/>
  <c r="BD568" i="6" s="1"/>
  <c r="BA164" i="59"/>
  <c r="BO225" i="6"/>
  <c r="F24" i="9" s="1"/>
  <c r="BD232" i="6"/>
  <c r="AL7" i="71"/>
  <c r="AQ571" i="6"/>
  <c r="AA571" i="6"/>
  <c r="V7" i="71"/>
  <c r="T7" i="71"/>
  <c r="Y571" i="6"/>
  <c r="X7" i="71"/>
  <c r="AC571" i="6"/>
  <c r="AE233" i="6"/>
  <c r="C28" i="9" s="1"/>
  <c r="C14" i="9" s="1"/>
  <c r="AO167" i="59"/>
  <c r="H60" i="59"/>
  <c r="G70" i="116" s="1"/>
  <c r="BO567" i="6"/>
  <c r="BO568" i="6" s="1"/>
  <c r="BO232" i="6"/>
  <c r="BO570" i="6" s="1"/>
  <c r="E32" i="97"/>
  <c r="E41" i="97" s="1"/>
  <c r="BI376" i="97"/>
  <c r="BM570" i="6"/>
  <c r="BH7" i="71" s="1"/>
  <c r="BB568" i="6"/>
  <c r="D376" i="97"/>
  <c r="H570" i="6"/>
  <c r="S554" i="6"/>
  <c r="BP553" i="6"/>
  <c r="BM376" i="97" s="1"/>
  <c r="J32" i="97" s="1"/>
  <c r="J41" i="97" s="1"/>
  <c r="AR7" i="71"/>
  <c r="AW571" i="6"/>
  <c r="J79" i="63"/>
  <c r="I45" i="64"/>
  <c r="BP224" i="6"/>
  <c r="B26" i="9"/>
  <c r="BP231" i="6"/>
  <c r="E25" i="9"/>
  <c r="E10" i="9"/>
  <c r="E11" i="9" s="1"/>
  <c r="BC233" i="6"/>
  <c r="E28" i="9" s="1"/>
  <c r="E14" i="9" s="1"/>
  <c r="E12" i="9"/>
  <c r="E13" i="9" s="1"/>
  <c r="E27" i="9"/>
  <c r="BG571" i="6"/>
  <c r="BB7" i="71"/>
  <c r="AY571" i="6"/>
  <c r="AT7" i="71"/>
  <c r="AZ37" i="92"/>
  <c r="H20" i="91"/>
  <c r="F22" i="52"/>
  <c r="G35" i="64"/>
  <c r="G9" i="92"/>
  <c r="G42" i="71"/>
  <c r="U7" i="71"/>
  <c r="Z571" i="6"/>
  <c r="D10" i="9"/>
  <c r="D11" i="9" s="1"/>
  <c r="D25" i="9"/>
  <c r="AX7" i="71"/>
  <c r="B24" i="9"/>
  <c r="K70" i="50"/>
  <c r="K41" i="64" s="1"/>
  <c r="K43" i="64" s="1"/>
  <c r="K45" i="64" s="1"/>
  <c r="L66" i="63"/>
  <c r="L68" i="63" s="1"/>
  <c r="L74" i="63" s="1"/>
  <c r="K59" i="52"/>
  <c r="L65" i="50"/>
  <c r="L67" i="50" s="1"/>
  <c r="L69" i="50" s="1"/>
  <c r="K53" i="52"/>
  <c r="AZ168" i="91"/>
  <c r="AZ38" i="92" s="1"/>
  <c r="AZ47" i="92" s="1"/>
  <c r="BO381" i="6"/>
  <c r="F56" i="9" s="1"/>
  <c r="S568" i="6"/>
  <c r="K16" i="67"/>
  <c r="K19" i="67" s="1"/>
  <c r="K51" i="63"/>
  <c r="BG164" i="59"/>
  <c r="BG167" i="59" s="1"/>
  <c r="BG169" i="59" s="1"/>
  <c r="BJ232" i="6"/>
  <c r="BJ570" i="6" s="1"/>
  <c r="BJ566" i="6"/>
  <c r="BJ568" i="6" s="1"/>
  <c r="AW7" i="71"/>
  <c r="H28" i="97"/>
  <c r="Q571" i="6"/>
  <c r="L7" i="71"/>
  <c r="G60" i="59"/>
  <c r="F70" i="116" s="1"/>
  <c r="BJ164" i="59"/>
  <c r="BJ167" i="59" s="1"/>
  <c r="BJ169" i="59" s="1"/>
  <c r="BM566" i="6"/>
  <c r="BM568" i="6" s="1"/>
  <c r="J62" i="59"/>
  <c r="AF571" i="6"/>
  <c r="AA7" i="71"/>
  <c r="AI7" i="71"/>
  <c r="AN571" i="6"/>
  <c r="BC568" i="6"/>
  <c r="BC571" i="6" s="1"/>
  <c r="AQ233" i="6"/>
  <c r="D28" i="9" s="1"/>
  <c r="D14" i="9" s="1"/>
  <c r="BA571" i="6"/>
  <c r="AV7" i="71"/>
  <c r="BI571" i="6"/>
  <c r="BD7" i="71"/>
  <c r="E167" i="59"/>
  <c r="E60" i="59"/>
  <c r="E42" i="71"/>
  <c r="E9" i="92"/>
  <c r="D22" i="52"/>
  <c r="E35" i="64"/>
  <c r="T38" i="28"/>
  <c r="Q27" i="36"/>
  <c r="Q26" i="36" s="1"/>
  <c r="R21" i="34"/>
  <c r="S40" i="28"/>
  <c r="R203" i="59"/>
  <c r="P15" i="36"/>
  <c r="P16" i="36" s="1"/>
  <c r="P17" i="34"/>
  <c r="P56" i="63"/>
  <c r="O20" i="34"/>
  <c r="D48" i="31"/>
  <c r="D12" i="34"/>
  <c r="D50" i="31" s="1"/>
  <c r="N35" i="64"/>
  <c r="N9" i="92"/>
  <c r="M22" i="52"/>
  <c r="N42" i="71"/>
  <c r="P38" i="64"/>
  <c r="D109" i="116"/>
  <c r="O16" i="36"/>
  <c r="P207" i="59"/>
  <c r="O8" i="92"/>
  <c r="N21" i="52"/>
  <c r="D8" i="64"/>
  <c r="U69" i="33"/>
  <c r="V7" i="33"/>
  <c r="O57" i="63"/>
  <c r="O58" i="63" s="1"/>
  <c r="O22" i="34"/>
  <c r="K62" i="59" l="1"/>
  <c r="BL571" i="6"/>
  <c r="I28" i="97"/>
  <c r="BN571" i="6"/>
  <c r="BM164" i="59"/>
  <c r="BP225" i="6"/>
  <c r="H32" i="97"/>
  <c r="H41" i="97" s="1"/>
  <c r="BP232" i="6"/>
  <c r="BC569" i="6"/>
  <c r="Q205" i="59"/>
  <c r="O21" i="52" s="1"/>
  <c r="BP567" i="6"/>
  <c r="BO571" i="6"/>
  <c r="BJ7" i="71"/>
  <c r="BE7" i="71"/>
  <c r="BJ571" i="6"/>
  <c r="H79" i="63"/>
  <c r="G45" i="64"/>
  <c r="AO169" i="59"/>
  <c r="H65" i="59" s="1"/>
  <c r="G75" i="116" s="1"/>
  <c r="H63" i="59"/>
  <c r="G73" i="116" s="1"/>
  <c r="M52" i="52"/>
  <c r="N52" i="63"/>
  <c r="N48" i="50"/>
  <c r="N31" i="50"/>
  <c r="N49" i="52" s="1"/>
  <c r="M58" i="52"/>
  <c r="B28" i="9"/>
  <c r="L70" i="50"/>
  <c r="L41" i="64" s="1"/>
  <c r="L43" i="64" s="1"/>
  <c r="L53" i="52"/>
  <c r="M66" i="63"/>
  <c r="M68" i="63" s="1"/>
  <c r="M74" i="63" s="1"/>
  <c r="M65" i="50"/>
  <c r="M67" i="50" s="1"/>
  <c r="M69" i="50" s="1"/>
  <c r="L59" i="52"/>
  <c r="H571" i="6"/>
  <c r="C7" i="71"/>
  <c r="L16" i="67"/>
  <c r="L19" i="67" s="1"/>
  <c r="L51" i="63"/>
  <c r="K55" i="64"/>
  <c r="K67" i="64"/>
  <c r="BM571" i="6"/>
  <c r="BB571" i="6"/>
  <c r="BD570" i="6"/>
  <c r="BO233" i="6"/>
  <c r="F28" i="9" s="1"/>
  <c r="N7" i="71"/>
  <c r="S571" i="6"/>
  <c r="B12" i="9"/>
  <c r="B13" i="9" s="1"/>
  <c r="B27" i="9"/>
  <c r="D32" i="97"/>
  <c r="BL376" i="97"/>
  <c r="E169" i="59"/>
  <c r="E63" i="59"/>
  <c r="B25" i="9"/>
  <c r="B10" i="9"/>
  <c r="B11" i="9" s="1"/>
  <c r="F25" i="9"/>
  <c r="F10" i="9"/>
  <c r="F11" i="9" s="1"/>
  <c r="F55" i="64"/>
  <c r="F67" i="64"/>
  <c r="J35" i="64"/>
  <c r="J9" i="92"/>
  <c r="J42" i="71"/>
  <c r="I22" i="52"/>
  <c r="BE571" i="6"/>
  <c r="AZ7" i="71"/>
  <c r="BA167" i="59"/>
  <c r="BM167" i="59" s="1"/>
  <c r="I60" i="59"/>
  <c r="H70" i="116" s="1"/>
  <c r="L35" i="64"/>
  <c r="L9" i="92"/>
  <c r="L42" i="71"/>
  <c r="K22" i="52"/>
  <c r="BP566" i="6"/>
  <c r="D70" i="116"/>
  <c r="I55" i="64"/>
  <c r="I67" i="64"/>
  <c r="B56" i="9"/>
  <c r="BP381" i="6"/>
  <c r="G49" i="71"/>
  <c r="G55" i="71"/>
  <c r="B70" i="9"/>
  <c r="BP554" i="6"/>
  <c r="BO569" i="6"/>
  <c r="H6" i="111"/>
  <c r="H44" i="71"/>
  <c r="BP568" i="6"/>
  <c r="S569" i="6"/>
  <c r="M42" i="71"/>
  <c r="M35" i="64"/>
  <c r="M9" i="92"/>
  <c r="L22" i="52"/>
  <c r="F79" i="63"/>
  <c r="E45" i="64"/>
  <c r="E49" i="71"/>
  <c r="E55" i="71"/>
  <c r="D123" i="116"/>
  <c r="O9" i="92"/>
  <c r="O42" i="71"/>
  <c r="O35" i="64"/>
  <c r="N22" i="52"/>
  <c r="E13" i="63"/>
  <c r="D156" i="116" s="1"/>
  <c r="P19" i="34"/>
  <c r="E5" i="34"/>
  <c r="P57" i="63"/>
  <c r="E14" i="63" s="1"/>
  <c r="D157" i="116" s="1"/>
  <c r="P22" i="34"/>
  <c r="S203" i="59"/>
  <c r="T40" i="28"/>
  <c r="Q15" i="36"/>
  <c r="N55" i="71"/>
  <c r="N49" i="71"/>
  <c r="R205" i="59"/>
  <c r="Q38" i="64"/>
  <c r="V69" i="33"/>
  <c r="W7" i="33"/>
  <c r="U38" i="28"/>
  <c r="S21" i="34"/>
  <c r="R27" i="36"/>
  <c r="R26" i="36" s="1"/>
  <c r="O79" i="63"/>
  <c r="O24" i="34"/>
  <c r="P8" i="92" l="1"/>
  <c r="Q207" i="59"/>
  <c r="BP233" i="6"/>
  <c r="BP569" i="6"/>
  <c r="E205" i="59"/>
  <c r="E65" i="59"/>
  <c r="I44" i="71"/>
  <c r="I6" i="111"/>
  <c r="I15" i="111" s="1"/>
  <c r="F14" i="9"/>
  <c r="H14" i="9"/>
  <c r="J60" i="59"/>
  <c r="K60" i="59" s="1"/>
  <c r="BD571" i="6"/>
  <c r="AY7" i="71"/>
  <c r="N79" i="63"/>
  <c r="M79" i="63"/>
  <c r="L45" i="64"/>
  <c r="M51" i="63"/>
  <c r="M16" i="67"/>
  <c r="M19" i="67" s="1"/>
  <c r="M49" i="71"/>
  <c r="M55" i="71"/>
  <c r="D41" i="97"/>
  <c r="I32" i="97"/>
  <c r="I41" i="97" s="1"/>
  <c r="N65" i="50"/>
  <c r="N67" i="50" s="1"/>
  <c r="N69" i="50" s="1"/>
  <c r="M70" i="50"/>
  <c r="M41" i="64" s="1"/>
  <c r="M43" i="64" s="1"/>
  <c r="M45" i="64" s="1"/>
  <c r="M53" i="52"/>
  <c r="M59" i="52"/>
  <c r="N66" i="63"/>
  <c r="N68" i="63" s="1"/>
  <c r="N74" i="63" s="1"/>
  <c r="N58" i="52"/>
  <c r="N52" i="52"/>
  <c r="O31" i="50"/>
  <c r="O49" i="52" s="1"/>
  <c r="O52" i="63"/>
  <c r="O48" i="50"/>
  <c r="H50" i="71"/>
  <c r="H57" i="71"/>
  <c r="D73" i="116"/>
  <c r="B14" i="9"/>
  <c r="I63" i="59"/>
  <c r="H73" i="116" s="1"/>
  <c r="BA169" i="59"/>
  <c r="I65" i="59" s="1"/>
  <c r="H75" i="116" s="1"/>
  <c r="K44" i="71"/>
  <c r="K6" i="111"/>
  <c r="K15" i="111" s="1"/>
  <c r="J55" i="71"/>
  <c r="J49" i="71"/>
  <c r="K79" i="63"/>
  <c r="J45" i="64"/>
  <c r="G67" i="64"/>
  <c r="G55" i="64"/>
  <c r="F44" i="71"/>
  <c r="F6" i="111"/>
  <c r="F15" i="111" s="1"/>
  <c r="L49" i="71"/>
  <c r="L55" i="71"/>
  <c r="E55" i="64"/>
  <c r="E67" i="64"/>
  <c r="E43" i="31"/>
  <c r="E7" i="34"/>
  <c r="S205" i="59"/>
  <c r="R38" i="64"/>
  <c r="Q56" i="63"/>
  <c r="Q58" i="63" s="1"/>
  <c r="P24" i="34"/>
  <c r="Q17" i="34"/>
  <c r="Q19" i="34" s="1"/>
  <c r="P20" i="34"/>
  <c r="P58" i="63"/>
  <c r="O49" i="71"/>
  <c r="O55" i="71"/>
  <c r="R15" i="36"/>
  <c r="R16" i="36" s="1"/>
  <c r="U40" i="28"/>
  <c r="T203" i="59"/>
  <c r="O22" i="52"/>
  <c r="P42" i="71"/>
  <c r="P9" i="92"/>
  <c r="P35" i="64"/>
  <c r="W69" i="33"/>
  <c r="X7" i="33"/>
  <c r="Q57" i="63"/>
  <c r="Q22" i="34"/>
  <c r="P21" i="52"/>
  <c r="R207" i="59"/>
  <c r="Q8" i="92"/>
  <c r="S27" i="36"/>
  <c r="S26" i="36" s="1"/>
  <c r="V38" i="28"/>
  <c r="T21" i="34"/>
  <c r="Q16" i="36"/>
  <c r="P79" i="63"/>
  <c r="E36" i="63" s="1"/>
  <c r="D179" i="116" s="1"/>
  <c r="G14" i="9" l="1"/>
  <c r="J63" i="59"/>
  <c r="K63" i="59" s="1"/>
  <c r="M55" i="64"/>
  <c r="M67" i="64"/>
  <c r="N16" i="67"/>
  <c r="N19" i="67" s="1"/>
  <c r="N51" i="63"/>
  <c r="F57" i="71"/>
  <c r="F50" i="71"/>
  <c r="P31" i="50"/>
  <c r="P49" i="52" s="1"/>
  <c r="P52" i="63"/>
  <c r="E9" i="63" s="1"/>
  <c r="D152" i="116" s="1"/>
  <c r="D10" i="116" s="1"/>
  <c r="P48" i="50"/>
  <c r="O52" i="52"/>
  <c r="O58" i="52"/>
  <c r="O66" i="63"/>
  <c r="O68" i="63" s="1"/>
  <c r="O74" i="63" s="1"/>
  <c r="O65" i="50"/>
  <c r="O67" i="50" s="1"/>
  <c r="O69" i="50" s="1"/>
  <c r="N53" i="52"/>
  <c r="N70" i="50"/>
  <c r="N41" i="64" s="1"/>
  <c r="N43" i="64" s="1"/>
  <c r="N45" i="64" s="1"/>
  <c r="N67" i="64" s="1"/>
  <c r="N6" i="111" s="1"/>
  <c r="N59" i="52"/>
  <c r="G44" i="71"/>
  <c r="G6" i="111"/>
  <c r="G15" i="111" s="1"/>
  <c r="I57" i="71"/>
  <c r="I50" i="71"/>
  <c r="K50" i="71"/>
  <c r="K57" i="71"/>
  <c r="L67" i="64"/>
  <c r="L55" i="64"/>
  <c r="J55" i="64"/>
  <c r="J67" i="64"/>
  <c r="BM169" i="59"/>
  <c r="D75" i="116"/>
  <c r="J65" i="59"/>
  <c r="C21" i="52"/>
  <c r="D8" i="92"/>
  <c r="E207" i="59"/>
  <c r="E101" i="59"/>
  <c r="D111" i="116" s="1"/>
  <c r="E44" i="71"/>
  <c r="E6" i="111"/>
  <c r="E15" i="111" s="1"/>
  <c r="X69" i="33"/>
  <c r="Y7" i="33"/>
  <c r="S38" i="64"/>
  <c r="T205" i="59"/>
  <c r="W38" i="28"/>
  <c r="U21" i="34"/>
  <c r="T27" i="36"/>
  <c r="T26" i="36" s="1"/>
  <c r="P49" i="71"/>
  <c r="P55" i="71"/>
  <c r="F5" i="34"/>
  <c r="E8" i="34"/>
  <c r="E46" i="31" s="1"/>
  <c r="E45" i="31"/>
  <c r="Q35" i="64"/>
  <c r="Q9" i="92"/>
  <c r="Q42" i="71"/>
  <c r="P22" i="52"/>
  <c r="S207" i="59"/>
  <c r="Q21" i="52"/>
  <c r="R8" i="92"/>
  <c r="E15" i="63"/>
  <c r="R57" i="63"/>
  <c r="R22" i="34"/>
  <c r="Q79" i="63"/>
  <c r="U203" i="59"/>
  <c r="S15" i="36"/>
  <c r="S16" i="36" s="1"/>
  <c r="V40" i="28"/>
  <c r="R17" i="34"/>
  <c r="R19" i="34" s="1"/>
  <c r="R56" i="63"/>
  <c r="Q20" i="34"/>
  <c r="Q24" i="34"/>
  <c r="K65" i="59" l="1"/>
  <c r="L6" i="111"/>
  <c r="L15" i="111" s="1"/>
  <c r="L44" i="71"/>
  <c r="O51" i="63"/>
  <c r="O16" i="67"/>
  <c r="O19" i="67" s="1"/>
  <c r="O70" i="50"/>
  <c r="O41" i="64" s="1"/>
  <c r="P66" i="63"/>
  <c r="P65" i="50"/>
  <c r="P67" i="50" s="1"/>
  <c r="P69" i="50" s="1"/>
  <c r="O59" i="52"/>
  <c r="O53" i="52"/>
  <c r="N44" i="71"/>
  <c r="J44" i="71"/>
  <c r="J6" i="111"/>
  <c r="J15" i="111" s="1"/>
  <c r="M44" i="71"/>
  <c r="M6" i="111"/>
  <c r="M15" i="111" s="1"/>
  <c r="C22" i="52"/>
  <c r="D35" i="64"/>
  <c r="D9" i="92"/>
  <c r="D42" i="71"/>
  <c r="E208" i="59"/>
  <c r="E103" i="59"/>
  <c r="G57" i="71"/>
  <c r="G50" i="71"/>
  <c r="Q52" i="63"/>
  <c r="P52" i="52"/>
  <c r="Q31" i="50"/>
  <c r="Q49" i="52" s="1"/>
  <c r="Q48" i="50"/>
  <c r="P58" i="52"/>
  <c r="E50" i="71"/>
  <c r="E57" i="71"/>
  <c r="R24" i="34"/>
  <c r="S56" i="63"/>
  <c r="R20" i="34"/>
  <c r="S17" i="34"/>
  <c r="S19" i="34" s="1"/>
  <c r="D158" i="116"/>
  <c r="Q49" i="71"/>
  <c r="Q55" i="71"/>
  <c r="T15" i="36"/>
  <c r="V203" i="59"/>
  <c r="W40" i="28"/>
  <c r="T207" i="59"/>
  <c r="S8" i="92"/>
  <c r="R21" i="52"/>
  <c r="R9" i="92"/>
  <c r="R42" i="71"/>
  <c r="Q22" i="52"/>
  <c r="R35" i="64"/>
  <c r="F43" i="31"/>
  <c r="F7" i="34"/>
  <c r="S57" i="63"/>
  <c r="S22" i="34"/>
  <c r="N57" i="71"/>
  <c r="N50" i="71"/>
  <c r="R79" i="63"/>
  <c r="Y69" i="33"/>
  <c r="Z7" i="33"/>
  <c r="T38" i="64"/>
  <c r="U205" i="59"/>
  <c r="V21" i="34"/>
  <c r="X38" i="28"/>
  <c r="U27" i="36"/>
  <c r="U26" i="36" s="1"/>
  <c r="R58" i="63"/>
  <c r="P59" i="52" l="1"/>
  <c r="P70" i="50"/>
  <c r="P41" i="64" s="1"/>
  <c r="P43" i="64" s="1"/>
  <c r="P45" i="64" s="1"/>
  <c r="P53" i="52"/>
  <c r="Q65" i="50"/>
  <c r="Q67" i="50" s="1"/>
  <c r="Q69" i="50" s="1"/>
  <c r="Q66" i="63"/>
  <c r="Q68" i="63" s="1"/>
  <c r="Q74" i="63" s="1"/>
  <c r="P68" i="63"/>
  <c r="P74" i="63" s="1"/>
  <c r="E23" i="63"/>
  <c r="M50" i="71"/>
  <c r="M57" i="71"/>
  <c r="D55" i="71"/>
  <c r="D49" i="71"/>
  <c r="L57" i="71"/>
  <c r="L50" i="71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D11" i="64"/>
  <c r="O43" i="64"/>
  <c r="O45" i="64" s="1"/>
  <c r="E104" i="59"/>
  <c r="D114" i="116" s="1"/>
  <c r="D113" i="116"/>
  <c r="D14" i="116" s="1"/>
  <c r="P51" i="63"/>
  <c r="E8" i="63" s="1"/>
  <c r="D151" i="116" s="1"/>
  <c r="D9" i="116" s="1"/>
  <c r="P16" i="67"/>
  <c r="P19" i="67" s="1"/>
  <c r="D10" i="92"/>
  <c r="C23" i="52"/>
  <c r="D43" i="71"/>
  <c r="D56" i="71" s="1"/>
  <c r="F208" i="59"/>
  <c r="J50" i="71"/>
  <c r="J57" i="71"/>
  <c r="R52" i="63"/>
  <c r="R31" i="50"/>
  <c r="R49" i="52" s="1"/>
  <c r="R48" i="50"/>
  <c r="Q58" i="52"/>
  <c r="Q52" i="52"/>
  <c r="S21" i="52"/>
  <c r="U207" i="59"/>
  <c r="T8" i="92"/>
  <c r="T57" i="63"/>
  <c r="T22" i="34"/>
  <c r="R49" i="71"/>
  <c r="R55" i="71"/>
  <c r="Z69" i="33"/>
  <c r="AA7" i="33"/>
  <c r="G5" i="34"/>
  <c r="F8" i="34"/>
  <c r="F46" i="31" s="1"/>
  <c r="F45" i="31"/>
  <c r="X40" i="28"/>
  <c r="U15" i="36"/>
  <c r="U16" i="36" s="1"/>
  <c r="W203" i="59"/>
  <c r="Y38" i="28"/>
  <c r="V27" i="36"/>
  <c r="V26" i="36" s="1"/>
  <c r="W21" i="34"/>
  <c r="U38" i="64"/>
  <c r="V205" i="59"/>
  <c r="T17" i="34"/>
  <c r="T19" i="34" s="1"/>
  <c r="T56" i="63"/>
  <c r="T58" i="63" s="1"/>
  <c r="S24" i="34"/>
  <c r="S20" i="34"/>
  <c r="S79" i="63"/>
  <c r="T16" i="36"/>
  <c r="S9" i="92"/>
  <c r="R22" i="52"/>
  <c r="S35" i="64"/>
  <c r="S42" i="71"/>
  <c r="S58" i="63"/>
  <c r="D120" i="116" l="1"/>
  <c r="Q16" i="67"/>
  <c r="Q19" i="67" s="1"/>
  <c r="Q51" i="63"/>
  <c r="Q59" i="52"/>
  <c r="Q53" i="52"/>
  <c r="Q70" i="50"/>
  <c r="Q41" i="64" s="1"/>
  <c r="Q43" i="64" s="1"/>
  <c r="Q45" i="64" s="1"/>
  <c r="R66" i="63"/>
  <c r="R68" i="63" s="1"/>
  <c r="R74" i="63" s="1"/>
  <c r="R65" i="50"/>
  <c r="R67" i="50" s="1"/>
  <c r="R69" i="50" s="1"/>
  <c r="E35" i="63"/>
  <c r="D178" i="116" s="1"/>
  <c r="Q78" i="63"/>
  <c r="R78" i="63" s="1"/>
  <c r="S78" i="63" s="1"/>
  <c r="D55" i="64"/>
  <c r="D67" i="64"/>
  <c r="S31" i="50"/>
  <c r="S49" i="52" s="1"/>
  <c r="S48" i="50"/>
  <c r="R58" i="52"/>
  <c r="S52" i="63"/>
  <c r="R52" i="52"/>
  <c r="D23" i="52"/>
  <c r="G208" i="59"/>
  <c r="E43" i="71"/>
  <c r="E56" i="71" s="1"/>
  <c r="E10" i="92"/>
  <c r="O55" i="64"/>
  <c r="O67" i="64"/>
  <c r="P67" i="64"/>
  <c r="P55" i="64"/>
  <c r="E25" i="63"/>
  <c r="D166" i="116"/>
  <c r="D11" i="116" s="1"/>
  <c r="D126" i="116"/>
  <c r="D13" i="64"/>
  <c r="D128" i="116" s="1"/>
  <c r="T78" i="63"/>
  <c r="U57" i="63"/>
  <c r="U22" i="34"/>
  <c r="U17" i="34"/>
  <c r="U19" i="34" s="1"/>
  <c r="T20" i="34"/>
  <c r="U56" i="63"/>
  <c r="T24" i="34"/>
  <c r="G43" i="31"/>
  <c r="G7" i="34"/>
  <c r="T42" i="71"/>
  <c r="T9" i="92"/>
  <c r="T35" i="64"/>
  <c r="S22" i="52"/>
  <c r="S49" i="71"/>
  <c r="S55" i="71"/>
  <c r="U8" i="92"/>
  <c r="V207" i="59"/>
  <c r="T21" i="52"/>
  <c r="Y40" i="28"/>
  <c r="V15" i="36"/>
  <c r="V16" i="36" s="1"/>
  <c r="X203" i="59"/>
  <c r="AA69" i="33"/>
  <c r="AB7" i="33"/>
  <c r="T79" i="63"/>
  <c r="W205" i="59"/>
  <c r="V38" i="64"/>
  <c r="W27" i="36"/>
  <c r="W26" i="36" s="1"/>
  <c r="Z38" i="28"/>
  <c r="X21" i="34"/>
  <c r="U78" i="63" l="1"/>
  <c r="Q67" i="64"/>
  <c r="Q55" i="64"/>
  <c r="R16" i="67"/>
  <c r="R19" i="67" s="1"/>
  <c r="R51" i="63"/>
  <c r="O44" i="71"/>
  <c r="O6" i="111"/>
  <c r="O15" i="111" s="1"/>
  <c r="T52" i="63"/>
  <c r="T31" i="50"/>
  <c r="T49" i="52" s="1"/>
  <c r="S52" i="52"/>
  <c r="S58" i="52"/>
  <c r="T48" i="50"/>
  <c r="D15" i="64"/>
  <c r="D130" i="116" s="1"/>
  <c r="D6" i="111"/>
  <c r="D15" i="111" s="1"/>
  <c r="D44" i="71"/>
  <c r="D70" i="64"/>
  <c r="F43" i="71"/>
  <c r="F56" i="71" s="1"/>
  <c r="F10" i="92"/>
  <c r="E23" i="52"/>
  <c r="H208" i="59"/>
  <c r="D168" i="116"/>
  <c r="E31" i="63"/>
  <c r="D174" i="116" s="1"/>
  <c r="P44" i="71"/>
  <c r="P6" i="111"/>
  <c r="P15" i="111" s="1"/>
  <c r="R59" i="52"/>
  <c r="R70" i="50"/>
  <c r="R41" i="64" s="1"/>
  <c r="R43" i="64" s="1"/>
  <c r="R45" i="64" s="1"/>
  <c r="R53" i="52"/>
  <c r="S65" i="50"/>
  <c r="S67" i="50" s="1"/>
  <c r="S69" i="50" s="1"/>
  <c r="S66" i="63"/>
  <c r="S68" i="63" s="1"/>
  <c r="S74" i="63" s="1"/>
  <c r="AB69" i="33"/>
  <c r="AC7" i="33"/>
  <c r="U79" i="63"/>
  <c r="V78" i="63" s="1"/>
  <c r="AA38" i="28"/>
  <c r="Y21" i="34"/>
  <c r="X27" i="36"/>
  <c r="X26" i="36" s="1"/>
  <c r="U58" i="63"/>
  <c r="Y203" i="59"/>
  <c r="Z40" i="28"/>
  <c r="W15" i="36"/>
  <c r="W16" i="36" s="1"/>
  <c r="H5" i="34"/>
  <c r="G8" i="34"/>
  <c r="G46" i="31" s="1"/>
  <c r="G45" i="31"/>
  <c r="U21" i="52"/>
  <c r="W207" i="59"/>
  <c r="V8" i="92"/>
  <c r="X205" i="59"/>
  <c r="W38" i="64"/>
  <c r="T55" i="71"/>
  <c r="T49" i="71"/>
  <c r="U24" i="34"/>
  <c r="V56" i="63"/>
  <c r="U20" i="34"/>
  <c r="V17" i="34"/>
  <c r="V19" i="34" s="1"/>
  <c r="U9" i="92"/>
  <c r="U35" i="64"/>
  <c r="U42" i="71"/>
  <c r="T22" i="52"/>
  <c r="V57" i="63"/>
  <c r="V22" i="34"/>
  <c r="D50" i="71" l="1"/>
  <c r="D57" i="71"/>
  <c r="P50" i="71"/>
  <c r="P57" i="71"/>
  <c r="O57" i="71"/>
  <c r="O50" i="71"/>
  <c r="S70" i="50"/>
  <c r="S41" i="64" s="1"/>
  <c r="S43" i="64" s="1"/>
  <c r="S45" i="64" s="1"/>
  <c r="T65" i="50"/>
  <c r="T67" i="50" s="1"/>
  <c r="T69" i="50" s="1"/>
  <c r="T66" i="63"/>
  <c r="T68" i="63" s="1"/>
  <c r="T74" i="63" s="1"/>
  <c r="S59" i="52"/>
  <c r="S53" i="52"/>
  <c r="G10" i="92"/>
  <c r="F23" i="52"/>
  <c r="I208" i="59"/>
  <c r="G43" i="71"/>
  <c r="G56" i="71" s="1"/>
  <c r="U52" i="63"/>
  <c r="U31" i="50"/>
  <c r="U49" i="52" s="1"/>
  <c r="T52" i="52"/>
  <c r="U48" i="50"/>
  <c r="T58" i="52"/>
  <c r="S51" i="63"/>
  <c r="S16" i="67"/>
  <c r="S19" i="67" s="1"/>
  <c r="D9" i="111"/>
  <c r="E69" i="64"/>
  <c r="D45" i="71"/>
  <c r="D58" i="71" s="1"/>
  <c r="R55" i="64"/>
  <c r="R67" i="64"/>
  <c r="Q6" i="111"/>
  <c r="Q15" i="111" s="1"/>
  <c r="Q44" i="71"/>
  <c r="AC69" i="33"/>
  <c r="AD7" i="33"/>
  <c r="V58" i="63"/>
  <c r="W8" i="92"/>
  <c r="X207" i="59"/>
  <c r="V21" i="52"/>
  <c r="AA40" i="28"/>
  <c r="Z203" i="59"/>
  <c r="X15" i="36"/>
  <c r="X16" i="36" s="1"/>
  <c r="Z21" i="34"/>
  <c r="AB38" i="28"/>
  <c r="Y27" i="36"/>
  <c r="Y26" i="36" s="1"/>
  <c r="H43" i="31"/>
  <c r="H7" i="34"/>
  <c r="X38" i="64"/>
  <c r="Y205" i="59"/>
  <c r="U49" i="71"/>
  <c r="U55" i="71"/>
  <c r="U22" i="52"/>
  <c r="V42" i="71"/>
  <c r="V35" i="64"/>
  <c r="V9" i="92"/>
  <c r="V79" i="63"/>
  <c r="W78" i="63" s="1"/>
  <c r="W57" i="63"/>
  <c r="W22" i="34"/>
  <c r="V24" i="34"/>
  <c r="W56" i="63"/>
  <c r="W58" i="63" s="1"/>
  <c r="W17" i="34"/>
  <c r="W19" i="34" s="1"/>
  <c r="V20" i="34"/>
  <c r="S67" i="64" l="1"/>
  <c r="S55" i="64"/>
  <c r="E8" i="111"/>
  <c r="E70" i="64"/>
  <c r="T16" i="67"/>
  <c r="T19" i="67" s="1"/>
  <c r="T51" i="63"/>
  <c r="H43" i="71"/>
  <c r="H56" i="71" s="1"/>
  <c r="G23" i="52"/>
  <c r="H10" i="92"/>
  <c r="J208" i="59"/>
  <c r="U65" i="50"/>
  <c r="U67" i="50" s="1"/>
  <c r="U69" i="50" s="1"/>
  <c r="T59" i="52"/>
  <c r="T70" i="50"/>
  <c r="T41" i="64" s="1"/>
  <c r="T43" i="64" s="1"/>
  <c r="T45" i="64" s="1"/>
  <c r="U66" i="63"/>
  <c r="U68" i="63" s="1"/>
  <c r="U74" i="63" s="1"/>
  <c r="T53" i="52"/>
  <c r="Q50" i="71"/>
  <c r="Q57" i="71"/>
  <c r="R6" i="111"/>
  <c r="R15" i="111" s="1"/>
  <c r="R44" i="71"/>
  <c r="U58" i="52"/>
  <c r="V52" i="63"/>
  <c r="V48" i="50"/>
  <c r="U52" i="52"/>
  <c r="V31" i="50"/>
  <c r="V49" i="52" s="1"/>
  <c r="W42" i="71"/>
  <c r="W35" i="64"/>
  <c r="V22" i="52"/>
  <c r="W9" i="92"/>
  <c r="X57" i="63"/>
  <c r="X22" i="34"/>
  <c r="W79" i="63"/>
  <c r="X78" i="63" s="1"/>
  <c r="X8" i="92"/>
  <c r="Y207" i="59"/>
  <c r="W21" i="52"/>
  <c r="AA203" i="59"/>
  <c r="AB40" i="28"/>
  <c r="Y15" i="36"/>
  <c r="Y16" i="36" s="1"/>
  <c r="AD69" i="33"/>
  <c r="AE7" i="33"/>
  <c r="V49" i="71"/>
  <c r="V55" i="71"/>
  <c r="H45" i="31"/>
  <c r="H8" i="34"/>
  <c r="H46" i="31" s="1"/>
  <c r="AC38" i="28"/>
  <c r="AA21" i="34"/>
  <c r="Z27" i="36"/>
  <c r="Z26" i="36" s="1"/>
  <c r="AC70" i="33"/>
  <c r="Y38" i="64"/>
  <c r="Z205" i="59"/>
  <c r="X17" i="34"/>
  <c r="X19" i="34" s="1"/>
  <c r="W20" i="34"/>
  <c r="W24" i="34"/>
  <c r="X56" i="63"/>
  <c r="X58" i="63" s="1"/>
  <c r="T55" i="64" l="1"/>
  <c r="T67" i="64"/>
  <c r="U16" i="67"/>
  <c r="U19" i="67" s="1"/>
  <c r="U51" i="63"/>
  <c r="F69" i="64"/>
  <c r="E45" i="71"/>
  <c r="E58" i="71" s="1"/>
  <c r="E9" i="111"/>
  <c r="R57" i="71"/>
  <c r="R50" i="71"/>
  <c r="V65" i="50"/>
  <c r="V67" i="50" s="1"/>
  <c r="V69" i="50" s="1"/>
  <c r="U59" i="52"/>
  <c r="U70" i="50"/>
  <c r="U41" i="64" s="1"/>
  <c r="U43" i="64" s="1"/>
  <c r="U45" i="64" s="1"/>
  <c r="U53" i="52"/>
  <c r="V66" i="63"/>
  <c r="V68" i="63" s="1"/>
  <c r="V74" i="63" s="1"/>
  <c r="V58" i="52"/>
  <c r="V52" i="52"/>
  <c r="W52" i="63"/>
  <c r="W48" i="50"/>
  <c r="W31" i="50"/>
  <c r="W49" i="52" s="1"/>
  <c r="I43" i="71"/>
  <c r="I56" i="71" s="1"/>
  <c r="K208" i="59"/>
  <c r="H23" i="52"/>
  <c r="I10" i="92"/>
  <c r="S6" i="111"/>
  <c r="S15" i="111" s="1"/>
  <c r="S44" i="71"/>
  <c r="AA205" i="59"/>
  <c r="Z38" i="64"/>
  <c r="Y57" i="63"/>
  <c r="Y22" i="34"/>
  <c r="X9" i="92"/>
  <c r="W22" i="52"/>
  <c r="X42" i="71"/>
  <c r="X35" i="64"/>
  <c r="X20" i="34"/>
  <c r="X24" i="34"/>
  <c r="Y17" i="34"/>
  <c r="Y19" i="34" s="1"/>
  <c r="Y56" i="63"/>
  <c r="Y58" i="63" s="1"/>
  <c r="E9" i="34"/>
  <c r="X21" i="52"/>
  <c r="Z207" i="59"/>
  <c r="Y8" i="92"/>
  <c r="AB203" i="59"/>
  <c r="Z15" i="36"/>
  <c r="AC40" i="28"/>
  <c r="E39" i="35" s="1"/>
  <c r="E37" i="35"/>
  <c r="AE69" i="33"/>
  <c r="AF7" i="33"/>
  <c r="X79" i="63"/>
  <c r="Y78" i="63" s="1"/>
  <c r="AD38" i="28"/>
  <c r="AA27" i="36"/>
  <c r="AA26" i="36" s="1"/>
  <c r="AB21" i="34"/>
  <c r="W55" i="71"/>
  <c r="W49" i="71"/>
  <c r="I23" i="52" l="1"/>
  <c r="L208" i="59"/>
  <c r="J43" i="71"/>
  <c r="J56" i="71" s="1"/>
  <c r="J10" i="92"/>
  <c r="V51" i="63"/>
  <c r="V16" i="67"/>
  <c r="V19" i="67" s="1"/>
  <c r="U55" i="64"/>
  <c r="U67" i="64"/>
  <c r="X48" i="50"/>
  <c r="W58" i="52"/>
  <c r="X52" i="63"/>
  <c r="X31" i="50"/>
  <c r="X49" i="52" s="1"/>
  <c r="W52" i="52"/>
  <c r="F8" i="111"/>
  <c r="F70" i="64"/>
  <c r="V53" i="52"/>
  <c r="W66" i="63"/>
  <c r="W68" i="63" s="1"/>
  <c r="W74" i="63" s="1"/>
  <c r="V59" i="52"/>
  <c r="V70" i="50"/>
  <c r="V41" i="64" s="1"/>
  <c r="V43" i="64" s="1"/>
  <c r="V45" i="64" s="1"/>
  <c r="W65" i="50"/>
  <c r="W67" i="50" s="1"/>
  <c r="W69" i="50" s="1"/>
  <c r="T44" i="71"/>
  <c r="T6" i="111"/>
  <c r="T15" i="111" s="1"/>
  <c r="S57" i="71"/>
  <c r="S50" i="71"/>
  <c r="Z57" i="63"/>
  <c r="Z22" i="34"/>
  <c r="Y21" i="52"/>
  <c r="AA207" i="59"/>
  <c r="Z8" i="92"/>
  <c r="AA38" i="64"/>
  <c r="AB205" i="59"/>
  <c r="F99" i="59"/>
  <c r="Z56" i="63"/>
  <c r="Y24" i="34"/>
  <c r="Z17" i="34"/>
  <c r="Z19" i="34" s="1"/>
  <c r="Y20" i="34"/>
  <c r="AF69" i="33"/>
  <c r="AG7" i="33"/>
  <c r="AC203" i="59"/>
  <c r="AA15" i="36"/>
  <c r="AD40" i="28"/>
  <c r="E10" i="34"/>
  <c r="E47" i="31"/>
  <c r="Z16" i="36"/>
  <c r="Z17" i="36"/>
  <c r="Y79" i="63"/>
  <c r="Z78" i="63" s="1"/>
  <c r="AB27" i="36"/>
  <c r="AB26" i="36" s="1"/>
  <c r="AE38" i="28"/>
  <c r="AC21" i="34"/>
  <c r="X49" i="71"/>
  <c r="X55" i="71"/>
  <c r="Y42" i="71"/>
  <c r="X22" i="52"/>
  <c r="Y35" i="64"/>
  <c r="Y9" i="92"/>
  <c r="W16" i="67" l="1"/>
  <c r="W19" i="67" s="1"/>
  <c r="W51" i="63"/>
  <c r="W70" i="50"/>
  <c r="W41" i="64" s="1"/>
  <c r="W43" i="64" s="1"/>
  <c r="W45" i="64" s="1"/>
  <c r="W53" i="52"/>
  <c r="X66" i="63"/>
  <c r="X68" i="63" s="1"/>
  <c r="X74" i="63" s="1"/>
  <c r="X65" i="50"/>
  <c r="X67" i="50" s="1"/>
  <c r="X69" i="50" s="1"/>
  <c r="W59" i="52"/>
  <c r="G69" i="64"/>
  <c r="F9" i="111"/>
  <c r="F45" i="71"/>
  <c r="F58" i="71" s="1"/>
  <c r="T50" i="71"/>
  <c r="T57" i="71"/>
  <c r="V67" i="64"/>
  <c r="V55" i="64"/>
  <c r="K10" i="92"/>
  <c r="M208" i="59"/>
  <c r="K43" i="71"/>
  <c r="K56" i="71" s="1"/>
  <c r="J23" i="52"/>
  <c r="U6" i="111"/>
  <c r="U15" i="111" s="1"/>
  <c r="U44" i="71"/>
  <c r="Y31" i="50"/>
  <c r="Y49" i="52" s="1"/>
  <c r="X58" i="52"/>
  <c r="Y52" i="63"/>
  <c r="Y48" i="50"/>
  <c r="X52" i="52"/>
  <c r="AC205" i="59"/>
  <c r="AB38" i="64"/>
  <c r="AA56" i="63"/>
  <c r="Z24" i="34"/>
  <c r="Z20" i="34"/>
  <c r="AA17" i="34"/>
  <c r="AA19" i="34" s="1"/>
  <c r="AD203" i="59"/>
  <c r="AE40" i="28"/>
  <c r="AB15" i="36"/>
  <c r="AB16" i="36" s="1"/>
  <c r="E109" i="116"/>
  <c r="Y49" i="71"/>
  <c r="Y55" i="71"/>
  <c r="Z58" i="63"/>
  <c r="AA8" i="92"/>
  <c r="AB207" i="59"/>
  <c r="Z21" i="52"/>
  <c r="F101" i="59"/>
  <c r="AG69" i="33"/>
  <c r="AH7" i="33"/>
  <c r="E8" i="64"/>
  <c r="AC27" i="36"/>
  <c r="AC26" i="36" s="1"/>
  <c r="AF38" i="28"/>
  <c r="AD21" i="34"/>
  <c r="E48" i="31"/>
  <c r="E12" i="34"/>
  <c r="E50" i="31" s="1"/>
  <c r="Z9" i="92"/>
  <c r="Y22" i="52"/>
  <c r="Z42" i="71"/>
  <c r="Z35" i="64"/>
  <c r="AA16" i="36"/>
  <c r="Z79" i="63"/>
  <c r="AA78" i="63" s="1"/>
  <c r="AA57" i="63"/>
  <c r="AA22" i="34"/>
  <c r="G70" i="64" l="1"/>
  <c r="G8" i="111"/>
  <c r="Y66" i="63"/>
  <c r="Y68" i="63" s="1"/>
  <c r="Y74" i="63" s="1"/>
  <c r="X59" i="52"/>
  <c r="Y65" i="50"/>
  <c r="Y67" i="50" s="1"/>
  <c r="Y69" i="50" s="1"/>
  <c r="X70" i="50"/>
  <c r="X41" i="64" s="1"/>
  <c r="X43" i="64" s="1"/>
  <c r="X45" i="64" s="1"/>
  <c r="X53" i="52"/>
  <c r="V6" i="111"/>
  <c r="V15" i="111" s="1"/>
  <c r="V44" i="71"/>
  <c r="Y58" i="52"/>
  <c r="Z31" i="50"/>
  <c r="Z49" i="52" s="1"/>
  <c r="Y52" i="52"/>
  <c r="Z52" i="63"/>
  <c r="Z48" i="50"/>
  <c r="W67" i="64"/>
  <c r="W55" i="64"/>
  <c r="U57" i="71"/>
  <c r="U50" i="71"/>
  <c r="K23" i="52"/>
  <c r="N208" i="59"/>
  <c r="L10" i="92"/>
  <c r="L43" i="71"/>
  <c r="L56" i="71" s="1"/>
  <c r="X51" i="63"/>
  <c r="X16" i="67"/>
  <c r="X19" i="67" s="1"/>
  <c r="E123" i="116"/>
  <c r="E111" i="116"/>
  <c r="AB57" i="63"/>
  <c r="F14" i="63" s="1"/>
  <c r="E157" i="116" s="1"/>
  <c r="AB22" i="34"/>
  <c r="AF40" i="28"/>
  <c r="AE203" i="59"/>
  <c r="AC15" i="36"/>
  <c r="AA79" i="63"/>
  <c r="AB78" i="63" s="1"/>
  <c r="AA35" i="64"/>
  <c r="Z22" i="52"/>
  <c r="AA42" i="71"/>
  <c r="AA9" i="92"/>
  <c r="F103" i="59"/>
  <c r="AC207" i="59"/>
  <c r="AB8" i="92"/>
  <c r="AA21" i="52"/>
  <c r="Z55" i="71"/>
  <c r="Z49" i="71"/>
  <c r="AH69" i="33"/>
  <c r="AI7" i="33"/>
  <c r="AA24" i="34"/>
  <c r="AA20" i="34"/>
  <c r="AB17" i="34"/>
  <c r="AB19" i="34" s="1"/>
  <c r="AB56" i="63"/>
  <c r="AD27" i="36"/>
  <c r="AD26" i="36" s="1"/>
  <c r="AE21" i="34"/>
  <c r="AG38" i="28"/>
  <c r="AC38" i="64"/>
  <c r="AD205" i="59"/>
  <c r="AA58" i="63"/>
  <c r="X55" i="64" l="1"/>
  <c r="X67" i="64"/>
  <c r="Y16" i="67"/>
  <c r="Y19" i="67" s="1"/>
  <c r="Y51" i="63"/>
  <c r="AA52" i="63"/>
  <c r="AA31" i="50"/>
  <c r="AA49" i="52" s="1"/>
  <c r="Z58" i="52"/>
  <c r="AA48" i="50"/>
  <c r="Z52" i="52"/>
  <c r="W6" i="111"/>
  <c r="W15" i="111" s="1"/>
  <c r="W44" i="71"/>
  <c r="Z65" i="50"/>
  <c r="Z67" i="50" s="1"/>
  <c r="Z69" i="50" s="1"/>
  <c r="Y53" i="52"/>
  <c r="Z66" i="63"/>
  <c r="Z68" i="63" s="1"/>
  <c r="Z74" i="63" s="1"/>
  <c r="Y70" i="50"/>
  <c r="Y41" i="64" s="1"/>
  <c r="Y43" i="64" s="1"/>
  <c r="Y45" i="64" s="1"/>
  <c r="Y59" i="52"/>
  <c r="M43" i="71"/>
  <c r="M56" i="71" s="1"/>
  <c r="M10" i="92"/>
  <c r="L23" i="52"/>
  <c r="O208" i="59"/>
  <c r="V50" i="71"/>
  <c r="V57" i="71"/>
  <c r="G45" i="71"/>
  <c r="G58" i="71" s="1"/>
  <c r="H69" i="64"/>
  <c r="G9" i="111"/>
  <c r="AB20" i="34"/>
  <c r="AB24" i="34"/>
  <c r="AC17" i="34"/>
  <c r="AC19" i="34" s="1"/>
  <c r="AC56" i="63"/>
  <c r="AC58" i="63" s="1"/>
  <c r="AB42" i="71"/>
  <c r="AB35" i="64"/>
  <c r="AA22" i="52"/>
  <c r="AB9" i="92"/>
  <c r="E113" i="116"/>
  <c r="F104" i="59"/>
  <c r="AC16" i="36"/>
  <c r="AF203" i="59"/>
  <c r="AG40" i="28"/>
  <c r="AD15" i="36"/>
  <c r="AD16" i="36" s="1"/>
  <c r="AE205" i="59"/>
  <c r="AD38" i="64"/>
  <c r="AB21" i="52"/>
  <c r="AC8" i="92"/>
  <c r="AD207" i="59"/>
  <c r="AI69" i="33"/>
  <c r="AJ7" i="33"/>
  <c r="AA55" i="71"/>
  <c r="AA49" i="71"/>
  <c r="AH38" i="28"/>
  <c r="AE27" i="36"/>
  <c r="AE26" i="36" s="1"/>
  <c r="AF21" i="34"/>
  <c r="AC57" i="63"/>
  <c r="AC22" i="34"/>
  <c r="AB79" i="63"/>
  <c r="F36" i="63" s="1"/>
  <c r="E179" i="116" s="1"/>
  <c r="E5" i="64"/>
  <c r="F35" i="63"/>
  <c r="E178" i="116" s="1"/>
  <c r="F13" i="63"/>
  <c r="E156" i="116" s="1"/>
  <c r="AB58" i="63"/>
  <c r="M23" i="52" l="1"/>
  <c r="N10" i="92"/>
  <c r="N43" i="71"/>
  <c r="N56" i="71" s="1"/>
  <c r="P208" i="59"/>
  <c r="Z59" i="52"/>
  <c r="Z53" i="52"/>
  <c r="AA66" i="63"/>
  <c r="AA68" i="63" s="1"/>
  <c r="AA74" i="63" s="1"/>
  <c r="Z70" i="50"/>
  <c r="Z41" i="64" s="1"/>
  <c r="Z43" i="64" s="1"/>
  <c r="Z45" i="64" s="1"/>
  <c r="AA65" i="50"/>
  <c r="AA67" i="50" s="1"/>
  <c r="AA69" i="50" s="1"/>
  <c r="W50" i="71"/>
  <c r="W57" i="71"/>
  <c r="Z16" i="67"/>
  <c r="Z19" i="67" s="1"/>
  <c r="Z51" i="63"/>
  <c r="H70" i="64"/>
  <c r="H8" i="111"/>
  <c r="AA52" i="52"/>
  <c r="AB31" i="50"/>
  <c r="AB49" i="52" s="1"/>
  <c r="AA58" i="52"/>
  <c r="AB48" i="50"/>
  <c r="AB52" i="63"/>
  <c r="F9" i="63" s="1"/>
  <c r="E152" i="116" s="1"/>
  <c r="E10" i="116" s="1"/>
  <c r="Y55" i="64"/>
  <c r="Y67" i="64"/>
  <c r="X44" i="71"/>
  <c r="X6" i="111"/>
  <c r="X15" i="111" s="1"/>
  <c r="AG203" i="59"/>
  <c r="AE15" i="36"/>
  <c r="AE16" i="36" s="1"/>
  <c r="AH40" i="28"/>
  <c r="AD8" i="92"/>
  <c r="AE207" i="59"/>
  <c r="AC21" i="52"/>
  <c r="AD56" i="63"/>
  <c r="AD17" i="34"/>
  <c r="AD19" i="34" s="1"/>
  <c r="AC24" i="34"/>
  <c r="AC20" i="34"/>
  <c r="E114" i="116"/>
  <c r="F15" i="63"/>
  <c r="AD57" i="63"/>
  <c r="AD22" i="34"/>
  <c r="E14" i="116"/>
  <c r="AF205" i="59"/>
  <c r="AE38" i="64"/>
  <c r="AC78" i="63"/>
  <c r="AJ69" i="33"/>
  <c r="AK7" i="33"/>
  <c r="AC79" i="63"/>
  <c r="AI38" i="28"/>
  <c r="AF27" i="36"/>
  <c r="AF26" i="36" s="1"/>
  <c r="AG21" i="34"/>
  <c r="AB49" i="71"/>
  <c r="AB55" i="71"/>
  <c r="E120" i="116"/>
  <c r="AC9" i="92"/>
  <c r="AC35" i="64"/>
  <c r="AB22" i="52"/>
  <c r="AC42" i="71"/>
  <c r="Z67" i="64" l="1"/>
  <c r="Z55" i="64"/>
  <c r="X57" i="71"/>
  <c r="X50" i="71"/>
  <c r="Y6" i="111"/>
  <c r="Y15" i="111" s="1"/>
  <c r="Y44" i="71"/>
  <c r="H45" i="71"/>
  <c r="H58" i="71" s="1"/>
  <c r="I69" i="64"/>
  <c r="H9" i="111"/>
  <c r="C29" i="111" s="1"/>
  <c r="AA51" i="63"/>
  <c r="AA16" i="67"/>
  <c r="AA19" i="67" s="1"/>
  <c r="AB52" i="52"/>
  <c r="AC31" i="50"/>
  <c r="AC49" i="52" s="1"/>
  <c r="AC52" i="63"/>
  <c r="AC48" i="50"/>
  <c r="AB58" i="52"/>
  <c r="Q208" i="59"/>
  <c r="N23" i="52"/>
  <c r="O10" i="92"/>
  <c r="O43" i="71"/>
  <c r="O56" i="71" s="1"/>
  <c r="AA70" i="50"/>
  <c r="AA41" i="64" s="1"/>
  <c r="AB66" i="63"/>
  <c r="AB65" i="50"/>
  <c r="AB67" i="50" s="1"/>
  <c r="AB69" i="50" s="1"/>
  <c r="AA59" i="52"/>
  <c r="AA53" i="52"/>
  <c r="AD78" i="63"/>
  <c r="AD79" i="63"/>
  <c r="E158" i="116"/>
  <c r="AD24" i="34"/>
  <c r="AE56" i="63"/>
  <c r="AE58" i="63" s="1"/>
  <c r="AD20" i="34"/>
  <c r="AE17" i="34"/>
  <c r="AE19" i="34" s="1"/>
  <c r="AK69" i="33"/>
  <c r="AL7" i="33"/>
  <c r="AD21" i="52"/>
  <c r="AF207" i="59"/>
  <c r="AE8" i="92"/>
  <c r="AD58" i="63"/>
  <c r="AI40" i="28"/>
  <c r="AH203" i="59"/>
  <c r="AF15" i="36"/>
  <c r="AF16" i="36" s="1"/>
  <c r="AJ38" i="28"/>
  <c r="AG27" i="36"/>
  <c r="AG26" i="36" s="1"/>
  <c r="AH21" i="34"/>
  <c r="AC49" i="71"/>
  <c r="AC55" i="71"/>
  <c r="AD35" i="64"/>
  <c r="AD42" i="71"/>
  <c r="AC22" i="52"/>
  <c r="AD9" i="92"/>
  <c r="AF38" i="64"/>
  <c r="AG205" i="59"/>
  <c r="AE57" i="63"/>
  <c r="AE22" i="34"/>
  <c r="AB70" i="50" l="1"/>
  <c r="AB41" i="64" s="1"/>
  <c r="AB43" i="64" s="1"/>
  <c r="AB45" i="64" s="1"/>
  <c r="AC66" i="63"/>
  <c r="AC68" i="63" s="1"/>
  <c r="AC74" i="63" s="1"/>
  <c r="AC65" i="50"/>
  <c r="AC67" i="50" s="1"/>
  <c r="AC69" i="50" s="1"/>
  <c r="AB59" i="52"/>
  <c r="AB53" i="52"/>
  <c r="AD48" i="50"/>
  <c r="AC52" i="52"/>
  <c r="AD52" i="63"/>
  <c r="AC58" i="52"/>
  <c r="AD31" i="50"/>
  <c r="AD49" i="52" s="1"/>
  <c r="Y50" i="71"/>
  <c r="Y57" i="71"/>
  <c r="AB68" i="63"/>
  <c r="AB74" i="63" s="1"/>
  <c r="F23" i="63"/>
  <c r="E11" i="64"/>
  <c r="AA43" i="64"/>
  <c r="AA45" i="64" s="1"/>
  <c r="I70" i="64"/>
  <c r="I8" i="111"/>
  <c r="AB51" i="63"/>
  <c r="F8" i="63" s="1"/>
  <c r="E151" i="116" s="1"/>
  <c r="E9" i="116" s="1"/>
  <c r="AB16" i="67"/>
  <c r="AB19" i="67" s="1"/>
  <c r="AE78" i="63"/>
  <c r="O23" i="52"/>
  <c r="R208" i="59"/>
  <c r="P43" i="71"/>
  <c r="P56" i="71" s="1"/>
  <c r="P10" i="92"/>
  <c r="D27" i="111"/>
  <c r="C28" i="111"/>
  <c r="C13" i="111" s="1"/>
  <c r="Z6" i="111"/>
  <c r="Z15" i="111" s="1"/>
  <c r="Z44" i="71"/>
  <c r="AL69" i="33"/>
  <c r="AM7" i="33"/>
  <c r="AG38" i="64"/>
  <c r="AH205" i="59"/>
  <c r="AI21" i="34"/>
  <c r="AH27" i="36"/>
  <c r="AH26" i="36" s="1"/>
  <c r="AK38" i="28"/>
  <c r="AF57" i="63"/>
  <c r="AF22" i="34"/>
  <c r="AD49" i="71"/>
  <c r="AD55" i="71"/>
  <c r="AD22" i="52"/>
  <c r="AE42" i="71"/>
  <c r="AE35" i="64"/>
  <c r="AE9" i="92"/>
  <c r="AF56" i="63"/>
  <c r="AF58" i="63" s="1"/>
  <c r="AE20" i="34"/>
  <c r="AF17" i="34"/>
  <c r="AF19" i="34" s="1"/>
  <c r="AE24" i="34"/>
  <c r="AF8" i="92"/>
  <c r="AG207" i="59"/>
  <c r="AE21" i="52"/>
  <c r="AE79" i="63"/>
  <c r="AJ40" i="28"/>
  <c r="AI203" i="59"/>
  <c r="AG15" i="36"/>
  <c r="AG16" i="36" s="1"/>
  <c r="F25" i="63" l="1"/>
  <c r="E166" i="116"/>
  <c r="E11" i="116" s="1"/>
  <c r="AD52" i="52"/>
  <c r="AE31" i="50"/>
  <c r="AE49" i="52" s="1"/>
  <c r="AD58" i="52"/>
  <c r="AE48" i="50"/>
  <c r="AE52" i="63"/>
  <c r="AC16" i="67"/>
  <c r="AC19" i="67" s="1"/>
  <c r="AC51" i="63"/>
  <c r="C53" i="64"/>
  <c r="C17" i="111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3" i="111"/>
  <c r="D42" i="111"/>
  <c r="AC53" i="52"/>
  <c r="AD66" i="63"/>
  <c r="AD68" i="63" s="1"/>
  <c r="AD74" i="63" s="1"/>
  <c r="AD65" i="50"/>
  <c r="AD67" i="50" s="1"/>
  <c r="AD69" i="50" s="1"/>
  <c r="AC59" i="52"/>
  <c r="AC70" i="50"/>
  <c r="AC41" i="64" s="1"/>
  <c r="AC43" i="64" s="1"/>
  <c r="AC45" i="64" s="1"/>
  <c r="E126" i="116"/>
  <c r="E13" i="64"/>
  <c r="AA55" i="64"/>
  <c r="AA67" i="64"/>
  <c r="S208" i="59"/>
  <c r="Q10" i="92"/>
  <c r="Q43" i="71"/>
  <c r="Q56" i="71" s="1"/>
  <c r="P23" i="52"/>
  <c r="Z57" i="71"/>
  <c r="Z50" i="71"/>
  <c r="AF78" i="63"/>
  <c r="AG78" i="63" s="1"/>
  <c r="I9" i="111"/>
  <c r="J69" i="64"/>
  <c r="I45" i="71"/>
  <c r="I58" i="71" s="1"/>
  <c r="AB67" i="64"/>
  <c r="AB55" i="64"/>
  <c r="AH38" i="64"/>
  <c r="AI205" i="59"/>
  <c r="AF24" i="34"/>
  <c r="AG56" i="63"/>
  <c r="AF20" i="34"/>
  <c r="AG17" i="34"/>
  <c r="AG19" i="34" s="1"/>
  <c r="AG8" i="92"/>
  <c r="AH207" i="59"/>
  <c r="AF21" i="52"/>
  <c r="AG57" i="63"/>
  <c r="AG22" i="34"/>
  <c r="AM69" i="33"/>
  <c r="AN7" i="33"/>
  <c r="AJ21" i="34"/>
  <c r="AI27" i="36"/>
  <c r="AI26" i="36" s="1"/>
  <c r="AL38" i="28"/>
  <c r="AF79" i="63"/>
  <c r="AK40" i="28"/>
  <c r="AJ203" i="59"/>
  <c r="AH15" i="36"/>
  <c r="AH16" i="36" s="1"/>
  <c r="AE22" i="52"/>
  <c r="AF42" i="71"/>
  <c r="AF35" i="64"/>
  <c r="AF9" i="92"/>
  <c r="AE49" i="71"/>
  <c r="AE55" i="71"/>
  <c r="AD51" i="63" l="1"/>
  <c r="AD16" i="67"/>
  <c r="AD19" i="67" s="1"/>
  <c r="J8" i="111"/>
  <c r="J70" i="64"/>
  <c r="C70" i="111"/>
  <c r="AE52" i="52"/>
  <c r="AF31" i="50"/>
  <c r="AF49" i="52" s="1"/>
  <c r="AE58" i="52"/>
  <c r="AF48" i="50"/>
  <c r="AF52" i="63"/>
  <c r="AA6" i="111"/>
  <c r="AA15" i="111" s="1"/>
  <c r="AA44" i="71"/>
  <c r="C71" i="111"/>
  <c r="E44" i="111"/>
  <c r="D48" i="111" s="1"/>
  <c r="F43" i="111"/>
  <c r="AB44" i="71"/>
  <c r="AB6" i="111"/>
  <c r="AB15" i="111" s="1"/>
  <c r="C23" i="64"/>
  <c r="C60" i="64"/>
  <c r="C55" i="64"/>
  <c r="C58" i="64" s="1"/>
  <c r="R10" i="92"/>
  <c r="T208" i="59"/>
  <c r="Q23" i="52"/>
  <c r="R43" i="71"/>
  <c r="R56" i="71" s="1"/>
  <c r="E128" i="116"/>
  <c r="E15" i="64"/>
  <c r="AC67" i="64"/>
  <c r="AC55" i="64"/>
  <c r="AD53" i="52"/>
  <c r="AE65" i="50"/>
  <c r="AE67" i="50" s="1"/>
  <c r="AE69" i="50" s="1"/>
  <c r="AD70" i="50"/>
  <c r="AD41" i="64" s="1"/>
  <c r="AD43" i="64" s="1"/>
  <c r="AD45" i="64" s="1"/>
  <c r="AD59" i="52"/>
  <c r="AE66" i="63"/>
  <c r="AE68" i="63" s="1"/>
  <c r="AE74" i="63" s="1"/>
  <c r="E168" i="116"/>
  <c r="F31" i="63"/>
  <c r="E174" i="116" s="1"/>
  <c r="AL40" i="28"/>
  <c r="AK203" i="59"/>
  <c r="AI15" i="36"/>
  <c r="AI16" i="36" s="1"/>
  <c r="AJ27" i="36"/>
  <c r="AJ26" i="36" s="1"/>
  <c r="AK21" i="34"/>
  <c r="AM38" i="28"/>
  <c r="AJ205" i="59"/>
  <c r="AI38" i="64"/>
  <c r="AH57" i="63"/>
  <c r="AH22" i="34"/>
  <c r="AH56" i="63"/>
  <c r="AH58" i="63" s="1"/>
  <c r="AH17" i="34"/>
  <c r="AH19" i="34" s="1"/>
  <c r="AG24" i="34"/>
  <c r="AG20" i="34"/>
  <c r="AG58" i="63"/>
  <c r="AG79" i="63"/>
  <c r="AH78" i="63" s="1"/>
  <c r="AG9" i="92"/>
  <c r="AG35" i="64"/>
  <c r="AG42" i="71"/>
  <c r="AF22" i="52"/>
  <c r="AI207" i="59"/>
  <c r="AG21" i="52"/>
  <c r="AH8" i="92"/>
  <c r="AF55" i="71"/>
  <c r="AF49" i="71"/>
  <c r="AN69" i="33"/>
  <c r="AO7" i="33"/>
  <c r="F42" i="111" l="1"/>
  <c r="F49" i="111" s="1"/>
  <c r="AE70" i="50"/>
  <c r="AE41" i="64" s="1"/>
  <c r="AE43" i="64" s="1"/>
  <c r="AE45" i="64" s="1"/>
  <c r="AF65" i="50"/>
  <c r="AF67" i="50" s="1"/>
  <c r="AF69" i="50" s="1"/>
  <c r="AF66" i="63"/>
  <c r="AF68" i="63" s="1"/>
  <c r="AF74" i="63" s="1"/>
  <c r="AE53" i="52"/>
  <c r="AE59" i="52"/>
  <c r="U208" i="59"/>
  <c r="S10" i="92"/>
  <c r="R23" i="52"/>
  <c r="S43" i="71"/>
  <c r="S56" i="71" s="1"/>
  <c r="AA50" i="71"/>
  <c r="AA57" i="71"/>
  <c r="J45" i="71"/>
  <c r="J58" i="71" s="1"/>
  <c r="K69" i="64"/>
  <c r="J9" i="111"/>
  <c r="E25" i="64"/>
  <c r="E140" i="116" s="1"/>
  <c r="E130" i="116"/>
  <c r="C25" i="64"/>
  <c r="C138" i="116"/>
  <c r="C59" i="71"/>
  <c r="D57" i="64"/>
  <c r="D58" i="64" s="1"/>
  <c r="D50" i="63"/>
  <c r="AC44" i="71"/>
  <c r="AC6" i="111"/>
  <c r="AC15" i="111" s="1"/>
  <c r="D77" i="63"/>
  <c r="D60" i="64"/>
  <c r="AG31" i="50"/>
  <c r="AG49" i="52" s="1"/>
  <c r="AG52" i="63"/>
  <c r="AF52" i="52"/>
  <c r="AG48" i="50"/>
  <c r="AF58" i="52"/>
  <c r="AE16" i="67"/>
  <c r="AE19" i="67" s="1"/>
  <c r="AE51" i="63"/>
  <c r="AD67" i="64"/>
  <c r="AD55" i="64"/>
  <c r="AB57" i="71"/>
  <c r="AB50" i="71"/>
  <c r="AO69" i="33"/>
  <c r="AP7" i="33"/>
  <c r="AH21" i="52"/>
  <c r="AI8" i="92"/>
  <c r="AJ207" i="59"/>
  <c r="AL21" i="34"/>
  <c r="AN38" i="28"/>
  <c r="AK27" i="36"/>
  <c r="AK26" i="36" s="1"/>
  <c r="AL203" i="59"/>
  <c r="AJ15" i="36"/>
  <c r="AJ16" i="36" s="1"/>
  <c r="AM40" i="28"/>
  <c r="AG22" i="52"/>
  <c r="AH9" i="92"/>
  <c r="AH35" i="64"/>
  <c r="AH42" i="71"/>
  <c r="AH24" i="34"/>
  <c r="AI17" i="34"/>
  <c r="AI19" i="34" s="1"/>
  <c r="AI56" i="63"/>
  <c r="AH20" i="34"/>
  <c r="AG55" i="71"/>
  <c r="AG49" i="71"/>
  <c r="AI57" i="63"/>
  <c r="AI22" i="34"/>
  <c r="AJ38" i="64"/>
  <c r="AK205" i="59"/>
  <c r="AH79" i="63"/>
  <c r="AI78" i="63" s="1"/>
  <c r="AF51" i="63" l="1"/>
  <c r="AF16" i="67"/>
  <c r="AF19" i="67" s="1"/>
  <c r="AC57" i="71"/>
  <c r="AC50" i="71"/>
  <c r="T10" i="92"/>
  <c r="V208" i="59"/>
  <c r="T43" i="71"/>
  <c r="T56" i="71" s="1"/>
  <c r="S23" i="52"/>
  <c r="K70" i="64"/>
  <c r="K8" i="111"/>
  <c r="D34" i="63"/>
  <c r="C177" i="116" s="1"/>
  <c r="D80" i="63"/>
  <c r="AH48" i="50"/>
  <c r="AH52" i="63"/>
  <c r="AG52" i="52"/>
  <c r="AH31" i="50"/>
  <c r="AH49" i="52" s="1"/>
  <c r="AG58" i="52"/>
  <c r="E50" i="63"/>
  <c r="E53" i="63" s="1"/>
  <c r="E60" i="63" s="1"/>
  <c r="D59" i="71"/>
  <c r="E57" i="64"/>
  <c r="E58" i="64" s="1"/>
  <c r="D7" i="63"/>
  <c r="C150" i="116" s="1"/>
  <c r="D53" i="63"/>
  <c r="AG66" i="63"/>
  <c r="AG68" i="63" s="1"/>
  <c r="AG74" i="63" s="1"/>
  <c r="AG65" i="50"/>
  <c r="AG67" i="50" s="1"/>
  <c r="AG69" i="50" s="1"/>
  <c r="AF70" i="50"/>
  <c r="AF41" i="64" s="1"/>
  <c r="AF43" i="64" s="1"/>
  <c r="AF45" i="64" s="1"/>
  <c r="AF59" i="52"/>
  <c r="AF53" i="52"/>
  <c r="AD6" i="111"/>
  <c r="AD15" i="111" s="1"/>
  <c r="AD44" i="71"/>
  <c r="E60" i="64"/>
  <c r="E77" i="63"/>
  <c r="E80" i="63" s="1"/>
  <c r="E82" i="63" s="1"/>
  <c r="C140" i="116"/>
  <c r="C28" i="64"/>
  <c r="AE55" i="64"/>
  <c r="AE67" i="64"/>
  <c r="AJ57" i="63"/>
  <c r="AJ22" i="34"/>
  <c r="AH49" i="71"/>
  <c r="AH55" i="71"/>
  <c r="AI35" i="64"/>
  <c r="AI9" i="92"/>
  <c r="AH22" i="52"/>
  <c r="AI42" i="71"/>
  <c r="AI79" i="63"/>
  <c r="AJ78" i="63" s="1"/>
  <c r="AI58" i="63"/>
  <c r="AK38" i="64"/>
  <c r="AL205" i="59"/>
  <c r="AP69" i="33"/>
  <c r="AQ7" i="33"/>
  <c r="AJ56" i="63"/>
  <c r="AJ58" i="63" s="1"/>
  <c r="AI24" i="34"/>
  <c r="AJ17" i="34"/>
  <c r="AJ19" i="34" s="1"/>
  <c r="AI20" i="34"/>
  <c r="AO38" i="28"/>
  <c r="AM21" i="34"/>
  <c r="AL27" i="36"/>
  <c r="AL26" i="36" s="1"/>
  <c r="AO70" i="33"/>
  <c r="AI21" i="52"/>
  <c r="AK207" i="59"/>
  <c r="AJ8" i="92"/>
  <c r="AN40" i="28"/>
  <c r="AK15" i="36"/>
  <c r="AK16" i="36" s="1"/>
  <c r="AM203" i="59"/>
  <c r="AG59" i="52" l="1"/>
  <c r="AH65" i="50"/>
  <c r="AH67" i="50" s="1"/>
  <c r="AH69" i="50" s="1"/>
  <c r="AG53" i="52"/>
  <c r="AG70" i="50"/>
  <c r="AG41" i="64" s="1"/>
  <c r="AG43" i="64" s="1"/>
  <c r="AG45" i="64" s="1"/>
  <c r="AH66" i="63"/>
  <c r="AH68" i="63" s="1"/>
  <c r="AH74" i="63" s="1"/>
  <c r="F77" i="63"/>
  <c r="F80" i="63" s="1"/>
  <c r="F82" i="63" s="1"/>
  <c r="F60" i="64"/>
  <c r="D10" i="63"/>
  <c r="C153" i="116" s="1"/>
  <c r="D60" i="63"/>
  <c r="D17" i="63" s="1"/>
  <c r="C160" i="116" s="1"/>
  <c r="U10" i="92"/>
  <c r="U43" i="71"/>
  <c r="U56" i="71" s="1"/>
  <c r="W208" i="59"/>
  <c r="T23" i="52"/>
  <c r="AD57" i="71"/>
  <c r="AD50" i="71"/>
  <c r="AH58" i="52"/>
  <c r="AI52" i="63"/>
  <c r="AI48" i="50"/>
  <c r="AI31" i="50"/>
  <c r="AI49" i="52" s="1"/>
  <c r="AH52" i="52"/>
  <c r="F57" i="64"/>
  <c r="F58" i="64" s="1"/>
  <c r="F50" i="63"/>
  <c r="F53" i="63" s="1"/>
  <c r="F60" i="63" s="1"/>
  <c r="E59" i="71"/>
  <c r="D82" i="63"/>
  <c r="D39" i="63" s="1"/>
  <c r="C182" i="116" s="1"/>
  <c r="D37" i="63"/>
  <c r="C180" i="116" s="1"/>
  <c r="AE44" i="71"/>
  <c r="AE6" i="111"/>
  <c r="AE15" i="111" s="1"/>
  <c r="AG51" i="63"/>
  <c r="AG16" i="67"/>
  <c r="AG19" i="67" s="1"/>
  <c r="C143" i="116"/>
  <c r="D27" i="64"/>
  <c r="D142" i="116" s="1"/>
  <c r="AF67" i="64"/>
  <c r="AF55" i="64"/>
  <c r="K9" i="111"/>
  <c r="K45" i="71"/>
  <c r="K58" i="71" s="1"/>
  <c r="L69" i="64"/>
  <c r="AQ69" i="33"/>
  <c r="AR7" i="33"/>
  <c r="AL38" i="64"/>
  <c r="AM205" i="59"/>
  <c r="AP38" i="28"/>
  <c r="AM27" i="36"/>
  <c r="AM26" i="36" s="1"/>
  <c r="AN21" i="34"/>
  <c r="AJ79" i="63"/>
  <c r="AK78" i="63" s="1"/>
  <c r="F9" i="34"/>
  <c r="AJ21" i="52"/>
  <c r="AL207" i="59"/>
  <c r="AK8" i="92"/>
  <c r="AN203" i="59"/>
  <c r="AO40" i="28"/>
  <c r="F39" i="35" s="1"/>
  <c r="AL15" i="36"/>
  <c r="F37" i="35"/>
  <c r="AK57" i="63"/>
  <c r="AK22" i="34"/>
  <c r="AJ42" i="71"/>
  <c r="AJ9" i="92"/>
  <c r="AJ35" i="64"/>
  <c r="AI22" i="52"/>
  <c r="AJ24" i="34"/>
  <c r="AK17" i="34"/>
  <c r="AK19" i="34" s="1"/>
  <c r="AJ20" i="34"/>
  <c r="AK56" i="63"/>
  <c r="AK58" i="63" s="1"/>
  <c r="AI55" i="71"/>
  <c r="AI49" i="71"/>
  <c r="G77" i="63" l="1"/>
  <c r="G80" i="63" s="1"/>
  <c r="G82" i="63" s="1"/>
  <c r="G60" i="64"/>
  <c r="H77" i="63" s="1"/>
  <c r="H80" i="63" s="1"/>
  <c r="H82" i="63" s="1"/>
  <c r="AH16" i="67"/>
  <c r="AH19" i="67" s="1"/>
  <c r="AH51" i="63"/>
  <c r="G50" i="63"/>
  <c r="G53" i="63" s="1"/>
  <c r="G60" i="63" s="1"/>
  <c r="G57" i="64"/>
  <c r="G58" i="64" s="1"/>
  <c r="F59" i="71"/>
  <c r="AG55" i="64"/>
  <c r="AG67" i="64"/>
  <c r="AF6" i="111"/>
  <c r="AF15" i="111" s="1"/>
  <c r="AF44" i="71"/>
  <c r="L8" i="111"/>
  <c r="L70" i="64"/>
  <c r="AE50" i="71"/>
  <c r="AE57" i="71"/>
  <c r="AJ31" i="50"/>
  <c r="AJ49" i="52" s="1"/>
  <c r="AJ52" i="63"/>
  <c r="AI58" i="52"/>
  <c r="AI52" i="52"/>
  <c r="AJ48" i="50"/>
  <c r="AH70" i="50"/>
  <c r="AH41" i="64" s="1"/>
  <c r="AH43" i="64" s="1"/>
  <c r="AH45" i="64" s="1"/>
  <c r="AH59" i="52"/>
  <c r="AI65" i="50"/>
  <c r="AI67" i="50" s="1"/>
  <c r="AI69" i="50" s="1"/>
  <c r="AI66" i="63"/>
  <c r="AI68" i="63" s="1"/>
  <c r="AI74" i="63" s="1"/>
  <c r="AH53" i="52"/>
  <c r="V10" i="92"/>
  <c r="U23" i="52"/>
  <c r="X208" i="59"/>
  <c r="V43" i="71"/>
  <c r="V56" i="71" s="1"/>
  <c r="AK79" i="63"/>
  <c r="AL78" i="63" s="1"/>
  <c r="AR69" i="33"/>
  <c r="AS7" i="33"/>
  <c r="AJ55" i="71"/>
  <c r="AJ49" i="71"/>
  <c r="AK42" i="71"/>
  <c r="AK9" i="92"/>
  <c r="AJ22" i="52"/>
  <c r="AK35" i="64"/>
  <c r="AO21" i="34"/>
  <c r="AN27" i="36"/>
  <c r="AN26" i="36" s="1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 s="1"/>
  <c r="AK20" i="34"/>
  <c r="AL8" i="92"/>
  <c r="AM207" i="59"/>
  <c r="AK21" i="52"/>
  <c r="AM38" i="64"/>
  <c r="AN205" i="59"/>
  <c r="G99" i="59"/>
  <c r="AH55" i="64" l="1"/>
  <c r="AH67" i="64"/>
  <c r="M69" i="64"/>
  <c r="L45" i="71"/>
  <c r="L58" i="71" s="1"/>
  <c r="L9" i="111"/>
  <c r="W10" i="92"/>
  <c r="V23" i="52"/>
  <c r="W43" i="71"/>
  <c r="W56" i="71" s="1"/>
  <c r="Y208" i="59"/>
  <c r="AK52" i="63"/>
  <c r="AJ52" i="52"/>
  <c r="AJ58" i="52"/>
  <c r="AK48" i="50"/>
  <c r="AK31" i="50"/>
  <c r="AK49" i="52" s="1"/>
  <c r="AF50" i="71"/>
  <c r="AF57" i="71"/>
  <c r="AI51" i="63"/>
  <c r="AI16" i="67"/>
  <c r="AI19" i="67" s="1"/>
  <c r="AJ65" i="50"/>
  <c r="AJ67" i="50" s="1"/>
  <c r="AJ69" i="50" s="1"/>
  <c r="AI53" i="52"/>
  <c r="AJ66" i="63"/>
  <c r="AJ68" i="63" s="1"/>
  <c r="AJ74" i="63" s="1"/>
  <c r="AI59" i="52"/>
  <c r="AI70" i="50"/>
  <c r="AI41" i="64" s="1"/>
  <c r="AI43" i="64" s="1"/>
  <c r="AI45" i="64" s="1"/>
  <c r="G59" i="71"/>
  <c r="H57" i="64"/>
  <c r="H50" i="63"/>
  <c r="H53" i="63" s="1"/>
  <c r="H60" i="63" s="1"/>
  <c r="AG6" i="111"/>
  <c r="AG15" i="111" s="1"/>
  <c r="AG44" i="71"/>
  <c r="AL35" i="64"/>
  <c r="AK22" i="52"/>
  <c r="AL42" i="71"/>
  <c r="AL9" i="92"/>
  <c r="AM16" i="36"/>
  <c r="AM57" i="63"/>
  <c r="AM22" i="34"/>
  <c r="AK55" i="71"/>
  <c r="AK49" i="71"/>
  <c r="AS69" i="33"/>
  <c r="AT7" i="33"/>
  <c r="AO205" i="59"/>
  <c r="AN38" i="64"/>
  <c r="AR38" i="28"/>
  <c r="AP21" i="34"/>
  <c r="AO27" i="36"/>
  <c r="AO26" i="36" s="1"/>
  <c r="F109" i="116"/>
  <c r="AL21" i="52"/>
  <c r="AN207" i="59"/>
  <c r="AM8" i="92"/>
  <c r="G101" i="59"/>
  <c r="AL24" i="34"/>
  <c r="AM17" i="34"/>
  <c r="AM19" i="34" s="1"/>
  <c r="AM56" i="63"/>
  <c r="AM58" i="63" s="1"/>
  <c r="AL20" i="34"/>
  <c r="F8" i="64"/>
  <c r="AL79" i="63"/>
  <c r="AM78" i="63" s="1"/>
  <c r="AL58" i="63"/>
  <c r="F48" i="31"/>
  <c r="F12" i="34"/>
  <c r="F50" i="31" s="1"/>
  <c r="AQ40" i="28"/>
  <c r="AN15" i="36"/>
  <c r="AN16" i="36" s="1"/>
  <c r="AP203" i="59"/>
  <c r="AG57" i="71" l="1"/>
  <c r="AG50" i="71"/>
  <c r="AK58" i="52"/>
  <c r="AK52" i="52"/>
  <c r="AL48" i="50"/>
  <c r="AL31" i="50"/>
  <c r="AL49" i="52" s="1"/>
  <c r="AL52" i="63"/>
  <c r="AJ53" i="52"/>
  <c r="AK65" i="50"/>
  <c r="AK67" i="50" s="1"/>
  <c r="AK69" i="50" s="1"/>
  <c r="AK66" i="63"/>
  <c r="AK68" i="63" s="1"/>
  <c r="AK74" i="63" s="1"/>
  <c r="AJ59" i="52"/>
  <c r="AJ70" i="50"/>
  <c r="AJ41" i="64" s="1"/>
  <c r="AJ43" i="64" s="1"/>
  <c r="AJ45" i="64" s="1"/>
  <c r="M8" i="111"/>
  <c r="M70" i="64"/>
  <c r="AI55" i="64"/>
  <c r="AI67" i="64"/>
  <c r="AJ51" i="63"/>
  <c r="AJ16" i="67"/>
  <c r="AJ19" i="67" s="1"/>
  <c r="AH6" i="111"/>
  <c r="AH15" i="111" s="1"/>
  <c r="AH44" i="71"/>
  <c r="Z208" i="59"/>
  <c r="X10" i="92"/>
  <c r="X43" i="71"/>
  <c r="X56" i="71" s="1"/>
  <c r="W23" i="52"/>
  <c r="AR40" i="28"/>
  <c r="AO15" i="36"/>
  <c r="AO16" i="36" s="1"/>
  <c r="AQ203" i="59"/>
  <c r="AT69" i="33"/>
  <c r="AU7" i="33"/>
  <c r="AS38" i="28"/>
  <c r="AQ21" i="34"/>
  <c r="AP27" i="36"/>
  <c r="AP26" i="36" s="1"/>
  <c r="AL49" i="71"/>
  <c r="AL55" i="71"/>
  <c r="AM20" i="34"/>
  <c r="AM24" i="34"/>
  <c r="AN17" i="34"/>
  <c r="AN19" i="34" s="1"/>
  <c r="AN56" i="63"/>
  <c r="AM79" i="63"/>
  <c r="AN78" i="63" s="1"/>
  <c r="AN57" i="63"/>
  <c r="G14" i="63" s="1"/>
  <c r="F157" i="116" s="1"/>
  <c r="AN22" i="34"/>
  <c r="AO38" i="64"/>
  <c r="AP205" i="59"/>
  <c r="F111" i="116"/>
  <c r="F123" i="116"/>
  <c r="AM9" i="92"/>
  <c r="AL22" i="52"/>
  <c r="AM42" i="71"/>
  <c r="AM35" i="64"/>
  <c r="G103" i="59"/>
  <c r="AO207" i="59"/>
  <c r="AM21" i="52"/>
  <c r="AN8" i="92"/>
  <c r="AI44" i="71" l="1"/>
  <c r="AI6" i="111"/>
  <c r="AI15" i="111" s="1"/>
  <c r="AJ67" i="64"/>
  <c r="AJ55" i="64"/>
  <c r="N69" i="64"/>
  <c r="M9" i="111"/>
  <c r="M45" i="71"/>
  <c r="M58" i="71" s="1"/>
  <c r="AM52" i="63"/>
  <c r="AM48" i="50"/>
  <c r="AL52" i="52"/>
  <c r="AM31" i="50"/>
  <c r="AM49" i="52" s="1"/>
  <c r="AL58" i="52"/>
  <c r="AH57" i="71"/>
  <c r="AH50" i="71"/>
  <c r="Y43" i="71"/>
  <c r="Y56" i="71" s="1"/>
  <c r="AA208" i="59"/>
  <c r="Y10" i="92"/>
  <c r="X23" i="52"/>
  <c r="AK51" i="63"/>
  <c r="AK16" i="67"/>
  <c r="AK19" i="67" s="1"/>
  <c r="AK53" i="52"/>
  <c r="AK59" i="52"/>
  <c r="AK70" i="50"/>
  <c r="AK41" i="64" s="1"/>
  <c r="AK43" i="64" s="1"/>
  <c r="AK45" i="64" s="1"/>
  <c r="AL66" i="63"/>
  <c r="AL68" i="63" s="1"/>
  <c r="AL74" i="63" s="1"/>
  <c r="AL65" i="50"/>
  <c r="AL67" i="50" s="1"/>
  <c r="AL69" i="50" s="1"/>
  <c r="G35" i="63"/>
  <c r="F178" i="116" s="1"/>
  <c r="AN79" i="63"/>
  <c r="G36" i="63" s="1"/>
  <c r="F179" i="116" s="1"/>
  <c r="F5" i="64"/>
  <c r="AO57" i="63"/>
  <c r="AO22" i="34"/>
  <c r="AU69" i="33"/>
  <c r="AV7" i="33"/>
  <c r="AT38" i="28"/>
  <c r="AR21" i="34"/>
  <c r="AQ27" i="36"/>
  <c r="AQ26" i="36" s="1"/>
  <c r="AM55" i="71"/>
  <c r="AM49" i="71"/>
  <c r="AP15" i="36"/>
  <c r="AP16" i="36" s="1"/>
  <c r="AS40" i="28"/>
  <c r="AR203" i="59"/>
  <c r="AO8" i="92"/>
  <c r="AP207" i="59"/>
  <c r="AN21" i="52"/>
  <c r="AP38" i="64"/>
  <c r="AQ205" i="59"/>
  <c r="G13" i="63"/>
  <c r="F156" i="116" s="1"/>
  <c r="AN58" i="63"/>
  <c r="AN42" i="71"/>
  <c r="AM22" i="52"/>
  <c r="AN9" i="92"/>
  <c r="AN35" i="64"/>
  <c r="AN20" i="34"/>
  <c r="AO56" i="63"/>
  <c r="AN24" i="34"/>
  <c r="AO17" i="34"/>
  <c r="AO19" i="34" s="1"/>
  <c r="F113" i="116"/>
  <c r="G104" i="59"/>
  <c r="Z43" i="71" l="1"/>
  <c r="Z56" i="71" s="1"/>
  <c r="AB208" i="59"/>
  <c r="Z10" i="92"/>
  <c r="Y23" i="52"/>
  <c r="AJ6" i="111"/>
  <c r="AJ15" i="111" s="1"/>
  <c r="AJ44" i="71"/>
  <c r="AK55" i="64"/>
  <c r="AK67" i="64"/>
  <c r="N8" i="111"/>
  <c r="N70" i="64"/>
  <c r="AL51" i="63"/>
  <c r="AL16" i="67"/>
  <c r="AL19" i="67" s="1"/>
  <c r="AL59" i="52"/>
  <c r="AM66" i="63"/>
  <c r="AM68" i="63" s="1"/>
  <c r="AM74" i="63" s="1"/>
  <c r="AL53" i="52"/>
  <c r="AM65" i="50"/>
  <c r="AM67" i="50" s="1"/>
  <c r="AM69" i="50" s="1"/>
  <c r="AL70" i="50"/>
  <c r="AL41" i="64" s="1"/>
  <c r="AL43" i="64" s="1"/>
  <c r="AL45" i="64" s="1"/>
  <c r="AN48" i="50"/>
  <c r="AM58" i="52"/>
  <c r="AN52" i="63"/>
  <c r="G9" i="63" s="1"/>
  <c r="F152" i="116" s="1"/>
  <c r="F10" i="116" s="1"/>
  <c r="AM52" i="52"/>
  <c r="AN31" i="50"/>
  <c r="AN49" i="52" s="1"/>
  <c r="AI50" i="71"/>
  <c r="AI57" i="71"/>
  <c r="G15" i="63"/>
  <c r="AP57" i="63"/>
  <c r="AP22" i="34"/>
  <c r="AO79" i="63"/>
  <c r="AQ207" i="59"/>
  <c r="AO21" i="52"/>
  <c r="AP8" i="92"/>
  <c r="AN22" i="52"/>
  <c r="AO9" i="92"/>
  <c r="AO35" i="64"/>
  <c r="AO42" i="71"/>
  <c r="F120" i="116"/>
  <c r="AO24" i="34"/>
  <c r="AP17" i="34"/>
  <c r="AP19" i="34" s="1"/>
  <c r="AP56" i="63"/>
  <c r="AP58" i="63" s="1"/>
  <c r="AO20" i="34"/>
  <c r="AV69" i="33"/>
  <c r="AW7" i="33"/>
  <c r="F114" i="116"/>
  <c r="AO58" i="63"/>
  <c r="AN55" i="71"/>
  <c r="AN49" i="71"/>
  <c r="AQ38" i="64"/>
  <c r="AR205" i="59"/>
  <c r="AU38" i="28"/>
  <c r="AS21" i="34"/>
  <c r="AR27" i="36"/>
  <c r="AR26" i="36" s="1"/>
  <c r="AO78" i="63"/>
  <c r="F14" i="116"/>
  <c r="AQ15" i="36"/>
  <c r="AQ16" i="36" s="1"/>
  <c r="AS203" i="59"/>
  <c r="AT40" i="28"/>
  <c r="AM51" i="63" l="1"/>
  <c r="AM16" i="67"/>
  <c r="AM19" i="67" s="1"/>
  <c r="AM70" i="50"/>
  <c r="AM41" i="64" s="1"/>
  <c r="AN66" i="63"/>
  <c r="AN65" i="50"/>
  <c r="AN67" i="50" s="1"/>
  <c r="AN69" i="50" s="1"/>
  <c r="AM53" i="52"/>
  <c r="AM59" i="52"/>
  <c r="AJ50" i="71"/>
  <c r="AJ57" i="71"/>
  <c r="AO52" i="63"/>
  <c r="AN58" i="52"/>
  <c r="AO48" i="50"/>
  <c r="AO31" i="50"/>
  <c r="AO49" i="52" s="1"/>
  <c r="AN52" i="52"/>
  <c r="N45" i="71"/>
  <c r="N58" i="71" s="1"/>
  <c r="N9" i="111"/>
  <c r="D29" i="111" s="1"/>
  <c r="O69" i="64"/>
  <c r="AC208" i="59"/>
  <c r="AA10" i="92"/>
  <c r="Z23" i="52"/>
  <c r="AA43" i="71"/>
  <c r="AA56" i="71" s="1"/>
  <c r="AK44" i="71"/>
  <c r="AK6" i="111"/>
  <c r="AK15" i="111" s="1"/>
  <c r="AL55" i="64"/>
  <c r="AL67" i="64"/>
  <c r="AP78" i="63"/>
  <c r="AO49" i="71"/>
  <c r="AO55" i="71"/>
  <c r="AP42" i="71"/>
  <c r="AP35" i="64"/>
  <c r="AO22" i="52"/>
  <c r="AP9" i="92"/>
  <c r="AR38" i="64"/>
  <c r="AS205" i="59"/>
  <c r="AP79" i="63"/>
  <c r="F158" i="116"/>
  <c r="AU40" i="28"/>
  <c r="AT203" i="59"/>
  <c r="AR15" i="36"/>
  <c r="AR16" i="36" s="1"/>
  <c r="AW69" i="33"/>
  <c r="AX7" i="33"/>
  <c r="AQ56" i="63"/>
  <c r="AQ17" i="34"/>
  <c r="AQ19" i="34" s="1"/>
  <c r="AP24" i="34"/>
  <c r="AP20" i="34"/>
  <c r="AQ8" i="92"/>
  <c r="AP21" i="52"/>
  <c r="AR207" i="59"/>
  <c r="AT21" i="34"/>
  <c r="AV38" i="28"/>
  <c r="AS27" i="36"/>
  <c r="AS26" i="36" s="1"/>
  <c r="AQ57" i="63"/>
  <c r="AQ22" i="34"/>
  <c r="AK50" i="71" l="1"/>
  <c r="AK57" i="71"/>
  <c r="AO58" i="52"/>
  <c r="AP31" i="50"/>
  <c r="AP49" i="52" s="1"/>
  <c r="AP52" i="63"/>
  <c r="AP48" i="50"/>
  <c r="AO52" i="52"/>
  <c r="G23" i="63"/>
  <c r="AN68" i="63"/>
  <c r="AN74" i="63" s="1"/>
  <c r="F11" i="64"/>
  <c r="AM43" i="64"/>
  <c r="AM45" i="64" s="1"/>
  <c r="AD208" i="59"/>
  <c r="AB10" i="92"/>
  <c r="AB43" i="71"/>
  <c r="AB56" i="71" s="1"/>
  <c r="AA23" i="52"/>
  <c r="D28" i="111"/>
  <c r="E27" i="111"/>
  <c r="AO66" i="63"/>
  <c r="AO68" i="63" s="1"/>
  <c r="AO74" i="63" s="1"/>
  <c r="AN59" i="52"/>
  <c r="AN70" i="50"/>
  <c r="AN41" i="64" s="1"/>
  <c r="AN43" i="64" s="1"/>
  <c r="AN45" i="64" s="1"/>
  <c r="AN53" i="52"/>
  <c r="AO65" i="50"/>
  <c r="AO67" i="50" s="1"/>
  <c r="AO69" i="50" s="1"/>
  <c r="AN16" i="67"/>
  <c r="AN19" i="67" s="1"/>
  <c r="AN51" i="63"/>
  <c r="G8" i="63" s="1"/>
  <c r="F151" i="116" s="1"/>
  <c r="F9" i="116" s="1"/>
  <c r="AL44" i="71"/>
  <c r="AL6" i="111"/>
  <c r="AL15" i="111" s="1"/>
  <c r="O70" i="64"/>
  <c r="O8" i="111"/>
  <c r="AQ78" i="63"/>
  <c r="AQ9" i="92"/>
  <c r="AP22" i="52"/>
  <c r="AQ42" i="71"/>
  <c r="AQ35" i="64"/>
  <c r="AU21" i="34"/>
  <c r="AT27" i="36"/>
  <c r="AT26" i="36" s="1"/>
  <c r="AW38" i="28"/>
  <c r="AR57" i="63"/>
  <c r="AR22" i="34"/>
  <c r="AQ79" i="63"/>
  <c r="AP49" i="71"/>
  <c r="AP55" i="71"/>
  <c r="AS207" i="59"/>
  <c r="AR8" i="92"/>
  <c r="AQ21" i="52"/>
  <c r="AR17" i="34"/>
  <c r="AR19" i="34" s="1"/>
  <c r="AQ24" i="34"/>
  <c r="AQ20" i="34"/>
  <c r="AR56" i="63"/>
  <c r="AS38" i="64"/>
  <c r="AT205" i="59"/>
  <c r="AS15" i="36"/>
  <c r="AS16" i="36" s="1"/>
  <c r="AV40" i="28"/>
  <c r="AU203" i="59"/>
  <c r="AQ58" i="63"/>
  <c r="AX69" i="33"/>
  <c r="AY7" i="33"/>
  <c r="G25" i="63" l="1"/>
  <c r="F166" i="116"/>
  <c r="F11" i="116" s="1"/>
  <c r="AN67" i="64"/>
  <c r="AN55" i="64"/>
  <c r="AE208" i="59"/>
  <c r="AB23" i="52"/>
  <c r="AC10" i="92"/>
  <c r="AC43" i="71"/>
  <c r="AC56" i="71" s="1"/>
  <c r="E34" i="111"/>
  <c r="H13" i="111"/>
  <c r="AP65" i="50"/>
  <c r="AP67" i="50" s="1"/>
  <c r="AP69" i="50" s="1"/>
  <c r="AO59" i="52"/>
  <c r="AO53" i="52"/>
  <c r="AP66" i="63"/>
  <c r="AP68" i="63" s="1"/>
  <c r="AP74" i="63" s="1"/>
  <c r="AO70" i="50"/>
  <c r="AO41" i="64" s="1"/>
  <c r="AO43" i="64" s="1"/>
  <c r="AO45" i="64" s="1"/>
  <c r="P69" i="64"/>
  <c r="O9" i="111"/>
  <c r="O45" i="71"/>
  <c r="O58" i="71" s="1"/>
  <c r="AM55" i="64"/>
  <c r="AM67" i="64"/>
  <c r="F126" i="116"/>
  <c r="F13" i="64"/>
  <c r="AO16" i="67"/>
  <c r="AO19" i="67" s="1"/>
  <c r="AO51" i="63"/>
  <c r="AP58" i="52"/>
  <c r="AQ48" i="50"/>
  <c r="AP52" i="52"/>
  <c r="AQ52" i="63"/>
  <c r="AQ31" i="50"/>
  <c r="AQ49" i="52" s="1"/>
  <c r="AL57" i="71"/>
  <c r="AL50" i="71"/>
  <c r="AR78" i="63"/>
  <c r="AR79" i="63"/>
  <c r="AR20" i="34"/>
  <c r="AR24" i="34"/>
  <c r="AS17" i="34"/>
  <c r="AS19" i="34" s="1"/>
  <c r="AS56" i="63"/>
  <c r="AQ49" i="71"/>
  <c r="AQ55" i="71"/>
  <c r="AS57" i="63"/>
  <c r="AS22" i="34"/>
  <c r="AS8" i="92"/>
  <c r="AT207" i="59"/>
  <c r="AR21" i="52"/>
  <c r="AV203" i="59"/>
  <c r="AT15" i="36"/>
  <c r="AT16" i="36" s="1"/>
  <c r="AW40" i="28"/>
  <c r="AY69" i="33"/>
  <c r="AZ7" i="33"/>
  <c r="AT38" i="64"/>
  <c r="AU205" i="59"/>
  <c r="AQ22" i="52"/>
  <c r="AR42" i="71"/>
  <c r="AR35" i="64"/>
  <c r="AR9" i="92"/>
  <c r="AX38" i="28"/>
  <c r="AV21" i="34"/>
  <c r="AU27" i="36"/>
  <c r="AU26" i="36" s="1"/>
  <c r="AR58" i="63"/>
  <c r="AP51" i="63" l="1"/>
  <c r="AP16" i="67"/>
  <c r="AP19" i="67" s="1"/>
  <c r="AM44" i="71"/>
  <c r="AM6" i="111"/>
  <c r="AM15" i="111" s="1"/>
  <c r="F128" i="116"/>
  <c r="F15" i="64"/>
  <c r="AQ65" i="50"/>
  <c r="AQ67" i="50" s="1"/>
  <c r="AQ69" i="50" s="1"/>
  <c r="AQ66" i="63"/>
  <c r="AQ68" i="63" s="1"/>
  <c r="AQ74" i="63" s="1"/>
  <c r="AP59" i="52"/>
  <c r="AP53" i="52"/>
  <c r="AP70" i="50"/>
  <c r="AP41" i="64" s="1"/>
  <c r="AP43" i="64" s="1"/>
  <c r="AP45" i="64" s="1"/>
  <c r="AN44" i="71"/>
  <c r="AN6" i="111"/>
  <c r="AN15" i="111" s="1"/>
  <c r="P70" i="64"/>
  <c r="P8" i="111"/>
  <c r="AR31" i="50"/>
  <c r="AR49" i="52" s="1"/>
  <c r="AR52" i="63"/>
  <c r="AR48" i="50"/>
  <c r="AQ52" i="52"/>
  <c r="AQ58" i="52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H53" i="64"/>
  <c r="AO55" i="64"/>
  <c r="AO67" i="64"/>
  <c r="AF208" i="59"/>
  <c r="AC23" i="52"/>
  <c r="AD10" i="92"/>
  <c r="AD43" i="71"/>
  <c r="AD56" i="71" s="1"/>
  <c r="AS78" i="63"/>
  <c r="D52" i="111"/>
  <c r="C72" i="111" s="1"/>
  <c r="E4" i="112"/>
  <c r="F168" i="116"/>
  <c r="G31" i="63"/>
  <c r="F174" i="116" s="1"/>
  <c r="AT8" i="92"/>
  <c r="AS21" i="52"/>
  <c r="AU207" i="59"/>
  <c r="AS24" i="34"/>
  <c r="AT17" i="34"/>
  <c r="AT19" i="34" s="1"/>
  <c r="AS20" i="34"/>
  <c r="AT56" i="63"/>
  <c r="AT58" i="63" s="1"/>
  <c r="AZ69" i="33"/>
  <c r="BA7" i="33"/>
  <c r="AY38" i="28"/>
  <c r="AW21" i="34"/>
  <c r="AV27" i="36"/>
  <c r="AV26" i="36" s="1"/>
  <c r="AS79" i="63"/>
  <c r="AR22" i="52"/>
  <c r="AS42" i="71"/>
  <c r="AS9" i="92"/>
  <c r="AS35" i="64"/>
  <c r="AR49" i="71"/>
  <c r="AR55" i="71"/>
  <c r="AW203" i="59"/>
  <c r="AU15" i="36"/>
  <c r="AU16" i="36" s="1"/>
  <c r="AX40" i="28"/>
  <c r="AU38" i="64"/>
  <c r="AV205" i="59"/>
  <c r="AT57" i="63"/>
  <c r="AT22" i="34"/>
  <c r="AS58" i="63"/>
  <c r="AQ53" i="52" l="1"/>
  <c r="AQ70" i="50"/>
  <c r="AQ41" i="64" s="1"/>
  <c r="AQ43" i="64" s="1"/>
  <c r="AQ45" i="64" s="1"/>
  <c r="AQ59" i="52"/>
  <c r="AR66" i="63"/>
  <c r="AR68" i="63" s="1"/>
  <c r="AR74" i="63" s="1"/>
  <c r="AR65" i="50"/>
  <c r="AR67" i="50" s="1"/>
  <c r="AR69" i="50" s="1"/>
  <c r="H55" i="64"/>
  <c r="H58" i="64" s="1"/>
  <c r="H60" i="64"/>
  <c r="Q69" i="64"/>
  <c r="P45" i="71"/>
  <c r="P58" i="71" s="1"/>
  <c r="P9" i="111"/>
  <c r="F25" i="64"/>
  <c r="F140" i="116" s="1"/>
  <c r="F130" i="116"/>
  <c r="AP67" i="64"/>
  <c r="AP55" i="64"/>
  <c r="AM50" i="71"/>
  <c r="AM57" i="71"/>
  <c r="AS52" i="63"/>
  <c r="AS31" i="50"/>
  <c r="AS49" i="52" s="1"/>
  <c r="AR52" i="52"/>
  <c r="AS48" i="50"/>
  <c r="AR58" i="52"/>
  <c r="AQ51" i="63"/>
  <c r="AQ16" i="67"/>
  <c r="AQ19" i="67" s="1"/>
  <c r="AO44" i="71"/>
  <c r="AO6" i="111"/>
  <c r="AO15" i="111" s="1"/>
  <c r="AN50" i="71"/>
  <c r="AN57" i="71"/>
  <c r="AT78" i="63"/>
  <c r="AD23" i="52"/>
  <c r="AE43" i="71"/>
  <c r="AE56" i="71" s="1"/>
  <c r="AG208" i="59"/>
  <c r="AE10" i="92"/>
  <c r="BA69" i="33"/>
  <c r="BB7" i="33"/>
  <c r="AS49" i="71"/>
  <c r="AS55" i="71"/>
  <c r="AW27" i="36"/>
  <c r="AW26" i="36" s="1"/>
  <c r="AZ38" i="28"/>
  <c r="AX21" i="34"/>
  <c r="AY40" i="28"/>
  <c r="AX203" i="59"/>
  <c r="AV15" i="36"/>
  <c r="AV16" i="36" s="1"/>
  <c r="AU56" i="63"/>
  <c r="AT20" i="34"/>
  <c r="AT24" i="34"/>
  <c r="AU17" i="34"/>
  <c r="AU19" i="34" s="1"/>
  <c r="AU57" i="63"/>
  <c r="AU22" i="34"/>
  <c r="AS22" i="52"/>
  <c r="AT35" i="64"/>
  <c r="AT42" i="71"/>
  <c r="AT9" i="92"/>
  <c r="AV38" i="64"/>
  <c r="AW205" i="59"/>
  <c r="AT21" i="52"/>
  <c r="AV207" i="59"/>
  <c r="AU8" i="92"/>
  <c r="AT79" i="63"/>
  <c r="AU78" i="63" l="1"/>
  <c r="AH208" i="59"/>
  <c r="AF43" i="71"/>
  <c r="AF56" i="71" s="1"/>
  <c r="AF10" i="92"/>
  <c r="AE23" i="52"/>
  <c r="I50" i="63"/>
  <c r="I53" i="63" s="1"/>
  <c r="I60" i="63" s="1"/>
  <c r="H59" i="71"/>
  <c r="I57" i="64"/>
  <c r="I58" i="64" s="1"/>
  <c r="AP6" i="111"/>
  <c r="AP15" i="111" s="1"/>
  <c r="AP44" i="71"/>
  <c r="AR70" i="50"/>
  <c r="AR41" i="64" s="1"/>
  <c r="AR43" i="64" s="1"/>
  <c r="AR45" i="64" s="1"/>
  <c r="AS65" i="50"/>
  <c r="AS67" i="50" s="1"/>
  <c r="AS69" i="50" s="1"/>
  <c r="AS66" i="63"/>
  <c r="AS68" i="63" s="1"/>
  <c r="AS74" i="63" s="1"/>
  <c r="AR59" i="52"/>
  <c r="AR53" i="52"/>
  <c r="Q8" i="111"/>
  <c r="Q70" i="64"/>
  <c r="AT48" i="50"/>
  <c r="AT52" i="63"/>
  <c r="AT31" i="50"/>
  <c r="AT49" i="52" s="1"/>
  <c r="AS58" i="52"/>
  <c r="AS52" i="52"/>
  <c r="AR51" i="63"/>
  <c r="AR16" i="67"/>
  <c r="AR19" i="67" s="1"/>
  <c r="AQ67" i="64"/>
  <c r="AQ55" i="64"/>
  <c r="AO50" i="71"/>
  <c r="AO57" i="71"/>
  <c r="I60" i="64"/>
  <c r="I77" i="63"/>
  <c r="I80" i="63" s="1"/>
  <c r="I82" i="63" s="1"/>
  <c r="AU20" i="34"/>
  <c r="AV17" i="34"/>
  <c r="AV19" i="34" s="1"/>
  <c r="AV56" i="63"/>
  <c r="AV58" i="63" s="1"/>
  <c r="AU24" i="34"/>
  <c r="AT49" i="71"/>
  <c r="AT55" i="71"/>
  <c r="AU79" i="63"/>
  <c r="AV78" i="63" s="1"/>
  <c r="AV57" i="63"/>
  <c r="AV22" i="34"/>
  <c r="AU58" i="63"/>
  <c r="AZ40" i="28"/>
  <c r="AW15" i="36"/>
  <c r="AW16" i="36" s="1"/>
  <c r="AY203" i="59"/>
  <c r="BB69" i="33"/>
  <c r="BC7" i="33"/>
  <c r="AX27" i="36"/>
  <c r="AX26" i="36" s="1"/>
  <c r="BA38" i="28"/>
  <c r="AY21" i="34"/>
  <c r="BA70" i="33"/>
  <c r="AU21" i="52"/>
  <c r="AW207" i="59"/>
  <c r="AV8" i="92"/>
  <c r="AU42" i="71"/>
  <c r="AT22" i="52"/>
  <c r="AU35" i="64"/>
  <c r="AU9" i="92"/>
  <c r="AW38" i="64"/>
  <c r="AX205" i="59"/>
  <c r="Q45" i="71" l="1"/>
  <c r="Q58" i="71" s="1"/>
  <c r="R69" i="64"/>
  <c r="Q9" i="111"/>
  <c r="I59" i="71"/>
  <c r="J50" i="63"/>
  <c r="J53" i="63" s="1"/>
  <c r="J60" i="63" s="1"/>
  <c r="J57" i="64"/>
  <c r="J58" i="64" s="1"/>
  <c r="AS53" i="52"/>
  <c r="AS70" i="50"/>
  <c r="AS41" i="64" s="1"/>
  <c r="AS43" i="64" s="1"/>
  <c r="AS45" i="64" s="1"/>
  <c r="AT65" i="50"/>
  <c r="AT67" i="50" s="1"/>
  <c r="AT69" i="50" s="1"/>
  <c r="AT66" i="63"/>
  <c r="AT68" i="63" s="1"/>
  <c r="AT74" i="63" s="1"/>
  <c r="AS59" i="52"/>
  <c r="AS51" i="63"/>
  <c r="AS16" i="67"/>
  <c r="AS19" i="67" s="1"/>
  <c r="AQ6" i="111"/>
  <c r="AQ15" i="111" s="1"/>
  <c r="AQ44" i="71"/>
  <c r="J60" i="64"/>
  <c r="J77" i="63"/>
  <c r="J80" i="63" s="1"/>
  <c r="J82" i="63" s="1"/>
  <c r="AR55" i="64"/>
  <c r="AR67" i="64"/>
  <c r="AU52" i="63"/>
  <c r="AT58" i="52"/>
  <c r="AT52" i="52"/>
  <c r="AU31" i="50"/>
  <c r="AU49" i="52" s="1"/>
  <c r="AU48" i="50"/>
  <c r="AP50" i="71"/>
  <c r="AP57" i="71"/>
  <c r="AI208" i="59"/>
  <c r="AG10" i="92"/>
  <c r="AG43" i="71"/>
  <c r="AG56" i="71" s="1"/>
  <c r="AF23" i="52"/>
  <c r="AU49" i="71"/>
  <c r="AU55" i="71"/>
  <c r="BC69" i="33"/>
  <c r="BD7" i="33"/>
  <c r="AV21" i="52"/>
  <c r="AW8" i="92"/>
  <c r="AX207" i="59"/>
  <c r="AZ21" i="34"/>
  <c r="AY27" i="36"/>
  <c r="AY26" i="36" s="1"/>
  <c r="BB38" i="28"/>
  <c r="AW57" i="63"/>
  <c r="AW22" i="34"/>
  <c r="AV24" i="34"/>
  <c r="AV20" i="34"/>
  <c r="AW17" i="34"/>
  <c r="AW19" i="34" s="1"/>
  <c r="AW56" i="63"/>
  <c r="AV35" i="64"/>
  <c r="AV42" i="71"/>
  <c r="AV9" i="92"/>
  <c r="AU22" i="52"/>
  <c r="AX38" i="64"/>
  <c r="AY205" i="59"/>
  <c r="G9" i="34"/>
  <c r="AV79" i="63"/>
  <c r="AW78" i="63" s="1"/>
  <c r="AZ203" i="59"/>
  <c r="AX15" i="36"/>
  <c r="BA40" i="28"/>
  <c r="G39" i="35" s="1"/>
  <c r="G37" i="35"/>
  <c r="AS55" i="64" l="1"/>
  <c r="AS67" i="64"/>
  <c r="K77" i="63"/>
  <c r="K80" i="63" s="1"/>
  <c r="K82" i="63" s="1"/>
  <c r="K60" i="64"/>
  <c r="AQ57" i="71"/>
  <c r="AQ50" i="71"/>
  <c r="AR44" i="71"/>
  <c r="AR6" i="111"/>
  <c r="AR15" i="111" s="1"/>
  <c r="AV31" i="50"/>
  <c r="AV49" i="52" s="1"/>
  <c r="AV48" i="50"/>
  <c r="AU58" i="52"/>
  <c r="AV52" i="63"/>
  <c r="AU52" i="52"/>
  <c r="AT16" i="67"/>
  <c r="AT19" i="67" s="1"/>
  <c r="AT51" i="63"/>
  <c r="R70" i="64"/>
  <c r="R8" i="111"/>
  <c r="K50" i="63"/>
  <c r="K53" i="63" s="1"/>
  <c r="K60" i="63" s="1"/>
  <c r="K57" i="64"/>
  <c r="K58" i="64" s="1"/>
  <c r="J59" i="71"/>
  <c r="AJ208" i="59"/>
  <c r="AH43" i="71"/>
  <c r="AH56" i="71" s="1"/>
  <c r="AG23" i="52"/>
  <c r="AH10" i="92"/>
  <c r="AU65" i="50"/>
  <c r="AU67" i="50" s="1"/>
  <c r="AU69" i="50" s="1"/>
  <c r="AT70" i="50"/>
  <c r="AT41" i="64" s="1"/>
  <c r="AT43" i="64" s="1"/>
  <c r="AT45" i="64" s="1"/>
  <c r="AT53" i="52"/>
  <c r="AU66" i="63"/>
  <c r="AU68" i="63" s="1"/>
  <c r="AU74" i="63" s="1"/>
  <c r="AT59" i="52"/>
  <c r="G47" i="31"/>
  <c r="G10" i="34"/>
  <c r="AX57" i="63"/>
  <c r="AX22" i="34"/>
  <c r="AV22" i="52"/>
  <c r="AW35" i="64"/>
  <c r="AW42" i="71"/>
  <c r="AW9" i="92"/>
  <c r="AV49" i="71"/>
  <c r="AV55" i="71"/>
  <c r="AX16" i="36"/>
  <c r="AX17" i="36"/>
  <c r="BA203" i="59"/>
  <c r="AY15" i="36"/>
  <c r="BB40" i="28"/>
  <c r="AY38" i="64"/>
  <c r="AZ205" i="59"/>
  <c r="H99" i="59"/>
  <c r="AY207" i="59"/>
  <c r="AW21" i="52"/>
  <c r="AX8" i="92"/>
  <c r="AW79" i="63"/>
  <c r="AX78" i="63" s="1"/>
  <c r="AW58" i="63"/>
  <c r="BD69" i="33"/>
  <c r="BE7" i="33"/>
  <c r="AW20" i="34"/>
  <c r="AX56" i="63"/>
  <c r="AX17" i="34"/>
  <c r="AX19" i="34" s="1"/>
  <c r="AW24" i="34"/>
  <c r="BC38" i="28"/>
  <c r="AZ27" i="36"/>
  <c r="AZ26" i="36" s="1"/>
  <c r="BA21" i="34"/>
  <c r="AR57" i="71" l="1"/>
  <c r="AR50" i="71"/>
  <c r="AU51" i="63"/>
  <c r="AU16" i="67"/>
  <c r="AU19" i="67" s="1"/>
  <c r="AI43" i="71"/>
  <c r="AI56" i="71" s="1"/>
  <c r="AK208" i="59"/>
  <c r="AH23" i="52"/>
  <c r="AI10" i="92"/>
  <c r="L60" i="64"/>
  <c r="L77" i="63"/>
  <c r="L80" i="63" s="1"/>
  <c r="L82" i="63" s="1"/>
  <c r="L57" i="64"/>
  <c r="L58" i="64" s="1"/>
  <c r="K59" i="71"/>
  <c r="L50" i="63"/>
  <c r="L53" i="63" s="1"/>
  <c r="L60" i="63" s="1"/>
  <c r="S69" i="64"/>
  <c r="R45" i="71"/>
  <c r="R58" i="71" s="1"/>
  <c r="R9" i="111"/>
  <c r="AT55" i="64"/>
  <c r="AT67" i="64"/>
  <c r="AW31" i="50"/>
  <c r="AW49" i="52" s="1"/>
  <c r="AV58" i="52"/>
  <c r="AW52" i="63"/>
  <c r="AV52" i="52"/>
  <c r="AW48" i="50"/>
  <c r="AS6" i="111"/>
  <c r="AS15" i="111" s="1"/>
  <c r="AS44" i="71"/>
  <c r="AU59" i="52"/>
  <c r="AV66" i="63"/>
  <c r="AV68" i="63" s="1"/>
  <c r="AV74" i="63" s="1"/>
  <c r="AU53" i="52"/>
  <c r="AV65" i="50"/>
  <c r="AV67" i="50" s="1"/>
  <c r="AV69" i="50" s="1"/>
  <c r="AU70" i="50"/>
  <c r="AU41" i="64" s="1"/>
  <c r="AU43" i="64" s="1"/>
  <c r="AU45" i="64" s="1"/>
  <c r="BE69" i="33"/>
  <c r="BF7" i="33"/>
  <c r="G109" i="116"/>
  <c r="AZ38" i="64"/>
  <c r="BA205" i="59"/>
  <c r="BA27" i="36"/>
  <c r="BA26" i="36" s="1"/>
  <c r="BD38" i="28"/>
  <c r="BB21" i="34"/>
  <c r="AY8" i="92"/>
  <c r="AZ207" i="59"/>
  <c r="AX21" i="52"/>
  <c r="H101" i="59"/>
  <c r="AY57" i="63"/>
  <c r="AY22" i="34"/>
  <c r="G8" i="64"/>
  <c r="AY17" i="34"/>
  <c r="AY19" i="34" s="1"/>
  <c r="AY56" i="63"/>
  <c r="AY58" i="63" s="1"/>
  <c r="AX20" i="34"/>
  <c r="AX24" i="34"/>
  <c r="G48" i="31"/>
  <c r="G12" i="34"/>
  <c r="G50" i="31" s="1"/>
  <c r="AX58" i="63"/>
  <c r="AW49" i="71"/>
  <c r="AW55" i="71"/>
  <c r="AZ15" i="36"/>
  <c r="AZ16" i="36" s="1"/>
  <c r="BC40" i="28"/>
  <c r="BB203" i="59"/>
  <c r="AX9" i="92"/>
  <c r="AW22" i="52"/>
  <c r="AX35" i="64"/>
  <c r="AX42" i="71"/>
  <c r="AY16" i="36"/>
  <c r="AX79" i="63"/>
  <c r="AY78" i="63" s="1"/>
  <c r="AX52" i="63" l="1"/>
  <c r="AW52" i="52"/>
  <c r="AX31" i="50"/>
  <c r="AX49" i="52" s="1"/>
  <c r="AW58" i="52"/>
  <c r="AX48" i="50"/>
  <c r="AL208" i="59"/>
  <c r="AJ10" i="92"/>
  <c r="AJ43" i="71"/>
  <c r="AJ56" i="71" s="1"/>
  <c r="AI23" i="52"/>
  <c r="AV59" i="52"/>
  <c r="AV53" i="52"/>
  <c r="AV70" i="50"/>
  <c r="AV41" i="64" s="1"/>
  <c r="AV43" i="64" s="1"/>
  <c r="AV45" i="64" s="1"/>
  <c r="AW66" i="63"/>
  <c r="AW68" i="63" s="1"/>
  <c r="AW74" i="63" s="1"/>
  <c r="AW65" i="50"/>
  <c r="AW67" i="50" s="1"/>
  <c r="AW69" i="50" s="1"/>
  <c r="AV16" i="67"/>
  <c r="AV19" i="67" s="1"/>
  <c r="AV51" i="63"/>
  <c r="M50" i="63"/>
  <c r="M53" i="63" s="1"/>
  <c r="M60" i="63" s="1"/>
  <c r="L59" i="71"/>
  <c r="M57" i="64"/>
  <c r="M58" i="64" s="1"/>
  <c r="AU67" i="64"/>
  <c r="AU55" i="64"/>
  <c r="S70" i="64"/>
  <c r="S8" i="111"/>
  <c r="AT44" i="71"/>
  <c r="AT6" i="111"/>
  <c r="AT15" i="111" s="1"/>
  <c r="AS57" i="71"/>
  <c r="AS50" i="71"/>
  <c r="M60" i="64"/>
  <c r="N77" i="63" s="1"/>
  <c r="N80" i="63" s="1"/>
  <c r="N82" i="63" s="1"/>
  <c r="M77" i="63"/>
  <c r="M80" i="63" s="1"/>
  <c r="M82" i="63" s="1"/>
  <c r="AX22" i="52"/>
  <c r="AY42" i="71"/>
  <c r="AY9" i="92"/>
  <c r="AY35" i="64"/>
  <c r="H103" i="59"/>
  <c r="AZ8" i="92"/>
  <c r="BA207" i="59"/>
  <c r="AY21" i="52"/>
  <c r="AX55" i="71"/>
  <c r="AX49" i="71"/>
  <c r="AY79" i="63"/>
  <c r="AZ78" i="63" s="1"/>
  <c r="BB205" i="59"/>
  <c r="BA38" i="64"/>
  <c r="AZ17" i="34"/>
  <c r="AZ19" i="34" s="1"/>
  <c r="AZ56" i="63"/>
  <c r="AY24" i="34"/>
  <c r="AY20" i="34"/>
  <c r="AZ57" i="63"/>
  <c r="H14" i="63" s="1"/>
  <c r="G157" i="116" s="1"/>
  <c r="AZ22" i="34"/>
  <c r="BA15" i="36"/>
  <c r="BC203" i="59"/>
  <c r="BD40" i="28"/>
  <c r="BF69" i="33"/>
  <c r="BG7" i="33"/>
  <c r="G111" i="116"/>
  <c r="BC21" i="34"/>
  <c r="BB27" i="36"/>
  <c r="BB26" i="36" s="1"/>
  <c r="BE38" i="28"/>
  <c r="G123" i="116"/>
  <c r="S9" i="111" l="1"/>
  <c r="E29" i="111" s="1"/>
  <c r="T69" i="64"/>
  <c r="S45" i="71"/>
  <c r="S58" i="71" s="1"/>
  <c r="AW59" i="52"/>
  <c r="AX65" i="50"/>
  <c r="AX67" i="50" s="1"/>
  <c r="AX69" i="50" s="1"/>
  <c r="AX66" i="63"/>
  <c r="AX68" i="63" s="1"/>
  <c r="AX74" i="63" s="1"/>
  <c r="AW70" i="50"/>
  <c r="AW41" i="64" s="1"/>
  <c r="AW43" i="64" s="1"/>
  <c r="AW45" i="64" s="1"/>
  <c r="AW53" i="52"/>
  <c r="AK10" i="92"/>
  <c r="AK43" i="71"/>
  <c r="AK56" i="71" s="1"/>
  <c r="AJ23" i="52"/>
  <c r="AM208" i="59"/>
  <c r="AX52" i="52"/>
  <c r="AY48" i="50"/>
  <c r="AX58" i="52"/>
  <c r="AY52" i="63"/>
  <c r="AY31" i="50"/>
  <c r="AY49" i="52" s="1"/>
  <c r="AV67" i="64"/>
  <c r="AV55" i="64"/>
  <c r="N50" i="63"/>
  <c r="N53" i="63" s="1"/>
  <c r="N60" i="63" s="1"/>
  <c r="M59" i="71"/>
  <c r="N57" i="64"/>
  <c r="AW16" i="67"/>
  <c r="AW19" i="67" s="1"/>
  <c r="AW51" i="63"/>
  <c r="AU44" i="71"/>
  <c r="AU6" i="111"/>
  <c r="AU15" i="111" s="1"/>
  <c r="AT50" i="71"/>
  <c r="AT57" i="71"/>
  <c r="H35" i="63"/>
  <c r="G178" i="116" s="1"/>
  <c r="BA56" i="63"/>
  <c r="AZ20" i="34"/>
  <c r="AZ24" i="34"/>
  <c r="BA17" i="34"/>
  <c r="BA19" i="34" s="1"/>
  <c r="AZ79" i="63"/>
  <c r="H36" i="63" s="1"/>
  <c r="G179" i="116" s="1"/>
  <c r="G5" i="64"/>
  <c r="BB38" i="64"/>
  <c r="BC205" i="59"/>
  <c r="BA16" i="36"/>
  <c r="BD203" i="59"/>
  <c r="BB15" i="36"/>
  <c r="BB16" i="36" s="1"/>
  <c r="BE40" i="28"/>
  <c r="BG69" i="33"/>
  <c r="BH7" i="33"/>
  <c r="BA57" i="63"/>
  <c r="BA22" i="34"/>
  <c r="AY55" i="71"/>
  <c r="AY49" i="71"/>
  <c r="BD21" i="34"/>
  <c r="BF38" i="28"/>
  <c r="BC27" i="36"/>
  <c r="BC26" i="36" s="1"/>
  <c r="AZ9" i="92"/>
  <c r="AY22" i="52"/>
  <c r="AZ35" i="64"/>
  <c r="AZ42" i="71"/>
  <c r="BB207" i="59"/>
  <c r="AZ21" i="52"/>
  <c r="BA8" i="92"/>
  <c r="H13" i="63"/>
  <c r="G156" i="116" s="1"/>
  <c r="AZ58" i="63"/>
  <c r="G113" i="116"/>
  <c r="H104" i="59"/>
  <c r="AZ31" i="50" l="1"/>
  <c r="AZ49" i="52" s="1"/>
  <c r="AY58" i="52"/>
  <c r="AY52" i="52"/>
  <c r="AZ52" i="63"/>
  <c r="H9" i="63" s="1"/>
  <c r="G152" i="116" s="1"/>
  <c r="G10" i="116" s="1"/>
  <c r="AZ48" i="50"/>
  <c r="AX53" i="52"/>
  <c r="AX59" i="52"/>
  <c r="AY65" i="50"/>
  <c r="AY67" i="50" s="1"/>
  <c r="AY69" i="50" s="1"/>
  <c r="AY66" i="63"/>
  <c r="AY68" i="63" s="1"/>
  <c r="AY74" i="63" s="1"/>
  <c r="AX70" i="50"/>
  <c r="AX41" i="64" s="1"/>
  <c r="AX43" i="64" s="1"/>
  <c r="AX45" i="64" s="1"/>
  <c r="AL10" i="92"/>
  <c r="AN208" i="59"/>
  <c r="AL43" i="71"/>
  <c r="AL56" i="71" s="1"/>
  <c r="AK23" i="52"/>
  <c r="AU50" i="71"/>
  <c r="AU57" i="71"/>
  <c r="AV44" i="71"/>
  <c r="AV6" i="111"/>
  <c r="AV15" i="111" s="1"/>
  <c r="T70" i="64"/>
  <c r="T8" i="111"/>
  <c r="AX16" i="67"/>
  <c r="AX19" i="67" s="1"/>
  <c r="AX51" i="63"/>
  <c r="AW67" i="64"/>
  <c r="AW55" i="64"/>
  <c r="F29" i="111"/>
  <c r="G27" i="111" s="1"/>
  <c r="E28" i="111"/>
  <c r="BD205" i="59"/>
  <c r="BC38" i="64"/>
  <c r="BA21" i="52"/>
  <c r="BC207" i="59"/>
  <c r="BB8" i="92"/>
  <c r="G114" i="116"/>
  <c r="AZ55" i="71"/>
  <c r="AZ49" i="71"/>
  <c r="BB57" i="63"/>
  <c r="BB22" i="34"/>
  <c r="G120" i="116"/>
  <c r="BH69" i="33"/>
  <c r="BI7" i="33"/>
  <c r="BA9" i="92"/>
  <c r="BA35" i="64"/>
  <c r="BA42" i="71"/>
  <c r="AZ22" i="52"/>
  <c r="BE21" i="34"/>
  <c r="BG38" i="28"/>
  <c r="BD27" i="36"/>
  <c r="BD26" i="36" s="1"/>
  <c r="BA78" i="63"/>
  <c r="BA24" i="34"/>
  <c r="BB56" i="63"/>
  <c r="BB58" i="63" s="1"/>
  <c r="BB17" i="34"/>
  <c r="BB19" i="34" s="1"/>
  <c r="BA20" i="34"/>
  <c r="G14" i="116"/>
  <c r="BA79" i="63"/>
  <c r="BA58" i="63"/>
  <c r="H15" i="63"/>
  <c r="BE203" i="59"/>
  <c r="BF40" i="28"/>
  <c r="BC15" i="36"/>
  <c r="BC16" i="36" s="1"/>
  <c r="AY70" i="50" l="1"/>
  <c r="AY41" i="64" s="1"/>
  <c r="AY53" i="52"/>
  <c r="AZ65" i="50"/>
  <c r="AZ67" i="50" s="1"/>
  <c r="AZ69" i="50" s="1"/>
  <c r="AZ66" i="63"/>
  <c r="AY59" i="52"/>
  <c r="AY51" i="63"/>
  <c r="AY16" i="67"/>
  <c r="AY19" i="67" s="1"/>
  <c r="AZ58" i="52"/>
  <c r="BA48" i="50"/>
  <c r="AZ52" i="52"/>
  <c r="BA31" i="50"/>
  <c r="BA49" i="52" s="1"/>
  <c r="BA52" i="63"/>
  <c r="AM43" i="71"/>
  <c r="AM56" i="71" s="1"/>
  <c r="AO208" i="59"/>
  <c r="AL23" i="52"/>
  <c r="AM10" i="92"/>
  <c r="E35" i="111"/>
  <c r="F28" i="111"/>
  <c r="N13" i="111"/>
  <c r="AW44" i="71"/>
  <c r="AW6" i="111"/>
  <c r="AW15" i="111" s="1"/>
  <c r="AV57" i="71"/>
  <c r="AV50" i="71"/>
  <c r="AX67" i="64"/>
  <c r="AX55" i="64"/>
  <c r="T45" i="71"/>
  <c r="T58" i="71" s="1"/>
  <c r="T9" i="111"/>
  <c r="U69" i="64"/>
  <c r="BB78" i="63"/>
  <c r="BB79" i="63"/>
  <c r="BC78" i="63" s="1"/>
  <c r="G158" i="116"/>
  <c r="BC17" i="34"/>
  <c r="BC19" i="34" s="1"/>
  <c r="BC56" i="63"/>
  <c r="BC58" i="63" s="1"/>
  <c r="BB24" i="34"/>
  <c r="BB20" i="34"/>
  <c r="BC57" i="63"/>
  <c r="BC22" i="34"/>
  <c r="BA22" i="52"/>
  <c r="BB42" i="71"/>
  <c r="BB9" i="92"/>
  <c r="BB35" i="64"/>
  <c r="BG40" i="28"/>
  <c r="BD15" i="36"/>
  <c r="BD16" i="36" s="1"/>
  <c r="BF203" i="59"/>
  <c r="BE205" i="59"/>
  <c r="BD38" i="64"/>
  <c r="BB21" i="52"/>
  <c r="BC8" i="92"/>
  <c r="BD207" i="59"/>
  <c r="BI69" i="33"/>
  <c r="BJ7" i="33"/>
  <c r="BA55" i="71"/>
  <c r="BA49" i="71"/>
  <c r="BH38" i="28"/>
  <c r="BF21" i="34"/>
  <c r="BE27" i="36"/>
  <c r="BE26" i="36" s="1"/>
  <c r="AZ68" i="63" l="1"/>
  <c r="AZ74" i="63" s="1"/>
  <c r="H23" i="63"/>
  <c r="U8" i="111"/>
  <c r="U70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N53" i="64"/>
  <c r="AZ70" i="50"/>
  <c r="AZ41" i="64" s="1"/>
  <c r="AZ43" i="64" s="1"/>
  <c r="AZ45" i="64" s="1"/>
  <c r="BA65" i="50"/>
  <c r="BA67" i="50" s="1"/>
  <c r="BA69" i="50" s="1"/>
  <c r="AZ53" i="52"/>
  <c r="AZ59" i="52"/>
  <c r="BA66" i="63"/>
  <c r="BA68" i="63" s="1"/>
  <c r="BA74" i="63" s="1"/>
  <c r="AZ51" i="63"/>
  <c r="H8" i="63" s="1"/>
  <c r="G151" i="116" s="1"/>
  <c r="G9" i="116" s="1"/>
  <c r="AZ16" i="67"/>
  <c r="AZ19" i="67" s="1"/>
  <c r="AN43" i="71"/>
  <c r="AN56" i="71" s="1"/>
  <c r="AP208" i="59"/>
  <c r="AN10" i="92"/>
  <c r="AM23" i="52"/>
  <c r="AW57" i="71"/>
  <c r="AW50" i="71"/>
  <c r="AX44" i="71"/>
  <c r="AX6" i="111"/>
  <c r="AX15" i="111" s="1"/>
  <c r="E5" i="112"/>
  <c r="D60" i="111"/>
  <c r="C73" i="111" s="1"/>
  <c r="C75" i="111" s="1"/>
  <c r="BB48" i="50"/>
  <c r="BB52" i="63"/>
  <c r="BA58" i="52"/>
  <c r="BB31" i="50"/>
  <c r="BB49" i="52" s="1"/>
  <c r="BA52" i="52"/>
  <c r="G11" i="64"/>
  <c r="AY43" i="64"/>
  <c r="AY45" i="64" s="1"/>
  <c r="BE38" i="64"/>
  <c r="BF205" i="59"/>
  <c r="BC24" i="34"/>
  <c r="BC20" i="34"/>
  <c r="BD17" i="34"/>
  <c r="BD19" i="34" s="1"/>
  <c r="BD56" i="63"/>
  <c r="BD58" i="63" s="1"/>
  <c r="BB49" i="71"/>
  <c r="BB55" i="71"/>
  <c r="BD8" i="92"/>
  <c r="BC21" i="52"/>
  <c r="BE207" i="59"/>
  <c r="BJ69" i="33"/>
  <c r="BK7" i="33"/>
  <c r="BB22" i="52"/>
  <c r="BC35" i="64"/>
  <c r="BC42" i="71"/>
  <c r="BC9" i="92"/>
  <c r="BD57" i="63"/>
  <c r="BD22" i="34"/>
  <c r="BF27" i="36"/>
  <c r="BF26" i="36" s="1"/>
  <c r="BG21" i="34"/>
  <c r="BI38" i="28"/>
  <c r="BE15" i="36"/>
  <c r="BE16" i="36" s="1"/>
  <c r="BG203" i="59"/>
  <c r="BH40" i="28"/>
  <c r="BC79" i="63"/>
  <c r="BD78" i="63" s="1"/>
  <c r="AY55" i="64" l="1"/>
  <c r="AY67" i="64"/>
  <c r="AX18" i="111"/>
  <c r="AY17" i="111" s="1"/>
  <c r="BA16" i="67"/>
  <c r="BA19" i="67" s="1"/>
  <c r="BA51" i="63"/>
  <c r="AN23" i="52"/>
  <c r="AQ208" i="59"/>
  <c r="AO43" i="71"/>
  <c r="AO56" i="71" s="1"/>
  <c r="AO10" i="92"/>
  <c r="BA70" i="50"/>
  <c r="BA41" i="64" s="1"/>
  <c r="BA43" i="64" s="1"/>
  <c r="BA45" i="64" s="1"/>
  <c r="BB66" i="63"/>
  <c r="BB68" i="63" s="1"/>
  <c r="BB74" i="63" s="1"/>
  <c r="BA59" i="52"/>
  <c r="BB65" i="50"/>
  <c r="BB67" i="50" s="1"/>
  <c r="BB69" i="50" s="1"/>
  <c r="BA53" i="52"/>
  <c r="AZ67" i="64"/>
  <c r="AZ55" i="64"/>
  <c r="G126" i="116"/>
  <c r="G13" i="64"/>
  <c r="D23" i="64"/>
  <c r="N60" i="64"/>
  <c r="N55" i="64"/>
  <c r="N58" i="64" s="1"/>
  <c r="AX50" i="71"/>
  <c r="AX57" i="71"/>
  <c r="V69" i="64"/>
  <c r="U9" i="111"/>
  <c r="U45" i="71"/>
  <c r="U58" i="71" s="1"/>
  <c r="G166" i="116"/>
  <c r="G11" i="116" s="1"/>
  <c r="H25" i="63"/>
  <c r="BB58" i="52"/>
  <c r="BB52" i="52"/>
  <c r="BC52" i="63"/>
  <c r="BC48" i="50"/>
  <c r="BC31" i="50"/>
  <c r="BC49" i="52" s="1"/>
  <c r="BC55" i="71"/>
  <c r="BC49" i="71"/>
  <c r="BI40" i="28"/>
  <c r="BF15" i="36"/>
  <c r="BF16" i="36" s="1"/>
  <c r="BH203" i="59"/>
  <c r="BF38" i="64"/>
  <c r="BG205" i="59"/>
  <c r="BG27" i="36"/>
  <c r="BG26" i="36" s="1"/>
  <c r="BH21" i="34"/>
  <c r="BJ38" i="28"/>
  <c r="BE17" i="34"/>
  <c r="BE19" i="34" s="1"/>
  <c r="BD24" i="34"/>
  <c r="BE56" i="63"/>
  <c r="BE58" i="63" s="1"/>
  <c r="BD20" i="34"/>
  <c r="BE8" i="92"/>
  <c r="BF207" i="59"/>
  <c r="BD21" i="52"/>
  <c r="BD79" i="63"/>
  <c r="BE78" i="63" s="1"/>
  <c r="BC22" i="52"/>
  <c r="BD35" i="64"/>
  <c r="BD9" i="92"/>
  <c r="BD42" i="71"/>
  <c r="BK69" i="33"/>
  <c r="BL7" i="33"/>
  <c r="BE57" i="63"/>
  <c r="BE22" i="34"/>
  <c r="BC58" i="52" l="1"/>
  <c r="BD48" i="50"/>
  <c r="BD52" i="63"/>
  <c r="BC52" i="52"/>
  <c r="BD31" i="50"/>
  <c r="BD49" i="52" s="1"/>
  <c r="V8" i="111"/>
  <c r="V70" i="64"/>
  <c r="O57" i="64"/>
  <c r="O58" i="64" s="1"/>
  <c r="O50" i="63"/>
  <c r="O53" i="63" s="1"/>
  <c r="O60" i="63" s="1"/>
  <c r="N59" i="71"/>
  <c r="BB59" i="52"/>
  <c r="BB53" i="52"/>
  <c r="BB70" i="50"/>
  <c r="BB41" i="64" s="1"/>
  <c r="BB43" i="64" s="1"/>
  <c r="BB45" i="64" s="1"/>
  <c r="BC65" i="50"/>
  <c r="BC67" i="50" s="1"/>
  <c r="BC69" i="50" s="1"/>
  <c r="BC66" i="63"/>
  <c r="BC68" i="63" s="1"/>
  <c r="BC74" i="63" s="1"/>
  <c r="G168" i="116"/>
  <c r="H31" i="63"/>
  <c r="G174" i="116" s="1"/>
  <c r="O77" i="63"/>
  <c r="O80" i="63" s="1"/>
  <c r="O82" i="63" s="1"/>
  <c r="O60" i="64"/>
  <c r="BB16" i="67"/>
  <c r="BB19" i="67" s="1"/>
  <c r="BB51" i="63"/>
  <c r="AZ44" i="71"/>
  <c r="AZ6" i="111"/>
  <c r="AZ15" i="111" s="1"/>
  <c r="D138" i="116"/>
  <c r="D25" i="64"/>
  <c r="J22" i="64"/>
  <c r="BA55" i="64"/>
  <c r="BA67" i="64"/>
  <c r="AY44" i="71"/>
  <c r="AY6" i="111"/>
  <c r="AY15" i="111" s="1"/>
  <c r="AY18" i="111" s="1"/>
  <c r="AZ17" i="111" s="1"/>
  <c r="AP43" i="71"/>
  <c r="AP56" i="71" s="1"/>
  <c r="AP10" i="92"/>
  <c r="AR208" i="59"/>
  <c r="AO23" i="52"/>
  <c r="G128" i="116"/>
  <c r="G15" i="64"/>
  <c r="BL69" i="33"/>
  <c r="BM7" i="33"/>
  <c r="BM69" i="33" s="1"/>
  <c r="BI21" i="34"/>
  <c r="BK38" i="28"/>
  <c r="BH27" i="36"/>
  <c r="BH26" i="36" s="1"/>
  <c r="BF8" i="92"/>
  <c r="BE21" i="52"/>
  <c r="BG207" i="59"/>
  <c r="BD49" i="71"/>
  <c r="BD55" i="71"/>
  <c r="BH205" i="59"/>
  <c r="BG38" i="64"/>
  <c r="BE20" i="34"/>
  <c r="BF17" i="34"/>
  <c r="BF19" i="34" s="1"/>
  <c r="BF56" i="63"/>
  <c r="BF58" i="63" s="1"/>
  <c r="BE24" i="34"/>
  <c r="BF57" i="63"/>
  <c r="BF22" i="34"/>
  <c r="BE79" i="63"/>
  <c r="BF78" i="63" s="1"/>
  <c r="BJ40" i="28"/>
  <c r="BG15" i="36"/>
  <c r="BG16" i="36" s="1"/>
  <c r="BI203" i="59"/>
  <c r="BE9" i="92"/>
  <c r="BE35" i="64"/>
  <c r="BD22" i="52"/>
  <c r="BE42" i="71"/>
  <c r="AZ18" i="111" l="1"/>
  <c r="BA17" i="111" s="1"/>
  <c r="V9" i="111"/>
  <c r="V45" i="71"/>
  <c r="V58" i="71" s="1"/>
  <c r="W69" i="64"/>
  <c r="AY57" i="71"/>
  <c r="AY50" i="71"/>
  <c r="BA6" i="111"/>
  <c r="BA15" i="111" s="1"/>
  <c r="BA18" i="111" s="1"/>
  <c r="BB17" i="111" s="1"/>
  <c r="BA44" i="71"/>
  <c r="P50" i="63"/>
  <c r="P57" i="64"/>
  <c r="P58" i="64" s="1"/>
  <c r="O59" i="71"/>
  <c r="AZ57" i="71"/>
  <c r="AZ50" i="71"/>
  <c r="P77" i="63"/>
  <c r="P60" i="64"/>
  <c r="BD65" i="50"/>
  <c r="BD67" i="50" s="1"/>
  <c r="BD69" i="50" s="1"/>
  <c r="BD66" i="63"/>
  <c r="BD68" i="63" s="1"/>
  <c r="BD74" i="63" s="1"/>
  <c r="BC59" i="52"/>
  <c r="BC70" i="50"/>
  <c r="BC41" i="64" s="1"/>
  <c r="BC43" i="64" s="1"/>
  <c r="BC45" i="64" s="1"/>
  <c r="BC53" i="52"/>
  <c r="BB67" i="64"/>
  <c r="BB55" i="64"/>
  <c r="BC51" i="63"/>
  <c r="BC16" i="67"/>
  <c r="BC19" i="67" s="1"/>
  <c r="BE31" i="50"/>
  <c r="BE49" i="52" s="1"/>
  <c r="BD58" i="52"/>
  <c r="BE52" i="63"/>
  <c r="BE48" i="50"/>
  <c r="BD52" i="52"/>
  <c r="G130" i="116"/>
  <c r="G25" i="64"/>
  <c r="G140" i="116" s="1"/>
  <c r="AQ43" i="71"/>
  <c r="AQ56" i="71" s="1"/>
  <c r="AS208" i="59"/>
  <c r="AP23" i="52"/>
  <c r="AQ10" i="92"/>
  <c r="D28" i="64"/>
  <c r="D140" i="116"/>
  <c r="BF79" i="63"/>
  <c r="BG78" i="63" s="1"/>
  <c r="BM38" i="28"/>
  <c r="BK21" i="34"/>
  <c r="BJ27" i="36"/>
  <c r="BN69" i="33"/>
  <c r="BM70" i="33"/>
  <c r="BN70" i="33" s="1"/>
  <c r="BL38" i="28"/>
  <c r="BJ21" i="34"/>
  <c r="BI27" i="36"/>
  <c r="BI26" i="36" s="1"/>
  <c r="BF24" i="34"/>
  <c r="BF20" i="34"/>
  <c r="BG17" i="34"/>
  <c r="BG19" i="34" s="1"/>
  <c r="BG56" i="63"/>
  <c r="BH15" i="36"/>
  <c r="BH16" i="36" s="1"/>
  <c r="BK40" i="28"/>
  <c r="BJ203" i="59"/>
  <c r="BE55" i="71"/>
  <c r="BE49" i="71"/>
  <c r="BG57" i="63"/>
  <c r="BG22" i="34"/>
  <c r="BH38" i="64"/>
  <c r="BI205" i="59"/>
  <c r="BG8" i="92"/>
  <c r="BF21" i="52"/>
  <c r="BH207" i="59"/>
  <c r="BF9" i="92"/>
  <c r="BE22" i="52"/>
  <c r="BF42" i="71"/>
  <c r="BF35" i="64"/>
  <c r="BA57" i="71" l="1"/>
  <c r="BA50" i="71"/>
  <c r="AR10" i="92"/>
  <c r="AR43" i="71"/>
  <c r="AR56" i="71" s="1"/>
  <c r="AT208" i="59"/>
  <c r="AQ23" i="52"/>
  <c r="E7" i="63"/>
  <c r="D150" i="116" s="1"/>
  <c r="D6" i="116" s="1"/>
  <c r="P53" i="63"/>
  <c r="P80" i="63"/>
  <c r="E34" i="63"/>
  <c r="D177" i="116" s="1"/>
  <c r="BB44" i="71"/>
  <c r="BB6" i="111"/>
  <c r="BB15" i="111" s="1"/>
  <c r="BB18" i="111" s="1"/>
  <c r="BC17" i="111" s="1"/>
  <c r="E27" i="64"/>
  <c r="D143" i="116"/>
  <c r="BF52" i="63"/>
  <c r="BE52" i="52"/>
  <c r="BF31" i="50"/>
  <c r="BF49" i="52" s="1"/>
  <c r="BF48" i="50"/>
  <c r="BE58" i="52"/>
  <c r="W70" i="64"/>
  <c r="W8" i="111"/>
  <c r="BD16" i="67"/>
  <c r="BD19" i="67" s="1"/>
  <c r="BD51" i="63"/>
  <c r="Q77" i="63"/>
  <c r="Q80" i="63" s="1"/>
  <c r="Q82" i="63" s="1"/>
  <c r="Q60" i="64"/>
  <c r="BC55" i="64"/>
  <c r="BC67" i="64"/>
  <c r="BE66" i="63"/>
  <c r="BE68" i="63" s="1"/>
  <c r="BE74" i="63" s="1"/>
  <c r="BE65" i="50"/>
  <c r="BE67" i="50" s="1"/>
  <c r="BE69" i="50" s="1"/>
  <c r="BD53" i="52"/>
  <c r="BD70" i="50"/>
  <c r="BD41" i="64" s="1"/>
  <c r="BD43" i="64" s="1"/>
  <c r="BD45" i="64" s="1"/>
  <c r="BD59" i="52"/>
  <c r="Q57" i="64"/>
  <c r="Q58" i="64" s="1"/>
  <c r="P59" i="71"/>
  <c r="Q50" i="63"/>
  <c r="Q53" i="63" s="1"/>
  <c r="Q60" i="63" s="1"/>
  <c r="BI38" i="64"/>
  <c r="BJ205" i="59"/>
  <c r="BH57" i="63"/>
  <c r="BH22" i="34"/>
  <c r="BJ26" i="36"/>
  <c r="BG42" i="71"/>
  <c r="BF22" i="52"/>
  <c r="BG35" i="64"/>
  <c r="BG9" i="92"/>
  <c r="BL40" i="28"/>
  <c r="BK203" i="59"/>
  <c r="BI15" i="36"/>
  <c r="BI16" i="36" s="1"/>
  <c r="H9" i="34"/>
  <c r="BM40" i="28"/>
  <c r="BJ15" i="36"/>
  <c r="BL203" i="59"/>
  <c r="H37" i="35"/>
  <c r="BG58" i="63"/>
  <c r="BG79" i="63"/>
  <c r="BH78" i="63" s="1"/>
  <c r="BH8" i="92"/>
  <c r="BG21" i="52"/>
  <c r="BI207" i="59"/>
  <c r="BG24" i="34"/>
  <c r="BH17" i="34"/>
  <c r="BH19" i="34" s="1"/>
  <c r="BH56" i="63"/>
  <c r="BH58" i="63" s="1"/>
  <c r="BG20" i="34"/>
  <c r="BF55" i="71"/>
  <c r="BF49" i="71"/>
  <c r="BD55" i="64" l="1"/>
  <c r="BD67" i="64"/>
  <c r="BE16" i="67"/>
  <c r="BE19" i="67" s="1"/>
  <c r="BE51" i="63"/>
  <c r="E142" i="116"/>
  <c r="E28" i="64"/>
  <c r="AR23" i="52"/>
  <c r="AS43" i="71"/>
  <c r="AS56" i="71" s="1"/>
  <c r="AS10" i="92"/>
  <c r="AU208" i="59"/>
  <c r="BE70" i="50"/>
  <c r="BE41" i="64" s="1"/>
  <c r="BE43" i="64" s="1"/>
  <c r="BE45" i="64" s="1"/>
  <c r="BE53" i="52"/>
  <c r="BF66" i="63"/>
  <c r="BF68" i="63" s="1"/>
  <c r="BF74" i="63" s="1"/>
  <c r="BF65" i="50"/>
  <c r="BF67" i="50" s="1"/>
  <c r="BF69" i="50" s="1"/>
  <c r="BE59" i="52"/>
  <c r="BC44" i="71"/>
  <c r="BC6" i="111"/>
  <c r="BC15" i="111" s="1"/>
  <c r="BC18" i="111" s="1"/>
  <c r="BD17" i="111" s="1"/>
  <c r="BB50" i="71"/>
  <c r="BB57" i="71"/>
  <c r="BG52" i="63"/>
  <c r="BG31" i="50"/>
  <c r="BG49" i="52" s="1"/>
  <c r="BF58" i="52"/>
  <c r="BG48" i="50"/>
  <c r="BF52" i="52"/>
  <c r="P60" i="63"/>
  <c r="E10" i="63"/>
  <c r="X69" i="64"/>
  <c r="W45" i="71"/>
  <c r="W58" i="71" s="1"/>
  <c r="W9" i="111"/>
  <c r="R57" i="64"/>
  <c r="R58" i="64" s="1"/>
  <c r="R50" i="63"/>
  <c r="R53" i="63" s="1"/>
  <c r="R60" i="63" s="1"/>
  <c r="Q59" i="71"/>
  <c r="R60" i="64"/>
  <c r="R77" i="63"/>
  <c r="R80" i="63" s="1"/>
  <c r="R82" i="63" s="1"/>
  <c r="E37" i="63"/>
  <c r="P82" i="63"/>
  <c r="BH79" i="63"/>
  <c r="BI78" i="63" s="1"/>
  <c r="BI57" i="63"/>
  <c r="BI22" i="34"/>
  <c r="H10" i="34"/>
  <c r="H47" i="31"/>
  <c r="BI56" i="63"/>
  <c r="BI58" i="63" s="1"/>
  <c r="BI17" i="34"/>
  <c r="BI19" i="34" s="1"/>
  <c r="BH20" i="34"/>
  <c r="BH24" i="34"/>
  <c r="BI8" i="92"/>
  <c r="BH21" i="52"/>
  <c r="BJ207" i="59"/>
  <c r="BL205" i="59"/>
  <c r="BK38" i="64"/>
  <c r="BM203" i="59"/>
  <c r="I99" i="59"/>
  <c r="BG49" i="71"/>
  <c r="BG55" i="71"/>
  <c r="BG22" i="52"/>
  <c r="BH9" i="92"/>
  <c r="BH42" i="71"/>
  <c r="BH35" i="64"/>
  <c r="BJ16" i="36"/>
  <c r="BJ17" i="36"/>
  <c r="BK205" i="59"/>
  <c r="BJ38" i="64"/>
  <c r="BN40" i="28"/>
  <c r="H39" i="35"/>
  <c r="I39" i="35" s="1"/>
  <c r="BC57" i="71" l="1"/>
  <c r="BC50" i="71"/>
  <c r="BH48" i="50"/>
  <c r="BH52" i="63"/>
  <c r="BH31" i="50"/>
  <c r="BH49" i="52" s="1"/>
  <c r="BG52" i="52"/>
  <c r="BG58" i="52"/>
  <c r="S50" i="63"/>
  <c r="S53" i="63" s="1"/>
  <c r="S60" i="63" s="1"/>
  <c r="S57" i="64"/>
  <c r="S58" i="64" s="1"/>
  <c r="R59" i="71"/>
  <c r="BF59" i="52"/>
  <c r="BF53" i="52"/>
  <c r="BF70" i="50"/>
  <c r="BF41" i="64" s="1"/>
  <c r="BF43" i="64" s="1"/>
  <c r="BF45" i="64" s="1"/>
  <c r="BG65" i="50"/>
  <c r="BG67" i="50" s="1"/>
  <c r="BG69" i="50" s="1"/>
  <c r="BG66" i="63"/>
  <c r="BG68" i="63" s="1"/>
  <c r="BG74" i="63" s="1"/>
  <c r="E143" i="116"/>
  <c r="F27" i="64"/>
  <c r="E39" i="63"/>
  <c r="D182" i="116" s="1"/>
  <c r="D180" i="116"/>
  <c r="D15" i="116" s="1"/>
  <c r="X8" i="111"/>
  <c r="X70" i="64"/>
  <c r="BE55" i="64"/>
  <c r="BE67" i="64"/>
  <c r="BF16" i="67"/>
  <c r="BF19" i="67" s="1"/>
  <c r="BF51" i="63"/>
  <c r="D153" i="116"/>
  <c r="D5" i="116" s="1"/>
  <c r="E17" i="63"/>
  <c r="D160" i="116" s="1"/>
  <c r="AS23" i="52"/>
  <c r="AV208" i="59"/>
  <c r="AT43" i="71"/>
  <c r="AT56" i="71" s="1"/>
  <c r="AT10" i="92"/>
  <c r="BD44" i="71"/>
  <c r="BD6" i="111"/>
  <c r="BD15" i="111" s="1"/>
  <c r="BD18" i="111" s="1"/>
  <c r="BE17" i="111" s="1"/>
  <c r="S77" i="63"/>
  <c r="S80" i="63" s="1"/>
  <c r="S82" i="63" s="1"/>
  <c r="S60" i="64"/>
  <c r="BI79" i="63"/>
  <c r="BJ78" i="63" s="1"/>
  <c r="H48" i="31"/>
  <c r="H12" i="34"/>
  <c r="H50" i="31" s="1"/>
  <c r="BH49" i="71"/>
  <c r="BH55" i="71"/>
  <c r="H109" i="116"/>
  <c r="J99" i="59"/>
  <c r="K99" i="59" s="1"/>
  <c r="H8" i="64"/>
  <c r="BJ21" i="52"/>
  <c r="BK8" i="92"/>
  <c r="BL207" i="59"/>
  <c r="BM205" i="59"/>
  <c r="I101" i="59"/>
  <c r="BJ8" i="92"/>
  <c r="BI21" i="52"/>
  <c r="BK207" i="59"/>
  <c r="BH22" i="52"/>
  <c r="BI35" i="64"/>
  <c r="BI42" i="71"/>
  <c r="BI9" i="92"/>
  <c r="BJ17" i="34"/>
  <c r="BJ19" i="34" s="1"/>
  <c r="BI24" i="34"/>
  <c r="BJ56" i="63"/>
  <c r="BI20" i="34"/>
  <c r="BJ57" i="63"/>
  <c r="BJ22" i="34"/>
  <c r="BE44" i="71" l="1"/>
  <c r="BE6" i="111"/>
  <c r="BE15" i="111" s="1"/>
  <c r="BE18" i="111" s="1"/>
  <c r="BF17" i="111" s="1"/>
  <c r="BF55" i="64"/>
  <c r="BF67" i="64"/>
  <c r="BD57" i="71"/>
  <c r="BD50" i="71"/>
  <c r="BG16" i="67"/>
  <c r="BG19" i="67" s="1"/>
  <c r="BG51" i="63"/>
  <c r="Y69" i="64"/>
  <c r="X9" i="111"/>
  <c r="X45" i="71"/>
  <c r="X58" i="71" s="1"/>
  <c r="BG70" i="50"/>
  <c r="BG41" i="64" s="1"/>
  <c r="BG43" i="64" s="1"/>
  <c r="BG45" i="64" s="1"/>
  <c r="BG59" i="52"/>
  <c r="BH65" i="50"/>
  <c r="BH67" i="50" s="1"/>
  <c r="BH69" i="50" s="1"/>
  <c r="BG53" i="52"/>
  <c r="BH66" i="63"/>
  <c r="BH68" i="63" s="1"/>
  <c r="BH74" i="63" s="1"/>
  <c r="T60" i="64"/>
  <c r="T77" i="63"/>
  <c r="T80" i="63" s="1"/>
  <c r="T82" i="63" s="1"/>
  <c r="BI31" i="50"/>
  <c r="BI49" i="52" s="1"/>
  <c r="BI48" i="50"/>
  <c r="BH52" i="52"/>
  <c r="BH58" i="52"/>
  <c r="BI52" i="63"/>
  <c r="AU43" i="71"/>
  <c r="AU56" i="71" s="1"/>
  <c r="AU10" i="92"/>
  <c r="AT23" i="52"/>
  <c r="AW208" i="59"/>
  <c r="F28" i="64"/>
  <c r="F142" i="116"/>
  <c r="T57" i="64"/>
  <c r="T58" i="64" s="1"/>
  <c r="T50" i="63"/>
  <c r="T53" i="63" s="1"/>
  <c r="T60" i="63" s="1"/>
  <c r="S59" i="71"/>
  <c r="BK9" i="92"/>
  <c r="BK42" i="71"/>
  <c r="BJ22" i="52"/>
  <c r="BK35" i="64"/>
  <c r="BM207" i="59"/>
  <c r="I103" i="59"/>
  <c r="BJ58" i="63"/>
  <c r="BJ35" i="64"/>
  <c r="BI22" i="52"/>
  <c r="BJ9" i="92"/>
  <c r="BJ42" i="71"/>
  <c r="H123" i="116"/>
  <c r="BK56" i="63"/>
  <c r="BK58" i="63" s="1"/>
  <c r="BK17" i="34"/>
  <c r="BK19" i="34" s="1"/>
  <c r="BJ20" i="34"/>
  <c r="BJ24" i="34"/>
  <c r="BI49" i="71"/>
  <c r="BI55" i="71"/>
  <c r="BK57" i="63"/>
  <c r="BK22" i="34"/>
  <c r="BL57" i="63" s="1"/>
  <c r="I14" i="63" s="1"/>
  <c r="H157" i="116" s="1"/>
  <c r="BJ79" i="63"/>
  <c r="BK78" i="63" s="1"/>
  <c r="H111" i="116"/>
  <c r="J101" i="59"/>
  <c r="K101" i="59" s="1"/>
  <c r="BH59" i="52" l="1"/>
  <c r="BI65" i="50"/>
  <c r="BI67" i="50" s="1"/>
  <c r="BI69" i="50" s="1"/>
  <c r="BH70" i="50"/>
  <c r="BH41" i="64" s="1"/>
  <c r="BH43" i="64" s="1"/>
  <c r="BH45" i="64" s="1"/>
  <c r="BH53" i="52"/>
  <c r="BI66" i="63"/>
  <c r="BI68" i="63" s="1"/>
  <c r="BI74" i="63" s="1"/>
  <c r="F143" i="116"/>
  <c r="G27" i="64"/>
  <c r="BI52" i="52"/>
  <c r="BJ48" i="50"/>
  <c r="BJ52" i="63"/>
  <c r="BI58" i="52"/>
  <c r="BJ31" i="50"/>
  <c r="BJ49" i="52" s="1"/>
  <c r="AU23" i="52"/>
  <c r="AX208" i="59"/>
  <c r="AV10" i="92"/>
  <c r="AV43" i="71"/>
  <c r="AV56" i="71" s="1"/>
  <c r="BH51" i="63"/>
  <c r="BH16" i="67"/>
  <c r="BH19" i="67" s="1"/>
  <c r="BF44" i="71"/>
  <c r="BF6" i="111"/>
  <c r="BF15" i="111" s="1"/>
  <c r="BF18" i="111" s="1"/>
  <c r="BG17" i="111" s="1"/>
  <c r="U57" i="64"/>
  <c r="U58" i="64" s="1"/>
  <c r="T59" i="71"/>
  <c r="U50" i="63"/>
  <c r="U53" i="63" s="1"/>
  <c r="U60" i="63" s="1"/>
  <c r="BG55" i="64"/>
  <c r="BG67" i="64"/>
  <c r="U77" i="63"/>
  <c r="U80" i="63" s="1"/>
  <c r="U82" i="63" s="1"/>
  <c r="U60" i="64"/>
  <c r="Y8" i="111"/>
  <c r="Y70" i="64"/>
  <c r="BE50" i="71"/>
  <c r="BE57" i="71"/>
  <c r="BK79" i="63"/>
  <c r="BL78" i="63" s="1"/>
  <c r="I35" i="63" s="1"/>
  <c r="H178" i="116" s="1"/>
  <c r="BK55" i="71"/>
  <c r="BK49" i="71"/>
  <c r="BJ49" i="71"/>
  <c r="BJ55" i="71"/>
  <c r="H113" i="116"/>
  <c r="I104" i="59"/>
  <c r="J103" i="59"/>
  <c r="K103" i="59" s="1"/>
  <c r="BK20" i="34"/>
  <c r="BK24" i="34"/>
  <c r="BL56" i="63"/>
  <c r="BL79" i="63"/>
  <c r="I36" i="63" s="1"/>
  <c r="H179" i="116" s="1"/>
  <c r="H5" i="64"/>
  <c r="Y45" i="71" l="1"/>
  <c r="Y58" i="71" s="1"/>
  <c r="Z69" i="64"/>
  <c r="Y9" i="111"/>
  <c r="V60" i="64"/>
  <c r="V77" i="63"/>
  <c r="V80" i="63" s="1"/>
  <c r="V82" i="63" s="1"/>
  <c r="BF50" i="71"/>
  <c r="BF57" i="71"/>
  <c r="BH67" i="64"/>
  <c r="BH55" i="64"/>
  <c r="V50" i="63"/>
  <c r="V53" i="63" s="1"/>
  <c r="V60" i="63" s="1"/>
  <c r="V57" i="64"/>
  <c r="V58" i="64" s="1"/>
  <c r="U59" i="71"/>
  <c r="BI16" i="67"/>
  <c r="BI19" i="67" s="1"/>
  <c r="BI51" i="63"/>
  <c r="BI70" i="50"/>
  <c r="BI41" i="64" s="1"/>
  <c r="BJ66" i="63"/>
  <c r="BJ68" i="63" s="1"/>
  <c r="BJ74" i="63" s="1"/>
  <c r="BI53" i="52"/>
  <c r="BI59" i="52"/>
  <c r="BJ65" i="50"/>
  <c r="BJ67" i="50" s="1"/>
  <c r="BJ69" i="50" s="1"/>
  <c r="G142" i="116"/>
  <c r="G28" i="64"/>
  <c r="AV23" i="52"/>
  <c r="AW43" i="71"/>
  <c r="AW56" i="71" s="1"/>
  <c r="AY208" i="59"/>
  <c r="AW10" i="92"/>
  <c r="BG44" i="71"/>
  <c r="BG6" i="111"/>
  <c r="BG15" i="111" s="1"/>
  <c r="BG18" i="111" s="1"/>
  <c r="BH17" i="111" s="1"/>
  <c r="BJ52" i="52"/>
  <c r="BK31" i="50"/>
  <c r="BK49" i="52" s="1"/>
  <c r="BJ58" i="52"/>
  <c r="BK52" i="63"/>
  <c r="BK48" i="50"/>
  <c r="H114" i="116"/>
  <c r="J104" i="59"/>
  <c r="H14" i="116"/>
  <c r="I13" i="63"/>
  <c r="H156" i="116" s="1"/>
  <c r="BL58" i="63"/>
  <c r="H120" i="116"/>
  <c r="BK52" i="52" l="1"/>
  <c r="BL31" i="50"/>
  <c r="BK58" i="52"/>
  <c r="BL48" i="50"/>
  <c r="BL52" i="63"/>
  <c r="I9" i="63" s="1"/>
  <c r="H152" i="116" s="1"/>
  <c r="H10" i="116" s="1"/>
  <c r="AZ208" i="59"/>
  <c r="AW23" i="52"/>
  <c r="AX10" i="92"/>
  <c r="AX43" i="71"/>
  <c r="AX56" i="71" s="1"/>
  <c r="BH6" i="111"/>
  <c r="BH15" i="111" s="1"/>
  <c r="BH18" i="111" s="1"/>
  <c r="BI17" i="111" s="1"/>
  <c r="BH44" i="71"/>
  <c r="BK65" i="50"/>
  <c r="BK67" i="50" s="1"/>
  <c r="BK69" i="50" s="1"/>
  <c r="BJ53" i="52"/>
  <c r="BJ70" i="50"/>
  <c r="BJ41" i="64" s="1"/>
  <c r="BJ43" i="64" s="1"/>
  <c r="BJ45" i="64" s="1"/>
  <c r="BK66" i="63"/>
  <c r="BK68" i="63" s="1"/>
  <c r="BK74" i="63" s="1"/>
  <c r="BJ59" i="52"/>
  <c r="BI43" i="64"/>
  <c r="BI45" i="64" s="1"/>
  <c r="BJ51" i="63"/>
  <c r="BJ16" i="67"/>
  <c r="BJ19" i="67" s="1"/>
  <c r="H27" i="64"/>
  <c r="H142" i="116" s="1"/>
  <c r="G143" i="116"/>
  <c r="W60" i="64"/>
  <c r="W77" i="63"/>
  <c r="W80" i="63" s="1"/>
  <c r="W82" i="63" s="1"/>
  <c r="W57" i="64"/>
  <c r="W58" i="64" s="1"/>
  <c r="V59" i="71"/>
  <c r="W50" i="63"/>
  <c r="W53" i="63" s="1"/>
  <c r="W60" i="63" s="1"/>
  <c r="BG50" i="71"/>
  <c r="BG57" i="71"/>
  <c r="Z70" i="64"/>
  <c r="Z8" i="111"/>
  <c r="I15" i="63"/>
  <c r="AY43" i="71" l="1"/>
  <c r="AY56" i="71" s="1"/>
  <c r="AX23" i="52"/>
  <c r="AY10" i="92"/>
  <c r="BA208" i="59"/>
  <c r="BH50" i="71"/>
  <c r="BH57" i="71"/>
  <c r="X77" i="63"/>
  <c r="X80" i="63" s="1"/>
  <c r="X82" i="63" s="1"/>
  <c r="X60" i="64"/>
  <c r="AA69" i="64"/>
  <c r="Z45" i="71"/>
  <c r="Z58" i="71" s="1"/>
  <c r="Z9" i="111"/>
  <c r="BJ67" i="64"/>
  <c r="BJ55" i="64"/>
  <c r="BK51" i="63"/>
  <c r="BK16" i="67"/>
  <c r="BK19" i="67" s="1"/>
  <c r="BL51" i="63" s="1"/>
  <c r="I8" i="63" s="1"/>
  <c r="H151" i="116" s="1"/>
  <c r="H9" i="116" s="1"/>
  <c r="BK53" i="52"/>
  <c r="BK70" i="50"/>
  <c r="BK41" i="64" s="1"/>
  <c r="BK43" i="64" s="1"/>
  <c r="BK45" i="64" s="1"/>
  <c r="BL65" i="50"/>
  <c r="BL67" i="50" s="1"/>
  <c r="BL69" i="50" s="1"/>
  <c r="BK59" i="52"/>
  <c r="BL66" i="63"/>
  <c r="BM31" i="50"/>
  <c r="BM48" i="50"/>
  <c r="H11" i="64"/>
  <c r="X57" i="64"/>
  <c r="X58" i="64" s="1"/>
  <c r="X50" i="63"/>
  <c r="X53" i="63" s="1"/>
  <c r="X60" i="63" s="1"/>
  <c r="W59" i="71"/>
  <c r="BI67" i="64"/>
  <c r="BI55" i="64"/>
  <c r="H158" i="116"/>
  <c r="H126" i="116" l="1"/>
  <c r="H13" i="64"/>
  <c r="Y57" i="64"/>
  <c r="Y58" i="64" s="1"/>
  <c r="Y50" i="63"/>
  <c r="Y53" i="63" s="1"/>
  <c r="Y60" i="63" s="1"/>
  <c r="X59" i="71"/>
  <c r="Y77" i="63"/>
  <c r="Y80" i="63" s="1"/>
  <c r="Y82" i="63" s="1"/>
  <c r="Y60" i="64"/>
  <c r="BN31" i="50"/>
  <c r="BN48" i="50"/>
  <c r="BL68" i="63"/>
  <c r="BL74" i="63" s="1"/>
  <c r="I23" i="63"/>
  <c r="BM65" i="50"/>
  <c r="BM67" i="50" s="1"/>
  <c r="BM69" i="50" s="1"/>
  <c r="BL70" i="50"/>
  <c r="BJ44" i="71"/>
  <c r="BJ6" i="111"/>
  <c r="BJ15" i="111" s="1"/>
  <c r="AZ10" i="92"/>
  <c r="AY23" i="52"/>
  <c r="AZ43" i="71"/>
  <c r="AZ56" i="71" s="1"/>
  <c r="BB208" i="59"/>
  <c r="BI44" i="71"/>
  <c r="BI6" i="111"/>
  <c r="BK67" i="64"/>
  <c r="BL67" i="64" s="1"/>
  <c r="BK55" i="64"/>
  <c r="AA70" i="64"/>
  <c r="AA8" i="111"/>
  <c r="BI50" i="71" l="1"/>
  <c r="BI57" i="71"/>
  <c r="I25" i="63"/>
  <c r="H166" i="116"/>
  <c r="H11" i="116" s="1"/>
  <c r="Z50" i="63"/>
  <c r="Z53" i="63" s="1"/>
  <c r="Z60" i="63" s="1"/>
  <c r="Z57" i="64"/>
  <c r="Z58" i="64" s="1"/>
  <c r="Y59" i="71"/>
  <c r="BK6" i="111"/>
  <c r="BK15" i="111" s="1"/>
  <c r="BK44" i="71"/>
  <c r="Z60" i="64"/>
  <c r="Z77" i="63"/>
  <c r="Z80" i="63" s="1"/>
  <c r="Z82" i="63" s="1"/>
  <c r="BJ57" i="71"/>
  <c r="BJ50" i="71"/>
  <c r="BM70" i="50"/>
  <c r="BN65" i="50"/>
  <c r="BN67" i="50" s="1"/>
  <c r="BN69" i="50" s="1"/>
  <c r="BN70" i="50" s="1"/>
  <c r="H128" i="116"/>
  <c r="H15" i="64"/>
  <c r="BI15" i="111"/>
  <c r="BI18" i="111" s="1"/>
  <c r="BJ17" i="111" s="1"/>
  <c r="BJ18" i="111" s="1"/>
  <c r="BK17" i="111" s="1"/>
  <c r="BA43" i="71"/>
  <c r="BA56" i="71" s="1"/>
  <c r="AZ23" i="52"/>
  <c r="BA10" i="92"/>
  <c r="BC208" i="59"/>
  <c r="AA45" i="71"/>
  <c r="AA58" i="71" s="1"/>
  <c r="AB69" i="64"/>
  <c r="AA9" i="111"/>
  <c r="D35" i="111" l="1"/>
  <c r="D36" i="111"/>
  <c r="D6" i="112" s="1"/>
  <c r="D34" i="111"/>
  <c r="F34" i="111" s="1"/>
  <c r="G4" i="112" s="1"/>
  <c r="BK18" i="111"/>
  <c r="AB70" i="64"/>
  <c r="AB8" i="111"/>
  <c r="I31" i="63"/>
  <c r="H174" i="116" s="1"/>
  <c r="H168" i="116"/>
  <c r="AA50" i="63"/>
  <c r="AA53" i="63" s="1"/>
  <c r="AA60" i="63" s="1"/>
  <c r="Z59" i="71"/>
  <c r="AA57" i="64"/>
  <c r="AA58" i="64" s="1"/>
  <c r="E61" i="111"/>
  <c r="H60" i="111" s="1"/>
  <c r="D73" i="111" s="1"/>
  <c r="F35" i="111"/>
  <c r="G5" i="112" s="1"/>
  <c r="D5" i="112"/>
  <c r="BD208" i="59"/>
  <c r="BA23" i="52"/>
  <c r="BB10" i="92"/>
  <c r="BB43" i="71"/>
  <c r="BB56" i="71" s="1"/>
  <c r="AA77" i="63"/>
  <c r="AA80" i="63" s="1"/>
  <c r="AA82" i="63" s="1"/>
  <c r="AA60" i="64"/>
  <c r="H130" i="116"/>
  <c r="H25" i="64"/>
  <c r="BK50" i="71"/>
  <c r="BK57" i="71"/>
  <c r="E53" i="111" l="1"/>
  <c r="G52" i="111" s="1"/>
  <c r="G43" i="111" s="1"/>
  <c r="D4" i="112"/>
  <c r="D54" i="111"/>
  <c r="D55" i="111" s="1"/>
  <c r="D56" i="111" s="1"/>
  <c r="F36" i="111"/>
  <c r="G6" i="112" s="1"/>
  <c r="C69" i="111"/>
  <c r="H43" i="111"/>
  <c r="D71" i="111" s="1"/>
  <c r="E71" i="111" s="1"/>
  <c r="F71" i="111" s="1"/>
  <c r="G42" i="111"/>
  <c r="G57" i="111" s="1"/>
  <c r="AB50" i="63"/>
  <c r="AA59" i="71"/>
  <c r="AB57" i="64"/>
  <c r="AB58" i="64" s="1"/>
  <c r="AB45" i="71"/>
  <c r="AB58" i="71" s="1"/>
  <c r="AC69" i="64"/>
  <c r="AB9" i="111"/>
  <c r="BC10" i="92"/>
  <c r="BB23" i="52"/>
  <c r="BE208" i="59"/>
  <c r="BC43" i="71"/>
  <c r="BC56" i="71" s="1"/>
  <c r="AB60" i="64"/>
  <c r="AB77" i="63"/>
  <c r="H28" i="64"/>
  <c r="H143" i="116" s="1"/>
  <c r="H140" i="116"/>
  <c r="D62" i="111"/>
  <c r="D63" i="111" s="1"/>
  <c r="D64" i="111" s="1"/>
  <c r="H52" i="111" l="1"/>
  <c r="D72" i="111" s="1"/>
  <c r="E72" i="111" s="1"/>
  <c r="F72" i="111" s="1"/>
  <c r="H42" i="111"/>
  <c r="E73" i="111"/>
  <c r="F73" i="111" s="1"/>
  <c r="F34" i="63"/>
  <c r="E177" i="116" s="1"/>
  <c r="AB80" i="63"/>
  <c r="BC23" i="52"/>
  <c r="BF208" i="59"/>
  <c r="BD10" i="92"/>
  <c r="BD43" i="71"/>
  <c r="BD56" i="71" s="1"/>
  <c r="AC60" i="64"/>
  <c r="AC77" i="63"/>
  <c r="AC80" i="63" s="1"/>
  <c r="AC82" i="63" s="1"/>
  <c r="AB59" i="71"/>
  <c r="AC50" i="63"/>
  <c r="AC53" i="63" s="1"/>
  <c r="AC60" i="63" s="1"/>
  <c r="AC57" i="64"/>
  <c r="AC58" i="64" s="1"/>
  <c r="AC8" i="111"/>
  <c r="AC70" i="64"/>
  <c r="F7" i="63"/>
  <c r="E150" i="116" s="1"/>
  <c r="E6" i="116" s="1"/>
  <c r="AB53" i="63"/>
  <c r="D70" i="111"/>
  <c r="H65" i="111"/>
  <c r="AD77" i="63" l="1"/>
  <c r="AD80" i="63" s="1"/>
  <c r="AD82" i="63" s="1"/>
  <c r="AD60" i="64"/>
  <c r="AC59" i="71"/>
  <c r="AD50" i="63"/>
  <c r="AD53" i="63" s="1"/>
  <c r="AD60" i="63" s="1"/>
  <c r="AD57" i="64"/>
  <c r="AD58" i="64" s="1"/>
  <c r="AB60" i="63"/>
  <c r="F10" i="63"/>
  <c r="BE10" i="92"/>
  <c r="BG208" i="59"/>
  <c r="BE43" i="71"/>
  <c r="BE56" i="71" s="1"/>
  <c r="BD23" i="52"/>
  <c r="AB82" i="63"/>
  <c r="F37" i="63"/>
  <c r="AC45" i="71"/>
  <c r="AC58" i="71" s="1"/>
  <c r="AC9" i="111"/>
  <c r="AD69" i="64"/>
  <c r="D75" i="111"/>
  <c r="E70" i="111"/>
  <c r="AD8" i="111" l="1"/>
  <c r="AD70" i="64"/>
  <c r="E153" i="116"/>
  <c r="E5" i="116" s="1"/>
  <c r="F17" i="63"/>
  <c r="E160" i="116" s="1"/>
  <c r="F39" i="63"/>
  <c r="E182" i="116" s="1"/>
  <c r="E180" i="116"/>
  <c r="E15" i="116" s="1"/>
  <c r="AD59" i="71"/>
  <c r="AE57" i="64"/>
  <c r="AE58" i="64" s="1"/>
  <c r="AE50" i="63"/>
  <c r="AE53" i="63" s="1"/>
  <c r="AE60" i="63" s="1"/>
  <c r="AE77" i="63"/>
  <c r="AE80" i="63" s="1"/>
  <c r="AE82" i="63" s="1"/>
  <c r="AE60" i="64"/>
  <c r="BF10" i="92"/>
  <c r="BF43" i="71"/>
  <c r="BF56" i="71" s="1"/>
  <c r="BH208" i="59"/>
  <c r="BE23" i="52"/>
  <c r="E75" i="111"/>
  <c r="F75" i="111" s="1"/>
  <c r="F70" i="111"/>
  <c r="AE59" i="71" l="1"/>
  <c r="AF50" i="63"/>
  <c r="AF53" i="63" s="1"/>
  <c r="AF60" i="63" s="1"/>
  <c r="AF57" i="64"/>
  <c r="AF58" i="64" s="1"/>
  <c r="AF77" i="63"/>
  <c r="AF80" i="63" s="1"/>
  <c r="AF82" i="63" s="1"/>
  <c r="AF60" i="64"/>
  <c r="BG10" i="92"/>
  <c r="BG43" i="71"/>
  <c r="BG56" i="71" s="1"/>
  <c r="BF23" i="52"/>
  <c r="BI208" i="59"/>
  <c r="AE69" i="64"/>
  <c r="AD9" i="111"/>
  <c r="AD45" i="71"/>
  <c r="AD58" i="71" s="1"/>
  <c r="AG60" i="64" l="1"/>
  <c r="AG77" i="63"/>
  <c r="AG80" i="63" s="1"/>
  <c r="AG82" i="63" s="1"/>
  <c r="AE8" i="111"/>
  <c r="AE70" i="64"/>
  <c r="AG50" i="63"/>
  <c r="AG53" i="63" s="1"/>
  <c r="AG60" i="63" s="1"/>
  <c r="AG57" i="64"/>
  <c r="AG58" i="64" s="1"/>
  <c r="AF59" i="71"/>
  <c r="BG23" i="52"/>
  <c r="BH10" i="92"/>
  <c r="BJ208" i="59"/>
  <c r="BH43" i="71"/>
  <c r="BH56" i="71" s="1"/>
  <c r="AG59" i="71" l="1"/>
  <c r="AH50" i="63"/>
  <c r="AH53" i="63" s="1"/>
  <c r="AH60" i="63" s="1"/>
  <c r="AH57" i="64"/>
  <c r="AH58" i="64" s="1"/>
  <c r="AE45" i="71"/>
  <c r="AE58" i="71" s="1"/>
  <c r="AE9" i="111"/>
  <c r="AF69" i="64"/>
  <c r="BI43" i="71"/>
  <c r="BI56" i="71" s="1"/>
  <c r="BI10" i="92"/>
  <c r="BK208" i="59"/>
  <c r="BH23" i="52"/>
  <c r="AH60" i="64"/>
  <c r="AH77" i="63"/>
  <c r="AH80" i="63" s="1"/>
  <c r="AH82" i="63" s="1"/>
  <c r="AF8" i="111" l="1"/>
  <c r="AF70" i="64"/>
  <c r="AI77" i="63"/>
  <c r="AI80" i="63" s="1"/>
  <c r="AI82" i="63" s="1"/>
  <c r="AI60" i="64"/>
  <c r="AI50" i="63"/>
  <c r="AI53" i="63" s="1"/>
  <c r="AI60" i="63" s="1"/>
  <c r="AH59" i="71"/>
  <c r="AI57" i="64"/>
  <c r="AI58" i="64" s="1"/>
  <c r="BL208" i="59"/>
  <c r="BI23" i="52"/>
  <c r="BJ10" i="92"/>
  <c r="BJ43" i="71"/>
  <c r="BJ56" i="71" s="1"/>
  <c r="AI59" i="71" l="1"/>
  <c r="AJ57" i="64"/>
  <c r="AJ58" i="64" s="1"/>
  <c r="AJ50" i="63"/>
  <c r="AJ53" i="63" s="1"/>
  <c r="AJ60" i="63" s="1"/>
  <c r="AJ60" i="64"/>
  <c r="AJ77" i="63"/>
  <c r="AJ80" i="63" s="1"/>
  <c r="AJ82" i="63" s="1"/>
  <c r="BJ23" i="52"/>
  <c r="BK10" i="92"/>
  <c r="BK43" i="71"/>
  <c r="BK56" i="71" s="1"/>
  <c r="BM208" i="59"/>
  <c r="AF45" i="71"/>
  <c r="AF58" i="71" s="1"/>
  <c r="AF9" i="111"/>
  <c r="AG69" i="64"/>
  <c r="AG8" i="111" l="1"/>
  <c r="AG70" i="64"/>
  <c r="AK77" i="63"/>
  <c r="AK80" i="63" s="1"/>
  <c r="AK82" i="63" s="1"/>
  <c r="AK60" i="64"/>
  <c r="AK57" i="64"/>
  <c r="AK58" i="64" s="1"/>
  <c r="AJ59" i="71"/>
  <c r="AK50" i="63"/>
  <c r="AK53" i="63" s="1"/>
  <c r="AK60" i="63" s="1"/>
  <c r="AL60" i="64" l="1"/>
  <c r="AL77" i="63"/>
  <c r="AL80" i="63" s="1"/>
  <c r="AL82" i="63" s="1"/>
  <c r="AH69" i="64"/>
  <c r="AG9" i="111"/>
  <c r="AG45" i="71"/>
  <c r="AG58" i="71" s="1"/>
  <c r="AL57" i="64"/>
  <c r="AL58" i="64" s="1"/>
  <c r="AL50" i="63"/>
  <c r="AL53" i="63" s="1"/>
  <c r="AL60" i="63" s="1"/>
  <c r="AK59" i="71"/>
  <c r="AM57" i="64" l="1"/>
  <c r="AM58" i="64" s="1"/>
  <c r="AM50" i="63"/>
  <c r="AM53" i="63" s="1"/>
  <c r="AM60" i="63" s="1"/>
  <c r="AL59" i="71"/>
  <c r="AH8" i="111"/>
  <c r="AH70" i="64"/>
  <c r="AM77" i="63"/>
  <c r="AM80" i="63" s="1"/>
  <c r="AM82" i="63" s="1"/>
  <c r="AM60" i="64"/>
  <c r="AN60" i="64" l="1"/>
  <c r="AN77" i="63"/>
  <c r="AI69" i="64"/>
  <c r="AH45" i="71"/>
  <c r="AH58" i="71" s="1"/>
  <c r="AH9" i="111"/>
  <c r="AN50" i="63"/>
  <c r="AM59" i="71"/>
  <c r="AN57" i="64"/>
  <c r="AN58" i="64" s="1"/>
  <c r="AO57" i="64" l="1"/>
  <c r="AO58" i="64" s="1"/>
  <c r="AN59" i="71"/>
  <c r="AO50" i="63"/>
  <c r="AO53" i="63" s="1"/>
  <c r="AO60" i="63" s="1"/>
  <c r="G7" i="63"/>
  <c r="AN53" i="63"/>
  <c r="AN60" i="63" s="1"/>
  <c r="AI8" i="111"/>
  <c r="AI70" i="64"/>
  <c r="AN80" i="63"/>
  <c r="G34" i="63"/>
  <c r="F177" i="116" s="1"/>
  <c r="AO77" i="63"/>
  <c r="AO80" i="63" s="1"/>
  <c r="AO82" i="63" s="1"/>
  <c r="AO60" i="64"/>
  <c r="AN82" i="63" l="1"/>
  <c r="G37" i="63"/>
  <c r="AP77" i="63"/>
  <c r="AP80" i="63" s="1"/>
  <c r="AP82" i="63" s="1"/>
  <c r="AP60" i="64"/>
  <c r="AJ69" i="64"/>
  <c r="AI45" i="71"/>
  <c r="AI58" i="71" s="1"/>
  <c r="AI9" i="111"/>
  <c r="G10" i="63"/>
  <c r="F150" i="116"/>
  <c r="F6" i="116" s="1"/>
  <c r="AP50" i="63"/>
  <c r="AP53" i="63" s="1"/>
  <c r="AP60" i="63" s="1"/>
  <c r="AO59" i="71"/>
  <c r="AP57" i="64"/>
  <c r="AP58" i="64" s="1"/>
  <c r="F153" i="116" l="1"/>
  <c r="F5" i="116" s="1"/>
  <c r="G17" i="63"/>
  <c r="F160" i="116" s="1"/>
  <c r="AJ70" i="64"/>
  <c r="AJ8" i="111"/>
  <c r="AQ57" i="64"/>
  <c r="AQ58" i="64" s="1"/>
  <c r="AP59" i="71"/>
  <c r="AQ50" i="63"/>
  <c r="AQ53" i="63" s="1"/>
  <c r="AQ60" i="63" s="1"/>
  <c r="F180" i="116"/>
  <c r="F15" i="116" s="1"/>
  <c r="G39" i="63"/>
  <c r="F182" i="116" s="1"/>
  <c r="AQ60" i="64"/>
  <c r="AQ77" i="63"/>
  <c r="AQ80" i="63" s="1"/>
  <c r="AQ82" i="63" s="1"/>
  <c r="AR50" i="63" l="1"/>
  <c r="AR53" i="63" s="1"/>
  <c r="AR60" i="63" s="1"/>
  <c r="AQ59" i="71"/>
  <c r="AR57" i="64"/>
  <c r="AR58" i="64" s="1"/>
  <c r="AJ9" i="111"/>
  <c r="AJ45" i="71"/>
  <c r="AJ58" i="71" s="1"/>
  <c r="AK69" i="64"/>
  <c r="AR77" i="63"/>
  <c r="AR80" i="63" s="1"/>
  <c r="AR82" i="63" s="1"/>
  <c r="AR60" i="64"/>
  <c r="AS77" i="63" l="1"/>
  <c r="AS80" i="63" s="1"/>
  <c r="AS82" i="63" s="1"/>
  <c r="AS60" i="64"/>
  <c r="AS50" i="63"/>
  <c r="AS53" i="63" s="1"/>
  <c r="AS60" i="63" s="1"/>
  <c r="AR59" i="71"/>
  <c r="AS57" i="64"/>
  <c r="AS58" i="64" s="1"/>
  <c r="AK8" i="111"/>
  <c r="AK70" i="64"/>
  <c r="AT57" i="64" l="1"/>
  <c r="AT58" i="64" s="1"/>
  <c r="AS59" i="71"/>
  <c r="AT50" i="63"/>
  <c r="AT53" i="63" s="1"/>
  <c r="AT60" i="63" s="1"/>
  <c r="AT77" i="63"/>
  <c r="AT80" i="63" s="1"/>
  <c r="AT82" i="63" s="1"/>
  <c r="AT60" i="64"/>
  <c r="AL69" i="64"/>
  <c r="AK9" i="111"/>
  <c r="AK45" i="71"/>
  <c r="AK58" i="71" s="1"/>
  <c r="AL70" i="64" l="1"/>
  <c r="AL8" i="111"/>
  <c r="AU77" i="63"/>
  <c r="AU80" i="63" s="1"/>
  <c r="AU82" i="63" s="1"/>
  <c r="AU60" i="64"/>
  <c r="AU57" i="64"/>
  <c r="AU58" i="64" s="1"/>
  <c r="AU50" i="63"/>
  <c r="AU53" i="63" s="1"/>
  <c r="AU60" i="63" s="1"/>
  <c r="AT59" i="71"/>
  <c r="AU59" i="71" l="1"/>
  <c r="AV57" i="64"/>
  <c r="AV58" i="64" s="1"/>
  <c r="AV50" i="63"/>
  <c r="AV53" i="63" s="1"/>
  <c r="AV60" i="63" s="1"/>
  <c r="AV60" i="64"/>
  <c r="AV77" i="63"/>
  <c r="AV80" i="63" s="1"/>
  <c r="AV82" i="63" s="1"/>
  <c r="AM69" i="64"/>
  <c r="AL9" i="111"/>
  <c r="AL45" i="71"/>
  <c r="AL58" i="71" s="1"/>
  <c r="AW60" i="64" l="1"/>
  <c r="AW77" i="63"/>
  <c r="AW80" i="63" s="1"/>
  <c r="AW82" i="63" s="1"/>
  <c r="AW57" i="64"/>
  <c r="AW58" i="64" s="1"/>
  <c r="AW50" i="63"/>
  <c r="AW53" i="63" s="1"/>
  <c r="AW60" i="63" s="1"/>
  <c r="AV59" i="71"/>
  <c r="AM8" i="111"/>
  <c r="AM70" i="64"/>
  <c r="AN69" i="64" l="1"/>
  <c r="AM45" i="71"/>
  <c r="AM58" i="71" s="1"/>
  <c r="AM9" i="111"/>
  <c r="AW59" i="71"/>
  <c r="AX57" i="64"/>
  <c r="AX58" i="64" s="1"/>
  <c r="AX50" i="63"/>
  <c r="AX53" i="63" s="1"/>
  <c r="AX60" i="63" s="1"/>
  <c r="AX77" i="63"/>
  <c r="AX80" i="63" s="1"/>
  <c r="AX82" i="63" s="1"/>
  <c r="AX60" i="64"/>
  <c r="AY60" i="64" l="1"/>
  <c r="AY77" i="63"/>
  <c r="AY80" i="63" s="1"/>
  <c r="AY82" i="63" s="1"/>
  <c r="AX59" i="71"/>
  <c r="AY57" i="64"/>
  <c r="AY58" i="64" s="1"/>
  <c r="AY50" i="63"/>
  <c r="AY53" i="63" s="1"/>
  <c r="AY60" i="63" s="1"/>
  <c r="AN8" i="111"/>
  <c r="AN70" i="64"/>
  <c r="AN9" i="111" l="1"/>
  <c r="AO69" i="64"/>
  <c r="AN45" i="71"/>
  <c r="AN58" i="71" s="1"/>
  <c r="AY59" i="71"/>
  <c r="AZ57" i="64"/>
  <c r="AZ58" i="64" s="1"/>
  <c r="AZ50" i="63"/>
  <c r="AZ77" i="63"/>
  <c r="AZ60" i="64"/>
  <c r="BA77" i="63" l="1"/>
  <c r="BA80" i="63" s="1"/>
  <c r="BA82" i="63" s="1"/>
  <c r="BA60" i="64"/>
  <c r="H7" i="63"/>
  <c r="AZ53" i="63"/>
  <c r="AZ60" i="63" s="1"/>
  <c r="BA50" i="63"/>
  <c r="BA53" i="63" s="1"/>
  <c r="BA60" i="63" s="1"/>
  <c r="AZ59" i="71"/>
  <c r="BA57" i="64"/>
  <c r="BA58" i="64" s="1"/>
  <c r="AO70" i="64"/>
  <c r="AO8" i="111"/>
  <c r="H34" i="63"/>
  <c r="G177" i="116" s="1"/>
  <c r="AZ80" i="63"/>
  <c r="AO9" i="111" l="1"/>
  <c r="AO45" i="71"/>
  <c r="AO58" i="71" s="1"/>
  <c r="AP69" i="64"/>
  <c r="H37" i="63"/>
  <c r="AZ82" i="63"/>
  <c r="H10" i="63"/>
  <c r="G150" i="116"/>
  <c r="G6" i="116" s="1"/>
  <c r="BB60" i="64"/>
  <c r="BB77" i="63"/>
  <c r="BB80" i="63" s="1"/>
  <c r="BB82" i="63" s="1"/>
  <c r="BB50" i="63"/>
  <c r="BB53" i="63" s="1"/>
  <c r="BB60" i="63" s="1"/>
  <c r="BB57" i="64"/>
  <c r="BB58" i="64" s="1"/>
  <c r="BA59" i="71"/>
  <c r="BC77" i="63" l="1"/>
  <c r="BC80" i="63" s="1"/>
  <c r="BC82" i="63" s="1"/>
  <c r="BC60" i="64"/>
  <c r="H39" i="63"/>
  <c r="G182" i="116" s="1"/>
  <c r="G180" i="116"/>
  <c r="G15" i="116" s="1"/>
  <c r="BB59" i="71"/>
  <c r="BC57" i="64"/>
  <c r="BC58" i="64" s="1"/>
  <c r="BC50" i="63"/>
  <c r="BC53" i="63" s="1"/>
  <c r="BC60" i="63" s="1"/>
  <c r="AP70" i="64"/>
  <c r="AP8" i="111"/>
  <c r="G153" i="116"/>
  <c r="G5" i="116" s="1"/>
  <c r="H17" i="63"/>
  <c r="G160" i="116" s="1"/>
  <c r="AQ69" i="64" l="1"/>
  <c r="AP9" i="111"/>
  <c r="AP45" i="71"/>
  <c r="AP58" i="71" s="1"/>
  <c r="BC59" i="71"/>
  <c r="BD50" i="63"/>
  <c r="BD53" i="63" s="1"/>
  <c r="BD60" i="63" s="1"/>
  <c r="BD57" i="64"/>
  <c r="BD58" i="64" s="1"/>
  <c r="BD77" i="63"/>
  <c r="BD80" i="63" s="1"/>
  <c r="BD82" i="63" s="1"/>
  <c r="BD60" i="64"/>
  <c r="BE57" i="64" l="1"/>
  <c r="BE58" i="64" s="1"/>
  <c r="BE50" i="63"/>
  <c r="BE53" i="63" s="1"/>
  <c r="BE60" i="63" s="1"/>
  <c r="BD59" i="71"/>
  <c r="BE60" i="64"/>
  <c r="BE77" i="63"/>
  <c r="BE80" i="63" s="1"/>
  <c r="BE82" i="63" s="1"/>
  <c r="AQ70" i="64"/>
  <c r="AQ8" i="111"/>
  <c r="AQ9" i="111" l="1"/>
  <c r="AR69" i="64"/>
  <c r="AQ45" i="71"/>
  <c r="AQ58" i="71" s="1"/>
  <c r="BF60" i="64"/>
  <c r="BF77" i="63"/>
  <c r="BF80" i="63" s="1"/>
  <c r="BF82" i="63" s="1"/>
  <c r="BF50" i="63"/>
  <c r="BF53" i="63" s="1"/>
  <c r="BF60" i="63" s="1"/>
  <c r="BE59" i="71"/>
  <c r="BF57" i="64"/>
  <c r="BF58" i="64" s="1"/>
  <c r="BG60" i="64" l="1"/>
  <c r="BG77" i="63"/>
  <c r="BG80" i="63" s="1"/>
  <c r="BG82" i="63" s="1"/>
  <c r="AR70" i="64"/>
  <c r="AR8" i="111"/>
  <c r="BG50" i="63"/>
  <c r="BG53" i="63" s="1"/>
  <c r="BG60" i="63" s="1"/>
  <c r="BF59" i="71"/>
  <c r="BG57" i="64"/>
  <c r="BG58" i="64" s="1"/>
  <c r="BG59" i="71" l="1"/>
  <c r="BH50" i="63"/>
  <c r="BH53" i="63" s="1"/>
  <c r="BH60" i="63" s="1"/>
  <c r="BH57" i="64"/>
  <c r="BH58" i="64" s="1"/>
  <c r="AR45" i="71"/>
  <c r="AR58" i="71" s="1"/>
  <c r="AR9" i="111"/>
  <c r="AS69" i="64"/>
  <c r="BH60" i="64"/>
  <c r="BH77" i="63"/>
  <c r="BH80" i="63" s="1"/>
  <c r="BH82" i="63" s="1"/>
  <c r="AS70" i="64" l="1"/>
  <c r="AS8" i="111"/>
  <c r="BH59" i="71"/>
  <c r="BI57" i="64"/>
  <c r="BI58" i="64" s="1"/>
  <c r="BI50" i="63"/>
  <c r="BI53" i="63" s="1"/>
  <c r="BI60" i="63" s="1"/>
  <c r="BI77" i="63"/>
  <c r="BI80" i="63" s="1"/>
  <c r="BI82" i="63" s="1"/>
  <c r="BI60" i="64"/>
  <c r="BJ60" i="64" l="1"/>
  <c r="BJ77" i="63"/>
  <c r="BJ80" i="63" s="1"/>
  <c r="BJ82" i="63" s="1"/>
  <c r="BJ50" i="63"/>
  <c r="BJ53" i="63" s="1"/>
  <c r="BJ60" i="63" s="1"/>
  <c r="BJ57" i="64"/>
  <c r="BJ58" i="64" s="1"/>
  <c r="BI59" i="71"/>
  <c r="AS9" i="111"/>
  <c r="AS45" i="71"/>
  <c r="AS58" i="71" s="1"/>
  <c r="AT69" i="64"/>
  <c r="AT70" i="64" l="1"/>
  <c r="AT8" i="111"/>
  <c r="BJ59" i="71"/>
  <c r="BK57" i="64"/>
  <c r="BK58" i="64" s="1"/>
  <c r="BK50" i="63"/>
  <c r="BK53" i="63" s="1"/>
  <c r="BK60" i="63" s="1"/>
  <c r="BK77" i="63"/>
  <c r="BK80" i="63" s="1"/>
  <c r="BK82" i="63" s="1"/>
  <c r="BK60" i="64"/>
  <c r="BL77" i="63" s="1"/>
  <c r="I34" i="63" l="1"/>
  <c r="H177" i="116" s="1"/>
  <c r="BL80" i="63"/>
  <c r="BK59" i="71"/>
  <c r="BL50" i="63"/>
  <c r="G29" i="111"/>
  <c r="G28" i="111" s="1"/>
  <c r="AU69" i="64"/>
  <c r="AT45" i="71"/>
  <c r="AT58" i="71" s="1"/>
  <c r="AT9" i="111"/>
  <c r="AU8" i="111" l="1"/>
  <c r="AU70" i="64"/>
  <c r="I7" i="63"/>
  <c r="BL53" i="63"/>
  <c r="BL60" i="63" s="1"/>
  <c r="BL82" i="63"/>
  <c r="I37" i="63"/>
  <c r="I39" i="63" l="1"/>
  <c r="H182" i="116" s="1"/>
  <c r="H180" i="116"/>
  <c r="H15" i="116" s="1"/>
  <c r="I10" i="63"/>
  <c r="H150" i="116"/>
  <c r="H6" i="116" s="1"/>
  <c r="AU9" i="111"/>
  <c r="AV69" i="64"/>
  <c r="AU45" i="71"/>
  <c r="AU58" i="71" s="1"/>
  <c r="AV8" i="111" l="1"/>
  <c r="AV70" i="64"/>
  <c r="I17" i="63"/>
  <c r="H160" i="116" s="1"/>
  <c r="H153" i="116"/>
  <c r="H5" i="116" s="1"/>
  <c r="AV45" i="71" l="1"/>
  <c r="AV58" i="71" s="1"/>
  <c r="AW69" i="64"/>
  <c r="AV9" i="111"/>
  <c r="AW8" i="111" l="1"/>
  <c r="AW70" i="64"/>
  <c r="AW45" i="71" l="1"/>
  <c r="AW58" i="71" s="1"/>
  <c r="AX69" i="64"/>
  <c r="AW9" i="111"/>
  <c r="AX8" i="111" l="1"/>
  <c r="AX70" i="64"/>
  <c r="AX45" i="71" l="1"/>
  <c r="AX58" i="71" s="1"/>
  <c r="AX9" i="111"/>
  <c r="AY69" i="64"/>
  <c r="AY8" i="111" l="1"/>
  <c r="AY70" i="64"/>
  <c r="AY9" i="111" l="1"/>
  <c r="AZ69" i="64"/>
  <c r="AY45" i="71"/>
  <c r="AY58" i="71" s="1"/>
  <c r="AZ70" i="64" l="1"/>
  <c r="AZ8" i="111"/>
  <c r="BA69" i="64" l="1"/>
  <c r="AZ45" i="71"/>
  <c r="AZ58" i="71" s="1"/>
  <c r="AZ9" i="111"/>
  <c r="BA70" i="64" l="1"/>
  <c r="BA8" i="111"/>
  <c r="BB69" i="64" l="1"/>
  <c r="BA45" i="71"/>
  <c r="BA58" i="71" s="1"/>
  <c r="BA9" i="111"/>
  <c r="BB70" i="64" l="1"/>
  <c r="BB8" i="111"/>
  <c r="BC69" i="64" l="1"/>
  <c r="BB9" i="111"/>
  <c r="BB45" i="71"/>
  <c r="BB58" i="71" s="1"/>
  <c r="BC70" i="64" l="1"/>
  <c r="BC8" i="111"/>
  <c r="BC9" i="111" l="1"/>
  <c r="BC45" i="71"/>
  <c r="BC58" i="71" s="1"/>
  <c r="BD69" i="64"/>
  <c r="BD70" i="64" l="1"/>
  <c r="BD8" i="111"/>
  <c r="BD9" i="111" l="1"/>
  <c r="BD45" i="71"/>
  <c r="BD58" i="71" s="1"/>
  <c r="BE69" i="64"/>
  <c r="BE70" i="64" l="1"/>
  <c r="BE8" i="111"/>
  <c r="BF69" i="64" l="1"/>
  <c r="BE9" i="111"/>
  <c r="BE45" i="71"/>
  <c r="BE58" i="71" s="1"/>
  <c r="BF8" i="111" l="1"/>
  <c r="BF70" i="64"/>
  <c r="BF9" i="111" l="1"/>
  <c r="BF45" i="71"/>
  <c r="BF58" i="71" s="1"/>
  <c r="BG69" i="64"/>
  <c r="BG70" i="64" l="1"/>
  <c r="BG8" i="111"/>
  <c r="BG9" i="111" l="1"/>
  <c r="BH69" i="64"/>
  <c r="BG45" i="71"/>
  <c r="BG58" i="71" s="1"/>
  <c r="BH8" i="111" l="1"/>
  <c r="BH70" i="64"/>
  <c r="BH9" i="111" l="1"/>
  <c r="BI69" i="64"/>
  <c r="BH45" i="71"/>
  <c r="BH58" i="71" s="1"/>
  <c r="BI70" i="64" l="1"/>
  <c r="BI8" i="111"/>
  <c r="BJ69" i="64" l="1"/>
  <c r="BI45" i="71"/>
  <c r="BI58" i="71" s="1"/>
  <c r="BI9" i="111"/>
  <c r="BJ70" i="64" l="1"/>
  <c r="BJ8" i="111"/>
  <c r="BJ9" i="111" l="1"/>
  <c r="BK69" i="64"/>
  <c r="BJ45" i="71"/>
  <c r="BJ58" i="71" s="1"/>
  <c r="BK70" i="64" l="1"/>
  <c r="BK8" i="111"/>
  <c r="BK9" i="111" l="1"/>
  <c r="BL18" i="111" s="1"/>
  <c r="BL70" i="64"/>
  <c r="BK45" i="71"/>
  <c r="BK58" i="71" s="1"/>
</calcChain>
</file>

<file path=xl/sharedStrings.xml><?xml version="1.0" encoding="utf-8"?>
<sst xmlns="http://schemas.openxmlformats.org/spreadsheetml/2006/main" count="7517" uniqueCount="1240">
  <si>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</si>
  <si>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</si>
  <si>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</si>
  <si>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</si>
  <si>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</si>
  <si>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</si>
  <si>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</si>
  <si>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</si>
  <si>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</si>
  <si>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</si>
  <si>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</si>
  <si>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</si>
  <si>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</si>
  <si>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</si>
  <si>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</si>
  <si>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</si>
  <si>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</si>
  <si>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</si>
  <si>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</si>
  <si>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</si>
  <si>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</si>
  <si>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</si>
  <si>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</si>
  <si>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</si>
  <si>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</si>
  <si>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</si>
  <si>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</si>
  <si>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</si>
  <si>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</si>
  <si>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</si>
  <si>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</si>
  <si>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</si>
  <si>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</si>
  <si>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</si>
  <si>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</si>
  <si>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</si>
  <si>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</si>
  <si>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</si>
  <si>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</si>
  <si>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</si>
  <si>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</si>
  <si>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</si>
  <si>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</si>
  <si>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</si>
  <si>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</si>
  <si>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</si>
  <si>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</si>
  <si>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</si>
  <si>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</si>
  <si>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</si>
  <si>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</si>
  <si>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</si>
  <si>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</si>
  <si>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</si>
  <si>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</si>
  <si>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</si>
  <si>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</si>
  <si>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</si>
  <si>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</si>
  <si>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</si>
  <si>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</si>
  <si>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</si>
  <si>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</si>
  <si>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</si>
  <si>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</si>
  <si>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</si>
  <si>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</si>
  <si>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</si>
  <si>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</si>
  <si>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</si>
  <si>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</si>
  <si>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</si>
  <si>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</si>
  <si>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</si>
  <si>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</si>
  <si>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</si>
  <si>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</si>
  <si>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</si>
  <si>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</si>
  <si>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</si>
  <si>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</si>
  <si>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</si>
  <si>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</si>
  <si>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</si>
  <si>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</si>
  <si>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</si>
  <si>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</si>
  <si>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</si>
  <si>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</si>
  <si>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</si>
  <si>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</si>
  <si>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</si>
  <si>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</si>
  <si>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</si>
  <si>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</si>
  <si>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</si>
  <si>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</si>
  <si>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</si>
  <si>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</si>
  <si>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</si>
  <si>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</si>
  <si>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</si>
  <si>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</si>
  <si>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</si>
  <si>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</si>
  <si>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</si>
  <si>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</si>
  <si>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</si>
  <si>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</si>
  <si>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</si>
  <si>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</si>
  <si>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</si>
  <si>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</si>
  <si>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</si>
  <si>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</si>
  <si>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</si>
  <si>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</si>
  <si>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</si>
  <si>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</si>
  <si>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</si>
  <si>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</si>
  <si>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</si>
  <si>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</si>
  <si>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</si>
  <si>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</si>
  <si>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</si>
  <si>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</si>
  <si>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</si>
  <si>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</si>
  <si>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</si>
  <si>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</si>
  <si>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</si>
  <si>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</si>
  <si>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</si>
  <si>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</si>
  <si>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</si>
  <si>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</si>
  <si>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</si>
  <si>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</si>
  <si>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</si>
  <si>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</si>
  <si>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</si>
  <si>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</si>
  <si>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</si>
  <si>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</si>
  <si>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</si>
  <si>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</si>
  <si>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</si>
  <si>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</si>
  <si>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</si>
  <si>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</si>
  <si>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</si>
  <si>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</si>
  <si>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</si>
  <si>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</si>
  <si>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</si>
  <si>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</si>
  <si>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</si>
  <si>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</si>
  <si>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</si>
  <si>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</si>
  <si>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</si>
  <si>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</si>
  <si>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</si>
  <si>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</si>
  <si>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</si>
  <si>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</si>
  <si>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</si>
  <si>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</si>
  <si>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</si>
  <si>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</si>
  <si>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</si>
  <si>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</si>
  <si>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</si>
  <si>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</si>
  <si>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</si>
  <si>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</si>
  <si>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</si>
  <si>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</si>
  <si>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</si>
  <si>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</si>
  <si>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</si>
  <si>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</si>
  <si>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</si>
  <si>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</si>
  <si>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</si>
  <si>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</si>
  <si>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</si>
  <si>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</si>
  <si>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</si>
  <si>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</si>
  <si>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</si>
  <si>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</si>
  <si>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</si>
  <si>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</si>
  <si>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</si>
  <si>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</si>
  <si>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</si>
  <si>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</si>
  <si>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</si>
  <si>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</si>
  <si>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</si>
  <si>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</si>
  <si>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</si>
  <si>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</si>
  <si>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</si>
  <si>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</si>
  <si>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</si>
  <si>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</si>
  <si>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</si>
  <si>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</si>
  <si>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</si>
  <si>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</si>
  <si>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</si>
  <si>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</si>
  <si>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</si>
  <si>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</si>
  <si>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</si>
  <si>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</si>
  <si>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</si>
  <si>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</si>
  <si>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</si>
  <si>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</si>
  <si>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</si>
  <si>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</si>
  <si>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</si>
  <si>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</si>
  <si>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</si>
  <si>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</si>
  <si>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</si>
  <si>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</si>
  <si>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</si>
  <si>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</si>
  <si>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</si>
  <si>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</si>
  <si>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</si>
  <si>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</si>
  <si>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</si>
  <si>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</si>
  <si>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</si>
  <si>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</si>
  <si>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</si>
  <si>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</si>
  <si>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</si>
  <si>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</si>
  <si>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</si>
  <si>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</si>
  <si>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</si>
  <si>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</si>
  <si>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</si>
  <si>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</si>
  <si>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</si>
  <si>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</si>
  <si>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</si>
  <si>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</si>
  <si>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</si>
  <si>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</si>
  <si>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</si>
  <si>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</si>
  <si>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</si>
  <si>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</si>
  <si>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</si>
  <si>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</si>
  <si>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</si>
  <si>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</si>
  <si>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</si>
  <si>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</si>
  <si>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</si>
  <si>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</si>
  <si>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</si>
  <si>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</si>
  <si>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</si>
  <si>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</si>
  <si>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</si>
  <si>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</si>
  <si>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</si>
  <si>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</si>
  <si>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</si>
  <si>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</si>
  <si>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</si>
  <si>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</si>
  <si>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</si>
  <si>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</si>
  <si>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</si>
  <si>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</si>
  <si>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</si>
  <si>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</si>
  <si>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</si>
  <si>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</si>
  <si>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</si>
  <si>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</si>
  <si>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</si>
  <si>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</si>
  <si>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</si>
  <si>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</si>
  <si>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</si>
  <si>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</si>
  <si>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</si>
  <si>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</si>
  <si>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</si>
  <si>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</si>
  <si>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</si>
  <si>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</si>
  <si>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</si>
  <si>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</si>
  <si>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</si>
  <si>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</si>
  <si>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</si>
  <si>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</si>
  <si>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</si>
  <si>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</si>
  <si>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</si>
  <si>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</si>
  <si>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</si>
  <si>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</si>
  <si>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</si>
  <si>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</si>
  <si>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</si>
  <si>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</si>
  <si>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</si>
  <si>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</si>
  <si>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</si>
  <si>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</si>
  <si>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</si>
  <si>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</si>
  <si>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</si>
  <si>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</si>
  <si>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</si>
  <si>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</si>
  <si>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</si>
  <si>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</si>
  <si>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</si>
  <si>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</si>
  <si>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</si>
  <si>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</si>
  <si>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</si>
  <si>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</si>
  <si>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</si>
  <si>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</si>
  <si>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</si>
  <si>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</si>
  <si>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Account Setup</t>
  </si>
  <si>
    <t>Yearly Access Fee</t>
  </si>
  <si>
    <t>Yearly Maintenance (% List)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</si>
  <si>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</si>
  <si>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</si>
  <si>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</si>
  <si>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</si>
  <si>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</si>
  <si>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</si>
  <si>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</si>
  <si>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</si>
  <si>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</si>
  <si>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</si>
  <si>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</si>
  <si>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</si>
  <si>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c</t>
  </si>
  <si>
    <t>d</t>
  </si>
  <si>
    <t>e</t>
  </si>
  <si>
    <t>f</t>
  </si>
  <si>
    <t>g</t>
  </si>
  <si>
    <t>h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</si>
  <si>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</si>
  <si>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</si>
  <si>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</si>
  <si>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</si>
  <si>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</si>
  <si>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</si>
  <si>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</si>
  <si>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</si>
  <si>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</si>
  <si>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</si>
  <si>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</si>
  <si>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</si>
  <si>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</si>
  <si>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</si>
  <si>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</si>
  <si>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</si>
  <si>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</si>
  <si>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</si>
  <si>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</si>
  <si>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</si>
  <si>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</si>
  <si>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</si>
  <si>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</si>
  <si>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</si>
  <si>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</si>
  <si>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</si>
  <si>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</si>
  <si>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</si>
  <si>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</si>
  <si>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</si>
  <si>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</si>
  <si>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</si>
  <si>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</si>
  <si>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</si>
  <si>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</si>
  <si>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</si>
  <si>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</si>
  <si>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</si>
  <si>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</si>
  <si>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</si>
  <si>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</si>
  <si>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</si>
  <si>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</si>
  <si>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</si>
  <si>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</si>
  <si>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</si>
  <si>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</si>
  <si>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</si>
  <si>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</si>
  <si>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</si>
  <si>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</si>
  <si>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</si>
  <si>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</si>
  <si>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</si>
  <si>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</si>
  <si>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</si>
  <si>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</si>
  <si>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</si>
  <si>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</si>
  <si>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</si>
  <si>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</si>
  <si>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</si>
  <si>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</si>
  <si>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</si>
  <si>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</si>
  <si>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</si>
  <si>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</si>
  <si>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</si>
  <si>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</si>
  <si>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</si>
  <si>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</si>
  <si>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</si>
  <si>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</si>
  <si>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</si>
  <si>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</si>
  <si>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</si>
  <si>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</si>
  <si>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</si>
  <si>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</si>
  <si>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</si>
  <si>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</si>
  <si>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</si>
  <si>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</si>
  <si>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</si>
  <si>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</si>
  <si>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</si>
  <si>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</si>
  <si>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</si>
  <si>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</si>
  <si>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</si>
  <si>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</si>
  <si>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</si>
  <si>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</si>
  <si>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</si>
  <si>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</si>
  <si>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</si>
  <si>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</si>
  <si>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</si>
  <si>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</si>
  <si>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</si>
  <si>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</si>
  <si>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</si>
  <si>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</si>
  <si>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</si>
  <si>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</si>
  <si>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</si>
  <si>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</si>
  <si>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</si>
  <si>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</si>
  <si>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</si>
  <si>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</si>
  <si>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</si>
  <si>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</si>
  <si>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</si>
  <si>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</si>
  <si>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</si>
  <si>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</si>
  <si>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</si>
  <si>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</si>
  <si>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</si>
  <si>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</si>
  <si>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</si>
  <si>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</si>
  <si>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</si>
  <si>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</si>
  <si>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</si>
  <si>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</si>
  <si>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</si>
  <si>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</si>
  <si>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</si>
  <si>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</si>
  <si>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</si>
  <si>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</si>
  <si>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</si>
  <si>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</si>
  <si>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</si>
  <si>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</si>
  <si>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</si>
  <si>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</si>
  <si>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</si>
  <si>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</si>
  <si>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</si>
  <si>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</si>
  <si>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</si>
  <si>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</si>
  <si>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</si>
  <si>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</si>
  <si>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</si>
  <si>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</si>
  <si>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</si>
  <si>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</si>
  <si>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</si>
  <si>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</si>
  <si>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</si>
  <si>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</si>
  <si>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</si>
  <si>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</si>
  <si>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</si>
  <si>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</si>
  <si>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</si>
  <si>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</si>
  <si>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</si>
  <si>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</si>
  <si>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</si>
  <si>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</si>
  <si>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</si>
  <si>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</si>
  <si>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</si>
  <si>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</si>
  <si>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</si>
  <si>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</si>
  <si>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</si>
  <si>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</si>
  <si>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</si>
  <si>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</si>
  <si>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</si>
  <si>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</si>
  <si>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</si>
  <si>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</si>
  <si>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</si>
  <si>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</si>
  <si>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</si>
  <si>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</si>
  <si>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</si>
  <si>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</si>
  <si>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</si>
  <si>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</si>
  <si>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</si>
  <si>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</si>
  <si>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</si>
  <si>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</si>
  <si>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</si>
  <si>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</si>
  <si>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</si>
  <si>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</si>
  <si>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</si>
  <si>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</si>
  <si>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</si>
  <si>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</si>
  <si>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</si>
  <si>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</si>
  <si>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</si>
  <si>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</si>
  <si>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</si>
  <si>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</si>
  <si>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</si>
  <si>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</si>
  <si>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</si>
  <si>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</si>
  <si>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</si>
  <si>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</si>
  <si>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</si>
  <si>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</si>
  <si>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</si>
  <si>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</si>
  <si>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</si>
  <si>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</si>
  <si>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</si>
  <si>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</si>
  <si>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</si>
  <si>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</si>
  <si>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</si>
  <si>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</si>
  <si>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</si>
  <si>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</si>
  <si>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</si>
  <si>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</si>
  <si>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</si>
  <si>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</si>
  <si>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</si>
  <si>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</si>
  <si>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</si>
  <si>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</si>
  <si>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</si>
  <si>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</si>
  <si>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</si>
  <si>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</si>
  <si>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</si>
  <si>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</si>
  <si>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</si>
  <si>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</si>
  <si>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</si>
  <si>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</si>
  <si>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</si>
  <si>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</si>
  <si>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</si>
  <si>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</si>
  <si>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</si>
  <si>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</si>
  <si>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</si>
  <si>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</si>
  <si>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</si>
  <si>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</si>
  <si>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</si>
  <si>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</si>
  <si>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</si>
  <si>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</si>
  <si>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</si>
  <si>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</si>
  <si>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</si>
  <si>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</si>
  <si>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</si>
  <si>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</si>
  <si>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</si>
  <si>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</si>
  <si>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</si>
  <si>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</si>
  <si>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</si>
  <si>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</si>
  <si>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</si>
  <si>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</si>
  <si>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</si>
  <si>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</si>
  <si>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</si>
  <si>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</si>
  <si>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</si>
  <si>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</si>
  <si>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Smart Homes</t>
  </si>
  <si>
    <t>Smart Homes Target Market</t>
  </si>
  <si>
    <t>Total Forecast Housing Starts</t>
  </si>
  <si>
    <t>%  Housing Starts</t>
  </si>
  <si>
    <t>Cumulative % of Starts</t>
  </si>
  <si>
    <t>Yearly Target</t>
  </si>
  <si>
    <t>Forecast</t>
  </si>
  <si>
    <t>Green Devil Energy Control System (ECS)</t>
  </si>
  <si>
    <t xml:space="preserve">Local Services (LS) </t>
  </si>
  <si>
    <t xml:space="preserve">Extended Services (ES) 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</si>
  <si>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</si>
  <si>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</si>
  <si>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</si>
  <si>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</si>
  <si>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</si>
  <si>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</si>
  <si>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</si>
  <si>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</si>
  <si>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</si>
  <si>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</si>
  <si>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</si>
  <si>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</si>
  <si>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</si>
  <si>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</si>
  <si>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</si>
  <si>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</si>
  <si>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</si>
  <si>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</si>
  <si>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</si>
  <si>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</si>
  <si>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</si>
  <si>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</si>
  <si>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</si>
  <si>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</si>
  <si>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</si>
  <si>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</si>
  <si>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</si>
  <si>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</si>
  <si>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</si>
  <si>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</si>
  <si>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</si>
  <si>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</si>
  <si>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</si>
  <si>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</si>
  <si>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</si>
  <si>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</si>
  <si>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</si>
  <si>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</si>
  <si>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</si>
  <si>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Test - Assembly, Packaging, Shipping</t>
  </si>
  <si>
    <t>Total ECS Sale Revenue</t>
  </si>
  <si>
    <t xml:space="preserve">Option 1 ES+ LS </t>
  </si>
  <si>
    <t xml:space="preserve">Option 2 ES+ LS 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</si>
  <si>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</si>
  <si>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</si>
  <si>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</si>
  <si>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</si>
  <si>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</si>
  <si>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</si>
  <si>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</si>
  <si>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</si>
  <si>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</si>
  <si>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</si>
  <si>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</si>
  <si>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</si>
  <si>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</si>
  <si>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</si>
  <si>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</si>
  <si>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</si>
  <si>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</si>
  <si>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</si>
  <si>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</si>
  <si>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</si>
  <si>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</si>
  <si>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</si>
  <si>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</si>
  <si>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</si>
  <si>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</si>
  <si>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</si>
  <si>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</si>
  <si>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</si>
  <si>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</si>
  <si>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</si>
  <si>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</si>
  <si>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</si>
  <si>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</si>
  <si>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</si>
  <si>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</si>
  <si>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</si>
  <si>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</si>
  <si>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</si>
  <si>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</si>
  <si>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</si>
  <si>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</si>
  <si>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</si>
  <si>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</si>
  <si>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</si>
  <si>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</si>
  <si>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</si>
  <si>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</si>
  <si>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</si>
  <si>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</si>
  <si>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</si>
  <si>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</si>
  <si>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</si>
  <si>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</si>
  <si>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</si>
  <si>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</si>
  <si>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</si>
  <si>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</si>
  <si>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</si>
  <si>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</si>
  <si>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</si>
  <si>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</si>
  <si>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</si>
  <si>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</si>
  <si>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</si>
  <si>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</si>
  <si>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</si>
  <si>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</si>
  <si>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</si>
  <si>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</si>
  <si>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</si>
  <si>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</si>
  <si>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</si>
  <si>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</si>
  <si>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</si>
  <si>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</si>
  <si>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</si>
  <si>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</si>
  <si>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</si>
  <si>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</si>
  <si>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</si>
  <si>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</si>
  <si>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</si>
  <si>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</si>
  <si>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</si>
  <si>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</si>
  <si>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</si>
  <si>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</si>
  <si>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</si>
  <si>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</si>
  <si>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</si>
  <si>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</si>
  <si>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</si>
  <si>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</si>
  <si>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</si>
  <si>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</si>
  <si>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</si>
  <si>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</si>
  <si>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</si>
  <si>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</si>
  <si>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</si>
  <si>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</si>
  <si>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</si>
  <si>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</si>
  <si>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</si>
  <si>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</si>
  <si>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</si>
  <si>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</si>
  <si>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</si>
  <si>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</si>
  <si>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</si>
  <si>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</si>
  <si>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</si>
  <si>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</si>
  <si>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</si>
  <si>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</si>
  <si>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</si>
  <si>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</si>
  <si>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</si>
  <si>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</si>
  <si>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</si>
  <si>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</si>
  <si>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</si>
  <si>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</si>
  <si>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</si>
  <si>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</si>
  <si>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</si>
  <si>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</si>
  <si>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</si>
  <si>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</si>
  <si>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</si>
  <si>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</si>
  <si>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</si>
  <si>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</si>
  <si>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</si>
  <si>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</si>
  <si>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</si>
  <si>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</si>
  <si>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</si>
  <si>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</si>
  <si>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</si>
  <si>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</si>
  <si>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</si>
  <si>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</si>
  <si>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</si>
  <si>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</si>
  <si>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</si>
  <si>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</si>
  <si>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</si>
  <si>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</si>
  <si>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</si>
  <si>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</si>
  <si>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</si>
  <si>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</si>
  <si>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</si>
  <si>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</si>
  <si>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</si>
  <si>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</si>
  <si>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</si>
  <si>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</si>
  <si>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</si>
  <si>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</si>
  <si>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</si>
  <si>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</si>
  <si>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</si>
  <si>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</si>
  <si>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</si>
  <si>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</si>
  <si>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</si>
  <si>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</si>
  <si>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</si>
  <si>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</si>
  <si>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</si>
  <si>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</si>
  <si>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</si>
  <si>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</si>
  <si>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</si>
  <si>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</si>
  <si>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</si>
  <si>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</si>
  <si>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</si>
  <si>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</si>
  <si>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</si>
  <si>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</si>
  <si>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</si>
  <si>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</si>
  <si>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</si>
  <si>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</si>
  <si>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</si>
  <si>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</si>
  <si>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</si>
  <si>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</si>
  <si>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</si>
  <si>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</si>
  <si>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</si>
  <si>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</si>
  <si>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</si>
  <si>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</si>
  <si>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</si>
  <si>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</si>
  <si>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</si>
  <si>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</si>
  <si>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</si>
  <si>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</si>
  <si>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</si>
  <si>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</si>
  <si>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</si>
  <si>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</si>
  <si>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</si>
  <si>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</si>
  <si>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</si>
  <si>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</si>
  <si>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</si>
  <si>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</si>
  <si>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</si>
  <si>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</si>
  <si>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</si>
  <si>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</si>
  <si>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</si>
  <si>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</si>
  <si>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</si>
  <si>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</si>
  <si>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</si>
  <si>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</si>
  <si>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</si>
  <si>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</si>
  <si>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</si>
  <si>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</si>
  <si>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</si>
  <si>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</si>
  <si>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</si>
  <si>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</si>
  <si>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</si>
  <si>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</si>
  <si>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</si>
  <si>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</si>
  <si>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</si>
  <si>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</si>
  <si>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</si>
  <si>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</si>
  <si>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</si>
  <si>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</si>
  <si>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</si>
  <si>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</si>
  <si>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</si>
  <si>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</si>
  <si>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</si>
  <si>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</si>
  <si>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</si>
  <si>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</si>
  <si>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</si>
  <si>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</si>
  <si>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</si>
  <si>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</si>
  <si>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</si>
  <si>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</si>
  <si>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</si>
  <si>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</si>
  <si>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</si>
  <si>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</si>
  <si>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</si>
  <si>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</si>
  <si>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</si>
  <si>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</si>
  <si>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</si>
  <si>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</si>
  <si>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</si>
  <si>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</si>
  <si>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</si>
  <si>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</si>
  <si>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</si>
  <si>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</si>
  <si>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</si>
  <si>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</si>
  <si>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</si>
  <si>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</si>
  <si>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</si>
  <si>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</si>
  <si>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</si>
  <si>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</si>
  <si>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</si>
  <si>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</si>
  <si>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</si>
  <si>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</si>
  <si>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</si>
  <si>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</si>
  <si>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</si>
  <si>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</si>
  <si>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</si>
  <si>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</si>
  <si>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</si>
  <si>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</si>
  <si>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</si>
  <si>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</si>
  <si>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</si>
  <si>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</si>
  <si>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</si>
  <si>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</si>
  <si>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</si>
  <si>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</si>
  <si>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</si>
  <si>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</si>
  <si>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</si>
  <si>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</si>
  <si>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</si>
  <si>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</si>
  <si>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</si>
  <si>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</si>
  <si>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</si>
  <si>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</si>
  <si>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</si>
  <si>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</si>
  <si>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</si>
  <si>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</si>
  <si>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</si>
  <si>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</si>
  <si>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</si>
  <si>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</si>
  <si>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</si>
  <si>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</si>
  <si>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</si>
  <si>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</si>
  <si>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</si>
  <si>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</si>
  <si>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</si>
  <si>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</si>
  <si>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</si>
  <si>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</si>
  <si>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</si>
  <si>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</si>
  <si>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</si>
  <si>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</si>
  <si>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</si>
  <si>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</si>
  <si>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</si>
  <si>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</si>
  <si>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</si>
  <si>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</si>
  <si>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</si>
  <si>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</si>
  <si>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</si>
  <si>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</si>
  <si>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</si>
  <si>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</si>
  <si>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</si>
  <si>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</si>
  <si>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</si>
  <si>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</si>
  <si>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</si>
  <si>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</si>
  <si>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</si>
  <si>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</si>
  <si>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</si>
  <si>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</si>
  <si>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</si>
  <si>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</si>
  <si>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</si>
  <si>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</si>
  <si>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</si>
  <si>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</si>
  <si>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</si>
  <si>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</si>
  <si>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</si>
  <si>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</si>
  <si>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</si>
  <si>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</si>
  <si>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</si>
  <si>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</si>
  <si>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</si>
  <si>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</si>
  <si>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</si>
  <si>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</si>
  <si>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</si>
  <si>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</si>
  <si>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</si>
  <si>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</si>
  <si>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</si>
  <si>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</si>
  <si>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</si>
  <si>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</si>
  <si>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</si>
  <si>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</si>
  <si>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</si>
  <si>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</si>
  <si>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</si>
  <si>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</si>
  <si>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</si>
  <si>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</si>
  <si>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</si>
  <si>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</si>
  <si>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</si>
  <si>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</si>
  <si>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</si>
  <si>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</si>
  <si>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</si>
  <si>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</si>
  <si>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</si>
  <si>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</si>
  <si>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</si>
  <si>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</si>
  <si>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</si>
  <si>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</si>
  <si>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</si>
  <si>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</si>
  <si>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</si>
  <si>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</si>
  <si>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</si>
  <si>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</si>
  <si>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</si>
  <si>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</si>
  <si>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</si>
  <si>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</si>
  <si>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</si>
  <si>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</si>
  <si>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</si>
  <si>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</si>
  <si>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</si>
  <si>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</si>
  <si>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</si>
  <si>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</si>
  <si>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 xml:space="preserve">Software 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</si>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</sst>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39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75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0" fillId="0" borderId="0" xfId="9" applyNumberFormat="1" applyFont="1" applyAlignment="1">
      <alignment horizontal="center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170" fontId="27" fillId="0" borderId="0" xfId="1" applyNumberFormat="1" applyFont="1"/>
    <xf numFmtId="9" fontId="27" fillId="0" borderId="0" xfId="9" applyFont="1"/>
    <xf numFmtId="10" fontId="1" fillId="0" borderId="0" xfId="9" applyNumberFormat="1" applyFont="1"/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-9360715.666666666</c:v>
                </c:pt>
                <c:pt idx="5">
                  <c:v>-9396355.666666666</c:v>
                </c:pt>
                <c:pt idx="6">
                  <c:v>-9397465.666666666</c:v>
                </c:pt>
                <c:pt idx="7">
                  <c:v>-9430255.666666666</c:v>
                </c:pt>
                <c:pt idx="8">
                  <c:v>-9397915.666666666</c:v>
                </c:pt>
                <c:pt idx="9">
                  <c:v>-9392305.666666666</c:v>
                </c:pt>
                <c:pt idx="10">
                  <c:v>-9357808.2866666652</c:v>
                </c:pt>
                <c:pt idx="11">
                  <c:v>-9343833.2866666652</c:v>
                </c:pt>
                <c:pt idx="12">
                  <c:v>-9322735.4266666658</c:v>
                </c:pt>
                <c:pt idx="13">
                  <c:v>-10725888.719666665</c:v>
                </c:pt>
                <c:pt idx="14">
                  <c:v>-10677809.289666668</c:v>
                </c:pt>
                <c:pt idx="15">
                  <c:v>-10545546.287666667</c:v>
                </c:pt>
                <c:pt idx="16">
                  <c:v>-10565111.287666667</c:v>
                </c:pt>
                <c:pt idx="17">
                  <c:v>-10549146.287666667</c:v>
                </c:pt>
                <c:pt idx="18">
                  <c:v>-10553856.287666667</c:v>
                </c:pt>
                <c:pt idx="19">
                  <c:v>-9555717.9543333352</c:v>
                </c:pt>
                <c:pt idx="20">
                  <c:v>-9522298.5243333336</c:v>
                </c:pt>
                <c:pt idx="21">
                  <c:v>-9485654.0943333339</c:v>
                </c:pt>
                <c:pt idx="22">
                  <c:v>-9503011.1568333339</c:v>
                </c:pt>
                <c:pt idx="23">
                  <c:v>-9420313.827333333</c:v>
                </c:pt>
                <c:pt idx="24">
                  <c:v>-9422390.139833333</c:v>
                </c:pt>
                <c:pt idx="25">
                  <c:v>-7752231.7382916659</c:v>
                </c:pt>
                <c:pt idx="26">
                  <c:v>-7434949.6985583333</c:v>
                </c:pt>
                <c:pt idx="27">
                  <c:v>-7319872.954758333</c:v>
                </c:pt>
                <c:pt idx="28">
                  <c:v>-7341977.954758333</c:v>
                </c:pt>
                <c:pt idx="29">
                  <c:v>-7214442.1609583329</c:v>
                </c:pt>
                <c:pt idx="30">
                  <c:v>-7220742.1609583329</c:v>
                </c:pt>
                <c:pt idx="31">
                  <c:v>-7215797.1609583329</c:v>
                </c:pt>
                <c:pt idx="32">
                  <c:v>-7322785.4047583332</c:v>
                </c:pt>
                <c:pt idx="33">
                  <c:v>-7318097.8547583325</c:v>
                </c:pt>
                <c:pt idx="34">
                  <c:v>-7442866.5860583335</c:v>
                </c:pt>
                <c:pt idx="35">
                  <c:v>-7526082.1798583334</c:v>
                </c:pt>
                <c:pt idx="36">
                  <c:v>-7633520.1611583335</c:v>
                </c:pt>
                <c:pt idx="37">
                  <c:v>-8975799.4123089593</c:v>
                </c:pt>
                <c:pt idx="38">
                  <c:v>-8381470.8203489603</c:v>
                </c:pt>
                <c:pt idx="39">
                  <c:v>-8173563.4378089588</c:v>
                </c:pt>
                <c:pt idx="40">
                  <c:v>-8195668.4378089588</c:v>
                </c:pt>
                <c:pt idx="41">
                  <c:v>-7978425.6830989588</c:v>
                </c:pt>
                <c:pt idx="42">
                  <c:v>-7984725.6830989588</c:v>
                </c:pt>
                <c:pt idx="43">
                  <c:v>-7979780.6830989588</c:v>
                </c:pt>
                <c:pt idx="44">
                  <c:v>-8176374.0378089603</c:v>
                </c:pt>
                <c:pt idx="45">
                  <c:v>-8171584.6378089599</c:v>
                </c:pt>
                <c:pt idx="46">
                  <c:v>-8390915.9453489613</c:v>
                </c:pt>
                <c:pt idx="47">
                  <c:v>-8563828.8000589591</c:v>
                </c:pt>
                <c:pt idx="48">
                  <c:v>-8765839.0575989597</c:v>
                </c:pt>
                <c:pt idx="49">
                  <c:v>-11883005.887746852</c:v>
                </c:pt>
                <c:pt idx="50">
                  <c:v>-10867041.878232848</c:v>
                </c:pt>
                <c:pt idx="51">
                  <c:v>-10521753.683394847</c:v>
                </c:pt>
                <c:pt idx="52">
                  <c:v>-10543858.683394847</c:v>
                </c:pt>
                <c:pt idx="53">
                  <c:v>-10184429.21355685</c:v>
                </c:pt>
                <c:pt idx="54">
                  <c:v>-10190729.21355685</c:v>
                </c:pt>
                <c:pt idx="55">
                  <c:v>-10185784.21355685</c:v>
                </c:pt>
                <c:pt idx="56">
                  <c:v>-10524564.283394847</c:v>
                </c:pt>
                <c:pt idx="57">
                  <c:v>-10519774.883394849</c:v>
                </c:pt>
                <c:pt idx="58">
                  <c:v>-10876487.003232848</c:v>
                </c:pt>
                <c:pt idx="59">
                  <c:v>-11191586.57307085</c:v>
                </c:pt>
                <c:pt idx="60">
                  <c:v>-11525407.642908849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-9373214</c:v>
                </c:pt>
                <c:pt idx="4">
                  <c:v>-9369074</c:v>
                </c:pt>
                <c:pt idx="5">
                  <c:v>-9394714</c:v>
                </c:pt>
                <c:pt idx="6">
                  <c:v>-9395824</c:v>
                </c:pt>
                <c:pt idx="7">
                  <c:v>-9428614</c:v>
                </c:pt>
                <c:pt idx="8">
                  <c:v>-9396274</c:v>
                </c:pt>
                <c:pt idx="9">
                  <c:v>-9404914</c:v>
                </c:pt>
                <c:pt idx="10">
                  <c:v>-9396491.6199999992</c:v>
                </c:pt>
                <c:pt idx="11">
                  <c:v>-9355691.6199999992</c:v>
                </c:pt>
                <c:pt idx="12">
                  <c:v>-9353293.7599999998</c:v>
                </c:pt>
                <c:pt idx="13">
                  <c:v>-10780959.552999999</c:v>
                </c:pt>
                <c:pt idx="14">
                  <c:v>-10751642.623000002</c:v>
                </c:pt>
                <c:pt idx="15">
                  <c:v>-10712767.121000001</c:v>
                </c:pt>
                <c:pt idx="16">
                  <c:v>-10563469.621000001</c:v>
                </c:pt>
                <c:pt idx="17">
                  <c:v>-10547504.621000001</c:v>
                </c:pt>
                <c:pt idx="18">
                  <c:v>-10552214.621000001</c:v>
                </c:pt>
                <c:pt idx="19">
                  <c:v>-9567709.6210000012</c:v>
                </c:pt>
                <c:pt idx="20">
                  <c:v>-9570590.1909999996</c:v>
                </c:pt>
                <c:pt idx="21">
                  <c:v>-9527195.7609999999</c:v>
                </c:pt>
                <c:pt idx="22">
                  <c:v>-9515271.5734999999</c:v>
                </c:pt>
                <c:pt idx="23">
                  <c:v>-9500836.743999999</c:v>
                </c:pt>
                <c:pt idx="24">
                  <c:v>-9423825.556499999</c:v>
                </c:pt>
                <c:pt idx="25">
                  <c:v>-7934486.3216249989</c:v>
                </c:pt>
                <c:pt idx="26">
                  <c:v>-7846631.3652250003</c:v>
                </c:pt>
                <c:pt idx="27">
                  <c:v>-7449552.121425</c:v>
                </c:pt>
                <c:pt idx="28">
                  <c:v>-7354799.621425</c:v>
                </c:pt>
                <c:pt idx="29">
                  <c:v>-7340486.3276249999</c:v>
                </c:pt>
                <c:pt idx="30">
                  <c:v>-7218983.8276249999</c:v>
                </c:pt>
                <c:pt idx="31">
                  <c:v>-7199458.8276249999</c:v>
                </c:pt>
                <c:pt idx="32">
                  <c:v>-7194139.5714250002</c:v>
                </c:pt>
                <c:pt idx="33">
                  <c:v>-7302674.5214249995</c:v>
                </c:pt>
                <c:pt idx="34">
                  <c:v>-7300032.0027250005</c:v>
                </c:pt>
                <c:pt idx="35">
                  <c:v>-7383601.3465250004</c:v>
                </c:pt>
                <c:pt idx="36">
                  <c:v>-7531970.5778250005</c:v>
                </c:pt>
                <c:pt idx="37">
                  <c:v>-9439812.0789756253</c:v>
                </c:pt>
                <c:pt idx="38">
                  <c:v>-9115429.9870156273</c:v>
                </c:pt>
                <c:pt idx="39">
                  <c:v>-8410837.6044756249</c:v>
                </c:pt>
                <c:pt idx="40">
                  <c:v>-8214139.8544756258</c:v>
                </c:pt>
                <c:pt idx="41">
                  <c:v>-8205699.8497656258</c:v>
                </c:pt>
                <c:pt idx="42">
                  <c:v>-7982967.3497656258</c:v>
                </c:pt>
                <c:pt idx="43">
                  <c:v>-7957792.5997656258</c:v>
                </c:pt>
                <c:pt idx="44">
                  <c:v>-7946603.2044756273</c:v>
                </c:pt>
                <c:pt idx="45">
                  <c:v>-8150069.8044756269</c:v>
                </c:pt>
                <c:pt idx="46">
                  <c:v>-8135442.8620156283</c:v>
                </c:pt>
                <c:pt idx="47">
                  <c:v>-8313931.466725626</c:v>
                </c:pt>
                <c:pt idx="48">
                  <c:v>-8555164.4742656257</c:v>
                </c:pt>
                <c:pt idx="49">
                  <c:v>-12454723.304413518</c:v>
                </c:pt>
                <c:pt idx="50">
                  <c:v>-12044030.144899515</c:v>
                </c:pt>
                <c:pt idx="51">
                  <c:v>-10898995.350061513</c:v>
                </c:pt>
                <c:pt idx="52">
                  <c:v>-10568672.400061514</c:v>
                </c:pt>
                <c:pt idx="53">
                  <c:v>-10557378.380223516</c:v>
                </c:pt>
                <c:pt idx="54">
                  <c:v>-10188970.880223516</c:v>
                </c:pt>
                <c:pt idx="55">
                  <c:v>-10157453.830223517</c:v>
                </c:pt>
                <c:pt idx="56">
                  <c:v>-10149118.450061513</c:v>
                </c:pt>
                <c:pt idx="57">
                  <c:v>-10492464.500061516</c:v>
                </c:pt>
                <c:pt idx="58">
                  <c:v>-10474704.119899515</c:v>
                </c:pt>
                <c:pt idx="59">
                  <c:v>-10790218.689737517</c:v>
                </c:pt>
                <c:pt idx="60">
                  <c:v>-11236767.009575516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-9360715.666666666</c:v>
                </c:pt>
                <c:pt idx="5">
                  <c:v>-9396355.666666666</c:v>
                </c:pt>
                <c:pt idx="6">
                  <c:v>-9397465.666666666</c:v>
                </c:pt>
                <c:pt idx="7">
                  <c:v>-9430255.666666666</c:v>
                </c:pt>
                <c:pt idx="8">
                  <c:v>-9397915.666666666</c:v>
                </c:pt>
                <c:pt idx="9">
                  <c:v>-9392305.666666666</c:v>
                </c:pt>
                <c:pt idx="10">
                  <c:v>-9357808.2866666652</c:v>
                </c:pt>
                <c:pt idx="11">
                  <c:v>-9343833.2866666652</c:v>
                </c:pt>
                <c:pt idx="12">
                  <c:v>-9322735.4266666658</c:v>
                </c:pt>
                <c:pt idx="13">
                  <c:v>-10725888.719666665</c:v>
                </c:pt>
                <c:pt idx="14">
                  <c:v>-10677809.289666668</c:v>
                </c:pt>
                <c:pt idx="15">
                  <c:v>-10545546.287666667</c:v>
                </c:pt>
                <c:pt idx="16">
                  <c:v>-10565111.287666667</c:v>
                </c:pt>
                <c:pt idx="17">
                  <c:v>-10549146.287666667</c:v>
                </c:pt>
                <c:pt idx="18">
                  <c:v>-10553856.287666667</c:v>
                </c:pt>
                <c:pt idx="19">
                  <c:v>-9555717.9543333352</c:v>
                </c:pt>
                <c:pt idx="20">
                  <c:v>-9522298.5243333336</c:v>
                </c:pt>
                <c:pt idx="21">
                  <c:v>-9485654.0943333339</c:v>
                </c:pt>
                <c:pt idx="22">
                  <c:v>-9503011.1568333339</c:v>
                </c:pt>
                <c:pt idx="23">
                  <c:v>-9420313.827333333</c:v>
                </c:pt>
                <c:pt idx="24">
                  <c:v>-9422390.139833333</c:v>
                </c:pt>
                <c:pt idx="25">
                  <c:v>-7752231.7382916659</c:v>
                </c:pt>
                <c:pt idx="26">
                  <c:v>-7434949.6985583333</c:v>
                </c:pt>
                <c:pt idx="27">
                  <c:v>-7319872.954758333</c:v>
                </c:pt>
                <c:pt idx="28">
                  <c:v>-7341977.954758333</c:v>
                </c:pt>
                <c:pt idx="29">
                  <c:v>-7214442.1609583329</c:v>
                </c:pt>
                <c:pt idx="30">
                  <c:v>-7220742.1609583329</c:v>
                </c:pt>
                <c:pt idx="31">
                  <c:v>-7215797.1609583329</c:v>
                </c:pt>
                <c:pt idx="32">
                  <c:v>-7322785.4047583332</c:v>
                </c:pt>
                <c:pt idx="33">
                  <c:v>-7318097.8547583325</c:v>
                </c:pt>
                <c:pt idx="34">
                  <c:v>-7442866.5860583335</c:v>
                </c:pt>
                <c:pt idx="35">
                  <c:v>-7526082.1798583334</c:v>
                </c:pt>
                <c:pt idx="36">
                  <c:v>-7633520.1611583335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-37504569.666666664</c:v>
                </c:pt>
                <c:pt idx="5">
                  <c:v>-46900925.333333328</c:v>
                </c:pt>
                <c:pt idx="6">
                  <c:v>-56298390.999999993</c:v>
                </c:pt>
                <c:pt idx="7">
                  <c:v>-65728646.666666657</c:v>
                </c:pt>
                <c:pt idx="8">
                  <c:v>-75126562.333333328</c:v>
                </c:pt>
                <c:pt idx="9">
                  <c:v>-84518868</c:v>
                </c:pt>
                <c:pt idx="10">
                  <c:v>-93876676.286666662</c:v>
                </c:pt>
                <c:pt idx="11">
                  <c:v>-103220509.57333332</c:v>
                </c:pt>
                <c:pt idx="12">
                  <c:v>-112543244.99999999</c:v>
                </c:pt>
                <c:pt idx="13">
                  <c:v>-123269133.71966664</c:v>
                </c:pt>
                <c:pt idx="14">
                  <c:v>-133946943.00933331</c:v>
                </c:pt>
                <c:pt idx="15">
                  <c:v>-144492489.29699999</c:v>
                </c:pt>
                <c:pt idx="16">
                  <c:v>-155057600.58466667</c:v>
                </c:pt>
                <c:pt idx="17">
                  <c:v>-165606746.87233335</c:v>
                </c:pt>
                <c:pt idx="18">
                  <c:v>-176160603.16000003</c:v>
                </c:pt>
                <c:pt idx="19">
                  <c:v>-185716321.11433336</c:v>
                </c:pt>
                <c:pt idx="20">
                  <c:v>-195238619.63866669</c:v>
                </c:pt>
                <c:pt idx="21">
                  <c:v>-204724273.73300001</c:v>
                </c:pt>
                <c:pt idx="22">
                  <c:v>-214227284.88983333</c:v>
                </c:pt>
                <c:pt idx="23">
                  <c:v>-223647598.71716666</c:v>
                </c:pt>
                <c:pt idx="24">
                  <c:v>-233069988.85699999</c:v>
                </c:pt>
                <c:pt idx="25">
                  <c:v>-240822220.59529167</c:v>
                </c:pt>
                <c:pt idx="26">
                  <c:v>-248257170.29385</c:v>
                </c:pt>
                <c:pt idx="27">
                  <c:v>-255577043.24860835</c:v>
                </c:pt>
                <c:pt idx="28">
                  <c:v>-262919021.2033667</c:v>
                </c:pt>
                <c:pt idx="29">
                  <c:v>-270133463.36432505</c:v>
                </c:pt>
                <c:pt idx="30">
                  <c:v>-277354205.5252834</c:v>
                </c:pt>
                <c:pt idx="31">
                  <c:v>-284570002.68624175</c:v>
                </c:pt>
                <c:pt idx="32">
                  <c:v>-291892788.09100008</c:v>
                </c:pt>
                <c:pt idx="33">
                  <c:v>-299210885.9457584</c:v>
                </c:pt>
                <c:pt idx="34">
                  <c:v>-306653752.53181672</c:v>
                </c:pt>
                <c:pt idx="35">
                  <c:v>-314179834.71167505</c:v>
                </c:pt>
                <c:pt idx="36">
                  <c:v>-321813354.87283337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-9373214</c:v>
                </c:pt>
                <c:pt idx="4">
                  <c:v>-9369074</c:v>
                </c:pt>
                <c:pt idx="5">
                  <c:v>-9394714</c:v>
                </c:pt>
                <c:pt idx="6">
                  <c:v>-9395824</c:v>
                </c:pt>
                <c:pt idx="7">
                  <c:v>-9428614</c:v>
                </c:pt>
                <c:pt idx="8">
                  <c:v>-9396274</c:v>
                </c:pt>
                <c:pt idx="9">
                  <c:v>-9404914</c:v>
                </c:pt>
                <c:pt idx="10">
                  <c:v>-9396491.6199999992</c:v>
                </c:pt>
                <c:pt idx="11">
                  <c:v>-9355691.6199999992</c:v>
                </c:pt>
                <c:pt idx="12">
                  <c:v>-9353293.7599999998</c:v>
                </c:pt>
                <c:pt idx="13">
                  <c:v>-10780959.552999999</c:v>
                </c:pt>
                <c:pt idx="14">
                  <c:v>-10751642.623000002</c:v>
                </c:pt>
                <c:pt idx="15">
                  <c:v>-10712767.121000001</c:v>
                </c:pt>
                <c:pt idx="16">
                  <c:v>-10563469.621000001</c:v>
                </c:pt>
                <c:pt idx="17">
                  <c:v>-10547504.621000001</c:v>
                </c:pt>
                <c:pt idx="18">
                  <c:v>-10552214.621000001</c:v>
                </c:pt>
                <c:pt idx="19">
                  <c:v>-9567709.6210000012</c:v>
                </c:pt>
                <c:pt idx="20">
                  <c:v>-9570590.1909999996</c:v>
                </c:pt>
                <c:pt idx="21">
                  <c:v>-9527195.7609999999</c:v>
                </c:pt>
                <c:pt idx="22">
                  <c:v>-9515271.5734999999</c:v>
                </c:pt>
                <c:pt idx="23">
                  <c:v>-9500836.743999999</c:v>
                </c:pt>
                <c:pt idx="24">
                  <c:v>-9423825.556499999</c:v>
                </c:pt>
                <c:pt idx="25">
                  <c:v>-7934486.3216249989</c:v>
                </c:pt>
                <c:pt idx="26">
                  <c:v>-7846631.3652250003</c:v>
                </c:pt>
                <c:pt idx="27">
                  <c:v>-7449552.121425</c:v>
                </c:pt>
                <c:pt idx="28">
                  <c:v>-7354799.621425</c:v>
                </c:pt>
                <c:pt idx="29">
                  <c:v>-7340486.3276249999</c:v>
                </c:pt>
                <c:pt idx="30">
                  <c:v>-7218983.8276249999</c:v>
                </c:pt>
                <c:pt idx="31">
                  <c:v>-7199458.8276249999</c:v>
                </c:pt>
                <c:pt idx="32">
                  <c:v>-7194139.5714250002</c:v>
                </c:pt>
                <c:pt idx="33">
                  <c:v>-7302674.5214249995</c:v>
                </c:pt>
                <c:pt idx="34">
                  <c:v>-7300032.0027250005</c:v>
                </c:pt>
                <c:pt idx="35">
                  <c:v>-7383601.3465250004</c:v>
                </c:pt>
                <c:pt idx="36">
                  <c:v>-7531970.5778250005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-28228854</c:v>
                </c:pt>
                <c:pt idx="4">
                  <c:v>-37597928</c:v>
                </c:pt>
                <c:pt idx="5">
                  <c:v>-46992642</c:v>
                </c:pt>
                <c:pt idx="6">
                  <c:v>-56388466</c:v>
                </c:pt>
                <c:pt idx="7">
                  <c:v>-65817080</c:v>
                </c:pt>
                <c:pt idx="8">
                  <c:v>-75213354</c:v>
                </c:pt>
                <c:pt idx="9">
                  <c:v>-84618268</c:v>
                </c:pt>
                <c:pt idx="10">
                  <c:v>-94014759.620000005</c:v>
                </c:pt>
                <c:pt idx="11">
                  <c:v>-103370451.24000001</c:v>
                </c:pt>
                <c:pt idx="12">
                  <c:v>-112723745.00000001</c:v>
                </c:pt>
                <c:pt idx="13">
                  <c:v>-123504704.55300002</c:v>
                </c:pt>
                <c:pt idx="14">
                  <c:v>-134256347.17600003</c:v>
                </c:pt>
                <c:pt idx="15">
                  <c:v>-144969114.29700002</c:v>
                </c:pt>
                <c:pt idx="16">
                  <c:v>-155532583.91800001</c:v>
                </c:pt>
                <c:pt idx="17">
                  <c:v>-166080088.539</c:v>
                </c:pt>
                <c:pt idx="18">
                  <c:v>-176632303.16</c:v>
                </c:pt>
                <c:pt idx="19">
                  <c:v>-186200012.78099999</c:v>
                </c:pt>
                <c:pt idx="20">
                  <c:v>-195770602.972</c:v>
                </c:pt>
                <c:pt idx="21">
                  <c:v>-205297798.73300001</c:v>
                </c:pt>
                <c:pt idx="22">
                  <c:v>-214813070.30650002</c:v>
                </c:pt>
                <c:pt idx="23">
                  <c:v>-224313907.05050001</c:v>
                </c:pt>
                <c:pt idx="24">
                  <c:v>-233737732.60699999</c:v>
                </c:pt>
                <c:pt idx="25">
                  <c:v>-241672218.92862499</c:v>
                </c:pt>
                <c:pt idx="26">
                  <c:v>-249518850.29384997</c:v>
                </c:pt>
                <c:pt idx="27">
                  <c:v>-256968402.41527498</c:v>
                </c:pt>
                <c:pt idx="28">
                  <c:v>-264323202.03669998</c:v>
                </c:pt>
                <c:pt idx="29">
                  <c:v>-271663688.36432499</c:v>
                </c:pt>
                <c:pt idx="30">
                  <c:v>-278882672.19194996</c:v>
                </c:pt>
                <c:pt idx="31">
                  <c:v>-286082131.01957494</c:v>
                </c:pt>
                <c:pt idx="32">
                  <c:v>-293276270.59099996</c:v>
                </c:pt>
                <c:pt idx="33">
                  <c:v>-300578945.11242497</c:v>
                </c:pt>
                <c:pt idx="34">
                  <c:v>-307878977.11514997</c:v>
                </c:pt>
                <c:pt idx="35">
                  <c:v>-315262578.46167499</c:v>
                </c:pt>
                <c:pt idx="36">
                  <c:v>-322794549.0395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-9360715.666666666</c:v>
                </c:pt>
                <c:pt idx="5">
                  <c:v>-9396355.666666666</c:v>
                </c:pt>
                <c:pt idx="6">
                  <c:v>-9397465.666666666</c:v>
                </c:pt>
                <c:pt idx="7">
                  <c:v>-9430255.666666666</c:v>
                </c:pt>
                <c:pt idx="8">
                  <c:v>-9397915.666666666</c:v>
                </c:pt>
                <c:pt idx="9">
                  <c:v>-9392305.666666666</c:v>
                </c:pt>
                <c:pt idx="10">
                  <c:v>-9357808.2866666652</c:v>
                </c:pt>
                <c:pt idx="11">
                  <c:v>-9343833.2866666652</c:v>
                </c:pt>
                <c:pt idx="12">
                  <c:v>-9322735.4266666658</c:v>
                </c:pt>
                <c:pt idx="13">
                  <c:v>-10725888.719666665</c:v>
                </c:pt>
                <c:pt idx="14">
                  <c:v>-10677809.289666668</c:v>
                </c:pt>
                <c:pt idx="15">
                  <c:v>-10545546.287666667</c:v>
                </c:pt>
                <c:pt idx="16">
                  <c:v>-10565111.287666667</c:v>
                </c:pt>
                <c:pt idx="17">
                  <c:v>-10549146.287666667</c:v>
                </c:pt>
                <c:pt idx="18">
                  <c:v>-10553856.287666667</c:v>
                </c:pt>
                <c:pt idx="19">
                  <c:v>-9555717.9543333352</c:v>
                </c:pt>
                <c:pt idx="20">
                  <c:v>-9522298.5243333336</c:v>
                </c:pt>
                <c:pt idx="21">
                  <c:v>-9485654.0943333339</c:v>
                </c:pt>
                <c:pt idx="22">
                  <c:v>-9503011.1568333339</c:v>
                </c:pt>
                <c:pt idx="23">
                  <c:v>-9420313.827333333</c:v>
                </c:pt>
                <c:pt idx="24">
                  <c:v>-9422390.139833333</c:v>
                </c:pt>
                <c:pt idx="25">
                  <c:v>-7752231.7382916659</c:v>
                </c:pt>
                <c:pt idx="26">
                  <c:v>-7434949.6985583333</c:v>
                </c:pt>
                <c:pt idx="27">
                  <c:v>-7319872.954758333</c:v>
                </c:pt>
                <c:pt idx="28">
                  <c:v>-7341977.954758333</c:v>
                </c:pt>
                <c:pt idx="29">
                  <c:v>-7214442.1609583329</c:v>
                </c:pt>
                <c:pt idx="30">
                  <c:v>-7220742.1609583329</c:v>
                </c:pt>
                <c:pt idx="31">
                  <c:v>-7215797.1609583329</c:v>
                </c:pt>
                <c:pt idx="32">
                  <c:v>-7322785.4047583332</c:v>
                </c:pt>
                <c:pt idx="33">
                  <c:v>-7318097.8547583325</c:v>
                </c:pt>
                <c:pt idx="34">
                  <c:v>-7442866.5860583335</c:v>
                </c:pt>
                <c:pt idx="35">
                  <c:v>-7526082.1798583334</c:v>
                </c:pt>
                <c:pt idx="36">
                  <c:v>-7633520.1611583335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-37504569.666666664</c:v>
                </c:pt>
                <c:pt idx="5">
                  <c:v>-46900925.333333328</c:v>
                </c:pt>
                <c:pt idx="6">
                  <c:v>-56298390.999999993</c:v>
                </c:pt>
                <c:pt idx="7">
                  <c:v>-65728646.666666657</c:v>
                </c:pt>
                <c:pt idx="8">
                  <c:v>-75126562.333333328</c:v>
                </c:pt>
                <c:pt idx="9">
                  <c:v>-84518868</c:v>
                </c:pt>
                <c:pt idx="10">
                  <c:v>-93876676.286666662</c:v>
                </c:pt>
                <c:pt idx="11">
                  <c:v>-103220509.57333332</c:v>
                </c:pt>
                <c:pt idx="12">
                  <c:v>-112543244.99999999</c:v>
                </c:pt>
                <c:pt idx="13">
                  <c:v>-123269133.71966664</c:v>
                </c:pt>
                <c:pt idx="14">
                  <c:v>-133946943.00933331</c:v>
                </c:pt>
                <c:pt idx="15">
                  <c:v>-144492489.29699999</c:v>
                </c:pt>
                <c:pt idx="16">
                  <c:v>-155057600.58466667</c:v>
                </c:pt>
                <c:pt idx="17">
                  <c:v>-165606746.87233335</c:v>
                </c:pt>
                <c:pt idx="18">
                  <c:v>-176160603.16000003</c:v>
                </c:pt>
                <c:pt idx="19">
                  <c:v>-185716321.11433336</c:v>
                </c:pt>
                <c:pt idx="20">
                  <c:v>-195238619.63866669</c:v>
                </c:pt>
                <c:pt idx="21">
                  <c:v>-204724273.73300001</c:v>
                </c:pt>
                <c:pt idx="22">
                  <c:v>-214227284.88983333</c:v>
                </c:pt>
                <c:pt idx="23">
                  <c:v>-223647598.71716666</c:v>
                </c:pt>
                <c:pt idx="24">
                  <c:v>-233069988.85699999</c:v>
                </c:pt>
                <c:pt idx="25">
                  <c:v>-240822220.59529167</c:v>
                </c:pt>
                <c:pt idx="26">
                  <c:v>-248257170.29385</c:v>
                </c:pt>
                <c:pt idx="27">
                  <c:v>-255577043.24860835</c:v>
                </c:pt>
                <c:pt idx="28">
                  <c:v>-262919021.2033667</c:v>
                </c:pt>
                <c:pt idx="29">
                  <c:v>-270133463.36432505</c:v>
                </c:pt>
                <c:pt idx="30">
                  <c:v>-277354205.5252834</c:v>
                </c:pt>
                <c:pt idx="31">
                  <c:v>-284570002.68624175</c:v>
                </c:pt>
                <c:pt idx="32">
                  <c:v>-291892788.09100008</c:v>
                </c:pt>
                <c:pt idx="33">
                  <c:v>-299210885.9457584</c:v>
                </c:pt>
                <c:pt idx="34">
                  <c:v>-306653752.53181672</c:v>
                </c:pt>
                <c:pt idx="35">
                  <c:v>-314179834.71167505</c:v>
                </c:pt>
                <c:pt idx="36">
                  <c:v>-321813354.87283337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-9373214</c:v>
                </c:pt>
                <c:pt idx="4">
                  <c:v>-9369074</c:v>
                </c:pt>
                <c:pt idx="5">
                  <c:v>-9394714</c:v>
                </c:pt>
                <c:pt idx="6">
                  <c:v>-9395824</c:v>
                </c:pt>
                <c:pt idx="7">
                  <c:v>-9428614</c:v>
                </c:pt>
                <c:pt idx="8">
                  <c:v>-9396274</c:v>
                </c:pt>
                <c:pt idx="9">
                  <c:v>-9404914</c:v>
                </c:pt>
                <c:pt idx="10">
                  <c:v>-9396491.6199999992</c:v>
                </c:pt>
                <c:pt idx="11">
                  <c:v>-9355691.6199999992</c:v>
                </c:pt>
                <c:pt idx="12">
                  <c:v>-9353293.7599999998</c:v>
                </c:pt>
                <c:pt idx="13">
                  <c:v>-10780959.552999999</c:v>
                </c:pt>
                <c:pt idx="14">
                  <c:v>-10751642.623000002</c:v>
                </c:pt>
                <c:pt idx="15">
                  <c:v>-10712767.121000001</c:v>
                </c:pt>
                <c:pt idx="16">
                  <c:v>-10563469.621000001</c:v>
                </c:pt>
                <c:pt idx="17">
                  <c:v>-10547504.621000001</c:v>
                </c:pt>
                <c:pt idx="18">
                  <c:v>-10552214.621000001</c:v>
                </c:pt>
                <c:pt idx="19">
                  <c:v>-9567709.6210000012</c:v>
                </c:pt>
                <c:pt idx="20">
                  <c:v>-9570590.1909999996</c:v>
                </c:pt>
                <c:pt idx="21">
                  <c:v>-9527195.7609999999</c:v>
                </c:pt>
                <c:pt idx="22">
                  <c:v>-9515271.5734999999</c:v>
                </c:pt>
                <c:pt idx="23">
                  <c:v>-9500836.743999999</c:v>
                </c:pt>
                <c:pt idx="24">
                  <c:v>-9423825.556499999</c:v>
                </c:pt>
                <c:pt idx="25">
                  <c:v>-7934486.3216249989</c:v>
                </c:pt>
                <c:pt idx="26">
                  <c:v>-7846631.3652250003</c:v>
                </c:pt>
                <c:pt idx="27">
                  <c:v>-7449552.121425</c:v>
                </c:pt>
                <c:pt idx="28">
                  <c:v>-7354799.621425</c:v>
                </c:pt>
                <c:pt idx="29">
                  <c:v>-7340486.3276249999</c:v>
                </c:pt>
                <c:pt idx="30">
                  <c:v>-7218983.8276249999</c:v>
                </c:pt>
                <c:pt idx="31">
                  <c:v>-7199458.8276249999</c:v>
                </c:pt>
                <c:pt idx="32">
                  <c:v>-7194139.5714250002</c:v>
                </c:pt>
                <c:pt idx="33">
                  <c:v>-7302674.5214249995</c:v>
                </c:pt>
                <c:pt idx="34">
                  <c:v>-7300032.0027250005</c:v>
                </c:pt>
                <c:pt idx="35">
                  <c:v>-7383601.3465250004</c:v>
                </c:pt>
                <c:pt idx="36">
                  <c:v>-7531970.5778250005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-28228854</c:v>
                </c:pt>
                <c:pt idx="4">
                  <c:v>-37597928</c:v>
                </c:pt>
                <c:pt idx="5">
                  <c:v>-46992642</c:v>
                </c:pt>
                <c:pt idx="6">
                  <c:v>-56388466</c:v>
                </c:pt>
                <c:pt idx="7">
                  <c:v>-65817080</c:v>
                </c:pt>
                <c:pt idx="8">
                  <c:v>-75213354</c:v>
                </c:pt>
                <c:pt idx="9">
                  <c:v>-84618268</c:v>
                </c:pt>
                <c:pt idx="10">
                  <c:v>-94014759.620000005</c:v>
                </c:pt>
                <c:pt idx="11">
                  <c:v>-103370451.24000001</c:v>
                </c:pt>
                <c:pt idx="12">
                  <c:v>-112723745.00000001</c:v>
                </c:pt>
                <c:pt idx="13">
                  <c:v>-123504704.55300002</c:v>
                </c:pt>
                <c:pt idx="14">
                  <c:v>-134256347.17600003</c:v>
                </c:pt>
                <c:pt idx="15">
                  <c:v>-144969114.29700002</c:v>
                </c:pt>
                <c:pt idx="16">
                  <c:v>-155532583.91800001</c:v>
                </c:pt>
                <c:pt idx="17">
                  <c:v>-166080088.539</c:v>
                </c:pt>
                <c:pt idx="18">
                  <c:v>-176632303.16</c:v>
                </c:pt>
                <c:pt idx="19">
                  <c:v>-186200012.78099999</c:v>
                </c:pt>
                <c:pt idx="20">
                  <c:v>-195770602.972</c:v>
                </c:pt>
                <c:pt idx="21">
                  <c:v>-205297798.73300001</c:v>
                </c:pt>
                <c:pt idx="22">
                  <c:v>-214813070.30650002</c:v>
                </c:pt>
                <c:pt idx="23">
                  <c:v>-224313907.05050001</c:v>
                </c:pt>
                <c:pt idx="24">
                  <c:v>-233737732.60699999</c:v>
                </c:pt>
                <c:pt idx="25">
                  <c:v>-241672218.92862499</c:v>
                </c:pt>
                <c:pt idx="26">
                  <c:v>-249518850.29384997</c:v>
                </c:pt>
                <c:pt idx="27">
                  <c:v>-256968402.41527498</c:v>
                </c:pt>
                <c:pt idx="28">
                  <c:v>-264323202.03669998</c:v>
                </c:pt>
                <c:pt idx="29">
                  <c:v>-271663688.36432499</c:v>
                </c:pt>
                <c:pt idx="30">
                  <c:v>-278882672.19194996</c:v>
                </c:pt>
                <c:pt idx="31">
                  <c:v>-286082131.01957494</c:v>
                </c:pt>
                <c:pt idx="32">
                  <c:v>-293276270.59099996</c:v>
                </c:pt>
                <c:pt idx="33">
                  <c:v>-300578945.11242497</c:v>
                </c:pt>
                <c:pt idx="34">
                  <c:v>-307878977.11514997</c:v>
                </c:pt>
                <c:pt idx="35">
                  <c:v>-315262578.46167499</c:v>
                </c:pt>
                <c:pt idx="36">
                  <c:v>-322794549.0395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46964050</c:v>
                </c:pt>
                <c:pt idx="1">
                  <c:v>37532826</c:v>
                </c:pt>
                <c:pt idx="2">
                  <c:v>28137002</c:v>
                </c:pt>
                <c:pt idx="3">
                  <c:v>18763788</c:v>
                </c:pt>
                <c:pt idx="4">
                  <c:v>9394714</c:v>
                </c:pt>
                <c:pt idx="5">
                  <c:v>56377809.24000001</c:v>
                </c:pt>
                <c:pt idx="6">
                  <c:v>46981985.24000001</c:v>
                </c:pt>
                <c:pt idx="7">
                  <c:v>37553371.24000001</c:v>
                </c:pt>
                <c:pt idx="8">
                  <c:v>28157097.24000001</c:v>
                </c:pt>
                <c:pt idx="9">
                  <c:v>18752183.24000001</c:v>
                </c:pt>
                <c:pt idx="10">
                  <c:v>9355691.6200000104</c:v>
                </c:pt>
                <c:pt idx="11">
                  <c:v>52162132.678000018</c:v>
                </c:pt>
                <c:pt idx="12">
                  <c:v>42808838.91800002</c:v>
                </c:pt>
                <c:pt idx="13">
                  <c:v>32027879.365000021</c:v>
                </c:pt>
                <c:pt idx="14">
                  <c:v>21276236.742000021</c:v>
                </c:pt>
                <c:pt idx="15">
                  <c:v>10563469.62100002</c:v>
                </c:pt>
                <c:pt idx="16">
                  <c:v>1.862645149230957E-8</c:v>
                </c:pt>
                <c:pt idx="17">
                  <c:v>-10547504.620999983</c:v>
                </c:pt>
                <c:pt idx="18">
                  <c:v>-21099719.241999984</c:v>
                </c:pt>
                <c:pt idx="19">
                  <c:v>-30667428.862999983</c:v>
                </c:pt>
                <c:pt idx="20">
                  <c:v>-40238019.053999983</c:v>
                </c:pt>
                <c:pt idx="21">
                  <c:v>-49765214.814999983</c:v>
                </c:pt>
                <c:pt idx="22">
                  <c:v>-59280486.388499983</c:v>
                </c:pt>
                <c:pt idx="23">
                  <c:v>-68781323.132499978</c:v>
                </c:pt>
                <c:pt idx="24">
                  <c:v>-78205148.688999981</c:v>
                </c:pt>
                <c:pt idx="25">
                  <c:v>-86139635.010624975</c:v>
                </c:pt>
                <c:pt idx="26">
                  <c:v>-93986266.375849977</c:v>
                </c:pt>
                <c:pt idx="27">
                  <c:v>-101435818.49727498</c:v>
                </c:pt>
                <c:pt idx="28">
                  <c:v>-108790618.11869998</c:v>
                </c:pt>
                <c:pt idx="29">
                  <c:v>-116131104.44632499</c:v>
                </c:pt>
                <c:pt idx="30">
                  <c:v>-123350088.27395</c:v>
                </c:pt>
                <c:pt idx="31">
                  <c:v>-130549547.101575</c:v>
                </c:pt>
                <c:pt idx="32">
                  <c:v>-137743686.67300001</c:v>
                </c:pt>
                <c:pt idx="33">
                  <c:v>-145046361.19442502</c:v>
                </c:pt>
                <c:pt idx="34">
                  <c:v>-152346393.19715002</c:v>
                </c:pt>
                <c:pt idx="35">
                  <c:v>-159729994.54367504</c:v>
                </c:pt>
                <c:pt idx="36">
                  <c:v>-167261965.12150005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40325</c:v>
                </c:pt>
                <c:pt idx="10">
                  <c:v>40325</c:v>
                </c:pt>
                <c:pt idx="11">
                  <c:v>78525</c:v>
                </c:pt>
                <c:pt idx="12">
                  <c:v>125562.5</c:v>
                </c:pt>
                <c:pt idx="13">
                  <c:v>168862.5</c:v>
                </c:pt>
                <c:pt idx="14">
                  <c:v>337725</c:v>
                </c:pt>
                <c:pt idx="15">
                  <c:v>337725</c:v>
                </c:pt>
                <c:pt idx="16">
                  <c:v>337725</c:v>
                </c:pt>
                <c:pt idx="17">
                  <c:v>337725</c:v>
                </c:pt>
                <c:pt idx="18">
                  <c:v>337725</c:v>
                </c:pt>
                <c:pt idx="19">
                  <c:v>381025</c:v>
                </c:pt>
                <c:pt idx="20">
                  <c:v>424325</c:v>
                </c:pt>
                <c:pt idx="21">
                  <c:v>425518.75</c:v>
                </c:pt>
                <c:pt idx="22">
                  <c:v>507800</c:v>
                </c:pt>
                <c:pt idx="23">
                  <c:v>508968.75</c:v>
                </c:pt>
                <c:pt idx="24">
                  <c:v>641690</c:v>
                </c:pt>
                <c:pt idx="25">
                  <c:v>1025970</c:v>
                </c:pt>
                <c:pt idx="26">
                  <c:v>1157407.5</c:v>
                </c:pt>
                <c:pt idx="27">
                  <c:v>1157407.5</c:v>
                </c:pt>
                <c:pt idx="28">
                  <c:v>1285210</c:v>
                </c:pt>
                <c:pt idx="29">
                  <c:v>1285210</c:v>
                </c:pt>
                <c:pt idx="30">
                  <c:v>1285210</c:v>
                </c:pt>
                <c:pt idx="31">
                  <c:v>1158322.5</c:v>
                </c:pt>
                <c:pt idx="32">
                  <c:v>1159237.5</c:v>
                </c:pt>
                <c:pt idx="33">
                  <c:v>1032741.25</c:v>
                </c:pt>
                <c:pt idx="34">
                  <c:v>906598.75</c:v>
                </c:pt>
                <c:pt idx="35">
                  <c:v>780077.5</c:v>
                </c:pt>
                <c:pt idx="36">
                  <c:v>1166387.5</c:v>
                </c:pt>
                <c:pt idx="37">
                  <c:v>1860795</c:v>
                </c:pt>
                <c:pt idx="38">
                  <c:v>2099827.5</c:v>
                </c:pt>
                <c:pt idx="39">
                  <c:v>2099827.5</c:v>
                </c:pt>
                <c:pt idx="40">
                  <c:v>2328860</c:v>
                </c:pt>
                <c:pt idx="41">
                  <c:v>2328860</c:v>
                </c:pt>
                <c:pt idx="42">
                  <c:v>2328860</c:v>
                </c:pt>
                <c:pt idx="43">
                  <c:v>2100847.5</c:v>
                </c:pt>
                <c:pt idx="44">
                  <c:v>2101867.5</c:v>
                </c:pt>
                <c:pt idx="45">
                  <c:v>1868382.5</c:v>
                </c:pt>
                <c:pt idx="46">
                  <c:v>1641020</c:v>
                </c:pt>
                <c:pt idx="47">
                  <c:v>1407500</c:v>
                </c:pt>
                <c:pt idx="48">
                  <c:v>1877640</c:v>
                </c:pt>
                <c:pt idx="49">
                  <c:v>3003242.5</c:v>
                </c:pt>
                <c:pt idx="50">
                  <c:v>3382242.5</c:v>
                </c:pt>
                <c:pt idx="51">
                  <c:v>3382242.5</c:v>
                </c:pt>
                <c:pt idx="52">
                  <c:v>3756950</c:v>
                </c:pt>
                <c:pt idx="53">
                  <c:v>3756950</c:v>
                </c:pt>
                <c:pt idx="54">
                  <c:v>3756950</c:v>
                </c:pt>
                <c:pt idx="55">
                  <c:v>3383262.5</c:v>
                </c:pt>
                <c:pt idx="56">
                  <c:v>3384282.5</c:v>
                </c:pt>
                <c:pt idx="57">
                  <c:v>3010830</c:v>
                </c:pt>
                <c:pt idx="58">
                  <c:v>2637792.5</c:v>
                </c:pt>
                <c:pt idx="59">
                  <c:v>2264305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19</c:v>
                </c:pt>
                <c:pt idx="11">
                  <c:v>19</c:v>
                </c:pt>
                <c:pt idx="12">
                  <c:v>37</c:v>
                </c:pt>
                <c:pt idx="13">
                  <c:v>29</c:v>
                </c:pt>
                <c:pt idx="14">
                  <c:v>39</c:v>
                </c:pt>
                <c:pt idx="15">
                  <c:v>78</c:v>
                </c:pt>
                <c:pt idx="16">
                  <c:v>78</c:v>
                </c:pt>
                <c:pt idx="17">
                  <c:v>78</c:v>
                </c:pt>
                <c:pt idx="18">
                  <c:v>78</c:v>
                </c:pt>
                <c:pt idx="19">
                  <c:v>78</c:v>
                </c:pt>
                <c:pt idx="20">
                  <c:v>88</c:v>
                </c:pt>
                <c:pt idx="21">
                  <c:v>98</c:v>
                </c:pt>
                <c:pt idx="22">
                  <c:v>98</c:v>
                </c:pt>
                <c:pt idx="23">
                  <c:v>117</c:v>
                </c:pt>
                <c:pt idx="24">
                  <c:v>117</c:v>
                </c:pt>
                <c:pt idx="25">
                  <c:v>120</c:v>
                </c:pt>
                <c:pt idx="26">
                  <c:v>192</c:v>
                </c:pt>
                <c:pt idx="27">
                  <c:v>216</c:v>
                </c:pt>
                <c:pt idx="28">
                  <c:v>216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216</c:v>
                </c:pt>
                <c:pt idx="33">
                  <c:v>216</c:v>
                </c:pt>
                <c:pt idx="34">
                  <c:v>192</c:v>
                </c:pt>
                <c:pt idx="35">
                  <c:v>168</c:v>
                </c:pt>
                <c:pt idx="36">
                  <c:v>144</c:v>
                </c:pt>
                <c:pt idx="37">
                  <c:v>188</c:v>
                </c:pt>
                <c:pt idx="38">
                  <c:v>300</c:v>
                </c:pt>
                <c:pt idx="39">
                  <c:v>338</c:v>
                </c:pt>
                <c:pt idx="40">
                  <c:v>338</c:v>
                </c:pt>
                <c:pt idx="41">
                  <c:v>375</c:v>
                </c:pt>
                <c:pt idx="42">
                  <c:v>375</c:v>
                </c:pt>
                <c:pt idx="43">
                  <c:v>375</c:v>
                </c:pt>
                <c:pt idx="44">
                  <c:v>338</c:v>
                </c:pt>
                <c:pt idx="45">
                  <c:v>338</c:v>
                </c:pt>
                <c:pt idx="46">
                  <c:v>300</c:v>
                </c:pt>
                <c:pt idx="47">
                  <c:v>263</c:v>
                </c:pt>
                <c:pt idx="48">
                  <c:v>225</c:v>
                </c:pt>
                <c:pt idx="49">
                  <c:v>270</c:v>
                </c:pt>
                <c:pt idx="50">
                  <c:v>432</c:v>
                </c:pt>
                <c:pt idx="51">
                  <c:v>486</c:v>
                </c:pt>
                <c:pt idx="52">
                  <c:v>486</c:v>
                </c:pt>
                <c:pt idx="53">
                  <c:v>540</c:v>
                </c:pt>
                <c:pt idx="54">
                  <c:v>540</c:v>
                </c:pt>
                <c:pt idx="55">
                  <c:v>540</c:v>
                </c:pt>
                <c:pt idx="56">
                  <c:v>486</c:v>
                </c:pt>
                <c:pt idx="57">
                  <c:v>486</c:v>
                </c:pt>
                <c:pt idx="58">
                  <c:v>432</c:v>
                </c:pt>
                <c:pt idx="59">
                  <c:v>378</c:v>
                </c:pt>
                <c:pt idx="60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23054</c:v>
                </c:pt>
                <c:pt idx="10">
                  <c:v>23054</c:v>
                </c:pt>
                <c:pt idx="11">
                  <c:v>44892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342404.95</c:v>
                </c:pt>
                <c:pt idx="22">
                  <c:v>408572.3</c:v>
                </c:pt>
                <c:pt idx="23">
                  <c:v>409741.05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879853.57000000007</c:v>
                </c:pt>
                <c:pt idx="34">
                  <c:v>772822.03</c:v>
                </c:pt>
                <c:pt idx="35">
                  <c:v>665411.74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1642494.2</c:v>
                </c:pt>
                <c:pt idx="46">
                  <c:v>1442991.257</c:v>
                </c:pt>
                <c:pt idx="47">
                  <c:v>1238083.7749999999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2795227.4832000001</c:v>
                </c:pt>
                <c:pt idx="58">
                  <c:v>2449140.2977999998</c:v>
                </c:pt>
                <c:pt idx="59">
                  <c:v>2102603.1124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30738.666666666668</c:v>
                </c:pt>
                <c:pt idx="10">
                  <c:v>30738.666666666668</c:v>
                </c:pt>
                <c:pt idx="11">
                  <c:v>59856</c:v>
                </c:pt>
                <c:pt idx="12">
                  <c:v>134623.46666666667</c:v>
                </c:pt>
                <c:pt idx="13">
                  <c:v>181048.80000000002</c:v>
                </c:pt>
                <c:pt idx="14">
                  <c:v>362097.60000000003</c:v>
                </c:pt>
                <c:pt idx="15">
                  <c:v>362097.60000000003</c:v>
                </c:pt>
                <c:pt idx="16">
                  <c:v>362097.60000000003</c:v>
                </c:pt>
                <c:pt idx="17">
                  <c:v>362097.60000000003</c:v>
                </c:pt>
                <c:pt idx="18">
                  <c:v>1086292.8</c:v>
                </c:pt>
                <c:pt idx="19">
                  <c:v>1225568.8</c:v>
                </c:pt>
                <c:pt idx="20">
                  <c:v>1364844.8</c:v>
                </c:pt>
                <c:pt idx="21">
                  <c:v>1369619.8</c:v>
                </c:pt>
                <c:pt idx="22">
                  <c:v>1634289.2</c:v>
                </c:pt>
                <c:pt idx="23">
                  <c:v>1638964.2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14250</c:v>
                </c:pt>
                <c:pt idx="8">
                  <c:v>28500</c:v>
                </c:pt>
                <c:pt idx="9">
                  <c:v>56250</c:v>
                </c:pt>
                <c:pt idx="10">
                  <c:v>63750</c:v>
                </c:pt>
                <c:pt idx="11">
                  <c:v>78750</c:v>
                </c:pt>
                <c:pt idx="12">
                  <c:v>109500</c:v>
                </c:pt>
                <c:pt idx="13">
                  <c:v>142575</c:v>
                </c:pt>
                <c:pt idx="14">
                  <c:v>168900</c:v>
                </c:pt>
                <c:pt idx="15">
                  <c:v>168900</c:v>
                </c:pt>
                <c:pt idx="16">
                  <c:v>168900</c:v>
                </c:pt>
                <c:pt idx="17">
                  <c:v>175650</c:v>
                </c:pt>
                <c:pt idx="18">
                  <c:v>189150</c:v>
                </c:pt>
                <c:pt idx="19">
                  <c:v>202650</c:v>
                </c:pt>
                <c:pt idx="20">
                  <c:v>222225</c:v>
                </c:pt>
                <c:pt idx="21">
                  <c:v>235050</c:v>
                </c:pt>
                <c:pt idx="22">
                  <c:v>249900</c:v>
                </c:pt>
                <c:pt idx="23">
                  <c:v>300525</c:v>
                </c:pt>
                <c:pt idx="24">
                  <c:v>367350</c:v>
                </c:pt>
                <c:pt idx="25">
                  <c:v>425670</c:v>
                </c:pt>
                <c:pt idx="26">
                  <c:v>454830</c:v>
                </c:pt>
                <c:pt idx="27">
                  <c:v>469410</c:v>
                </c:pt>
                <c:pt idx="28">
                  <c:v>483990</c:v>
                </c:pt>
                <c:pt idx="29">
                  <c:v>469410</c:v>
                </c:pt>
                <c:pt idx="30">
                  <c:v>454830</c:v>
                </c:pt>
                <c:pt idx="31">
                  <c:v>425670</c:v>
                </c:pt>
                <c:pt idx="32">
                  <c:v>396510</c:v>
                </c:pt>
                <c:pt idx="33">
                  <c:v>352770</c:v>
                </c:pt>
                <c:pt idx="34">
                  <c:v>350340</c:v>
                </c:pt>
                <c:pt idx="35">
                  <c:v>430530</c:v>
                </c:pt>
                <c:pt idx="36">
                  <c:v>548385</c:v>
                </c:pt>
                <c:pt idx="37">
                  <c:v>630397.5</c:v>
                </c:pt>
                <c:pt idx="38">
                  <c:v>671403.75</c:v>
                </c:pt>
                <c:pt idx="39">
                  <c:v>691633.5</c:v>
                </c:pt>
                <c:pt idx="40">
                  <c:v>711863.25</c:v>
                </c:pt>
                <c:pt idx="41">
                  <c:v>691633.5</c:v>
                </c:pt>
                <c:pt idx="42">
                  <c:v>671403.75</c:v>
                </c:pt>
                <c:pt idx="43">
                  <c:v>630397.5</c:v>
                </c:pt>
                <c:pt idx="44">
                  <c:v>589391.25</c:v>
                </c:pt>
                <c:pt idx="45">
                  <c:v>527608.5</c:v>
                </c:pt>
                <c:pt idx="46">
                  <c:v>511206</c:v>
                </c:pt>
                <c:pt idx="47">
                  <c:v>603606.75</c:v>
                </c:pt>
                <c:pt idx="48">
                  <c:v>746308.5</c:v>
                </c:pt>
                <c:pt idx="49">
                  <c:v>852596.7</c:v>
                </c:pt>
                <c:pt idx="50">
                  <c:v>905740.79999999993</c:v>
                </c:pt>
                <c:pt idx="51">
                  <c:v>932312.85</c:v>
                </c:pt>
                <c:pt idx="52">
                  <c:v>958884.9</c:v>
                </c:pt>
                <c:pt idx="53">
                  <c:v>932312.85</c:v>
                </c:pt>
                <c:pt idx="54">
                  <c:v>905740.79999999993</c:v>
                </c:pt>
                <c:pt idx="55">
                  <c:v>852596.7</c:v>
                </c:pt>
                <c:pt idx="56">
                  <c:v>799452.6</c:v>
                </c:pt>
                <c:pt idx="57">
                  <c:v>719736.45</c:v>
                </c:pt>
                <c:pt idx="58">
                  <c:v>753197.54999999993</c:v>
                </c:pt>
                <c:pt idx="59">
                  <c:v>813230.7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14250</c:v>
                </c:pt>
                <c:pt idx="7">
                  <c:v>14250</c:v>
                </c:pt>
                <c:pt idx="8">
                  <c:v>27750</c:v>
                </c:pt>
                <c:pt idx="9">
                  <c:v>21750</c:v>
                </c:pt>
                <c:pt idx="10">
                  <c:v>29250</c:v>
                </c:pt>
                <c:pt idx="11">
                  <c:v>58500</c:v>
                </c:pt>
                <c:pt idx="12">
                  <c:v>52650</c:v>
                </c:pt>
                <c:pt idx="13">
                  <c:v>52650</c:v>
                </c:pt>
                <c:pt idx="14">
                  <c:v>52650</c:v>
                </c:pt>
                <c:pt idx="15">
                  <c:v>52650</c:v>
                </c:pt>
                <c:pt idx="16">
                  <c:v>59400</c:v>
                </c:pt>
                <c:pt idx="17">
                  <c:v>66150</c:v>
                </c:pt>
                <c:pt idx="18">
                  <c:v>66150</c:v>
                </c:pt>
                <c:pt idx="19">
                  <c:v>78975</c:v>
                </c:pt>
                <c:pt idx="20">
                  <c:v>78975</c:v>
                </c:pt>
                <c:pt idx="21">
                  <c:v>81000</c:v>
                </c:pt>
                <c:pt idx="22">
                  <c:v>129600</c:v>
                </c:pt>
                <c:pt idx="23">
                  <c:v>145800</c:v>
                </c:pt>
                <c:pt idx="24">
                  <c:v>131220</c:v>
                </c:pt>
                <c:pt idx="25">
                  <c:v>145800</c:v>
                </c:pt>
                <c:pt idx="26">
                  <c:v>145800</c:v>
                </c:pt>
                <c:pt idx="27">
                  <c:v>145800</c:v>
                </c:pt>
                <c:pt idx="28">
                  <c:v>131220</c:v>
                </c:pt>
                <c:pt idx="29">
                  <c:v>131220</c:v>
                </c:pt>
                <c:pt idx="30">
                  <c:v>116640</c:v>
                </c:pt>
                <c:pt idx="31">
                  <c:v>102060</c:v>
                </c:pt>
                <c:pt idx="32">
                  <c:v>87480</c:v>
                </c:pt>
                <c:pt idx="33">
                  <c:v>114210</c:v>
                </c:pt>
                <c:pt idx="34">
                  <c:v>182250</c:v>
                </c:pt>
                <c:pt idx="35">
                  <c:v>205335</c:v>
                </c:pt>
                <c:pt idx="36">
                  <c:v>184801.5</c:v>
                </c:pt>
                <c:pt idx="37">
                  <c:v>205031.25</c:v>
                </c:pt>
                <c:pt idx="38">
                  <c:v>205031.25</c:v>
                </c:pt>
                <c:pt idx="39">
                  <c:v>205031.25</c:v>
                </c:pt>
                <c:pt idx="40">
                  <c:v>184801.5</c:v>
                </c:pt>
                <c:pt idx="41">
                  <c:v>184801.5</c:v>
                </c:pt>
                <c:pt idx="42">
                  <c:v>164025</c:v>
                </c:pt>
                <c:pt idx="43">
                  <c:v>143795.25</c:v>
                </c:pt>
                <c:pt idx="44">
                  <c:v>123018.75</c:v>
                </c:pt>
                <c:pt idx="45">
                  <c:v>147622.5</c:v>
                </c:pt>
                <c:pt idx="46">
                  <c:v>236196</c:v>
                </c:pt>
                <c:pt idx="47">
                  <c:v>265720.5</c:v>
                </c:pt>
                <c:pt idx="48">
                  <c:v>239148.44999999998</c:v>
                </c:pt>
                <c:pt idx="49">
                  <c:v>265720.5</c:v>
                </c:pt>
                <c:pt idx="50">
                  <c:v>265720.5</c:v>
                </c:pt>
                <c:pt idx="51">
                  <c:v>265720.5</c:v>
                </c:pt>
                <c:pt idx="52">
                  <c:v>239148.44999999998</c:v>
                </c:pt>
                <c:pt idx="53">
                  <c:v>239148.44999999998</c:v>
                </c:pt>
                <c:pt idx="54">
                  <c:v>212576.4</c:v>
                </c:pt>
                <c:pt idx="55">
                  <c:v>186004.35</c:v>
                </c:pt>
                <c:pt idx="56">
                  <c:v>159432.29999999999</c:v>
                </c:pt>
                <c:pt idx="57">
                  <c:v>246037.5</c:v>
                </c:pt>
                <c:pt idx="58">
                  <c:v>246037.5</c:v>
                </c:pt>
                <c:pt idx="59">
                  <c:v>319848.75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14250</c:v>
                </c:pt>
                <c:pt idx="10">
                  <c:v>14250</c:v>
                </c:pt>
                <c:pt idx="11">
                  <c:v>27750</c:v>
                </c:pt>
                <c:pt idx="12">
                  <c:v>19575</c:v>
                </c:pt>
                <c:pt idx="13">
                  <c:v>26325</c:v>
                </c:pt>
                <c:pt idx="14">
                  <c:v>52650</c:v>
                </c:pt>
                <c:pt idx="15">
                  <c:v>52650</c:v>
                </c:pt>
                <c:pt idx="16">
                  <c:v>52650</c:v>
                </c:pt>
                <c:pt idx="17">
                  <c:v>52650</c:v>
                </c:pt>
                <c:pt idx="18">
                  <c:v>52650</c:v>
                </c:pt>
                <c:pt idx="19">
                  <c:v>59400</c:v>
                </c:pt>
                <c:pt idx="20">
                  <c:v>66150</c:v>
                </c:pt>
                <c:pt idx="21">
                  <c:v>66150</c:v>
                </c:pt>
                <c:pt idx="22">
                  <c:v>78975</c:v>
                </c:pt>
                <c:pt idx="23">
                  <c:v>78975</c:v>
                </c:pt>
                <c:pt idx="24">
                  <c:v>72900</c:v>
                </c:pt>
                <c:pt idx="25">
                  <c:v>116640</c:v>
                </c:pt>
                <c:pt idx="26">
                  <c:v>131220</c:v>
                </c:pt>
                <c:pt idx="27">
                  <c:v>131220</c:v>
                </c:pt>
                <c:pt idx="28">
                  <c:v>145800</c:v>
                </c:pt>
                <c:pt idx="29">
                  <c:v>145800</c:v>
                </c:pt>
                <c:pt idx="30">
                  <c:v>145800</c:v>
                </c:pt>
                <c:pt idx="31">
                  <c:v>131220</c:v>
                </c:pt>
                <c:pt idx="32">
                  <c:v>131220</c:v>
                </c:pt>
                <c:pt idx="33">
                  <c:v>116640</c:v>
                </c:pt>
                <c:pt idx="34">
                  <c:v>102060</c:v>
                </c:pt>
                <c:pt idx="35">
                  <c:v>87480</c:v>
                </c:pt>
                <c:pt idx="36">
                  <c:v>102789</c:v>
                </c:pt>
                <c:pt idx="37">
                  <c:v>164025</c:v>
                </c:pt>
                <c:pt idx="38">
                  <c:v>184801.5</c:v>
                </c:pt>
                <c:pt idx="39">
                  <c:v>184801.5</c:v>
                </c:pt>
                <c:pt idx="40">
                  <c:v>205031.25</c:v>
                </c:pt>
                <c:pt idx="41">
                  <c:v>205031.25</c:v>
                </c:pt>
                <c:pt idx="42">
                  <c:v>205031.25</c:v>
                </c:pt>
                <c:pt idx="43">
                  <c:v>184801.5</c:v>
                </c:pt>
                <c:pt idx="44">
                  <c:v>184801.5</c:v>
                </c:pt>
                <c:pt idx="45">
                  <c:v>164025</c:v>
                </c:pt>
                <c:pt idx="46">
                  <c:v>143795.25</c:v>
                </c:pt>
                <c:pt idx="47">
                  <c:v>123018.75</c:v>
                </c:pt>
                <c:pt idx="48">
                  <c:v>132860.25</c:v>
                </c:pt>
                <c:pt idx="49">
                  <c:v>212576.4</c:v>
                </c:pt>
                <c:pt idx="50">
                  <c:v>239148.44999999998</c:v>
                </c:pt>
                <c:pt idx="51">
                  <c:v>239148.44999999998</c:v>
                </c:pt>
                <c:pt idx="52">
                  <c:v>265720.5</c:v>
                </c:pt>
                <c:pt idx="53">
                  <c:v>265720.5</c:v>
                </c:pt>
                <c:pt idx="54">
                  <c:v>265720.5</c:v>
                </c:pt>
                <c:pt idx="55">
                  <c:v>239148.44999999998</c:v>
                </c:pt>
                <c:pt idx="56">
                  <c:v>239148.44999999998</c:v>
                </c:pt>
                <c:pt idx="57">
                  <c:v>212576.4</c:v>
                </c:pt>
                <c:pt idx="58">
                  <c:v>186004.35</c:v>
                </c:pt>
                <c:pt idx="59">
                  <c:v>159432.29999999999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14250</c:v>
                </c:pt>
                <c:pt idx="7">
                  <c:v>28500</c:v>
                </c:pt>
                <c:pt idx="8">
                  <c:v>56250</c:v>
                </c:pt>
                <c:pt idx="9">
                  <c:v>63750</c:v>
                </c:pt>
                <c:pt idx="10">
                  <c:v>78750</c:v>
                </c:pt>
                <c:pt idx="11">
                  <c:v>109500</c:v>
                </c:pt>
                <c:pt idx="12">
                  <c:v>142575</c:v>
                </c:pt>
                <c:pt idx="13">
                  <c:v>168900</c:v>
                </c:pt>
                <c:pt idx="14">
                  <c:v>168900</c:v>
                </c:pt>
                <c:pt idx="15">
                  <c:v>168900</c:v>
                </c:pt>
                <c:pt idx="16">
                  <c:v>175650</c:v>
                </c:pt>
                <c:pt idx="17">
                  <c:v>189150</c:v>
                </c:pt>
                <c:pt idx="18">
                  <c:v>202650</c:v>
                </c:pt>
                <c:pt idx="19">
                  <c:v>222225</c:v>
                </c:pt>
                <c:pt idx="20">
                  <c:v>235050</c:v>
                </c:pt>
                <c:pt idx="21">
                  <c:v>249900</c:v>
                </c:pt>
                <c:pt idx="22">
                  <c:v>300525</c:v>
                </c:pt>
                <c:pt idx="23">
                  <c:v>367350</c:v>
                </c:pt>
                <c:pt idx="24">
                  <c:v>425670</c:v>
                </c:pt>
                <c:pt idx="25">
                  <c:v>454830</c:v>
                </c:pt>
                <c:pt idx="26">
                  <c:v>469410</c:v>
                </c:pt>
                <c:pt idx="27">
                  <c:v>483990</c:v>
                </c:pt>
                <c:pt idx="28">
                  <c:v>469410</c:v>
                </c:pt>
                <c:pt idx="29">
                  <c:v>454830</c:v>
                </c:pt>
                <c:pt idx="30">
                  <c:v>425670</c:v>
                </c:pt>
                <c:pt idx="31">
                  <c:v>396510</c:v>
                </c:pt>
                <c:pt idx="32">
                  <c:v>352770</c:v>
                </c:pt>
                <c:pt idx="33">
                  <c:v>350340</c:v>
                </c:pt>
                <c:pt idx="34">
                  <c:v>430530</c:v>
                </c:pt>
                <c:pt idx="35">
                  <c:v>548385</c:v>
                </c:pt>
                <c:pt idx="36">
                  <c:v>630397.5</c:v>
                </c:pt>
                <c:pt idx="37">
                  <c:v>671403.75</c:v>
                </c:pt>
                <c:pt idx="38">
                  <c:v>691633.5</c:v>
                </c:pt>
                <c:pt idx="39">
                  <c:v>711863.25</c:v>
                </c:pt>
                <c:pt idx="40">
                  <c:v>691633.5</c:v>
                </c:pt>
                <c:pt idx="41">
                  <c:v>671403.75</c:v>
                </c:pt>
                <c:pt idx="42">
                  <c:v>630397.5</c:v>
                </c:pt>
                <c:pt idx="43">
                  <c:v>589391.25</c:v>
                </c:pt>
                <c:pt idx="44">
                  <c:v>527608.5</c:v>
                </c:pt>
                <c:pt idx="45">
                  <c:v>511206</c:v>
                </c:pt>
                <c:pt idx="46">
                  <c:v>603606.75</c:v>
                </c:pt>
                <c:pt idx="47">
                  <c:v>746308.5</c:v>
                </c:pt>
                <c:pt idx="48">
                  <c:v>852596.7</c:v>
                </c:pt>
                <c:pt idx="49">
                  <c:v>905740.79999999993</c:v>
                </c:pt>
                <c:pt idx="50">
                  <c:v>932312.85</c:v>
                </c:pt>
                <c:pt idx="51">
                  <c:v>958884.9</c:v>
                </c:pt>
                <c:pt idx="52">
                  <c:v>932312.85</c:v>
                </c:pt>
                <c:pt idx="53">
                  <c:v>905740.79999999993</c:v>
                </c:pt>
                <c:pt idx="54">
                  <c:v>852596.7</c:v>
                </c:pt>
                <c:pt idx="55">
                  <c:v>799452.6</c:v>
                </c:pt>
                <c:pt idx="56">
                  <c:v>719736.45</c:v>
                </c:pt>
                <c:pt idx="57">
                  <c:v>753197.54999999993</c:v>
                </c:pt>
                <c:pt idx="58">
                  <c:v>813230.7</c:v>
                </c:pt>
                <c:pt idx="59">
                  <c:v>973647.14999999991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14250</c:v>
                </c:pt>
                <c:pt idx="7">
                  <c:v>28500</c:v>
                </c:pt>
                <c:pt idx="8">
                  <c:v>42000</c:v>
                </c:pt>
                <c:pt idx="9">
                  <c:v>49500</c:v>
                </c:pt>
                <c:pt idx="10">
                  <c:v>51000</c:v>
                </c:pt>
                <c:pt idx="11">
                  <c:v>87750</c:v>
                </c:pt>
                <c:pt idx="12">
                  <c:v>111150</c:v>
                </c:pt>
                <c:pt idx="13">
                  <c:v>105300</c:v>
                </c:pt>
                <c:pt idx="14">
                  <c:v>105300</c:v>
                </c:pt>
                <c:pt idx="15">
                  <c:v>105300</c:v>
                </c:pt>
                <c:pt idx="16">
                  <c:v>112050</c:v>
                </c:pt>
                <c:pt idx="17">
                  <c:v>125550</c:v>
                </c:pt>
                <c:pt idx="18">
                  <c:v>132300</c:v>
                </c:pt>
                <c:pt idx="19">
                  <c:v>145125</c:v>
                </c:pt>
                <c:pt idx="20">
                  <c:v>157950</c:v>
                </c:pt>
                <c:pt idx="21">
                  <c:v>159975</c:v>
                </c:pt>
                <c:pt idx="22">
                  <c:v>210600</c:v>
                </c:pt>
                <c:pt idx="23">
                  <c:v>275400</c:v>
                </c:pt>
                <c:pt idx="24">
                  <c:v>277020</c:v>
                </c:pt>
                <c:pt idx="25">
                  <c:v>277020</c:v>
                </c:pt>
                <c:pt idx="26">
                  <c:v>291600</c:v>
                </c:pt>
                <c:pt idx="27">
                  <c:v>291600</c:v>
                </c:pt>
                <c:pt idx="28">
                  <c:v>277020</c:v>
                </c:pt>
                <c:pt idx="29">
                  <c:v>262440</c:v>
                </c:pt>
                <c:pt idx="30">
                  <c:v>247860</c:v>
                </c:pt>
                <c:pt idx="31">
                  <c:v>218700</c:v>
                </c:pt>
                <c:pt idx="32">
                  <c:v>189540</c:v>
                </c:pt>
                <c:pt idx="33">
                  <c:v>201690</c:v>
                </c:pt>
                <c:pt idx="34">
                  <c:v>296460</c:v>
                </c:pt>
                <c:pt idx="35">
                  <c:v>387585</c:v>
                </c:pt>
                <c:pt idx="36">
                  <c:v>390136.5</c:v>
                </c:pt>
                <c:pt idx="37">
                  <c:v>389832.75</c:v>
                </c:pt>
                <c:pt idx="38">
                  <c:v>410062.5</c:v>
                </c:pt>
                <c:pt idx="39">
                  <c:v>410062.5</c:v>
                </c:pt>
                <c:pt idx="40">
                  <c:v>389832.75</c:v>
                </c:pt>
                <c:pt idx="41">
                  <c:v>369603</c:v>
                </c:pt>
                <c:pt idx="42">
                  <c:v>348826.5</c:v>
                </c:pt>
                <c:pt idx="43">
                  <c:v>307820.25</c:v>
                </c:pt>
                <c:pt idx="44">
                  <c:v>266814</c:v>
                </c:pt>
                <c:pt idx="45">
                  <c:v>270641.25</c:v>
                </c:pt>
                <c:pt idx="46">
                  <c:v>383818.5</c:v>
                </c:pt>
                <c:pt idx="47">
                  <c:v>501916.5</c:v>
                </c:pt>
                <c:pt idx="48">
                  <c:v>504868.94999999995</c:v>
                </c:pt>
                <c:pt idx="49">
                  <c:v>504868.94999999995</c:v>
                </c:pt>
                <c:pt idx="50">
                  <c:v>531441</c:v>
                </c:pt>
                <c:pt idx="51">
                  <c:v>531441</c:v>
                </c:pt>
                <c:pt idx="52">
                  <c:v>504868.94999999995</c:v>
                </c:pt>
                <c:pt idx="53">
                  <c:v>478296.89999999991</c:v>
                </c:pt>
                <c:pt idx="54">
                  <c:v>451724.85</c:v>
                </c:pt>
                <c:pt idx="55">
                  <c:v>398580.75</c:v>
                </c:pt>
                <c:pt idx="56">
                  <c:v>345436.65</c:v>
                </c:pt>
                <c:pt idx="57">
                  <c:v>405469.80000000005</c:v>
                </c:pt>
                <c:pt idx="58">
                  <c:v>492075.00000000006</c:v>
                </c:pt>
                <c:pt idx="59">
                  <c:v>565886.25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23054</c:v>
                </c:pt>
                <c:pt idx="10">
                  <c:v>23054</c:v>
                </c:pt>
                <c:pt idx="11">
                  <c:v>44892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342404.95</c:v>
                </c:pt>
                <c:pt idx="22">
                  <c:v>408572.3</c:v>
                </c:pt>
                <c:pt idx="23">
                  <c:v>409741.05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879853.57000000007</c:v>
                </c:pt>
                <c:pt idx="34">
                  <c:v>772822.03</c:v>
                </c:pt>
                <c:pt idx="35">
                  <c:v>665411.74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1642494.2</c:v>
                </c:pt>
                <c:pt idx="46">
                  <c:v>1442991.257</c:v>
                </c:pt>
                <c:pt idx="47">
                  <c:v>1238083.7749999999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2795227.4832000001</c:v>
                </c:pt>
                <c:pt idx="58">
                  <c:v>2449140.2977999998</c:v>
                </c:pt>
                <c:pt idx="59">
                  <c:v>2102603.1124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17024</c:v>
                </c:pt>
                <c:pt idx="10">
                  <c:v>17024</c:v>
                </c:pt>
                <c:pt idx="11">
                  <c:v>32832</c:v>
                </c:pt>
                <c:pt idx="12">
                  <c:v>59319.8</c:v>
                </c:pt>
                <c:pt idx="13">
                  <c:v>80256.2</c:v>
                </c:pt>
                <c:pt idx="14">
                  <c:v>160512.4</c:v>
                </c:pt>
                <c:pt idx="15">
                  <c:v>160512.4</c:v>
                </c:pt>
                <c:pt idx="16">
                  <c:v>160512.4</c:v>
                </c:pt>
                <c:pt idx="17">
                  <c:v>160512.4</c:v>
                </c:pt>
                <c:pt idx="18">
                  <c:v>160512.4</c:v>
                </c:pt>
                <c:pt idx="19">
                  <c:v>181448.80000000002</c:v>
                </c:pt>
                <c:pt idx="20">
                  <c:v>202385.2</c:v>
                </c:pt>
                <c:pt idx="21">
                  <c:v>202735.2</c:v>
                </c:pt>
                <c:pt idx="22">
                  <c:v>244608</c:v>
                </c:pt>
                <c:pt idx="23">
                  <c:v>244933</c:v>
                </c:pt>
                <c:pt idx="24">
                  <c:v>218403.08000000002</c:v>
                </c:pt>
                <c:pt idx="25">
                  <c:v>345706.96</c:v>
                </c:pt>
                <c:pt idx="26">
                  <c:v>391694.06</c:v>
                </c:pt>
                <c:pt idx="27">
                  <c:v>391694.06</c:v>
                </c:pt>
                <c:pt idx="28">
                  <c:v>437106.16000000003</c:v>
                </c:pt>
                <c:pt idx="29">
                  <c:v>437106.16000000003</c:v>
                </c:pt>
                <c:pt idx="30">
                  <c:v>437106.16000000003</c:v>
                </c:pt>
                <c:pt idx="31">
                  <c:v>391844.06</c:v>
                </c:pt>
                <c:pt idx="32">
                  <c:v>391994.06</c:v>
                </c:pt>
                <c:pt idx="33">
                  <c:v>346931.96</c:v>
                </c:pt>
                <c:pt idx="34">
                  <c:v>306361.07</c:v>
                </c:pt>
                <c:pt idx="35">
                  <c:v>261273.97</c:v>
                </c:pt>
                <c:pt idx="36">
                  <c:v>203815.443</c:v>
                </c:pt>
                <c:pt idx="37">
                  <c:v>330287.33999999997</c:v>
                </c:pt>
                <c:pt idx="38">
                  <c:v>369571.61300000001</c:v>
                </c:pt>
                <c:pt idx="39">
                  <c:v>369571.61300000001</c:v>
                </c:pt>
                <c:pt idx="40">
                  <c:v>413497.92499999999</c:v>
                </c:pt>
                <c:pt idx="41">
                  <c:v>413497.92499999999</c:v>
                </c:pt>
                <c:pt idx="42">
                  <c:v>413497.92499999999</c:v>
                </c:pt>
                <c:pt idx="43">
                  <c:v>369781.61300000001</c:v>
                </c:pt>
                <c:pt idx="44">
                  <c:v>369991.61300000001</c:v>
                </c:pt>
                <c:pt idx="45">
                  <c:v>332002.33999999997</c:v>
                </c:pt>
                <c:pt idx="46">
                  <c:v>288531.02799999999</c:v>
                </c:pt>
                <c:pt idx="47">
                  <c:v>250506.75499999998</c:v>
                </c:pt>
                <c:pt idx="48">
                  <c:v>175719.84269999998</c:v>
                </c:pt>
                <c:pt idx="49">
                  <c:v>279729.56429999997</c:v>
                </c:pt>
                <c:pt idx="50">
                  <c:v>313009.16480000003</c:v>
                </c:pt>
                <c:pt idx="51">
                  <c:v>313009.16480000003</c:v>
                </c:pt>
                <c:pt idx="52">
                  <c:v>351894.68539999996</c:v>
                </c:pt>
                <c:pt idx="53">
                  <c:v>351894.68539999996</c:v>
                </c:pt>
                <c:pt idx="54">
                  <c:v>351894.68539999996</c:v>
                </c:pt>
                <c:pt idx="55">
                  <c:v>313219.16480000003</c:v>
                </c:pt>
                <c:pt idx="56">
                  <c:v>313429.16480000003</c:v>
                </c:pt>
                <c:pt idx="57">
                  <c:v>281444.56429999997</c:v>
                </c:pt>
                <c:pt idx="58">
                  <c:v>243014.04369999998</c:v>
                </c:pt>
                <c:pt idx="59">
                  <c:v>210994.44320000001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6030</c:v>
                </c:pt>
                <c:pt idx="10">
                  <c:v>6030</c:v>
                </c:pt>
                <c:pt idx="11">
                  <c:v>12060</c:v>
                </c:pt>
                <c:pt idx="12">
                  <c:v>41647.800000000003</c:v>
                </c:pt>
                <c:pt idx="13">
                  <c:v>55530.400000000001</c:v>
                </c:pt>
                <c:pt idx="14">
                  <c:v>111060.8</c:v>
                </c:pt>
                <c:pt idx="15">
                  <c:v>111060.8</c:v>
                </c:pt>
                <c:pt idx="16">
                  <c:v>111060.8</c:v>
                </c:pt>
                <c:pt idx="17">
                  <c:v>111060.8</c:v>
                </c:pt>
                <c:pt idx="18">
                  <c:v>111060.8</c:v>
                </c:pt>
                <c:pt idx="19">
                  <c:v>124943.40000000001</c:v>
                </c:pt>
                <c:pt idx="20">
                  <c:v>138826</c:v>
                </c:pt>
                <c:pt idx="21">
                  <c:v>139669.75</c:v>
                </c:pt>
                <c:pt idx="22">
                  <c:v>163964.30000000002</c:v>
                </c:pt>
                <c:pt idx="23">
                  <c:v>164808.05000000002</c:v>
                </c:pt>
                <c:pt idx="24">
                  <c:v>327732.12</c:v>
                </c:pt>
                <c:pt idx="25">
                  <c:v>527375.35999999999</c:v>
                </c:pt>
                <c:pt idx="26">
                  <c:v>593714.80000000005</c:v>
                </c:pt>
                <c:pt idx="27">
                  <c:v>593714.80000000005</c:v>
                </c:pt>
                <c:pt idx="28">
                  <c:v>656994.24</c:v>
                </c:pt>
                <c:pt idx="29">
                  <c:v>656994.24</c:v>
                </c:pt>
                <c:pt idx="30">
                  <c:v>656994.24</c:v>
                </c:pt>
                <c:pt idx="31">
                  <c:v>594479.80000000005</c:v>
                </c:pt>
                <c:pt idx="32">
                  <c:v>595244.80000000005</c:v>
                </c:pt>
                <c:pt idx="33">
                  <c:v>532921.61</c:v>
                </c:pt>
                <c:pt idx="34">
                  <c:v>466460.96</c:v>
                </c:pt>
                <c:pt idx="35">
                  <c:v>404137.77</c:v>
                </c:pt>
                <c:pt idx="36">
                  <c:v>821015.38899999997</c:v>
                </c:pt>
                <c:pt idx="37">
                  <c:v>1304619.3599999999</c:v>
                </c:pt>
                <c:pt idx="38">
                  <c:v>1475755.0689999999</c:v>
                </c:pt>
                <c:pt idx="39">
                  <c:v>1475755.0689999999</c:v>
                </c:pt>
                <c:pt idx="40">
                  <c:v>1633001.7</c:v>
                </c:pt>
                <c:pt idx="41">
                  <c:v>1633001.7</c:v>
                </c:pt>
                <c:pt idx="42">
                  <c:v>1633001.7</c:v>
                </c:pt>
                <c:pt idx="43">
                  <c:v>1476565.0689999999</c:v>
                </c:pt>
                <c:pt idx="44">
                  <c:v>1477375.0689999999</c:v>
                </c:pt>
                <c:pt idx="45">
                  <c:v>1310491.8599999999</c:v>
                </c:pt>
                <c:pt idx="46">
                  <c:v>1154460.2290000001</c:v>
                </c:pt>
                <c:pt idx="47">
                  <c:v>987577.0199999999</c:v>
                </c:pt>
                <c:pt idx="48">
                  <c:v>1567168.5842999998</c:v>
                </c:pt>
                <c:pt idx="49">
                  <c:v>2507910.4188999999</c:v>
                </c:pt>
                <c:pt idx="50">
                  <c:v>2826680.5038000001</c:v>
                </c:pt>
                <c:pt idx="51">
                  <c:v>2826680.5038000001</c:v>
                </c:pt>
                <c:pt idx="52">
                  <c:v>3135552.1685999995</c:v>
                </c:pt>
                <c:pt idx="53">
                  <c:v>3135552.1685999995</c:v>
                </c:pt>
                <c:pt idx="54">
                  <c:v>3135552.1685999995</c:v>
                </c:pt>
                <c:pt idx="55">
                  <c:v>2827490.5038000001</c:v>
                </c:pt>
                <c:pt idx="56">
                  <c:v>2828300.5038000001</c:v>
                </c:pt>
                <c:pt idx="57">
                  <c:v>2513782.9188999999</c:v>
                </c:pt>
                <c:pt idx="58">
                  <c:v>2206126.2540999996</c:v>
                </c:pt>
                <c:pt idx="59">
                  <c:v>1891608.6692000001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19</c:v>
                </c:pt>
                <c:pt idx="10">
                  <c:v>19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39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88</c:v>
                </c:pt>
                <c:pt idx="8">
                  <c:v>98</c:v>
                </c:pt>
                <c:pt idx="9">
                  <c:v>98</c:v>
                </c:pt>
                <c:pt idx="10">
                  <c:v>117</c:v>
                </c:pt>
                <c:pt idx="1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120</c:v>
                </c:pt>
                <c:pt idx="1">
                  <c:v>192</c:v>
                </c:pt>
                <c:pt idx="2">
                  <c:v>216</c:v>
                </c:pt>
                <c:pt idx="3">
                  <c:v>216</c:v>
                </c:pt>
                <c:pt idx="4">
                  <c:v>240</c:v>
                </c:pt>
                <c:pt idx="5">
                  <c:v>240</c:v>
                </c:pt>
                <c:pt idx="6">
                  <c:v>240</c:v>
                </c:pt>
                <c:pt idx="7">
                  <c:v>216</c:v>
                </c:pt>
                <c:pt idx="8">
                  <c:v>216</c:v>
                </c:pt>
                <c:pt idx="9">
                  <c:v>192</c:v>
                </c:pt>
                <c:pt idx="10">
                  <c:v>168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188</c:v>
                </c:pt>
                <c:pt idx="1">
                  <c:v>300</c:v>
                </c:pt>
                <c:pt idx="2">
                  <c:v>338</c:v>
                </c:pt>
                <c:pt idx="3">
                  <c:v>338</c:v>
                </c:pt>
                <c:pt idx="4">
                  <c:v>375</c:v>
                </c:pt>
                <c:pt idx="5">
                  <c:v>375</c:v>
                </c:pt>
                <c:pt idx="6">
                  <c:v>375</c:v>
                </c:pt>
                <c:pt idx="7">
                  <c:v>338</c:v>
                </c:pt>
                <c:pt idx="8">
                  <c:v>338</c:v>
                </c:pt>
                <c:pt idx="9">
                  <c:v>300</c:v>
                </c:pt>
                <c:pt idx="10">
                  <c:v>263</c:v>
                </c:pt>
                <c:pt idx="11">
                  <c:v>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270</c:v>
                </c:pt>
                <c:pt idx="1">
                  <c:v>432</c:v>
                </c:pt>
                <c:pt idx="2">
                  <c:v>486</c:v>
                </c:pt>
                <c:pt idx="3">
                  <c:v>486</c:v>
                </c:pt>
                <c:pt idx="4">
                  <c:v>540</c:v>
                </c:pt>
                <c:pt idx="5">
                  <c:v>540</c:v>
                </c:pt>
                <c:pt idx="6">
                  <c:v>540</c:v>
                </c:pt>
                <c:pt idx="7">
                  <c:v>486</c:v>
                </c:pt>
                <c:pt idx="8">
                  <c:v>486</c:v>
                </c:pt>
                <c:pt idx="9">
                  <c:v>432</c:v>
                </c:pt>
                <c:pt idx="10">
                  <c:v>378</c:v>
                </c:pt>
                <c:pt idx="11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1400</c:v>
                </c:pt>
                <c:pt idx="10">
                  <c:v>1400</c:v>
                </c:pt>
                <c:pt idx="11">
                  <c:v>2700</c:v>
                </c:pt>
                <c:pt idx="12">
                  <c:v>3187.5</c:v>
                </c:pt>
                <c:pt idx="13">
                  <c:v>4312.5</c:v>
                </c:pt>
                <c:pt idx="14">
                  <c:v>8625</c:v>
                </c:pt>
                <c:pt idx="15">
                  <c:v>8625</c:v>
                </c:pt>
                <c:pt idx="16">
                  <c:v>8625</c:v>
                </c:pt>
                <c:pt idx="17">
                  <c:v>8625</c:v>
                </c:pt>
                <c:pt idx="18">
                  <c:v>8625</c:v>
                </c:pt>
                <c:pt idx="19">
                  <c:v>9750</c:v>
                </c:pt>
                <c:pt idx="20">
                  <c:v>10875</c:v>
                </c:pt>
                <c:pt idx="21">
                  <c:v>10875</c:v>
                </c:pt>
                <c:pt idx="22">
                  <c:v>13125</c:v>
                </c:pt>
                <c:pt idx="23">
                  <c:v>13125</c:v>
                </c:pt>
                <c:pt idx="24">
                  <c:v>10200</c:v>
                </c:pt>
                <c:pt idx="25">
                  <c:v>16150</c:v>
                </c:pt>
                <c:pt idx="26">
                  <c:v>18275</c:v>
                </c:pt>
                <c:pt idx="27">
                  <c:v>18275</c:v>
                </c:pt>
                <c:pt idx="28">
                  <c:v>20400</c:v>
                </c:pt>
                <c:pt idx="29">
                  <c:v>20400</c:v>
                </c:pt>
                <c:pt idx="30">
                  <c:v>20400</c:v>
                </c:pt>
                <c:pt idx="31">
                  <c:v>18275</c:v>
                </c:pt>
                <c:pt idx="32">
                  <c:v>18275</c:v>
                </c:pt>
                <c:pt idx="33">
                  <c:v>16150</c:v>
                </c:pt>
                <c:pt idx="34">
                  <c:v>14237.5</c:v>
                </c:pt>
                <c:pt idx="35">
                  <c:v>12112.5</c:v>
                </c:pt>
                <c:pt idx="36">
                  <c:v>11655</c:v>
                </c:pt>
                <c:pt idx="37">
                  <c:v>18900</c:v>
                </c:pt>
                <c:pt idx="38">
                  <c:v>21105</c:v>
                </c:pt>
                <c:pt idx="39">
                  <c:v>21105</c:v>
                </c:pt>
                <c:pt idx="40">
                  <c:v>23625</c:v>
                </c:pt>
                <c:pt idx="41">
                  <c:v>23625</c:v>
                </c:pt>
                <c:pt idx="42">
                  <c:v>23625</c:v>
                </c:pt>
                <c:pt idx="43">
                  <c:v>21105</c:v>
                </c:pt>
                <c:pt idx="44">
                  <c:v>21105</c:v>
                </c:pt>
                <c:pt idx="45">
                  <c:v>18900</c:v>
                </c:pt>
                <c:pt idx="46">
                  <c:v>16380</c:v>
                </c:pt>
                <c:pt idx="47">
                  <c:v>14175</c:v>
                </c:pt>
                <c:pt idx="48">
                  <c:v>8505</c:v>
                </c:pt>
                <c:pt idx="49">
                  <c:v>13545</c:v>
                </c:pt>
                <c:pt idx="50">
                  <c:v>15120</c:v>
                </c:pt>
                <c:pt idx="51">
                  <c:v>15120</c:v>
                </c:pt>
                <c:pt idx="52">
                  <c:v>17010</c:v>
                </c:pt>
                <c:pt idx="53">
                  <c:v>17010</c:v>
                </c:pt>
                <c:pt idx="54">
                  <c:v>17010</c:v>
                </c:pt>
                <c:pt idx="55">
                  <c:v>15120</c:v>
                </c:pt>
                <c:pt idx="56">
                  <c:v>15120</c:v>
                </c:pt>
                <c:pt idx="57">
                  <c:v>13545</c:v>
                </c:pt>
                <c:pt idx="58">
                  <c:v>11655</c:v>
                </c:pt>
                <c:pt idx="59">
                  <c:v>10080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350</c:v>
                </c:pt>
                <c:pt idx="10">
                  <c:v>350</c:v>
                </c:pt>
                <c:pt idx="11">
                  <c:v>675</c:v>
                </c:pt>
                <c:pt idx="12">
                  <c:v>425</c:v>
                </c:pt>
                <c:pt idx="13">
                  <c:v>575</c:v>
                </c:pt>
                <c:pt idx="14">
                  <c:v>1150</c:v>
                </c:pt>
                <c:pt idx="15">
                  <c:v>1150</c:v>
                </c:pt>
                <c:pt idx="16">
                  <c:v>1150</c:v>
                </c:pt>
                <c:pt idx="17">
                  <c:v>1150</c:v>
                </c:pt>
                <c:pt idx="18">
                  <c:v>1150</c:v>
                </c:pt>
                <c:pt idx="19">
                  <c:v>1300</c:v>
                </c:pt>
                <c:pt idx="20">
                  <c:v>1450</c:v>
                </c:pt>
                <c:pt idx="21">
                  <c:v>1800</c:v>
                </c:pt>
                <c:pt idx="22">
                  <c:v>2100</c:v>
                </c:pt>
                <c:pt idx="23">
                  <c:v>2425</c:v>
                </c:pt>
                <c:pt idx="24">
                  <c:v>1625</c:v>
                </c:pt>
                <c:pt idx="25">
                  <c:v>2475</c:v>
                </c:pt>
                <c:pt idx="26">
                  <c:v>3300</c:v>
                </c:pt>
                <c:pt idx="27">
                  <c:v>3300</c:v>
                </c:pt>
                <c:pt idx="28">
                  <c:v>3550</c:v>
                </c:pt>
                <c:pt idx="29">
                  <c:v>3550</c:v>
                </c:pt>
                <c:pt idx="30">
                  <c:v>3550</c:v>
                </c:pt>
                <c:pt idx="31">
                  <c:v>3450</c:v>
                </c:pt>
                <c:pt idx="32">
                  <c:v>3600</c:v>
                </c:pt>
                <c:pt idx="33">
                  <c:v>3700</c:v>
                </c:pt>
                <c:pt idx="34">
                  <c:v>3775</c:v>
                </c:pt>
                <c:pt idx="35">
                  <c:v>3850</c:v>
                </c:pt>
                <c:pt idx="36">
                  <c:v>3570</c:v>
                </c:pt>
                <c:pt idx="37">
                  <c:v>5565</c:v>
                </c:pt>
                <c:pt idx="38">
                  <c:v>6965</c:v>
                </c:pt>
                <c:pt idx="39">
                  <c:v>6965</c:v>
                </c:pt>
                <c:pt idx="40">
                  <c:v>7595</c:v>
                </c:pt>
                <c:pt idx="41">
                  <c:v>7595</c:v>
                </c:pt>
                <c:pt idx="42">
                  <c:v>7595</c:v>
                </c:pt>
                <c:pt idx="43">
                  <c:v>7175</c:v>
                </c:pt>
                <c:pt idx="44">
                  <c:v>7385</c:v>
                </c:pt>
                <c:pt idx="45">
                  <c:v>7280</c:v>
                </c:pt>
                <c:pt idx="46">
                  <c:v>7105</c:v>
                </c:pt>
                <c:pt idx="47">
                  <c:v>6965</c:v>
                </c:pt>
                <c:pt idx="48">
                  <c:v>4515</c:v>
                </c:pt>
                <c:pt idx="49">
                  <c:v>7070</c:v>
                </c:pt>
                <c:pt idx="50">
                  <c:v>8645</c:v>
                </c:pt>
                <c:pt idx="51">
                  <c:v>8645</c:v>
                </c:pt>
                <c:pt idx="52">
                  <c:v>9485</c:v>
                </c:pt>
                <c:pt idx="53">
                  <c:v>9485</c:v>
                </c:pt>
                <c:pt idx="54">
                  <c:v>9485</c:v>
                </c:pt>
                <c:pt idx="55">
                  <c:v>8855</c:v>
                </c:pt>
                <c:pt idx="56">
                  <c:v>9065</c:v>
                </c:pt>
                <c:pt idx="57">
                  <c:v>8785</c:v>
                </c:pt>
                <c:pt idx="58">
                  <c:v>8400</c:v>
                </c:pt>
                <c:pt idx="59">
                  <c:v>8085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125</c:v>
                </c:pt>
                <c:pt idx="10">
                  <c:v>125</c:v>
                </c:pt>
                <c:pt idx="11">
                  <c:v>250</c:v>
                </c:pt>
                <c:pt idx="12">
                  <c:v>300</c:v>
                </c:pt>
                <c:pt idx="13">
                  <c:v>400</c:v>
                </c:pt>
                <c:pt idx="14">
                  <c:v>800</c:v>
                </c:pt>
                <c:pt idx="15">
                  <c:v>800</c:v>
                </c:pt>
                <c:pt idx="16">
                  <c:v>800</c:v>
                </c:pt>
                <c:pt idx="17">
                  <c:v>800</c:v>
                </c:pt>
                <c:pt idx="18">
                  <c:v>800</c:v>
                </c:pt>
                <c:pt idx="19">
                  <c:v>900</c:v>
                </c:pt>
                <c:pt idx="20">
                  <c:v>1000</c:v>
                </c:pt>
                <c:pt idx="21">
                  <c:v>1000</c:v>
                </c:pt>
                <c:pt idx="22">
                  <c:v>1175</c:v>
                </c:pt>
                <c:pt idx="23">
                  <c:v>1175</c:v>
                </c:pt>
                <c:pt idx="24">
                  <c:v>1800</c:v>
                </c:pt>
                <c:pt idx="25">
                  <c:v>2900</c:v>
                </c:pt>
                <c:pt idx="26">
                  <c:v>3250</c:v>
                </c:pt>
                <c:pt idx="27">
                  <c:v>3250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3250</c:v>
                </c:pt>
                <c:pt idx="32">
                  <c:v>3250</c:v>
                </c:pt>
                <c:pt idx="33">
                  <c:v>2900</c:v>
                </c:pt>
                <c:pt idx="34">
                  <c:v>2525</c:v>
                </c:pt>
                <c:pt idx="35">
                  <c:v>2175</c:v>
                </c:pt>
                <c:pt idx="36">
                  <c:v>3775</c:v>
                </c:pt>
                <c:pt idx="37">
                  <c:v>6000</c:v>
                </c:pt>
                <c:pt idx="38">
                  <c:v>6775</c:v>
                </c:pt>
                <c:pt idx="39">
                  <c:v>6775</c:v>
                </c:pt>
                <c:pt idx="40">
                  <c:v>7500</c:v>
                </c:pt>
                <c:pt idx="41">
                  <c:v>7500</c:v>
                </c:pt>
                <c:pt idx="42">
                  <c:v>7500</c:v>
                </c:pt>
                <c:pt idx="43">
                  <c:v>6775</c:v>
                </c:pt>
                <c:pt idx="44">
                  <c:v>6775</c:v>
                </c:pt>
                <c:pt idx="45">
                  <c:v>6000</c:v>
                </c:pt>
                <c:pt idx="46">
                  <c:v>5275</c:v>
                </c:pt>
                <c:pt idx="47">
                  <c:v>4500</c:v>
                </c:pt>
                <c:pt idx="48">
                  <c:v>6075</c:v>
                </c:pt>
                <c:pt idx="49">
                  <c:v>9725</c:v>
                </c:pt>
                <c:pt idx="50">
                  <c:v>10950</c:v>
                </c:pt>
                <c:pt idx="51">
                  <c:v>10950</c:v>
                </c:pt>
                <c:pt idx="52">
                  <c:v>12150</c:v>
                </c:pt>
                <c:pt idx="53">
                  <c:v>12150</c:v>
                </c:pt>
                <c:pt idx="54">
                  <c:v>12150</c:v>
                </c:pt>
                <c:pt idx="55">
                  <c:v>10950</c:v>
                </c:pt>
                <c:pt idx="56">
                  <c:v>10950</c:v>
                </c:pt>
                <c:pt idx="57">
                  <c:v>9725</c:v>
                </c:pt>
                <c:pt idx="58">
                  <c:v>8525</c:v>
                </c:pt>
                <c:pt idx="59">
                  <c:v>7300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450</c:v>
                </c:pt>
                <c:pt idx="10">
                  <c:v>450</c:v>
                </c:pt>
                <c:pt idx="11">
                  <c:v>900</c:v>
                </c:pt>
                <c:pt idx="12">
                  <c:v>2025</c:v>
                </c:pt>
                <c:pt idx="13">
                  <c:v>2700</c:v>
                </c:pt>
                <c:pt idx="14">
                  <c:v>5400</c:v>
                </c:pt>
                <c:pt idx="15">
                  <c:v>5400</c:v>
                </c:pt>
                <c:pt idx="16">
                  <c:v>5400</c:v>
                </c:pt>
                <c:pt idx="17">
                  <c:v>5400</c:v>
                </c:pt>
                <c:pt idx="18">
                  <c:v>5400</c:v>
                </c:pt>
                <c:pt idx="19">
                  <c:v>6075</c:v>
                </c:pt>
                <c:pt idx="20">
                  <c:v>6750</c:v>
                </c:pt>
                <c:pt idx="21">
                  <c:v>7593.75</c:v>
                </c:pt>
                <c:pt idx="22">
                  <c:v>8775</c:v>
                </c:pt>
                <c:pt idx="23">
                  <c:v>9618.75</c:v>
                </c:pt>
                <c:pt idx="24">
                  <c:v>16065</c:v>
                </c:pt>
                <c:pt idx="25">
                  <c:v>25245</c:v>
                </c:pt>
                <c:pt idx="26">
                  <c:v>30982.5</c:v>
                </c:pt>
                <c:pt idx="27">
                  <c:v>30982.5</c:v>
                </c:pt>
                <c:pt idx="28">
                  <c:v>33660</c:v>
                </c:pt>
                <c:pt idx="29">
                  <c:v>33660</c:v>
                </c:pt>
                <c:pt idx="30">
                  <c:v>33660</c:v>
                </c:pt>
                <c:pt idx="31">
                  <c:v>31747.5</c:v>
                </c:pt>
                <c:pt idx="32">
                  <c:v>32512.5</c:v>
                </c:pt>
                <c:pt idx="33">
                  <c:v>30791.25</c:v>
                </c:pt>
                <c:pt idx="34">
                  <c:v>29261.25</c:v>
                </c:pt>
                <c:pt idx="35">
                  <c:v>27540</c:v>
                </c:pt>
                <c:pt idx="36">
                  <c:v>47587.5</c:v>
                </c:pt>
                <c:pt idx="37">
                  <c:v>75330</c:v>
                </c:pt>
                <c:pt idx="38">
                  <c:v>87682.5</c:v>
                </c:pt>
                <c:pt idx="39">
                  <c:v>87682.5</c:v>
                </c:pt>
                <c:pt idx="40">
                  <c:v>96390</c:v>
                </c:pt>
                <c:pt idx="41">
                  <c:v>96390</c:v>
                </c:pt>
                <c:pt idx="42">
                  <c:v>96390</c:v>
                </c:pt>
                <c:pt idx="43">
                  <c:v>88492.5</c:v>
                </c:pt>
                <c:pt idx="44">
                  <c:v>89302.5</c:v>
                </c:pt>
                <c:pt idx="45">
                  <c:v>81202.5</c:v>
                </c:pt>
                <c:pt idx="46">
                  <c:v>73710</c:v>
                </c:pt>
                <c:pt idx="47">
                  <c:v>65610</c:v>
                </c:pt>
                <c:pt idx="48">
                  <c:v>96795</c:v>
                </c:pt>
                <c:pt idx="49">
                  <c:v>154102.5</c:v>
                </c:pt>
                <c:pt idx="50">
                  <c:v>176377.5</c:v>
                </c:pt>
                <c:pt idx="51">
                  <c:v>176377.5</c:v>
                </c:pt>
                <c:pt idx="52">
                  <c:v>194805</c:v>
                </c:pt>
                <c:pt idx="53">
                  <c:v>194805</c:v>
                </c:pt>
                <c:pt idx="54">
                  <c:v>194805</c:v>
                </c:pt>
                <c:pt idx="55">
                  <c:v>177187.5</c:v>
                </c:pt>
                <c:pt idx="56">
                  <c:v>177997.5</c:v>
                </c:pt>
                <c:pt idx="57">
                  <c:v>159975</c:v>
                </c:pt>
                <c:pt idx="58">
                  <c:v>142762.5</c:v>
                </c:pt>
                <c:pt idx="59">
                  <c:v>124740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38000</c:v>
                </c:pt>
                <c:pt idx="10">
                  <c:v>38000</c:v>
                </c:pt>
                <c:pt idx="11">
                  <c:v>74000</c:v>
                </c:pt>
                <c:pt idx="12">
                  <c:v>119625</c:v>
                </c:pt>
                <c:pt idx="13">
                  <c:v>160875</c:v>
                </c:pt>
                <c:pt idx="14">
                  <c:v>321750</c:v>
                </c:pt>
                <c:pt idx="15">
                  <c:v>321750</c:v>
                </c:pt>
                <c:pt idx="16">
                  <c:v>321750</c:v>
                </c:pt>
                <c:pt idx="17">
                  <c:v>321750</c:v>
                </c:pt>
                <c:pt idx="18">
                  <c:v>321750</c:v>
                </c:pt>
                <c:pt idx="19">
                  <c:v>363000</c:v>
                </c:pt>
                <c:pt idx="20">
                  <c:v>404250</c:v>
                </c:pt>
                <c:pt idx="21">
                  <c:v>404250</c:v>
                </c:pt>
                <c:pt idx="22">
                  <c:v>482625</c:v>
                </c:pt>
                <c:pt idx="23">
                  <c:v>482625</c:v>
                </c:pt>
                <c:pt idx="24">
                  <c:v>612000</c:v>
                </c:pt>
                <c:pt idx="25">
                  <c:v>979200</c:v>
                </c:pt>
                <c:pt idx="26">
                  <c:v>1101600</c:v>
                </c:pt>
                <c:pt idx="27">
                  <c:v>1101600</c:v>
                </c:pt>
                <c:pt idx="28">
                  <c:v>1224000</c:v>
                </c:pt>
                <c:pt idx="29">
                  <c:v>1224000</c:v>
                </c:pt>
                <c:pt idx="30">
                  <c:v>1224000</c:v>
                </c:pt>
                <c:pt idx="31">
                  <c:v>1101600</c:v>
                </c:pt>
                <c:pt idx="32">
                  <c:v>1101600</c:v>
                </c:pt>
                <c:pt idx="33">
                  <c:v>979200</c:v>
                </c:pt>
                <c:pt idx="34">
                  <c:v>856800</c:v>
                </c:pt>
                <c:pt idx="35">
                  <c:v>734400</c:v>
                </c:pt>
                <c:pt idx="36">
                  <c:v>1099800</c:v>
                </c:pt>
                <c:pt idx="37">
                  <c:v>1755000</c:v>
                </c:pt>
                <c:pt idx="38">
                  <c:v>1977300</c:v>
                </c:pt>
                <c:pt idx="39">
                  <c:v>1977300</c:v>
                </c:pt>
                <c:pt idx="40">
                  <c:v>2193750</c:v>
                </c:pt>
                <c:pt idx="41">
                  <c:v>2193750</c:v>
                </c:pt>
                <c:pt idx="42">
                  <c:v>2193750</c:v>
                </c:pt>
                <c:pt idx="43">
                  <c:v>1977300</c:v>
                </c:pt>
                <c:pt idx="44">
                  <c:v>1977300</c:v>
                </c:pt>
                <c:pt idx="45">
                  <c:v>1755000</c:v>
                </c:pt>
                <c:pt idx="46">
                  <c:v>1538550</c:v>
                </c:pt>
                <c:pt idx="47">
                  <c:v>1316250</c:v>
                </c:pt>
                <c:pt idx="48">
                  <c:v>1761750</c:v>
                </c:pt>
                <c:pt idx="49">
                  <c:v>2818800</c:v>
                </c:pt>
                <c:pt idx="50">
                  <c:v>3171150</c:v>
                </c:pt>
                <c:pt idx="51">
                  <c:v>3171150</c:v>
                </c:pt>
                <c:pt idx="52">
                  <c:v>3523500</c:v>
                </c:pt>
                <c:pt idx="53">
                  <c:v>3523500</c:v>
                </c:pt>
                <c:pt idx="54">
                  <c:v>3523500</c:v>
                </c:pt>
                <c:pt idx="55">
                  <c:v>3171150</c:v>
                </c:pt>
                <c:pt idx="56">
                  <c:v>3171150</c:v>
                </c:pt>
                <c:pt idx="57">
                  <c:v>2818800</c:v>
                </c:pt>
                <c:pt idx="58">
                  <c:v>2466450</c:v>
                </c:pt>
                <c:pt idx="59">
                  <c:v>2114100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576.35</c:v>
                </c:pt>
                <c:pt idx="10">
                  <c:v>576.35</c:v>
                </c:pt>
                <c:pt idx="11">
                  <c:v>1122.3</c:v>
                </c:pt>
                <c:pt idx="12">
                  <c:v>2524.1900000000005</c:v>
                </c:pt>
                <c:pt idx="13">
                  <c:v>3394.6650000000004</c:v>
                </c:pt>
                <c:pt idx="14">
                  <c:v>6789.3300000000008</c:v>
                </c:pt>
                <c:pt idx="15">
                  <c:v>6789.3300000000008</c:v>
                </c:pt>
                <c:pt idx="16">
                  <c:v>6789.3300000000008</c:v>
                </c:pt>
                <c:pt idx="17">
                  <c:v>6789.3300000000008</c:v>
                </c:pt>
                <c:pt idx="18">
                  <c:v>6789.3300000000008</c:v>
                </c:pt>
                <c:pt idx="19">
                  <c:v>7659.8050000000003</c:v>
                </c:pt>
                <c:pt idx="20">
                  <c:v>8530.2800000000007</c:v>
                </c:pt>
                <c:pt idx="21">
                  <c:v>8560.1237500000007</c:v>
                </c:pt>
                <c:pt idx="22">
                  <c:v>10214.307500000001</c:v>
                </c:pt>
                <c:pt idx="23">
                  <c:v>10243.526250000001</c:v>
                </c:pt>
                <c:pt idx="24">
                  <c:v>13653.38</c:v>
                </c:pt>
                <c:pt idx="25">
                  <c:v>21827.058000000005</c:v>
                </c:pt>
                <c:pt idx="26">
                  <c:v>24635.2215</c:v>
                </c:pt>
                <c:pt idx="27">
                  <c:v>24635.2215</c:v>
                </c:pt>
                <c:pt idx="28">
                  <c:v>27352.51</c:v>
                </c:pt>
                <c:pt idx="29">
                  <c:v>27352.51</c:v>
                </c:pt>
                <c:pt idx="30">
                  <c:v>27352.51</c:v>
                </c:pt>
                <c:pt idx="31">
                  <c:v>24658.0965</c:v>
                </c:pt>
                <c:pt idx="32">
                  <c:v>24680.9715</c:v>
                </c:pt>
                <c:pt idx="33">
                  <c:v>21996.339250000005</c:v>
                </c:pt>
                <c:pt idx="34">
                  <c:v>19320.550750000002</c:v>
                </c:pt>
                <c:pt idx="35">
                  <c:v>16635.2935</c:v>
                </c:pt>
                <c:pt idx="36">
                  <c:v>25620.770799999998</c:v>
                </c:pt>
                <c:pt idx="37">
                  <c:v>40872.667500000003</c:v>
                </c:pt>
                <c:pt idx="38">
                  <c:v>46133.167050000004</c:v>
                </c:pt>
                <c:pt idx="39">
                  <c:v>46133.167050000004</c:v>
                </c:pt>
                <c:pt idx="40">
                  <c:v>51162.490625000006</c:v>
                </c:pt>
                <c:pt idx="41">
                  <c:v>51162.490625000006</c:v>
                </c:pt>
                <c:pt idx="42">
                  <c:v>51162.490625000006</c:v>
                </c:pt>
                <c:pt idx="43">
                  <c:v>46158.667050000004</c:v>
                </c:pt>
                <c:pt idx="44">
                  <c:v>46184.167050000004</c:v>
                </c:pt>
                <c:pt idx="45">
                  <c:v>41062.355000000003</c:v>
                </c:pt>
                <c:pt idx="46">
                  <c:v>36074.781425000001</c:v>
                </c:pt>
                <c:pt idx="47">
                  <c:v>30952.094375000001</c:v>
                </c:pt>
                <c:pt idx="48">
                  <c:v>43572.210675000002</c:v>
                </c:pt>
                <c:pt idx="49">
                  <c:v>69690.999580000003</c:v>
                </c:pt>
                <c:pt idx="50">
                  <c:v>78492.241714999996</c:v>
                </c:pt>
                <c:pt idx="51">
                  <c:v>78492.241714999996</c:v>
                </c:pt>
                <c:pt idx="52">
                  <c:v>87186.171350000004</c:v>
                </c:pt>
                <c:pt idx="53">
                  <c:v>87186.171350000004</c:v>
                </c:pt>
                <c:pt idx="54">
                  <c:v>87186.171350000004</c:v>
                </c:pt>
                <c:pt idx="55">
                  <c:v>78517.741714999996</c:v>
                </c:pt>
                <c:pt idx="56">
                  <c:v>78543.241714999996</c:v>
                </c:pt>
                <c:pt idx="57">
                  <c:v>69880.687080000003</c:v>
                </c:pt>
                <c:pt idx="58">
                  <c:v>61228.507444999996</c:v>
                </c:pt>
                <c:pt idx="59">
                  <c:v>52565.077810000003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4400576.3499999996</c:v>
                </c:pt>
                <c:pt idx="10">
                  <c:v>4400576.3499999996</c:v>
                </c:pt>
                <c:pt idx="11">
                  <c:v>4401122.3</c:v>
                </c:pt>
                <c:pt idx="12">
                  <c:v>5602524.1900000004</c:v>
                </c:pt>
                <c:pt idx="13">
                  <c:v>5603394.665</c:v>
                </c:pt>
                <c:pt idx="14">
                  <c:v>5606789.3300000001</c:v>
                </c:pt>
                <c:pt idx="15">
                  <c:v>5606789.3300000001</c:v>
                </c:pt>
                <c:pt idx="16">
                  <c:v>5606789.3300000001</c:v>
                </c:pt>
                <c:pt idx="17">
                  <c:v>5606789.3300000001</c:v>
                </c:pt>
                <c:pt idx="18">
                  <c:v>5606789.3300000001</c:v>
                </c:pt>
                <c:pt idx="19">
                  <c:v>5607659.8049999997</c:v>
                </c:pt>
                <c:pt idx="20">
                  <c:v>5608530.2800000003</c:v>
                </c:pt>
                <c:pt idx="21">
                  <c:v>5608560.1237500003</c:v>
                </c:pt>
                <c:pt idx="22">
                  <c:v>5610214.3075000001</c:v>
                </c:pt>
                <c:pt idx="23">
                  <c:v>5610243.5262500001</c:v>
                </c:pt>
                <c:pt idx="24">
                  <c:v>6413653.3799999999</c:v>
                </c:pt>
                <c:pt idx="25">
                  <c:v>6421827.0580000002</c:v>
                </c:pt>
                <c:pt idx="26">
                  <c:v>6424635.2215</c:v>
                </c:pt>
                <c:pt idx="27">
                  <c:v>6424635.2215</c:v>
                </c:pt>
                <c:pt idx="28">
                  <c:v>6427352.5099999998</c:v>
                </c:pt>
                <c:pt idx="29">
                  <c:v>6427352.5099999998</c:v>
                </c:pt>
                <c:pt idx="30">
                  <c:v>6427352.5099999998</c:v>
                </c:pt>
                <c:pt idx="31">
                  <c:v>6424658.0965</c:v>
                </c:pt>
                <c:pt idx="32">
                  <c:v>6424680.9715</c:v>
                </c:pt>
                <c:pt idx="33">
                  <c:v>6421996.3392500002</c:v>
                </c:pt>
                <c:pt idx="34">
                  <c:v>6419320.5507500004</c:v>
                </c:pt>
                <c:pt idx="35">
                  <c:v>6416635.2934999997</c:v>
                </c:pt>
                <c:pt idx="36">
                  <c:v>7825620.7708000001</c:v>
                </c:pt>
                <c:pt idx="37">
                  <c:v>7840872.6675000004</c:v>
                </c:pt>
                <c:pt idx="38">
                  <c:v>7846133.1670500003</c:v>
                </c:pt>
                <c:pt idx="39">
                  <c:v>7846133.1670500003</c:v>
                </c:pt>
                <c:pt idx="40">
                  <c:v>7851162.4906249996</c:v>
                </c:pt>
                <c:pt idx="41">
                  <c:v>7851162.4906249996</c:v>
                </c:pt>
                <c:pt idx="42">
                  <c:v>7851162.4906249996</c:v>
                </c:pt>
                <c:pt idx="43">
                  <c:v>7846158.6670500003</c:v>
                </c:pt>
                <c:pt idx="44">
                  <c:v>7846184.1670500003</c:v>
                </c:pt>
                <c:pt idx="45">
                  <c:v>7841062.3550000004</c:v>
                </c:pt>
                <c:pt idx="46">
                  <c:v>7836074.7814250002</c:v>
                </c:pt>
                <c:pt idx="47">
                  <c:v>7830952.0943750003</c:v>
                </c:pt>
                <c:pt idx="48">
                  <c:v>10843572.210674999</c:v>
                </c:pt>
                <c:pt idx="49">
                  <c:v>10869690.99958</c:v>
                </c:pt>
                <c:pt idx="50">
                  <c:v>10878492.241714999</c:v>
                </c:pt>
                <c:pt idx="51">
                  <c:v>10878492.241714999</c:v>
                </c:pt>
                <c:pt idx="52">
                  <c:v>10887186.17135</c:v>
                </c:pt>
                <c:pt idx="53">
                  <c:v>10887186.17135</c:v>
                </c:pt>
                <c:pt idx="54">
                  <c:v>10887186.17135</c:v>
                </c:pt>
                <c:pt idx="55">
                  <c:v>10878517.741714999</c:v>
                </c:pt>
                <c:pt idx="56">
                  <c:v>10878543.241714999</c:v>
                </c:pt>
                <c:pt idx="57">
                  <c:v>10869880.68708</c:v>
                </c:pt>
                <c:pt idx="58">
                  <c:v>10861228.507445</c:v>
                </c:pt>
                <c:pt idx="59">
                  <c:v>10852565.077810001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576.35</c:v>
                </c:pt>
                <c:pt idx="10">
                  <c:v>576.35</c:v>
                </c:pt>
                <c:pt idx="11">
                  <c:v>1122.3</c:v>
                </c:pt>
                <c:pt idx="12">
                  <c:v>2524.1900000000005</c:v>
                </c:pt>
                <c:pt idx="13">
                  <c:v>3394.6650000000004</c:v>
                </c:pt>
                <c:pt idx="14">
                  <c:v>6789.3300000000008</c:v>
                </c:pt>
                <c:pt idx="15">
                  <c:v>6789.3300000000008</c:v>
                </c:pt>
                <c:pt idx="16">
                  <c:v>6789.3300000000008</c:v>
                </c:pt>
                <c:pt idx="17">
                  <c:v>6789.3300000000008</c:v>
                </c:pt>
                <c:pt idx="18">
                  <c:v>6789.3300000000008</c:v>
                </c:pt>
                <c:pt idx="19">
                  <c:v>7659.8050000000003</c:v>
                </c:pt>
                <c:pt idx="20">
                  <c:v>8530.2800000000007</c:v>
                </c:pt>
                <c:pt idx="21">
                  <c:v>8560.1237500000007</c:v>
                </c:pt>
                <c:pt idx="22">
                  <c:v>10214.307500000001</c:v>
                </c:pt>
                <c:pt idx="23">
                  <c:v>10243.526250000001</c:v>
                </c:pt>
                <c:pt idx="24">
                  <c:v>13653.38</c:v>
                </c:pt>
                <c:pt idx="25">
                  <c:v>21827.058000000005</c:v>
                </c:pt>
                <c:pt idx="26">
                  <c:v>24635.2215</c:v>
                </c:pt>
                <c:pt idx="27">
                  <c:v>24635.2215</c:v>
                </c:pt>
                <c:pt idx="28">
                  <c:v>27352.51</c:v>
                </c:pt>
                <c:pt idx="29">
                  <c:v>27352.51</c:v>
                </c:pt>
                <c:pt idx="30">
                  <c:v>27352.51</c:v>
                </c:pt>
                <c:pt idx="31">
                  <c:v>24658.0965</c:v>
                </c:pt>
                <c:pt idx="32">
                  <c:v>24680.9715</c:v>
                </c:pt>
                <c:pt idx="33">
                  <c:v>21996.339250000005</c:v>
                </c:pt>
                <c:pt idx="34">
                  <c:v>19320.550750000002</c:v>
                </c:pt>
                <c:pt idx="35">
                  <c:v>16635.2935</c:v>
                </c:pt>
                <c:pt idx="36">
                  <c:v>25620.770799999998</c:v>
                </c:pt>
                <c:pt idx="37">
                  <c:v>40872.667500000003</c:v>
                </c:pt>
                <c:pt idx="38">
                  <c:v>46133.167050000004</c:v>
                </c:pt>
                <c:pt idx="39">
                  <c:v>46133.167050000004</c:v>
                </c:pt>
                <c:pt idx="40">
                  <c:v>51162.490625000006</c:v>
                </c:pt>
                <c:pt idx="41">
                  <c:v>51162.490625000006</c:v>
                </c:pt>
                <c:pt idx="42">
                  <c:v>51162.490625000006</c:v>
                </c:pt>
                <c:pt idx="43">
                  <c:v>46158.667050000004</c:v>
                </c:pt>
                <c:pt idx="44">
                  <c:v>46184.167050000004</c:v>
                </c:pt>
                <c:pt idx="45">
                  <c:v>41062.355000000003</c:v>
                </c:pt>
                <c:pt idx="46">
                  <c:v>36074.781425000001</c:v>
                </c:pt>
                <c:pt idx="47">
                  <c:v>30952.094375000001</c:v>
                </c:pt>
                <c:pt idx="48">
                  <c:v>43572.210675000002</c:v>
                </c:pt>
                <c:pt idx="49">
                  <c:v>69690.999580000003</c:v>
                </c:pt>
                <c:pt idx="50">
                  <c:v>78492.241714999996</c:v>
                </c:pt>
                <c:pt idx="51">
                  <c:v>78492.241714999996</c:v>
                </c:pt>
                <c:pt idx="52">
                  <c:v>87186.171350000004</c:v>
                </c:pt>
                <c:pt idx="53">
                  <c:v>87186.171350000004</c:v>
                </c:pt>
                <c:pt idx="54">
                  <c:v>87186.171350000004</c:v>
                </c:pt>
                <c:pt idx="55">
                  <c:v>78517.741714999996</c:v>
                </c:pt>
                <c:pt idx="56">
                  <c:v>78543.241714999996</c:v>
                </c:pt>
                <c:pt idx="57">
                  <c:v>69880.687080000003</c:v>
                </c:pt>
                <c:pt idx="58">
                  <c:v>61228.507444999996</c:v>
                </c:pt>
                <c:pt idx="59">
                  <c:v>52565.077810000003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4400576.3499999996</c:v>
                </c:pt>
                <c:pt idx="10">
                  <c:v>4400576.3499999996</c:v>
                </c:pt>
                <c:pt idx="11">
                  <c:v>4401122.3</c:v>
                </c:pt>
                <c:pt idx="12">
                  <c:v>5602524.1900000004</c:v>
                </c:pt>
                <c:pt idx="13">
                  <c:v>5603394.665</c:v>
                </c:pt>
                <c:pt idx="14">
                  <c:v>5606789.3300000001</c:v>
                </c:pt>
                <c:pt idx="15">
                  <c:v>5606789.3300000001</c:v>
                </c:pt>
                <c:pt idx="16">
                  <c:v>5606789.3300000001</c:v>
                </c:pt>
                <c:pt idx="17">
                  <c:v>5606789.3300000001</c:v>
                </c:pt>
                <c:pt idx="18">
                  <c:v>5606789.3300000001</c:v>
                </c:pt>
                <c:pt idx="19">
                  <c:v>5607659.8049999997</c:v>
                </c:pt>
                <c:pt idx="20">
                  <c:v>5608530.2800000003</c:v>
                </c:pt>
                <c:pt idx="21">
                  <c:v>5608560.1237500003</c:v>
                </c:pt>
                <c:pt idx="22">
                  <c:v>5610214.3075000001</c:v>
                </c:pt>
                <c:pt idx="23">
                  <c:v>5610243.5262500001</c:v>
                </c:pt>
                <c:pt idx="24">
                  <c:v>6413653.3799999999</c:v>
                </c:pt>
                <c:pt idx="25">
                  <c:v>6421827.0580000002</c:v>
                </c:pt>
                <c:pt idx="26">
                  <c:v>6424635.2215</c:v>
                </c:pt>
                <c:pt idx="27">
                  <c:v>6424635.2215</c:v>
                </c:pt>
                <c:pt idx="28">
                  <c:v>6427352.5099999998</c:v>
                </c:pt>
                <c:pt idx="29">
                  <c:v>6427352.5099999998</c:v>
                </c:pt>
                <c:pt idx="30">
                  <c:v>6427352.5099999998</c:v>
                </c:pt>
                <c:pt idx="31">
                  <c:v>6424658.0965</c:v>
                </c:pt>
                <c:pt idx="32">
                  <c:v>6424680.9715</c:v>
                </c:pt>
                <c:pt idx="33">
                  <c:v>6421996.3392500002</c:v>
                </c:pt>
                <c:pt idx="34">
                  <c:v>6419320.5507500004</c:v>
                </c:pt>
                <c:pt idx="35">
                  <c:v>6416635.2934999997</c:v>
                </c:pt>
                <c:pt idx="36">
                  <c:v>7825620.7708000001</c:v>
                </c:pt>
                <c:pt idx="37">
                  <c:v>7840872.6675000004</c:v>
                </c:pt>
                <c:pt idx="38">
                  <c:v>7846133.1670500003</c:v>
                </c:pt>
                <c:pt idx="39">
                  <c:v>7846133.1670500003</c:v>
                </c:pt>
                <c:pt idx="40">
                  <c:v>7851162.4906249996</c:v>
                </c:pt>
                <c:pt idx="41">
                  <c:v>7851162.4906249996</c:v>
                </c:pt>
                <c:pt idx="42">
                  <c:v>7851162.4906249996</c:v>
                </c:pt>
                <c:pt idx="43">
                  <c:v>7846158.6670500003</c:v>
                </c:pt>
                <c:pt idx="44">
                  <c:v>7846184.1670500003</c:v>
                </c:pt>
                <c:pt idx="45">
                  <c:v>7841062.3550000004</c:v>
                </c:pt>
                <c:pt idx="46">
                  <c:v>7836074.7814250002</c:v>
                </c:pt>
                <c:pt idx="47">
                  <c:v>7830952.0943750003</c:v>
                </c:pt>
                <c:pt idx="48">
                  <c:v>10843572.210674999</c:v>
                </c:pt>
                <c:pt idx="49">
                  <c:v>10869690.99958</c:v>
                </c:pt>
                <c:pt idx="50">
                  <c:v>10878492.241714999</c:v>
                </c:pt>
                <c:pt idx="51">
                  <c:v>10878492.241714999</c:v>
                </c:pt>
                <c:pt idx="52">
                  <c:v>10887186.17135</c:v>
                </c:pt>
                <c:pt idx="53">
                  <c:v>10887186.17135</c:v>
                </c:pt>
                <c:pt idx="54">
                  <c:v>10887186.17135</c:v>
                </c:pt>
                <c:pt idx="55">
                  <c:v>10878517.741714999</c:v>
                </c:pt>
                <c:pt idx="56">
                  <c:v>10878543.241714999</c:v>
                </c:pt>
                <c:pt idx="57">
                  <c:v>10869880.68708</c:v>
                </c:pt>
                <c:pt idx="58">
                  <c:v>10861228.507445</c:v>
                </c:pt>
                <c:pt idx="59">
                  <c:v>10852565.077810001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83" workbookViewId="0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-34428" y="34427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6">
          <cell r="B26">
            <v>71280.000000000015</v>
          </cell>
        </row>
        <row r="31">
          <cell r="U31">
            <v>74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5"/>
  <sheetViews>
    <sheetView showGridLines="0" workbookViewId="0">
      <selection activeCell="A4" sqref="A4"/>
    </sheetView>
  </sheetViews>
  <sheetFormatPr baseColWidth="10" defaultColWidth="9.1640625" defaultRowHeight="14" x14ac:dyDescent="0.2"/>
  <cols>
    <col min="1" max="1" width="47.33203125" style="325" bestFit="1" customWidth="1"/>
    <col min="2" max="2" width="10.6640625" style="325" customWidth="1"/>
    <col min="3" max="3" width="39.6640625" style="325" bestFit="1" customWidth="1"/>
    <col min="4" max="16384" width="9.1640625" style="325"/>
  </cols>
  <sheetData>
    <row r="1" spans="1:3" ht="19" x14ac:dyDescent="0.25">
      <c r="B1" s="330" t="s">
        <v>1206</v>
      </c>
      <c r="C1" s="326"/>
    </row>
    <row r="2" spans="1:3" ht="19" x14ac:dyDescent="0.25">
      <c r="A2" s="327" t="s">
        <v>1205</v>
      </c>
      <c r="C2" s="327" t="s">
        <v>1204</v>
      </c>
    </row>
    <row r="3" spans="1:3" ht="3" customHeight="1" x14ac:dyDescent="0.2"/>
    <row r="4" spans="1:3" ht="15" x14ac:dyDescent="0.2">
      <c r="A4" s="328" t="s">
        <v>1186</v>
      </c>
      <c r="C4" s="328" t="s">
        <v>1142</v>
      </c>
    </row>
    <row r="5" spans="1:3" ht="15" x14ac:dyDescent="0.2">
      <c r="A5" s="329" t="s">
        <v>1191</v>
      </c>
      <c r="C5" s="328" t="s">
        <v>1143</v>
      </c>
    </row>
    <row r="6" spans="1:3" ht="15" x14ac:dyDescent="0.2">
      <c r="A6" s="328" t="s">
        <v>1189</v>
      </c>
      <c r="C6" s="328" t="s">
        <v>1144</v>
      </c>
    </row>
    <row r="7" spans="1:3" ht="15" x14ac:dyDescent="0.2">
      <c r="A7" s="328" t="s">
        <v>1187</v>
      </c>
      <c r="C7" s="328" t="s">
        <v>1145</v>
      </c>
    </row>
    <row r="8" spans="1:3" ht="15" x14ac:dyDescent="0.2">
      <c r="A8" s="328" t="s">
        <v>1188</v>
      </c>
      <c r="C8" s="328" t="s">
        <v>1146</v>
      </c>
    </row>
    <row r="9" spans="1:3" ht="15" x14ac:dyDescent="0.2">
      <c r="A9" s="328" t="s">
        <v>1144</v>
      </c>
      <c r="C9" s="328" t="s">
        <v>1147</v>
      </c>
    </row>
    <row r="10" spans="1:3" ht="15" x14ac:dyDescent="0.2">
      <c r="A10" s="328" t="s">
        <v>1142</v>
      </c>
      <c r="C10" s="328" t="s">
        <v>1148</v>
      </c>
    </row>
    <row r="11" spans="1:3" ht="15" x14ac:dyDescent="0.2">
      <c r="A11" s="329" t="s">
        <v>1193</v>
      </c>
      <c r="C11" s="328" t="s">
        <v>1149</v>
      </c>
    </row>
    <row r="12" spans="1:3" ht="15" x14ac:dyDescent="0.2">
      <c r="A12" s="329" t="s">
        <v>1200</v>
      </c>
      <c r="C12" s="328" t="s">
        <v>1150</v>
      </c>
    </row>
    <row r="13" spans="1:3" ht="15" x14ac:dyDescent="0.2">
      <c r="A13" s="329" t="s">
        <v>1178</v>
      </c>
      <c r="C13" s="328" t="s">
        <v>1151</v>
      </c>
    </row>
    <row r="14" spans="1:3" ht="15" x14ac:dyDescent="0.2">
      <c r="A14" s="329" t="s">
        <v>1174</v>
      </c>
      <c r="C14" s="329" t="s">
        <v>1152</v>
      </c>
    </row>
    <row r="15" spans="1:3" ht="15" x14ac:dyDescent="0.2">
      <c r="A15" s="328" t="s">
        <v>1177</v>
      </c>
      <c r="C15" s="329" t="s">
        <v>1153</v>
      </c>
    </row>
    <row r="16" spans="1:3" ht="15" x14ac:dyDescent="0.2">
      <c r="A16" s="328" t="s">
        <v>1175</v>
      </c>
      <c r="C16" s="329" t="s">
        <v>1154</v>
      </c>
    </row>
    <row r="17" spans="1:3" ht="15" x14ac:dyDescent="0.2">
      <c r="A17" s="328" t="s">
        <v>1176</v>
      </c>
      <c r="C17" s="328" t="s">
        <v>1155</v>
      </c>
    </row>
    <row r="18" spans="1:3" ht="15" x14ac:dyDescent="0.2">
      <c r="A18" s="328" t="s">
        <v>1166</v>
      </c>
      <c r="C18" s="329" t="s">
        <v>1156</v>
      </c>
    </row>
    <row r="19" spans="1:3" ht="15" x14ac:dyDescent="0.2">
      <c r="A19" s="329" t="s">
        <v>1163</v>
      </c>
      <c r="C19" s="329" t="s">
        <v>1157</v>
      </c>
    </row>
    <row r="20" spans="1:3" ht="15" x14ac:dyDescent="0.2">
      <c r="A20" s="329" t="s">
        <v>1165</v>
      </c>
      <c r="C20" s="328" t="s">
        <v>1158</v>
      </c>
    </row>
    <row r="21" spans="1:3" ht="15" x14ac:dyDescent="0.2">
      <c r="A21" s="329" t="s">
        <v>1164</v>
      </c>
      <c r="C21" s="328" t="s">
        <v>1159</v>
      </c>
    </row>
    <row r="22" spans="1:3" ht="15" x14ac:dyDescent="0.2">
      <c r="A22" s="328" t="s">
        <v>1169</v>
      </c>
      <c r="C22" s="329" t="s">
        <v>1160</v>
      </c>
    </row>
    <row r="23" spans="1:3" ht="15" x14ac:dyDescent="0.2">
      <c r="A23" s="328" t="s">
        <v>1168</v>
      </c>
      <c r="C23" s="329" t="s">
        <v>1161</v>
      </c>
    </row>
    <row r="24" spans="1:3" ht="15" x14ac:dyDescent="0.2">
      <c r="A24" s="328" t="s">
        <v>1167</v>
      </c>
      <c r="C24" s="328" t="s">
        <v>1162</v>
      </c>
    </row>
    <row r="25" spans="1:3" ht="15" x14ac:dyDescent="0.2">
      <c r="A25" s="328" t="s">
        <v>1172</v>
      </c>
      <c r="C25" s="329" t="s">
        <v>1163</v>
      </c>
    </row>
    <row r="26" spans="1:3" ht="15" x14ac:dyDescent="0.2">
      <c r="A26" s="328" t="s">
        <v>1173</v>
      </c>
      <c r="C26" s="329" t="s">
        <v>1164</v>
      </c>
    </row>
    <row r="27" spans="1:3" ht="15" x14ac:dyDescent="0.2">
      <c r="A27" s="328" t="s">
        <v>1158</v>
      </c>
      <c r="C27" s="329" t="s">
        <v>1165</v>
      </c>
    </row>
    <row r="28" spans="1:3" ht="15" x14ac:dyDescent="0.2">
      <c r="A28" s="329" t="s">
        <v>1161</v>
      </c>
      <c r="C28" s="328" t="s">
        <v>1166</v>
      </c>
    </row>
    <row r="29" spans="1:3" ht="15" x14ac:dyDescent="0.2">
      <c r="A29" s="329" t="s">
        <v>1157</v>
      </c>
      <c r="C29" s="328" t="s">
        <v>1167</v>
      </c>
    </row>
    <row r="30" spans="1:3" ht="15" x14ac:dyDescent="0.2">
      <c r="A30" s="329" t="s">
        <v>1160</v>
      </c>
      <c r="C30" s="328" t="s">
        <v>1168</v>
      </c>
    </row>
    <row r="31" spans="1:3" ht="15" x14ac:dyDescent="0.2">
      <c r="A31" s="328" t="s">
        <v>1162</v>
      </c>
      <c r="C31" s="328" t="s">
        <v>1169</v>
      </c>
    </row>
    <row r="32" spans="1:3" ht="15" x14ac:dyDescent="0.2">
      <c r="A32" s="328" t="s">
        <v>1159</v>
      </c>
      <c r="C32" s="328" t="s">
        <v>1170</v>
      </c>
    </row>
    <row r="33" spans="1:3" ht="15" x14ac:dyDescent="0.2">
      <c r="A33" s="329" t="s">
        <v>1152</v>
      </c>
      <c r="C33" s="328" t="s">
        <v>1171</v>
      </c>
    </row>
    <row r="34" spans="1:3" ht="15" x14ac:dyDescent="0.2">
      <c r="A34" s="328" t="s">
        <v>1155</v>
      </c>
      <c r="C34" s="328" t="s">
        <v>1172</v>
      </c>
    </row>
    <row r="35" spans="1:3" ht="15" x14ac:dyDescent="0.2">
      <c r="A35" s="329" t="s">
        <v>1153</v>
      </c>
      <c r="C35" s="328" t="s">
        <v>1173</v>
      </c>
    </row>
    <row r="36" spans="1:3" ht="15" x14ac:dyDescent="0.2">
      <c r="A36" s="329" t="s">
        <v>1154</v>
      </c>
      <c r="C36" s="329" t="s">
        <v>1174</v>
      </c>
    </row>
    <row r="37" spans="1:3" ht="15" x14ac:dyDescent="0.2">
      <c r="A37" s="328" t="s">
        <v>1149</v>
      </c>
      <c r="C37" s="328" t="s">
        <v>1175</v>
      </c>
    </row>
    <row r="38" spans="1:3" ht="15" x14ac:dyDescent="0.2">
      <c r="A38" s="328" t="s">
        <v>1148</v>
      </c>
      <c r="C38" s="328" t="s">
        <v>1176</v>
      </c>
    </row>
    <row r="39" spans="1:3" ht="15" x14ac:dyDescent="0.2">
      <c r="A39" s="328" t="s">
        <v>1146</v>
      </c>
      <c r="C39" s="328" t="s">
        <v>1177</v>
      </c>
    </row>
    <row r="40" spans="1:3" ht="15" x14ac:dyDescent="0.2">
      <c r="A40" s="328" t="s">
        <v>1147</v>
      </c>
      <c r="C40" s="329" t="s">
        <v>1178</v>
      </c>
    </row>
    <row r="41" spans="1:3" ht="15" x14ac:dyDescent="0.2">
      <c r="A41" s="328" t="s">
        <v>1145</v>
      </c>
      <c r="C41" s="329" t="s">
        <v>1179</v>
      </c>
    </row>
    <row r="42" spans="1:3" ht="15" x14ac:dyDescent="0.2">
      <c r="A42" s="328" t="s">
        <v>1151</v>
      </c>
      <c r="C42" s="328" t="s">
        <v>1180</v>
      </c>
    </row>
    <row r="43" spans="1:3" ht="15" x14ac:dyDescent="0.2">
      <c r="A43" s="328" t="s">
        <v>1150</v>
      </c>
      <c r="C43" s="328" t="s">
        <v>1181</v>
      </c>
    </row>
    <row r="44" spans="1:3" ht="15" x14ac:dyDescent="0.2">
      <c r="A44" s="328" t="s">
        <v>1143</v>
      </c>
      <c r="C44" s="329" t="s">
        <v>1182</v>
      </c>
    </row>
    <row r="45" spans="1:3" ht="15" x14ac:dyDescent="0.2">
      <c r="A45" s="329" t="s">
        <v>1190</v>
      </c>
      <c r="C45" s="328" t="s">
        <v>1183</v>
      </c>
    </row>
    <row r="46" spans="1:3" ht="15" x14ac:dyDescent="0.2">
      <c r="A46" s="328" t="s">
        <v>1196</v>
      </c>
      <c r="C46" s="328" t="s">
        <v>1184</v>
      </c>
    </row>
    <row r="47" spans="1:3" ht="15" x14ac:dyDescent="0.2">
      <c r="A47" s="328" t="s">
        <v>1194</v>
      </c>
      <c r="C47" s="329" t="s">
        <v>1185</v>
      </c>
    </row>
    <row r="48" spans="1:3" ht="15" x14ac:dyDescent="0.2">
      <c r="A48" s="328" t="s">
        <v>1195</v>
      </c>
      <c r="C48" s="328" t="s">
        <v>1186</v>
      </c>
    </row>
    <row r="49" spans="1:3" ht="15" x14ac:dyDescent="0.2">
      <c r="A49" s="328" t="s">
        <v>1192</v>
      </c>
      <c r="C49" s="328" t="s">
        <v>1187</v>
      </c>
    </row>
    <row r="50" spans="1:3" ht="15" x14ac:dyDescent="0.2">
      <c r="A50" s="329" t="s">
        <v>1179</v>
      </c>
      <c r="C50" s="328" t="s">
        <v>1188</v>
      </c>
    </row>
    <row r="51" spans="1:3" ht="15" x14ac:dyDescent="0.2">
      <c r="A51" s="329" t="s">
        <v>1185</v>
      </c>
      <c r="C51" s="328" t="s">
        <v>1189</v>
      </c>
    </row>
    <row r="52" spans="1:3" ht="15" x14ac:dyDescent="0.2">
      <c r="A52" s="329" t="s">
        <v>1156</v>
      </c>
      <c r="C52" s="329" t="s">
        <v>1190</v>
      </c>
    </row>
    <row r="53" spans="1:3" ht="15" x14ac:dyDescent="0.2">
      <c r="A53" s="329" t="s">
        <v>1182</v>
      </c>
      <c r="C53" s="329" t="s">
        <v>1191</v>
      </c>
    </row>
    <row r="54" spans="1:3" ht="15" x14ac:dyDescent="0.2">
      <c r="A54" s="328" t="s">
        <v>1171</v>
      </c>
      <c r="C54" s="328" t="s">
        <v>1192</v>
      </c>
    </row>
    <row r="55" spans="1:3" ht="15" x14ac:dyDescent="0.2">
      <c r="A55" s="328" t="s">
        <v>1184</v>
      </c>
      <c r="C55" s="329" t="s">
        <v>1193</v>
      </c>
    </row>
    <row r="56" spans="1:3" ht="15" x14ac:dyDescent="0.2">
      <c r="A56" s="328" t="s">
        <v>1180</v>
      </c>
      <c r="C56" s="328" t="s">
        <v>1194</v>
      </c>
    </row>
    <row r="57" spans="1:3" ht="15" x14ac:dyDescent="0.2">
      <c r="A57" s="328" t="s">
        <v>1183</v>
      </c>
      <c r="C57" s="328" t="s">
        <v>1195</v>
      </c>
    </row>
    <row r="58" spans="1:3" ht="15" x14ac:dyDescent="0.2">
      <c r="A58" s="328" t="s">
        <v>1181</v>
      </c>
      <c r="C58" s="328" t="s">
        <v>1196</v>
      </c>
    </row>
    <row r="59" spans="1:3" ht="15" x14ac:dyDescent="0.2">
      <c r="A59" s="328" t="s">
        <v>1170</v>
      </c>
      <c r="C59" s="328" t="s">
        <v>1197</v>
      </c>
    </row>
    <row r="60" spans="1:3" ht="15" x14ac:dyDescent="0.2">
      <c r="A60" s="329" t="s">
        <v>1202</v>
      </c>
      <c r="C60" s="328" t="s">
        <v>1198</v>
      </c>
    </row>
    <row r="61" spans="1:3" ht="15" x14ac:dyDescent="0.2">
      <c r="A61" s="329" t="s">
        <v>1203</v>
      </c>
      <c r="C61" s="328" t="s">
        <v>1199</v>
      </c>
    </row>
    <row r="62" spans="1:3" ht="15" x14ac:dyDescent="0.2">
      <c r="A62" s="328" t="s">
        <v>1201</v>
      </c>
      <c r="C62" s="329" t="s">
        <v>1200</v>
      </c>
    </row>
    <row r="63" spans="1:3" ht="15" x14ac:dyDescent="0.2">
      <c r="A63" s="328" t="s">
        <v>1197</v>
      </c>
      <c r="C63" s="328" t="s">
        <v>1201</v>
      </c>
    </row>
    <row r="64" spans="1:3" ht="15" x14ac:dyDescent="0.2">
      <c r="A64" s="328" t="s">
        <v>1199</v>
      </c>
      <c r="C64" s="329" t="s">
        <v>1202</v>
      </c>
    </row>
    <row r="65" spans="1:3" ht="15" x14ac:dyDescent="0.2">
      <c r="A65" s="328" t="s">
        <v>1198</v>
      </c>
      <c r="C65" s="329" t="s">
        <v>1203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zoomScaleNormal="100" workbookViewId="0">
      <selection activeCell="D11" sqref="D11"/>
    </sheetView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966</v>
      </c>
      <c r="E2" s="6" t="s">
        <v>874</v>
      </c>
      <c r="F2" s="6" t="s">
        <v>938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969</v>
      </c>
      <c r="D9" s="6" t="s">
        <v>966</v>
      </c>
      <c r="E9" s="6" t="s">
        <v>874</v>
      </c>
      <c r="F9" s="6" t="s">
        <v>938</v>
      </c>
    </row>
    <row r="10" spans="2:6" x14ac:dyDescent="0.15">
      <c r="D10" s="6"/>
      <c r="E10" s="6"/>
    </row>
    <row r="11" spans="2:6" x14ac:dyDescent="0.15">
      <c r="B11" t="s">
        <v>967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968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980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972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966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1072</v>
      </c>
      <c r="D22" s="6" t="s">
        <v>1073</v>
      </c>
      <c r="E22" s="6" t="s">
        <v>1074</v>
      </c>
      <c r="F22" s="6" t="s">
        <v>1078</v>
      </c>
    </row>
    <row r="23" spans="2:7" x14ac:dyDescent="0.15">
      <c r="B23" s="21" t="s">
        <v>887</v>
      </c>
      <c r="C23" s="9"/>
      <c r="D23" s="9"/>
      <c r="F23"/>
    </row>
    <row r="24" spans="2:7" x14ac:dyDescent="0.15">
      <c r="B24" t="s">
        <v>973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974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975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976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977</v>
      </c>
      <c r="D29" s="253">
        <f>NPV(D27,C19:G19)</f>
        <v>785408.06015043741</v>
      </c>
      <c r="F29"/>
    </row>
    <row r="30" spans="2:7" x14ac:dyDescent="0.15">
      <c r="B30" t="s">
        <v>978</v>
      </c>
      <c r="E30" s="253">
        <f>NPV(E27,D19:G19)</f>
        <v>2486810.2746222913</v>
      </c>
      <c r="F30"/>
    </row>
    <row r="31" spans="2:7" x14ac:dyDescent="0.15">
      <c r="B31" t="s">
        <v>979</v>
      </c>
      <c r="F31" s="253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1077</v>
      </c>
      <c r="C34" s="6"/>
      <c r="D34" s="6">
        <f>+C20</f>
        <v>150000</v>
      </c>
      <c r="E34" s="6">
        <f>+D20</f>
        <v>250000</v>
      </c>
      <c r="F34" s="6" t="s">
        <v>1076</v>
      </c>
      <c r="G34" s="6" t="s">
        <v>1079</v>
      </c>
    </row>
    <row r="35" spans="2:7" x14ac:dyDescent="0.15">
      <c r="C35" s="6"/>
      <c r="D35" s="6"/>
      <c r="E35" s="6"/>
      <c r="G35" s="6"/>
    </row>
    <row r="36" spans="2:7" x14ac:dyDescent="0.15">
      <c r="C36" s="296" t="s">
        <v>1099</v>
      </c>
      <c r="D36" s="296"/>
      <c r="E36" s="296"/>
      <c r="G36" s="6"/>
    </row>
    <row r="37" spans="2:7" x14ac:dyDescent="0.15">
      <c r="B37" t="s">
        <v>956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1075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1075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1076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topLeftCell="A49" zoomScaleNormal="100" workbookViewId="0">
      <pane xSplit="2" ySplit="1" topLeftCell="C50" activePane="bottomRight" state="frozen"/>
      <selection activeCell="A49" sqref="A49"/>
      <selection pane="topRight" activeCell="C49" sqref="C49"/>
      <selection pane="bottomLeft" activeCell="A50" sqref="A50"/>
      <selection pane="bottomRight" activeCell="E90" sqref="E90"/>
    </sheetView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806</v>
      </c>
      <c r="D1" s="33" t="s">
        <v>808</v>
      </c>
      <c r="E1" s="33" t="s">
        <v>810</v>
      </c>
      <c r="F1" s="33" t="s">
        <v>809</v>
      </c>
      <c r="H1" s="34" t="s">
        <v>811</v>
      </c>
      <c r="I1" s="34" t="s">
        <v>1045</v>
      </c>
      <c r="J1" s="34" t="s">
        <v>1046</v>
      </c>
      <c r="K1" s="34" t="s">
        <v>321</v>
      </c>
    </row>
    <row r="2" spans="1:11" x14ac:dyDescent="0.15">
      <c r="C2" s="33" t="s">
        <v>807</v>
      </c>
    </row>
    <row r="3" spans="1:11" x14ac:dyDescent="0.15">
      <c r="A3" s="272">
        <v>1</v>
      </c>
      <c r="B3" s="272">
        <v>1</v>
      </c>
      <c r="C3" s="185" t="s">
        <v>801</v>
      </c>
      <c r="D3" s="185" t="s">
        <v>624</v>
      </c>
      <c r="E3" s="185" t="s">
        <v>698</v>
      </c>
      <c r="F3" s="185" t="s">
        <v>789</v>
      </c>
      <c r="G3" s="273">
        <v>1</v>
      </c>
      <c r="H3" s="262" t="s">
        <v>1044</v>
      </c>
      <c r="I3" s="10"/>
      <c r="J3" s="10"/>
    </row>
    <row r="4" spans="1:11" x14ac:dyDescent="0.15">
      <c r="A4" s="272" t="s">
        <v>1048</v>
      </c>
      <c r="B4" s="272">
        <v>1</v>
      </c>
      <c r="C4" s="185" t="s">
        <v>801</v>
      </c>
      <c r="D4" s="185" t="s">
        <v>1047</v>
      </c>
      <c r="E4" s="185" t="s">
        <v>783</v>
      </c>
      <c r="F4" s="185" t="s">
        <v>789</v>
      </c>
      <c r="G4" s="273">
        <v>1</v>
      </c>
      <c r="H4" s="10"/>
      <c r="I4" s="10"/>
      <c r="J4" s="10"/>
    </row>
    <row r="5" spans="1:11" x14ac:dyDescent="0.15">
      <c r="A5" s="272">
        <v>0</v>
      </c>
      <c r="B5" s="272">
        <v>1</v>
      </c>
      <c r="C5" s="185" t="s">
        <v>801</v>
      </c>
      <c r="D5" s="185" t="s">
        <v>625</v>
      </c>
      <c r="E5" s="185" t="s">
        <v>782</v>
      </c>
      <c r="F5" s="185" t="s">
        <v>792</v>
      </c>
      <c r="G5" s="273">
        <v>2</v>
      </c>
      <c r="H5" s="10"/>
      <c r="I5" s="10"/>
      <c r="J5" s="10"/>
    </row>
    <row r="6" spans="1:11" x14ac:dyDescent="0.15">
      <c r="A6" s="272">
        <v>0</v>
      </c>
      <c r="B6" s="272">
        <v>1</v>
      </c>
      <c r="C6" s="185" t="s">
        <v>801</v>
      </c>
      <c r="D6" s="185" t="s">
        <v>623</v>
      </c>
      <c r="E6" s="185" t="s">
        <v>781</v>
      </c>
      <c r="F6" s="185" t="s">
        <v>790</v>
      </c>
      <c r="G6" s="273">
        <v>3</v>
      </c>
      <c r="H6" s="10"/>
      <c r="I6" s="10"/>
      <c r="J6" s="10"/>
    </row>
    <row r="7" spans="1:11" x14ac:dyDescent="0.15">
      <c r="A7" s="272">
        <v>5</v>
      </c>
      <c r="B7" s="272">
        <v>2</v>
      </c>
      <c r="C7" s="185" t="s">
        <v>802</v>
      </c>
      <c r="D7" s="185" t="s">
        <v>619</v>
      </c>
      <c r="E7" s="185" t="s">
        <v>633</v>
      </c>
      <c r="F7" s="185" t="s">
        <v>789</v>
      </c>
      <c r="G7" s="273">
        <v>1</v>
      </c>
      <c r="H7" s="10"/>
      <c r="I7" s="10" t="s">
        <v>1044</v>
      </c>
      <c r="J7" s="10" t="s">
        <v>1044</v>
      </c>
    </row>
    <row r="8" spans="1:11" x14ac:dyDescent="0.15">
      <c r="A8" s="272">
        <v>0</v>
      </c>
      <c r="B8" s="272">
        <v>2</v>
      </c>
      <c r="C8" s="185" t="s">
        <v>802</v>
      </c>
      <c r="D8" s="185" t="s">
        <v>621</v>
      </c>
      <c r="E8" s="185" t="s">
        <v>630</v>
      </c>
      <c r="F8" s="185" t="s">
        <v>789</v>
      </c>
      <c r="G8" s="273">
        <v>1</v>
      </c>
      <c r="H8" s="10"/>
      <c r="I8" s="10"/>
      <c r="J8" s="10"/>
    </row>
    <row r="9" spans="1:11" x14ac:dyDescent="0.15">
      <c r="A9" s="272">
        <v>1</v>
      </c>
      <c r="B9" s="272">
        <v>2</v>
      </c>
      <c r="C9" s="185" t="s">
        <v>802</v>
      </c>
      <c r="D9" s="185" t="s">
        <v>634</v>
      </c>
      <c r="E9" s="185" t="s">
        <v>635</v>
      </c>
      <c r="F9" s="185" t="s">
        <v>789</v>
      </c>
      <c r="G9" s="273">
        <v>1</v>
      </c>
      <c r="H9" s="262" t="s">
        <v>1044</v>
      </c>
      <c r="I9" s="10"/>
      <c r="J9" s="10"/>
    </row>
    <row r="10" spans="1:11" x14ac:dyDescent="0.15">
      <c r="A10" s="272">
        <v>0</v>
      </c>
      <c r="B10" s="272">
        <v>2</v>
      </c>
      <c r="C10" s="185" t="s">
        <v>802</v>
      </c>
      <c r="D10" s="185" t="s">
        <v>622</v>
      </c>
      <c r="E10" s="185" t="s">
        <v>628</v>
      </c>
      <c r="F10" s="185" t="s">
        <v>789</v>
      </c>
      <c r="G10" s="273">
        <v>1</v>
      </c>
      <c r="H10" s="10"/>
      <c r="I10" s="10"/>
      <c r="J10" s="10"/>
    </row>
    <row r="11" spans="1:11" x14ac:dyDescent="0.15">
      <c r="A11" s="272" t="s">
        <v>1048</v>
      </c>
      <c r="B11" s="272">
        <v>2</v>
      </c>
      <c r="C11" s="185" t="s">
        <v>802</v>
      </c>
      <c r="D11" s="185" t="s">
        <v>618</v>
      </c>
      <c r="E11" s="185" t="s">
        <v>632</v>
      </c>
      <c r="F11" s="185" t="s">
        <v>792</v>
      </c>
      <c r="G11" s="273">
        <v>2</v>
      </c>
      <c r="H11" s="10"/>
      <c r="I11" s="10"/>
      <c r="J11" s="10"/>
    </row>
    <row r="12" spans="1:11" x14ac:dyDescent="0.15">
      <c r="A12" s="272">
        <v>0</v>
      </c>
      <c r="B12" s="272">
        <v>2</v>
      </c>
      <c r="C12" s="185" t="s">
        <v>802</v>
      </c>
      <c r="D12" s="185" t="s">
        <v>620</v>
      </c>
      <c r="E12" s="185" t="s">
        <v>627</v>
      </c>
      <c r="F12" s="185" t="s">
        <v>790</v>
      </c>
      <c r="G12" s="273">
        <v>3</v>
      </c>
      <c r="H12" s="10"/>
      <c r="I12" s="10"/>
      <c r="J12" s="10"/>
    </row>
    <row r="13" spans="1:11" x14ac:dyDescent="0.15">
      <c r="A13" s="272" t="s">
        <v>1049</v>
      </c>
      <c r="B13" s="272">
        <v>2</v>
      </c>
      <c r="C13" s="185" t="s">
        <v>802</v>
      </c>
      <c r="D13" s="185" t="s">
        <v>787</v>
      </c>
      <c r="E13" s="185" t="s">
        <v>788</v>
      </c>
      <c r="F13" s="185" t="s">
        <v>794</v>
      </c>
      <c r="G13" s="273">
        <v>4</v>
      </c>
      <c r="H13" s="10"/>
      <c r="I13" s="10"/>
      <c r="J13" s="10"/>
    </row>
    <row r="14" spans="1:11" x14ac:dyDescent="0.15">
      <c r="A14" s="272">
        <v>5</v>
      </c>
      <c r="B14" s="272">
        <v>3</v>
      </c>
      <c r="C14" s="185" t="s">
        <v>344</v>
      </c>
      <c r="D14" s="185" t="s">
        <v>636</v>
      </c>
      <c r="E14" s="185" t="s">
        <v>631</v>
      </c>
      <c r="F14" s="185" t="s">
        <v>789</v>
      </c>
      <c r="G14" s="273">
        <v>1</v>
      </c>
      <c r="H14" s="10"/>
      <c r="I14" s="10" t="s">
        <v>1044</v>
      </c>
      <c r="J14" s="10" t="s">
        <v>1044</v>
      </c>
    </row>
    <row r="15" spans="1:11" x14ac:dyDescent="0.15">
      <c r="A15" s="272">
        <v>0</v>
      </c>
      <c r="B15" s="272">
        <v>3</v>
      </c>
      <c r="C15" s="185" t="s">
        <v>344</v>
      </c>
      <c r="D15" s="185" t="s">
        <v>637</v>
      </c>
      <c r="E15" s="185" t="s">
        <v>629</v>
      </c>
      <c r="F15" s="185" t="s">
        <v>789</v>
      </c>
      <c r="G15" s="273">
        <v>1</v>
      </c>
      <c r="H15" s="10"/>
      <c r="I15" s="10"/>
      <c r="J15" s="10"/>
    </row>
    <row r="16" spans="1:11" x14ac:dyDescent="0.15">
      <c r="A16" s="272">
        <v>0</v>
      </c>
      <c r="B16" s="272">
        <v>3</v>
      </c>
      <c r="C16" s="185" t="s">
        <v>344</v>
      </c>
      <c r="D16" s="185" t="s">
        <v>798</v>
      </c>
      <c r="E16" s="185" t="s">
        <v>799</v>
      </c>
      <c r="F16" s="185" t="s">
        <v>792</v>
      </c>
      <c r="G16" s="273">
        <v>3</v>
      </c>
      <c r="H16" s="10"/>
      <c r="I16" s="10"/>
      <c r="J16" s="10"/>
    </row>
    <row r="17" spans="1:10" x14ac:dyDescent="0.15">
      <c r="A17" s="272">
        <v>1</v>
      </c>
      <c r="B17" s="272">
        <v>4</v>
      </c>
      <c r="C17" s="185" t="s">
        <v>800</v>
      </c>
      <c r="D17" s="185" t="s">
        <v>607</v>
      </c>
      <c r="E17" s="185" t="s">
        <v>702</v>
      </c>
      <c r="F17" s="185" t="s">
        <v>789</v>
      </c>
      <c r="G17" s="273">
        <v>1</v>
      </c>
      <c r="H17" s="10" t="s">
        <v>1044</v>
      </c>
      <c r="I17" s="10"/>
      <c r="J17" s="10"/>
    </row>
    <row r="18" spans="1:10" x14ac:dyDescent="0.15">
      <c r="A18" s="272">
        <v>0</v>
      </c>
      <c r="B18" s="272">
        <v>4</v>
      </c>
      <c r="C18" s="185" t="s">
        <v>800</v>
      </c>
      <c r="D18" s="185" t="s">
        <v>626</v>
      </c>
      <c r="E18" s="185" t="s">
        <v>746</v>
      </c>
      <c r="F18" s="185" t="s">
        <v>789</v>
      </c>
      <c r="G18" s="273">
        <v>1</v>
      </c>
      <c r="H18" s="10"/>
      <c r="I18" s="10"/>
      <c r="J18" s="10"/>
    </row>
    <row r="19" spans="1:10" x14ac:dyDescent="0.15">
      <c r="A19" s="272">
        <v>0</v>
      </c>
      <c r="B19" s="272">
        <v>4</v>
      </c>
      <c r="C19" s="185" t="s">
        <v>800</v>
      </c>
      <c r="D19" s="185" t="s">
        <v>608</v>
      </c>
      <c r="E19" s="185" t="s">
        <v>700</v>
      </c>
      <c r="F19" s="185" t="s">
        <v>789</v>
      </c>
      <c r="G19" s="273">
        <v>1</v>
      </c>
      <c r="H19" s="10"/>
      <c r="I19" s="10"/>
      <c r="J19" s="10"/>
    </row>
    <row r="20" spans="1:10" x14ac:dyDescent="0.15">
      <c r="A20" s="272">
        <v>0</v>
      </c>
      <c r="B20" s="272">
        <v>4</v>
      </c>
      <c r="C20" s="185" t="s">
        <v>800</v>
      </c>
      <c r="D20" s="185" t="s">
        <v>609</v>
      </c>
      <c r="E20" s="185" t="s">
        <v>701</v>
      </c>
      <c r="F20" s="185" t="s">
        <v>789</v>
      </c>
      <c r="G20" s="273">
        <v>1</v>
      </c>
      <c r="H20" s="10"/>
      <c r="I20" s="10"/>
      <c r="J20" s="10"/>
    </row>
    <row r="21" spans="1:10" x14ac:dyDescent="0.15">
      <c r="A21" s="272">
        <v>0</v>
      </c>
      <c r="B21" s="272">
        <v>4</v>
      </c>
      <c r="C21" s="185" t="s">
        <v>800</v>
      </c>
      <c r="D21" s="185" t="s">
        <v>696</v>
      </c>
      <c r="E21" s="185" t="s">
        <v>697</v>
      </c>
      <c r="F21" s="185" t="s">
        <v>792</v>
      </c>
      <c r="G21" s="273">
        <v>2</v>
      </c>
      <c r="H21" s="10"/>
      <c r="I21" s="10"/>
      <c r="J21" s="10"/>
    </row>
    <row r="22" spans="1:10" x14ac:dyDescent="0.15">
      <c r="A22" s="272">
        <v>0</v>
      </c>
      <c r="B22" s="272">
        <v>4</v>
      </c>
      <c r="C22" s="185" t="s">
        <v>800</v>
      </c>
      <c r="D22" s="185" t="s">
        <v>747</v>
      </c>
      <c r="E22" s="185" t="s">
        <v>752</v>
      </c>
      <c r="F22" s="185" t="s">
        <v>790</v>
      </c>
      <c r="G22" s="273">
        <v>3</v>
      </c>
      <c r="H22" s="10"/>
      <c r="I22" s="10"/>
      <c r="J22" s="10"/>
    </row>
    <row r="23" spans="1:10" x14ac:dyDescent="0.15">
      <c r="A23" s="272">
        <v>1</v>
      </c>
      <c r="B23" s="272">
        <v>5</v>
      </c>
      <c r="C23" s="185" t="s">
        <v>805</v>
      </c>
      <c r="D23" s="185" t="s">
        <v>748</v>
      </c>
      <c r="E23" s="185" t="s">
        <v>751</v>
      </c>
      <c r="F23" s="185" t="s">
        <v>789</v>
      </c>
      <c r="G23" s="273">
        <v>1</v>
      </c>
      <c r="H23" s="10" t="s">
        <v>1044</v>
      </c>
      <c r="I23" s="10"/>
      <c r="J23" s="10"/>
    </row>
    <row r="24" spans="1:10" x14ac:dyDescent="0.15">
      <c r="A24" s="272">
        <v>0</v>
      </c>
      <c r="B24" s="272">
        <v>5</v>
      </c>
      <c r="C24" s="185" t="s">
        <v>805</v>
      </c>
      <c r="D24" s="185" t="s">
        <v>749</v>
      </c>
      <c r="E24" s="185" t="s">
        <v>750</v>
      </c>
      <c r="F24" s="185" t="s">
        <v>792</v>
      </c>
      <c r="G24" s="273">
        <v>2</v>
      </c>
      <c r="H24" s="10"/>
      <c r="I24" s="10"/>
      <c r="J24" s="10"/>
    </row>
    <row r="25" spans="1:10" x14ac:dyDescent="0.15">
      <c r="A25" s="272">
        <v>0</v>
      </c>
      <c r="B25" s="272">
        <v>5</v>
      </c>
      <c r="C25" s="185" t="s">
        <v>805</v>
      </c>
      <c r="D25" s="185" t="s">
        <v>773</v>
      </c>
      <c r="E25" s="185" t="s">
        <v>774</v>
      </c>
      <c r="F25" s="185" t="s">
        <v>790</v>
      </c>
      <c r="G25" s="273">
        <v>3</v>
      </c>
      <c r="H25" s="10"/>
      <c r="I25" s="10"/>
      <c r="J25" s="10"/>
    </row>
    <row r="26" spans="1:10" x14ac:dyDescent="0.15">
      <c r="A26" s="272" t="s">
        <v>1049</v>
      </c>
      <c r="B26" s="272">
        <v>5</v>
      </c>
      <c r="C26" s="185" t="s">
        <v>805</v>
      </c>
      <c r="D26" s="185" t="s">
        <v>785</v>
      </c>
      <c r="E26" s="185" t="s">
        <v>786</v>
      </c>
      <c r="F26" s="185" t="s">
        <v>795</v>
      </c>
      <c r="G26" s="273">
        <v>4</v>
      </c>
      <c r="H26" s="10"/>
      <c r="I26" s="10"/>
      <c r="J26" s="10"/>
    </row>
    <row r="27" spans="1:10" x14ac:dyDescent="0.15">
      <c r="A27" s="272">
        <v>0</v>
      </c>
      <c r="B27" s="272">
        <v>6</v>
      </c>
      <c r="C27" s="185" t="s">
        <v>803</v>
      </c>
      <c r="D27" s="185" t="s">
        <v>614</v>
      </c>
      <c r="E27" s="185" t="s">
        <v>778</v>
      </c>
      <c r="F27" s="185" t="s">
        <v>793</v>
      </c>
      <c r="G27" s="273">
        <v>1</v>
      </c>
      <c r="H27" s="10"/>
      <c r="I27" s="10"/>
      <c r="J27" s="10"/>
    </row>
    <row r="28" spans="1:10" x14ac:dyDescent="0.15">
      <c r="A28" s="272" t="s">
        <v>1051</v>
      </c>
      <c r="B28" s="272">
        <v>6</v>
      </c>
      <c r="C28" s="185" t="s">
        <v>803</v>
      </c>
      <c r="D28" s="185" t="s">
        <v>616</v>
      </c>
      <c r="E28" s="185" t="s">
        <v>778</v>
      </c>
      <c r="F28" s="185" t="s">
        <v>789</v>
      </c>
      <c r="G28" s="273">
        <v>1</v>
      </c>
      <c r="H28" s="10" t="s">
        <v>1044</v>
      </c>
      <c r="I28" s="10"/>
      <c r="J28" s="10"/>
    </row>
    <row r="29" spans="1:10" x14ac:dyDescent="0.15">
      <c r="A29" s="272">
        <v>2</v>
      </c>
      <c r="B29" s="272">
        <v>6</v>
      </c>
      <c r="C29" s="185" t="s">
        <v>803</v>
      </c>
      <c r="D29" s="185" t="s">
        <v>784</v>
      </c>
      <c r="E29" s="185" t="s">
        <v>635</v>
      </c>
      <c r="F29" s="185" t="s">
        <v>789</v>
      </c>
      <c r="G29" s="273">
        <v>1</v>
      </c>
      <c r="H29" s="10"/>
      <c r="I29" s="10"/>
      <c r="J29" s="10"/>
    </row>
    <row r="30" spans="1:10" x14ac:dyDescent="0.15">
      <c r="A30" s="272">
        <v>0</v>
      </c>
      <c r="B30" s="272">
        <v>6</v>
      </c>
      <c r="C30" s="185" t="s">
        <v>803</v>
      </c>
      <c r="D30" s="185" t="s">
        <v>617</v>
      </c>
      <c r="E30" s="185" t="s">
        <v>780</v>
      </c>
      <c r="F30" s="185" t="s">
        <v>792</v>
      </c>
      <c r="G30" s="273">
        <v>2</v>
      </c>
      <c r="H30" s="10"/>
      <c r="I30" s="10"/>
      <c r="J30" s="10"/>
    </row>
    <row r="31" spans="1:10" x14ac:dyDescent="0.15">
      <c r="A31" s="272">
        <v>0</v>
      </c>
      <c r="B31" s="272">
        <v>6</v>
      </c>
      <c r="C31" s="185" t="s">
        <v>803</v>
      </c>
      <c r="D31" s="185" t="s">
        <v>615</v>
      </c>
      <c r="E31" s="185" t="s">
        <v>779</v>
      </c>
      <c r="F31" s="185" t="s">
        <v>790</v>
      </c>
      <c r="G31" s="273">
        <v>3</v>
      </c>
      <c r="H31" s="10"/>
      <c r="I31" s="10"/>
      <c r="J31" s="10"/>
    </row>
    <row r="32" spans="1:10" x14ac:dyDescent="0.15">
      <c r="A32" s="272">
        <v>3</v>
      </c>
      <c r="B32" s="272">
        <v>7</v>
      </c>
      <c r="C32" s="185" t="s">
        <v>280</v>
      </c>
      <c r="D32" s="185" t="s">
        <v>604</v>
      </c>
      <c r="E32" s="185" t="s">
        <v>861</v>
      </c>
      <c r="F32" s="185" t="s">
        <v>789</v>
      </c>
      <c r="G32" s="273">
        <v>1</v>
      </c>
      <c r="H32" s="10"/>
      <c r="I32" s="10"/>
      <c r="J32" s="10"/>
    </row>
    <row r="33" spans="1:10" x14ac:dyDescent="0.15">
      <c r="A33" s="272">
        <v>4</v>
      </c>
      <c r="B33" s="272">
        <v>7</v>
      </c>
      <c r="C33" s="185" t="s">
        <v>280</v>
      </c>
      <c r="D33" s="185" t="s">
        <v>605</v>
      </c>
      <c r="E33" s="185" t="s">
        <v>775</v>
      </c>
      <c r="F33" s="185" t="s">
        <v>789</v>
      </c>
      <c r="G33" s="273">
        <v>1</v>
      </c>
      <c r="H33" s="10"/>
      <c r="I33" s="10"/>
      <c r="J33" s="10" t="s">
        <v>1044</v>
      </c>
    </row>
    <row r="34" spans="1:10" x14ac:dyDescent="0.15">
      <c r="A34" s="272">
        <v>0</v>
      </c>
      <c r="B34" s="272">
        <v>7</v>
      </c>
      <c r="C34" s="185" t="s">
        <v>280</v>
      </c>
      <c r="D34" s="185" t="s">
        <v>606</v>
      </c>
      <c r="E34" s="185" t="s">
        <v>776</v>
      </c>
      <c r="F34" s="185" t="s">
        <v>792</v>
      </c>
      <c r="G34" s="273">
        <v>2</v>
      </c>
      <c r="H34" s="10"/>
      <c r="I34" s="10"/>
      <c r="J34" s="10"/>
    </row>
    <row r="35" spans="1:10" x14ac:dyDescent="0.15">
      <c r="A35" s="272">
        <v>0</v>
      </c>
      <c r="B35" s="272">
        <v>7</v>
      </c>
      <c r="C35" s="185" t="s">
        <v>280</v>
      </c>
      <c r="D35" s="185" t="s">
        <v>798</v>
      </c>
      <c r="E35" s="185" t="s">
        <v>799</v>
      </c>
      <c r="F35" s="185" t="s">
        <v>792</v>
      </c>
      <c r="G35" s="273">
        <v>2</v>
      </c>
      <c r="H35" s="10"/>
      <c r="I35" s="10"/>
      <c r="J35" s="10"/>
    </row>
    <row r="36" spans="1:10" x14ac:dyDescent="0.15">
      <c r="A36" s="272">
        <v>0</v>
      </c>
      <c r="B36" s="272">
        <v>7</v>
      </c>
      <c r="C36" s="185" t="s">
        <v>280</v>
      </c>
      <c r="D36" s="185" t="s">
        <v>796</v>
      </c>
      <c r="E36" s="185" t="s">
        <v>797</v>
      </c>
      <c r="F36" s="185" t="s">
        <v>791</v>
      </c>
      <c r="G36" s="273">
        <v>4</v>
      </c>
      <c r="H36" s="10"/>
      <c r="I36" s="10"/>
      <c r="J36" s="10"/>
    </row>
    <row r="37" spans="1:10" x14ac:dyDescent="0.15">
      <c r="A37" s="272">
        <v>0</v>
      </c>
      <c r="B37" s="272">
        <v>8</v>
      </c>
      <c r="C37" s="185" t="s">
        <v>804</v>
      </c>
      <c r="D37" s="185" t="s">
        <v>610</v>
      </c>
      <c r="E37" s="185" t="s">
        <v>771</v>
      </c>
      <c r="F37" s="185" t="s">
        <v>789</v>
      </c>
      <c r="G37" s="273">
        <v>1</v>
      </c>
      <c r="H37" s="10"/>
      <c r="I37" s="10"/>
      <c r="J37" s="10" t="s">
        <v>1044</v>
      </c>
    </row>
    <row r="38" spans="1:10" x14ac:dyDescent="0.15">
      <c r="A38" s="272">
        <v>0</v>
      </c>
      <c r="B38" s="272">
        <v>8</v>
      </c>
      <c r="C38" s="185" t="s">
        <v>804</v>
      </c>
      <c r="D38" s="185" t="s">
        <v>611</v>
      </c>
      <c r="E38" s="185" t="s">
        <v>860</v>
      </c>
      <c r="F38" s="185" t="s">
        <v>789</v>
      </c>
      <c r="G38" s="273">
        <v>1</v>
      </c>
      <c r="H38" s="10"/>
      <c r="I38" s="10" t="s">
        <v>1044</v>
      </c>
      <c r="J38" s="10" t="s">
        <v>1044</v>
      </c>
    </row>
    <row r="39" spans="1:10" x14ac:dyDescent="0.15">
      <c r="A39" s="272">
        <v>5</v>
      </c>
      <c r="B39" s="272">
        <v>8</v>
      </c>
      <c r="C39" s="185" t="s">
        <v>804</v>
      </c>
      <c r="D39" s="185" t="s">
        <v>612</v>
      </c>
      <c r="E39" s="185" t="s">
        <v>772</v>
      </c>
      <c r="F39" s="185" t="s">
        <v>789</v>
      </c>
      <c r="G39" s="273">
        <v>1</v>
      </c>
      <c r="H39" s="10" t="s">
        <v>1044</v>
      </c>
      <c r="I39" s="10" t="s">
        <v>1044</v>
      </c>
      <c r="J39" s="10"/>
    </row>
    <row r="40" spans="1:10" x14ac:dyDescent="0.15">
      <c r="A40" s="272">
        <v>0</v>
      </c>
      <c r="B40" s="272">
        <v>8</v>
      </c>
      <c r="C40" s="185" t="s">
        <v>804</v>
      </c>
      <c r="D40" s="185" t="s">
        <v>812</v>
      </c>
      <c r="E40" s="185" t="s">
        <v>813</v>
      </c>
      <c r="F40" s="185" t="s">
        <v>789</v>
      </c>
      <c r="G40" s="273">
        <v>1</v>
      </c>
      <c r="H40" s="10"/>
      <c r="I40" s="10" t="s">
        <v>1044</v>
      </c>
      <c r="J40" s="10"/>
    </row>
    <row r="41" spans="1:10" x14ac:dyDescent="0.15">
      <c r="A41" s="272">
        <v>0</v>
      </c>
      <c r="B41" s="272">
        <v>8</v>
      </c>
      <c r="C41" s="185" t="s">
        <v>804</v>
      </c>
      <c r="D41" s="185" t="s">
        <v>814</v>
      </c>
      <c r="E41" s="185" t="s">
        <v>815</v>
      </c>
      <c r="F41" s="185" t="s">
        <v>789</v>
      </c>
      <c r="G41" s="273">
        <v>1</v>
      </c>
      <c r="H41" s="10"/>
      <c r="I41" s="10"/>
      <c r="J41" s="10"/>
    </row>
    <row r="42" spans="1:10" x14ac:dyDescent="0.15">
      <c r="A42" s="272">
        <v>0</v>
      </c>
      <c r="B42" s="272">
        <v>8</v>
      </c>
      <c r="C42" s="185" t="s">
        <v>804</v>
      </c>
      <c r="D42" s="185" t="s">
        <v>981</v>
      </c>
      <c r="E42" s="185" t="s">
        <v>982</v>
      </c>
      <c r="F42" s="185" t="s">
        <v>792</v>
      </c>
      <c r="G42" s="273">
        <v>2</v>
      </c>
      <c r="H42" s="10"/>
      <c r="I42" s="10"/>
      <c r="J42" s="10"/>
    </row>
    <row r="43" spans="1:10" x14ac:dyDescent="0.15">
      <c r="A43" s="272">
        <v>0</v>
      </c>
      <c r="B43" s="272">
        <v>8</v>
      </c>
      <c r="C43" s="185" t="s">
        <v>804</v>
      </c>
      <c r="D43" s="185" t="s">
        <v>1036</v>
      </c>
      <c r="E43" s="185" t="s">
        <v>1022</v>
      </c>
      <c r="F43" s="185" t="s">
        <v>790</v>
      </c>
      <c r="G43" s="273">
        <v>3</v>
      </c>
      <c r="H43" s="10"/>
      <c r="I43" s="10"/>
      <c r="J43" s="10"/>
    </row>
    <row r="44" spans="1:10" x14ac:dyDescent="0.15">
      <c r="A44" s="272">
        <v>0</v>
      </c>
      <c r="B44" s="272">
        <v>8</v>
      </c>
      <c r="C44" s="185" t="s">
        <v>804</v>
      </c>
      <c r="D44" s="185" t="s">
        <v>613</v>
      </c>
      <c r="E44" s="185" t="s">
        <v>777</v>
      </c>
      <c r="F44" s="185" t="s">
        <v>791</v>
      </c>
      <c r="G44" s="273">
        <v>4</v>
      </c>
      <c r="H44" s="10"/>
      <c r="I44" s="10"/>
      <c r="J44" s="10"/>
    </row>
    <row r="45" spans="1:10" x14ac:dyDescent="0.15">
      <c r="A45" s="272">
        <v>5</v>
      </c>
      <c r="B45" s="272"/>
      <c r="D45" s="185" t="s">
        <v>603</v>
      </c>
      <c r="E45" s="185" t="s">
        <v>699</v>
      </c>
      <c r="F45" s="185" t="s">
        <v>789</v>
      </c>
      <c r="G45" s="171">
        <v>1</v>
      </c>
      <c r="H45" s="10"/>
      <c r="I45" s="10" t="s">
        <v>1044</v>
      </c>
      <c r="J45" s="10"/>
    </row>
    <row r="46" spans="1:10" x14ac:dyDescent="0.15">
      <c r="B46" s="180">
        <v>1</v>
      </c>
      <c r="C46" s="185" t="s">
        <v>801</v>
      </c>
      <c r="G46" s="273"/>
    </row>
    <row r="47" spans="1:10" x14ac:dyDescent="0.15">
      <c r="E47" s="185" t="s">
        <v>1050</v>
      </c>
    </row>
    <row r="48" spans="1:10" x14ac:dyDescent="0.15">
      <c r="E48" s="185"/>
    </row>
    <row r="49" spans="3:6" x14ac:dyDescent="0.15">
      <c r="C49" s="274" t="s">
        <v>807</v>
      </c>
      <c r="D49" s="274" t="s">
        <v>1052</v>
      </c>
      <c r="E49" s="274" t="s">
        <v>810</v>
      </c>
      <c r="F49" s="274" t="s">
        <v>809</v>
      </c>
    </row>
    <row r="51" spans="3:6" x14ac:dyDescent="0.15">
      <c r="C51" s="185" t="s">
        <v>801</v>
      </c>
      <c r="D51" s="185" t="s">
        <v>624</v>
      </c>
      <c r="E51" s="185" t="s">
        <v>698</v>
      </c>
      <c r="F51" s="185" t="s">
        <v>789</v>
      </c>
    </row>
    <row r="52" spans="3:6" x14ac:dyDescent="0.15">
      <c r="C52" s="185" t="s">
        <v>801</v>
      </c>
      <c r="D52" s="185" t="s">
        <v>1047</v>
      </c>
      <c r="E52" s="185" t="s">
        <v>783</v>
      </c>
      <c r="F52" s="185" t="s">
        <v>789</v>
      </c>
    </row>
    <row r="53" spans="3:6" x14ac:dyDescent="0.15">
      <c r="C53" s="185" t="s">
        <v>801</v>
      </c>
      <c r="D53" s="185" t="s">
        <v>625</v>
      </c>
      <c r="E53" s="185" t="s">
        <v>782</v>
      </c>
      <c r="F53" s="185" t="s">
        <v>792</v>
      </c>
    </row>
    <row r="54" spans="3:6" x14ac:dyDescent="0.15">
      <c r="C54" s="185" t="s">
        <v>801</v>
      </c>
      <c r="D54" s="185" t="s">
        <v>623</v>
      </c>
      <c r="E54" s="185" t="s">
        <v>781</v>
      </c>
      <c r="F54" s="185" t="s">
        <v>790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802</v>
      </c>
      <c r="D56" s="185" t="s">
        <v>619</v>
      </c>
      <c r="E56" s="185" t="s">
        <v>633</v>
      </c>
      <c r="F56" s="185" t="s">
        <v>789</v>
      </c>
    </row>
    <row r="57" spans="3:6" x14ac:dyDescent="0.15">
      <c r="C57" s="185" t="s">
        <v>802</v>
      </c>
      <c r="D57" s="185" t="s">
        <v>621</v>
      </c>
      <c r="E57" s="185" t="s">
        <v>630</v>
      </c>
      <c r="F57" s="185" t="s">
        <v>789</v>
      </c>
    </row>
    <row r="58" spans="3:6" x14ac:dyDescent="0.15">
      <c r="C58" s="185" t="s">
        <v>802</v>
      </c>
      <c r="D58" s="185" t="s">
        <v>634</v>
      </c>
      <c r="E58" s="185" t="s">
        <v>635</v>
      </c>
      <c r="F58" s="185" t="s">
        <v>789</v>
      </c>
    </row>
    <row r="59" spans="3:6" x14ac:dyDescent="0.15">
      <c r="C59" s="185" t="s">
        <v>802</v>
      </c>
      <c r="D59" s="185" t="s">
        <v>622</v>
      </c>
      <c r="E59" s="185" t="s">
        <v>628</v>
      </c>
      <c r="F59" s="185" t="s">
        <v>789</v>
      </c>
    </row>
    <row r="60" spans="3:6" x14ac:dyDescent="0.15">
      <c r="C60" s="185" t="s">
        <v>802</v>
      </c>
      <c r="D60" s="185" t="s">
        <v>618</v>
      </c>
      <c r="E60" s="185" t="s">
        <v>632</v>
      </c>
      <c r="F60" s="185" t="s">
        <v>792</v>
      </c>
    </row>
    <row r="61" spans="3:6" x14ac:dyDescent="0.15">
      <c r="C61" s="185" t="s">
        <v>802</v>
      </c>
      <c r="D61" s="185" t="s">
        <v>620</v>
      </c>
      <c r="E61" s="185" t="s">
        <v>627</v>
      </c>
      <c r="F61" s="185" t="s">
        <v>790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344</v>
      </c>
      <c r="D63" s="185" t="s">
        <v>636</v>
      </c>
      <c r="E63" s="185" t="s">
        <v>631</v>
      </c>
      <c r="F63" s="185" t="s">
        <v>789</v>
      </c>
    </row>
    <row r="64" spans="3:6" x14ac:dyDescent="0.15">
      <c r="C64" s="185" t="s">
        <v>344</v>
      </c>
      <c r="D64" s="185" t="s">
        <v>637</v>
      </c>
      <c r="E64" s="185" t="s">
        <v>629</v>
      </c>
      <c r="F64" s="185" t="s">
        <v>789</v>
      </c>
    </row>
    <row r="65" spans="3:6" x14ac:dyDescent="0.15">
      <c r="C65" s="185" t="s">
        <v>344</v>
      </c>
      <c r="D65" s="185" t="s">
        <v>798</v>
      </c>
      <c r="E65" s="185" t="s">
        <v>799</v>
      </c>
      <c r="F65" s="185" t="s">
        <v>792</v>
      </c>
    </row>
    <row r="66" spans="3:6" x14ac:dyDescent="0.15">
      <c r="C66" s="185" t="s">
        <v>802</v>
      </c>
      <c r="D66" s="185" t="s">
        <v>620</v>
      </c>
      <c r="E66" s="185" t="s">
        <v>627</v>
      </c>
      <c r="F66" s="185" t="s">
        <v>790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800</v>
      </c>
      <c r="D68" s="185" t="s">
        <v>607</v>
      </c>
      <c r="E68" s="185" t="s">
        <v>702</v>
      </c>
      <c r="F68" s="185" t="s">
        <v>789</v>
      </c>
    </row>
    <row r="69" spans="3:6" x14ac:dyDescent="0.15">
      <c r="C69" s="185" t="s">
        <v>800</v>
      </c>
      <c r="D69" s="185" t="s">
        <v>626</v>
      </c>
      <c r="E69" s="185" t="s">
        <v>746</v>
      </c>
      <c r="F69" s="185" t="s">
        <v>789</v>
      </c>
    </row>
    <row r="70" spans="3:6" x14ac:dyDescent="0.15">
      <c r="C70" s="185" t="s">
        <v>800</v>
      </c>
      <c r="D70" s="185" t="s">
        <v>608</v>
      </c>
      <c r="E70" s="185" t="s">
        <v>700</v>
      </c>
      <c r="F70" s="185" t="s">
        <v>789</v>
      </c>
    </row>
    <row r="71" spans="3:6" x14ac:dyDescent="0.15">
      <c r="C71" s="185" t="s">
        <v>800</v>
      </c>
      <c r="D71" s="185" t="s">
        <v>609</v>
      </c>
      <c r="E71" s="185" t="s">
        <v>701</v>
      </c>
      <c r="F71" s="185" t="s">
        <v>789</v>
      </c>
    </row>
    <row r="72" spans="3:6" x14ac:dyDescent="0.15">
      <c r="C72" s="185" t="s">
        <v>800</v>
      </c>
      <c r="D72" s="185" t="s">
        <v>696</v>
      </c>
      <c r="E72" s="185" t="s">
        <v>697</v>
      </c>
      <c r="F72" s="185" t="s">
        <v>792</v>
      </c>
    </row>
    <row r="73" spans="3:6" x14ac:dyDescent="0.15">
      <c r="C73" s="185" t="s">
        <v>800</v>
      </c>
      <c r="D73" s="185" t="s">
        <v>1125</v>
      </c>
      <c r="E73" s="185" t="s">
        <v>1126</v>
      </c>
      <c r="F73" s="185" t="s">
        <v>790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805</v>
      </c>
      <c r="D75" s="185" t="s">
        <v>748</v>
      </c>
      <c r="E75" s="185" t="s">
        <v>751</v>
      </c>
      <c r="F75" s="185" t="s">
        <v>789</v>
      </c>
    </row>
    <row r="76" spans="3:6" x14ac:dyDescent="0.15">
      <c r="C76" s="185" t="s">
        <v>805</v>
      </c>
      <c r="D76" s="185" t="s">
        <v>749</v>
      </c>
      <c r="E76" s="185" t="s">
        <v>750</v>
      </c>
      <c r="F76" s="185" t="s">
        <v>792</v>
      </c>
    </row>
    <row r="77" spans="3:6" x14ac:dyDescent="0.15">
      <c r="C77" s="185" t="s">
        <v>805</v>
      </c>
      <c r="D77" s="185" t="s">
        <v>747</v>
      </c>
      <c r="E77" s="185" t="s">
        <v>752</v>
      </c>
      <c r="F77" s="185" t="s">
        <v>790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803</v>
      </c>
      <c r="D79" s="185" t="s">
        <v>614</v>
      </c>
      <c r="E79" s="185" t="s">
        <v>778</v>
      </c>
      <c r="F79" s="185" t="s">
        <v>793</v>
      </c>
    </row>
    <row r="80" spans="3:6" x14ac:dyDescent="0.15">
      <c r="C80" s="185" t="s">
        <v>803</v>
      </c>
      <c r="D80" s="185" t="s">
        <v>1127</v>
      </c>
      <c r="E80" s="185" t="s">
        <v>778</v>
      </c>
      <c r="F80" s="185" t="s">
        <v>789</v>
      </c>
    </row>
    <row r="81" spans="3:6" x14ac:dyDescent="0.15">
      <c r="C81" s="185" t="s">
        <v>803</v>
      </c>
      <c r="D81" s="185" t="s">
        <v>617</v>
      </c>
      <c r="E81" s="185" t="s">
        <v>780</v>
      </c>
      <c r="F81" s="185" t="s">
        <v>792</v>
      </c>
    </row>
    <row r="82" spans="3:6" x14ac:dyDescent="0.15">
      <c r="C82" s="185" t="s">
        <v>803</v>
      </c>
      <c r="D82" s="185" t="s">
        <v>615</v>
      </c>
      <c r="E82" s="185" t="s">
        <v>779</v>
      </c>
      <c r="F82" s="185" t="s">
        <v>790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603</v>
      </c>
      <c r="E84" s="185" t="s">
        <v>699</v>
      </c>
      <c r="F84" s="185" t="s">
        <v>789</v>
      </c>
    </row>
    <row r="85" spans="3:6" x14ac:dyDescent="0.15">
      <c r="C85" s="185" t="s">
        <v>280</v>
      </c>
      <c r="D85" s="185" t="s">
        <v>604</v>
      </c>
      <c r="E85" s="185" t="s">
        <v>861</v>
      </c>
      <c r="F85" s="185" t="s">
        <v>789</v>
      </c>
    </row>
    <row r="86" spans="3:6" x14ac:dyDescent="0.15">
      <c r="C86" s="185" t="s">
        <v>280</v>
      </c>
      <c r="D86" s="185" t="s">
        <v>605</v>
      </c>
      <c r="E86" s="185" t="s">
        <v>775</v>
      </c>
      <c r="F86" s="185" t="s">
        <v>789</v>
      </c>
    </row>
    <row r="87" spans="3:6" x14ac:dyDescent="0.15">
      <c r="C87" s="185" t="s">
        <v>280</v>
      </c>
      <c r="D87" s="185" t="s">
        <v>606</v>
      </c>
      <c r="E87" s="185" t="s">
        <v>776</v>
      </c>
      <c r="F87" s="185" t="s">
        <v>792</v>
      </c>
    </row>
    <row r="88" spans="3:6" x14ac:dyDescent="0.15">
      <c r="C88" s="185" t="s">
        <v>280</v>
      </c>
      <c r="D88" s="185" t="s">
        <v>798</v>
      </c>
      <c r="E88" s="185" t="s">
        <v>799</v>
      </c>
      <c r="F88" s="185" t="s">
        <v>792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804</v>
      </c>
      <c r="D90" s="185" t="s">
        <v>610</v>
      </c>
      <c r="E90" s="185" t="s">
        <v>771</v>
      </c>
      <c r="F90" s="185" t="s">
        <v>789</v>
      </c>
    </row>
    <row r="91" spans="3:6" x14ac:dyDescent="0.15">
      <c r="C91" s="185" t="s">
        <v>804</v>
      </c>
      <c r="D91" s="185" t="s">
        <v>611</v>
      </c>
      <c r="E91" s="185" t="s">
        <v>860</v>
      </c>
      <c r="F91" s="185" t="s">
        <v>789</v>
      </c>
    </row>
    <row r="92" spans="3:6" x14ac:dyDescent="0.15">
      <c r="C92" s="185" t="s">
        <v>804</v>
      </c>
      <c r="D92" s="185" t="s">
        <v>612</v>
      </c>
      <c r="E92" s="185" t="s">
        <v>772</v>
      </c>
      <c r="F92" s="185" t="s">
        <v>789</v>
      </c>
    </row>
    <row r="93" spans="3:6" x14ac:dyDescent="0.15">
      <c r="C93" s="185" t="s">
        <v>804</v>
      </c>
      <c r="D93" s="185" t="s">
        <v>812</v>
      </c>
      <c r="E93" s="185" t="s">
        <v>813</v>
      </c>
      <c r="F93" s="185" t="s">
        <v>789</v>
      </c>
    </row>
    <row r="94" spans="3:6" x14ac:dyDescent="0.15">
      <c r="C94" s="185" t="s">
        <v>804</v>
      </c>
      <c r="D94" s="185" t="s">
        <v>814</v>
      </c>
      <c r="E94" s="185" t="s">
        <v>815</v>
      </c>
      <c r="F94" s="185" t="s">
        <v>789</v>
      </c>
    </row>
    <row r="95" spans="3:6" x14ac:dyDescent="0.15">
      <c r="C95" s="185" t="s">
        <v>804</v>
      </c>
      <c r="D95" s="185" t="s">
        <v>981</v>
      </c>
      <c r="E95" s="185" t="s">
        <v>982</v>
      </c>
      <c r="F95" s="185" t="s">
        <v>792</v>
      </c>
    </row>
    <row r="96" spans="3:6" x14ac:dyDescent="0.15">
      <c r="C96" s="185" t="s">
        <v>804</v>
      </c>
      <c r="D96" s="185" t="s">
        <v>1036</v>
      </c>
      <c r="E96" s="185" t="s">
        <v>1022</v>
      </c>
      <c r="F96" s="185" t="s">
        <v>792</v>
      </c>
    </row>
    <row r="97" spans="3:6" x14ac:dyDescent="0.15">
      <c r="C97" s="185" t="s">
        <v>804</v>
      </c>
      <c r="D97" s="185" t="s">
        <v>1124</v>
      </c>
      <c r="E97" s="185" t="s">
        <v>774</v>
      </c>
      <c r="F97" s="185" t="s">
        <v>790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topLeftCell="A11" zoomScaleNormal="100" workbookViewId="0">
      <selection activeCell="B37" sqref="B37"/>
    </sheetView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843</v>
      </c>
      <c r="C2" s="10" t="s">
        <v>827</v>
      </c>
      <c r="D2" s="10" t="s">
        <v>828</v>
      </c>
      <c r="E2" s="34"/>
      <c r="F2" s="363" t="s">
        <v>837</v>
      </c>
      <c r="G2" s="363"/>
      <c r="H2" s="363"/>
      <c r="J2" s="363" t="s">
        <v>469</v>
      </c>
      <c r="K2" s="363"/>
      <c r="L2" s="363"/>
      <c r="M2" s="363"/>
      <c r="N2" s="363"/>
      <c r="O2" s="363"/>
    </row>
    <row r="3" spans="2:15" x14ac:dyDescent="0.15">
      <c r="E3" s="33"/>
      <c r="F3" s="14"/>
      <c r="G3" s="10" t="s">
        <v>827</v>
      </c>
      <c r="H3" s="10" t="s">
        <v>828</v>
      </c>
      <c r="K3" s="10" t="s">
        <v>827</v>
      </c>
      <c r="L3" s="10" t="s">
        <v>828</v>
      </c>
      <c r="M3" s="10"/>
      <c r="N3" s="10" t="s">
        <v>1113</v>
      </c>
      <c r="O3" s="10" t="s">
        <v>1114</v>
      </c>
    </row>
    <row r="4" spans="2:15" x14ac:dyDescent="0.15">
      <c r="B4" s="33" t="s">
        <v>842</v>
      </c>
      <c r="C4" s="9">
        <v>15000</v>
      </c>
      <c r="D4" s="9">
        <v>25000</v>
      </c>
      <c r="E4" s="33"/>
      <c r="G4" s="34"/>
      <c r="H4" s="33"/>
      <c r="J4" s="135" t="s">
        <v>470</v>
      </c>
    </row>
    <row r="5" spans="2:15" x14ac:dyDescent="0.15">
      <c r="B5" s="47" t="s">
        <v>829</v>
      </c>
      <c r="C5" s="9">
        <v>3500</v>
      </c>
      <c r="D5" s="9">
        <v>5000</v>
      </c>
      <c r="E5" s="66"/>
      <c r="F5" s="33" t="s">
        <v>818</v>
      </c>
      <c r="G5" s="9">
        <v>0</v>
      </c>
      <c r="H5" s="9">
        <f>+G8</f>
        <v>12500</v>
      </c>
      <c r="J5" s="135" t="s">
        <v>471</v>
      </c>
    </row>
    <row r="6" spans="2:15" x14ac:dyDescent="0.15">
      <c r="B6" s="33" t="s">
        <v>821</v>
      </c>
      <c r="C6" s="9">
        <f>+C4-C5</f>
        <v>11500</v>
      </c>
      <c r="D6" s="9">
        <f>+D4-D5</f>
        <v>20000</v>
      </c>
      <c r="E6" s="66"/>
      <c r="F6" s="33" t="s">
        <v>842</v>
      </c>
      <c r="G6" s="9">
        <f>+C4</f>
        <v>15000</v>
      </c>
      <c r="H6" s="9">
        <f>+D4</f>
        <v>25000</v>
      </c>
      <c r="J6" s="127" t="s">
        <v>467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1122</v>
      </c>
    </row>
    <row r="7" spans="2:15" x14ac:dyDescent="0.15">
      <c r="C7" s="9"/>
      <c r="D7" s="9"/>
      <c r="F7" s="33" t="s">
        <v>819</v>
      </c>
      <c r="G7" s="9">
        <v>2500</v>
      </c>
      <c r="H7" s="9">
        <v>9000</v>
      </c>
      <c r="J7" s="127" t="s">
        <v>472</v>
      </c>
      <c r="K7" s="9">
        <f>+G8</f>
        <v>12500</v>
      </c>
      <c r="L7" s="66">
        <f>+H8</f>
        <v>28500</v>
      </c>
      <c r="M7" s="66"/>
      <c r="N7" t="s">
        <v>837</v>
      </c>
      <c r="O7" s="33" t="s">
        <v>1117</v>
      </c>
    </row>
    <row r="8" spans="2:15" x14ac:dyDescent="0.15">
      <c r="B8" s="47" t="s">
        <v>822</v>
      </c>
      <c r="C8" s="9">
        <v>1500</v>
      </c>
      <c r="D8" s="9">
        <v>2000</v>
      </c>
      <c r="E8" s="66"/>
      <c r="F8" s="33" t="s">
        <v>820</v>
      </c>
      <c r="G8" s="9">
        <f>+G5+G6-G7</f>
        <v>12500</v>
      </c>
      <c r="H8" s="9">
        <f>+H5+H6-H7</f>
        <v>28500</v>
      </c>
      <c r="J8" s="127" t="s">
        <v>473</v>
      </c>
      <c r="K8" s="9">
        <f>+G33</f>
        <v>500</v>
      </c>
      <c r="L8" s="66">
        <f>+H30</f>
        <v>1500</v>
      </c>
      <c r="M8" s="66"/>
      <c r="N8" t="s">
        <v>473</v>
      </c>
      <c r="O8" s="33" t="s">
        <v>1118</v>
      </c>
    </row>
    <row r="9" spans="2:15" x14ac:dyDescent="0.15">
      <c r="B9" s="47" t="s">
        <v>823</v>
      </c>
      <c r="C9" s="9">
        <v>1000</v>
      </c>
      <c r="D9" s="9">
        <v>1000</v>
      </c>
      <c r="G9" s="9"/>
      <c r="H9" s="9"/>
      <c r="J9" s="135" t="s">
        <v>474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824</v>
      </c>
      <c r="C10" s="9">
        <v>2500</v>
      </c>
      <c r="D10" s="9">
        <v>2500</v>
      </c>
      <c r="F10" s="33" t="s">
        <v>1085</v>
      </c>
      <c r="G10" s="9">
        <f>+G7</f>
        <v>2500</v>
      </c>
      <c r="H10" s="9">
        <f>+H7</f>
        <v>9000</v>
      </c>
      <c r="J10" s="136" t="s">
        <v>468</v>
      </c>
    </row>
    <row r="11" spans="2:15" x14ac:dyDescent="0.15">
      <c r="B11" s="47" t="s">
        <v>825</v>
      </c>
      <c r="C11" s="9">
        <v>1500</v>
      </c>
      <c r="D11" s="9">
        <v>2500</v>
      </c>
      <c r="E11" s="66"/>
      <c r="F11" s="33" t="s">
        <v>1086</v>
      </c>
      <c r="G11" s="9">
        <f>+G8-G5</f>
        <v>12500</v>
      </c>
      <c r="H11" s="9">
        <f>+H8-H5</f>
        <v>16000</v>
      </c>
      <c r="J11" s="135" t="s">
        <v>475</v>
      </c>
    </row>
    <row r="12" spans="2:15" x14ac:dyDescent="0.15">
      <c r="B12" s="47" t="s">
        <v>1097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1121</v>
      </c>
    </row>
    <row r="13" spans="2:15" x14ac:dyDescent="0.15">
      <c r="B13" s="47" t="s">
        <v>167</v>
      </c>
      <c r="C13" s="9">
        <v>500</v>
      </c>
      <c r="D13" s="9">
        <v>500</v>
      </c>
      <c r="F13" s="363" t="s">
        <v>1098</v>
      </c>
      <c r="G13" s="363"/>
      <c r="H13" s="363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1121</v>
      </c>
    </row>
    <row r="14" spans="2:15" x14ac:dyDescent="0.15">
      <c r="B14" s="44" t="s">
        <v>826</v>
      </c>
      <c r="C14" s="66">
        <f>+C13+C12</f>
        <v>7000</v>
      </c>
      <c r="D14" s="66">
        <f>+D13+D12</f>
        <v>8500</v>
      </c>
      <c r="E14" s="9"/>
      <c r="F14" s="14"/>
      <c r="G14" s="10" t="s">
        <v>827</v>
      </c>
      <c r="H14" s="14" t="s">
        <v>828</v>
      </c>
      <c r="J14" s="135" t="s">
        <v>476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485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818</v>
      </c>
      <c r="G16" s="9">
        <v>0</v>
      </c>
      <c r="H16" s="66">
        <f>+G19</f>
        <v>1000</v>
      </c>
      <c r="J16" s="135" t="s">
        <v>477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20" t="s">
        <v>310</v>
      </c>
      <c r="E17" s="9"/>
      <c r="F17" s="33" t="s">
        <v>830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839</v>
      </c>
      <c r="G18" s="9">
        <f>+G17*0.75</f>
        <v>3000</v>
      </c>
      <c r="H18" s="9">
        <f>+H17*0.8</f>
        <v>4800</v>
      </c>
      <c r="J18" s="135" t="s">
        <v>1080</v>
      </c>
    </row>
    <row r="19" spans="2:15" x14ac:dyDescent="0.15">
      <c r="B19" s="14" t="s">
        <v>816</v>
      </c>
      <c r="E19" s="9"/>
      <c r="F19" s="33" t="s">
        <v>820</v>
      </c>
      <c r="G19" s="9">
        <f>+G16+G17-G18</f>
        <v>1000</v>
      </c>
      <c r="H19" s="66">
        <f>+H16+H17-H18</f>
        <v>2200</v>
      </c>
      <c r="J19" s="135" t="s">
        <v>478</v>
      </c>
    </row>
    <row r="20" spans="2:15" x14ac:dyDescent="0.15">
      <c r="B20" s="136" t="s">
        <v>485</v>
      </c>
      <c r="C20" s="66">
        <f>+C15</f>
        <v>4500</v>
      </c>
      <c r="D20" s="66">
        <f>+D15</f>
        <v>11500</v>
      </c>
      <c r="E20" s="9"/>
      <c r="J20" s="127" t="s">
        <v>385</v>
      </c>
      <c r="K20" s="9">
        <f>+G19+G42</f>
        <v>2625</v>
      </c>
      <c r="L20" s="66">
        <f>+H19+H42</f>
        <v>5825</v>
      </c>
      <c r="M20" s="66"/>
      <c r="N20" s="33" t="s">
        <v>1116</v>
      </c>
      <c r="O20" s="33" t="s">
        <v>1119</v>
      </c>
    </row>
    <row r="21" spans="2:15" x14ac:dyDescent="0.15">
      <c r="E21" s="9"/>
      <c r="F21" s="33" t="s">
        <v>1088</v>
      </c>
      <c r="G21" s="66">
        <f>+G18*-1</f>
        <v>-3000</v>
      </c>
      <c r="H21" s="66">
        <f>+H18*-1</f>
        <v>-4800</v>
      </c>
      <c r="J21" s="135" t="s">
        <v>479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846</v>
      </c>
      <c r="E22" s="9"/>
      <c r="F22" s="33" t="s">
        <v>1087</v>
      </c>
      <c r="G22" s="66">
        <f>+G19-G16</f>
        <v>1000</v>
      </c>
      <c r="H22" s="66">
        <f>+H19-H16</f>
        <v>1200</v>
      </c>
      <c r="J22" s="136" t="s">
        <v>468</v>
      </c>
    </row>
    <row r="23" spans="2:15" x14ac:dyDescent="0.15">
      <c r="B23" s="127" t="s">
        <v>500</v>
      </c>
      <c r="C23" s="9">
        <f>+C13</f>
        <v>500</v>
      </c>
      <c r="D23" s="9">
        <f>+D13</f>
        <v>500</v>
      </c>
      <c r="E23" s="9"/>
      <c r="J23" s="135" t="s">
        <v>480</v>
      </c>
    </row>
    <row r="24" spans="2:15" x14ac:dyDescent="0.15">
      <c r="B24" s="127" t="s">
        <v>487</v>
      </c>
      <c r="C24" s="70">
        <f>+G11*-1</f>
        <v>-12500</v>
      </c>
      <c r="D24" s="70">
        <f>+H11*-1</f>
        <v>-16000</v>
      </c>
      <c r="F24" s="363" t="s">
        <v>473</v>
      </c>
      <c r="G24" s="363"/>
      <c r="H24" s="363"/>
      <c r="J24" s="127" t="s">
        <v>481</v>
      </c>
      <c r="K24" s="9">
        <v>0</v>
      </c>
      <c r="L24" s="9">
        <v>0</v>
      </c>
      <c r="M24" s="9"/>
      <c r="N24" t="s">
        <v>1115</v>
      </c>
      <c r="O24" s="33" t="s">
        <v>1120</v>
      </c>
    </row>
    <row r="25" spans="2:15" x14ac:dyDescent="0.15">
      <c r="B25" s="127" t="s">
        <v>488</v>
      </c>
      <c r="C25" s="9">
        <f>+G33*-1</f>
        <v>-500</v>
      </c>
      <c r="D25" s="9">
        <f>+H33*-1</f>
        <v>-1000</v>
      </c>
      <c r="E25" s="66"/>
      <c r="F25" s="14"/>
      <c r="G25" s="10" t="s">
        <v>827</v>
      </c>
      <c r="H25" s="10" t="s">
        <v>828</v>
      </c>
      <c r="J25" s="135" t="s">
        <v>482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833</v>
      </c>
      <c r="C26" s="9">
        <f>+G22</f>
        <v>1000</v>
      </c>
      <c r="D26" s="9">
        <f>+H22</f>
        <v>1200</v>
      </c>
      <c r="G26" s="34"/>
      <c r="H26" s="33"/>
      <c r="J26" s="136" t="s">
        <v>468</v>
      </c>
    </row>
    <row r="27" spans="2:15" x14ac:dyDescent="0.15">
      <c r="B27" s="127" t="s">
        <v>834</v>
      </c>
      <c r="C27" s="9">
        <f>+G45</f>
        <v>1625</v>
      </c>
      <c r="D27" s="9">
        <f>+H45</f>
        <v>2000</v>
      </c>
      <c r="F27" s="33" t="s">
        <v>818</v>
      </c>
      <c r="G27" s="9">
        <v>0</v>
      </c>
      <c r="H27" s="66">
        <f>+G30</f>
        <v>500</v>
      </c>
      <c r="J27" s="135" t="s">
        <v>1104</v>
      </c>
    </row>
    <row r="28" spans="2:15" x14ac:dyDescent="0.15">
      <c r="B28" s="136" t="s">
        <v>847</v>
      </c>
      <c r="C28" s="9">
        <f>SUM(C23:C27)</f>
        <v>-9875</v>
      </c>
      <c r="D28" s="9">
        <f>SUM(D23:D27)</f>
        <v>-13300</v>
      </c>
      <c r="F28" s="33" t="s">
        <v>830</v>
      </c>
      <c r="G28" s="9">
        <v>4000</v>
      </c>
      <c r="H28" s="66">
        <v>6000</v>
      </c>
      <c r="J28" s="127" t="s">
        <v>1082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1122</v>
      </c>
    </row>
    <row r="29" spans="2:15" x14ac:dyDescent="0.15">
      <c r="B29" s="137"/>
      <c r="F29" s="33" t="s">
        <v>840</v>
      </c>
      <c r="G29" s="9">
        <f>+C5</f>
        <v>3500</v>
      </c>
      <c r="H29" s="9">
        <f>+D5</f>
        <v>5000</v>
      </c>
      <c r="J29" s="127" t="s">
        <v>1001</v>
      </c>
      <c r="L29" s="66">
        <f>+K30</f>
        <v>4500</v>
      </c>
      <c r="M29" s="66"/>
      <c r="N29" s="44" t="s">
        <v>843</v>
      </c>
      <c r="O29" s="33" t="s">
        <v>1122</v>
      </c>
    </row>
    <row r="30" spans="2:15" x14ac:dyDescent="0.15">
      <c r="B30" s="136" t="s">
        <v>1066</v>
      </c>
      <c r="C30" s="66">
        <f>+C20+C28</f>
        <v>-5375</v>
      </c>
      <c r="D30" s="66">
        <f>+D20+D28</f>
        <v>-1800</v>
      </c>
      <c r="F30" s="33" t="s">
        <v>820</v>
      </c>
      <c r="G30" s="9">
        <f>+G27+G28-G29</f>
        <v>500</v>
      </c>
      <c r="H30" s="66">
        <f>+H27+H28-H29</f>
        <v>1500</v>
      </c>
      <c r="J30" s="162" t="s">
        <v>485</v>
      </c>
      <c r="K30" s="9">
        <f>+C15</f>
        <v>4500</v>
      </c>
      <c r="L30" s="66">
        <f>+D15</f>
        <v>11500</v>
      </c>
      <c r="M30" s="66"/>
      <c r="N30" s="44" t="s">
        <v>843</v>
      </c>
      <c r="O30" s="33" t="s">
        <v>1122</v>
      </c>
    </row>
    <row r="31" spans="2:15" x14ac:dyDescent="0.15">
      <c r="J31" s="135" t="s">
        <v>1083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845</v>
      </c>
      <c r="F32" s="33" t="s">
        <v>1088</v>
      </c>
      <c r="G32" s="66">
        <v>0</v>
      </c>
      <c r="H32" s="66">
        <v>0</v>
      </c>
    </row>
    <row r="33" spans="2:14" x14ac:dyDescent="0.15">
      <c r="B33" s="136" t="s">
        <v>490</v>
      </c>
      <c r="C33" s="9">
        <f>+G57*-1</f>
        <v>-30000</v>
      </c>
      <c r="D33" s="9">
        <v>0</v>
      </c>
      <c r="F33" s="33" t="s">
        <v>1089</v>
      </c>
      <c r="G33" s="66">
        <f>+G30-G27</f>
        <v>500</v>
      </c>
      <c r="H33" s="66">
        <f>+H30-H27</f>
        <v>1000</v>
      </c>
      <c r="J33" s="135" t="s">
        <v>1084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486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844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838</v>
      </c>
      <c r="H36" s="10"/>
    </row>
    <row r="37" spans="2:14" x14ac:dyDescent="0.15">
      <c r="B37" s="135" t="s">
        <v>817</v>
      </c>
      <c r="C37" s="9"/>
      <c r="D37" s="9"/>
      <c r="F37" s="14"/>
      <c r="G37" s="10" t="s">
        <v>827</v>
      </c>
      <c r="H37" s="10" t="s">
        <v>828</v>
      </c>
    </row>
    <row r="38" spans="2:14" x14ac:dyDescent="0.15">
      <c r="B38" s="136" t="s">
        <v>1082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1067</v>
      </c>
      <c r="C39" s="9">
        <f>+C38</f>
        <v>50000</v>
      </c>
      <c r="D39" s="9">
        <f>+D38</f>
        <v>0</v>
      </c>
      <c r="F39" s="33" t="s">
        <v>818</v>
      </c>
      <c r="G39" s="9">
        <v>0</v>
      </c>
      <c r="H39" s="66">
        <f>+G42</f>
        <v>1625</v>
      </c>
    </row>
    <row r="40" spans="2:14" x14ac:dyDescent="0.15">
      <c r="F40" s="33" t="s">
        <v>832</v>
      </c>
      <c r="G40" s="9">
        <f>+C12</f>
        <v>6500</v>
      </c>
      <c r="H40" s="9">
        <f>+D12</f>
        <v>8000</v>
      </c>
    </row>
    <row r="41" spans="2:14" x14ac:dyDescent="0.15">
      <c r="F41" s="33" t="s">
        <v>831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491</v>
      </c>
      <c r="C42" s="9">
        <f>+C39+C35+C30</f>
        <v>14625</v>
      </c>
      <c r="D42" s="9">
        <f>+D39+D35+D30</f>
        <v>-1800</v>
      </c>
      <c r="F42" s="33" t="s">
        <v>820</v>
      </c>
      <c r="G42" s="9">
        <f>+G39+G40-G41</f>
        <v>1625</v>
      </c>
      <c r="H42" s="66">
        <f>+H39+H40-H41</f>
        <v>3625</v>
      </c>
      <c r="J42" s="14" t="s">
        <v>1002</v>
      </c>
    </row>
    <row r="43" spans="2:14" x14ac:dyDescent="0.15">
      <c r="B43" s="137"/>
      <c r="C43" s="9"/>
      <c r="D43" s="9"/>
    </row>
    <row r="44" spans="2:14" x14ac:dyDescent="0.15">
      <c r="B44" s="136" t="s">
        <v>493</v>
      </c>
      <c r="C44" s="9">
        <v>0</v>
      </c>
      <c r="D44" s="9">
        <f>+C45</f>
        <v>14625</v>
      </c>
      <c r="F44" s="33" t="s">
        <v>1085</v>
      </c>
      <c r="G44" s="66">
        <f>+G41*-1</f>
        <v>-4875</v>
      </c>
      <c r="H44" s="66">
        <f>+H41*-1</f>
        <v>-6000</v>
      </c>
      <c r="J44" s="33" t="s">
        <v>1003</v>
      </c>
    </row>
    <row r="45" spans="2:14" x14ac:dyDescent="0.15">
      <c r="B45" s="136" t="s">
        <v>492</v>
      </c>
      <c r="C45" s="9">
        <f>+C44+C42</f>
        <v>14625</v>
      </c>
      <c r="D45" s="9">
        <f>+D44+D42</f>
        <v>12825</v>
      </c>
      <c r="F45" s="33" t="s">
        <v>1090</v>
      </c>
      <c r="G45" s="66">
        <f>+G42-G39</f>
        <v>1625</v>
      </c>
      <c r="H45" s="66">
        <f>+H42-H39</f>
        <v>2000</v>
      </c>
      <c r="J45" s="47" t="s">
        <v>1005</v>
      </c>
      <c r="K45" s="102">
        <f>+K16/K21</f>
        <v>21.761904761904763</v>
      </c>
      <c r="L45" s="102">
        <f>+L16/L21</f>
        <v>12.330472103004292</v>
      </c>
      <c r="M45" s="102"/>
      <c r="N45" s="33" t="s">
        <v>1008</v>
      </c>
    </row>
    <row r="46" spans="2:14" x14ac:dyDescent="0.15">
      <c r="F46" s="33"/>
      <c r="G46" s="66"/>
      <c r="H46" s="66"/>
      <c r="J46" s="47" t="s">
        <v>1006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1009</v>
      </c>
    </row>
    <row r="47" spans="2:14" x14ac:dyDescent="0.15">
      <c r="F47" s="14" t="s">
        <v>841</v>
      </c>
      <c r="G47" s="362" t="s">
        <v>467</v>
      </c>
      <c r="H47" s="362"/>
      <c r="J47" s="47" t="s">
        <v>1007</v>
      </c>
      <c r="N47" s="33" t="s">
        <v>1010</v>
      </c>
    </row>
    <row r="48" spans="2:14" x14ac:dyDescent="0.15">
      <c r="B48" s="10" t="s">
        <v>843</v>
      </c>
      <c r="C48" s="10" t="s">
        <v>827</v>
      </c>
      <c r="D48" s="10" t="s">
        <v>828</v>
      </c>
      <c r="G48" s="10" t="s">
        <v>827</v>
      </c>
      <c r="H48" s="10" t="s">
        <v>828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1011</v>
      </c>
    </row>
    <row r="50" spans="2:14" x14ac:dyDescent="0.15">
      <c r="B50" s="33" t="s">
        <v>842</v>
      </c>
      <c r="C50" s="9">
        <v>15000</v>
      </c>
      <c r="D50" s="9">
        <v>25000</v>
      </c>
      <c r="F50" s="33" t="s">
        <v>835</v>
      </c>
      <c r="G50" s="9">
        <f>+G21</f>
        <v>-3000</v>
      </c>
      <c r="H50" s="9">
        <f>+H21</f>
        <v>-4800</v>
      </c>
      <c r="J50" s="47" t="s">
        <v>1012</v>
      </c>
      <c r="N50" s="33" t="s">
        <v>1013</v>
      </c>
    </row>
    <row r="51" spans="2:14" x14ac:dyDescent="0.15">
      <c r="B51" s="47" t="s">
        <v>829</v>
      </c>
      <c r="C51" s="9">
        <v>3500</v>
      </c>
      <c r="D51" s="9">
        <v>5000</v>
      </c>
      <c r="F51" s="33" t="s">
        <v>473</v>
      </c>
      <c r="G51" s="9">
        <f>+G32</f>
        <v>0</v>
      </c>
      <c r="H51" s="9">
        <f>+H32</f>
        <v>0</v>
      </c>
      <c r="J51" s="47" t="s">
        <v>1014</v>
      </c>
      <c r="N51" s="33" t="s">
        <v>1015</v>
      </c>
    </row>
    <row r="52" spans="2:14" x14ac:dyDescent="0.15">
      <c r="B52" s="33" t="s">
        <v>821</v>
      </c>
      <c r="C52" s="9">
        <f>+C50-C51</f>
        <v>11500</v>
      </c>
      <c r="D52" s="9">
        <f>+D50-D51</f>
        <v>20000</v>
      </c>
      <c r="F52" s="33" t="s">
        <v>836</v>
      </c>
      <c r="G52" s="9">
        <f>+G44</f>
        <v>-4875</v>
      </c>
      <c r="H52" s="9">
        <f>+H44</f>
        <v>-6000</v>
      </c>
      <c r="J52" s="47" t="s">
        <v>1016</v>
      </c>
      <c r="N52" s="33" t="s">
        <v>1017</v>
      </c>
    </row>
    <row r="53" spans="2:14" x14ac:dyDescent="0.15">
      <c r="B53" s="47" t="s">
        <v>826</v>
      </c>
      <c r="C53" s="66">
        <f>+C14</f>
        <v>7000</v>
      </c>
      <c r="D53" s="66">
        <f>+D14</f>
        <v>8500</v>
      </c>
      <c r="F53" s="33" t="s">
        <v>1068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485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827</v>
      </c>
      <c r="H54" s="10" t="s">
        <v>828</v>
      </c>
      <c r="J54" s="33" t="s">
        <v>1004</v>
      </c>
    </row>
    <row r="55" spans="2:14" x14ac:dyDescent="0.15">
      <c r="B55" s="47"/>
      <c r="C55" s="9"/>
      <c r="D55" s="9"/>
      <c r="F55" s="73"/>
      <c r="G55" s="6"/>
      <c r="H55" s="6"/>
      <c r="J55" s="47" t="s">
        <v>1018</v>
      </c>
      <c r="N55" s="33" t="s">
        <v>1019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1020</v>
      </c>
      <c r="N56" s="33" t="s">
        <v>1021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5" sqref="E5"/>
    </sheetView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6" t="s">
        <v>1024</v>
      </c>
      <c r="J2" s="48" t="s">
        <v>1027</v>
      </c>
    </row>
    <row r="4" spans="2:10" x14ac:dyDescent="0.15">
      <c r="B4" s="14" t="s">
        <v>1003</v>
      </c>
    </row>
    <row r="5" spans="2:10" x14ac:dyDescent="0.15">
      <c r="B5" s="47" t="s">
        <v>1005</v>
      </c>
      <c r="C5" s="75" t="s">
        <v>296</v>
      </c>
      <c r="D5" s="257">
        <f>D153/D168</f>
        <v>489.99275120227941</v>
      </c>
      <c r="E5" s="257">
        <f>E153/E168</f>
        <v>-280.78732730210595</v>
      </c>
      <c r="F5" s="257">
        <f>F153/F168</f>
        <v>-428.12158009597908</v>
      </c>
      <c r="G5" s="257">
        <f>G153/G168</f>
        <v>-529.04426883295844</v>
      </c>
      <c r="H5" s="257">
        <f>H153/H168</f>
        <v>-697.07543020728929</v>
      </c>
      <c r="I5" s="257"/>
      <c r="J5" s="48" t="s">
        <v>1032</v>
      </c>
    </row>
    <row r="6" spans="2:10" x14ac:dyDescent="0.15">
      <c r="B6" s="47" t="s">
        <v>1034</v>
      </c>
      <c r="C6" s="75" t="s">
        <v>296</v>
      </c>
      <c r="D6" s="257">
        <f>(D150+D151)/D168</f>
        <v>488.74488795441619</v>
      </c>
      <c r="E6" s="257">
        <f>(E150+E151)/E168</f>
        <v>-282.12120529774865</v>
      </c>
      <c r="F6" s="257">
        <f>(F150+F151)/F168</f>
        <v>-429.53645683269485</v>
      </c>
      <c r="G6" s="257">
        <f>(G150+G151)/G168</f>
        <v>-530.53118647762642</v>
      </c>
      <c r="H6" s="257">
        <f>(H150+H151)/H168</f>
        <v>-698.79600063995122</v>
      </c>
      <c r="I6" s="257"/>
      <c r="J6" s="48" t="s">
        <v>1039</v>
      </c>
    </row>
    <row r="7" spans="2:10" x14ac:dyDescent="0.15">
      <c r="C7" s="75"/>
    </row>
    <row r="8" spans="2:10" x14ac:dyDescent="0.15">
      <c r="B8" s="14" t="s">
        <v>1025</v>
      </c>
      <c r="C8" s="75"/>
    </row>
    <row r="9" spans="2:10" x14ac:dyDescent="0.15">
      <c r="B9" s="47" t="s">
        <v>1040</v>
      </c>
      <c r="C9" s="75" t="s">
        <v>296</v>
      </c>
      <c r="D9" s="257">
        <f>(D20+D28+D33)/D151</f>
        <v>2.0270614453995544</v>
      </c>
      <c r="E9" s="257">
        <f>(E20+E28+E33)/E151</f>
        <v>8.3122735924356856</v>
      </c>
      <c r="F9" s="257">
        <f>(F20+F28+F33)/F151</f>
        <v>16.504876118078013</v>
      </c>
      <c r="G9" s="257">
        <f>(G20+G28+G33)/G151</f>
        <v>16.577644760213143</v>
      </c>
      <c r="H9" s="257">
        <f>(H20+H28+H33)/H151</f>
        <v>16.60407498106483</v>
      </c>
      <c r="I9" s="258"/>
      <c r="J9" s="48" t="s">
        <v>1041</v>
      </c>
    </row>
    <row r="10" spans="2:10" x14ac:dyDescent="0.15">
      <c r="B10" s="47" t="s">
        <v>1014</v>
      </c>
      <c r="C10" s="75" t="s">
        <v>296</v>
      </c>
      <c r="D10" s="257">
        <f>D21/(D152/2)</f>
        <v>1.2452054794520548</v>
      </c>
      <c r="E10" s="258">
        <f>E21/((D152+E152)/2)</f>
        <v>3.4717231833910032</v>
      </c>
      <c r="F10" s="258">
        <f>F21/((E152+F152)/2)</f>
        <v>4.1739062064898693</v>
      </c>
      <c r="G10" s="258">
        <f>G21/((F152+G152)/2)</f>
        <v>4.3652997918040057</v>
      </c>
      <c r="H10" s="258">
        <f>H21/((G152+H152)/2)</f>
        <v>3.1338383172845186</v>
      </c>
      <c r="J10" s="48" t="s">
        <v>1031</v>
      </c>
    </row>
    <row r="11" spans="2:10" x14ac:dyDescent="0.15">
      <c r="B11" s="47" t="s">
        <v>1016</v>
      </c>
      <c r="C11" s="75"/>
      <c r="D11" s="257">
        <f>D21/(D166/2)</f>
        <v>1.5538461538461539</v>
      </c>
      <c r="E11" s="258">
        <f>E21/((D166+E166)/2)</f>
        <v>4.5586980586534489</v>
      </c>
      <c r="F11" s="258">
        <f>F21/((E166+F166)/2)</f>
        <v>5.7651259078259693</v>
      </c>
      <c r="G11" s="258">
        <f>G21/((F166+G166)/2)</f>
        <v>6.3538119564722484</v>
      </c>
      <c r="H11" s="258">
        <f>H21/((G166+H166)/2)</f>
        <v>5.0478076779629948</v>
      </c>
      <c r="J11" s="48" t="s">
        <v>1030</v>
      </c>
    </row>
    <row r="12" spans="2:10" x14ac:dyDescent="0.15">
      <c r="C12" s="75"/>
    </row>
    <row r="13" spans="2:10" x14ac:dyDescent="0.15">
      <c r="B13" s="14" t="s">
        <v>1004</v>
      </c>
      <c r="C13" s="75"/>
    </row>
    <row r="14" spans="2:10" x14ac:dyDescent="0.15">
      <c r="B14" s="47" t="s">
        <v>1018</v>
      </c>
      <c r="C14" s="75" t="s">
        <v>296</v>
      </c>
      <c r="D14" s="259">
        <f>D113/(D20+D28+D33)</f>
        <v>-706.86133500863821</v>
      </c>
      <c r="E14" s="259">
        <f t="shared" ref="E14:H14" si="0">E113/(E20+E28+E33)</f>
        <v>-28.48868980679854</v>
      </c>
      <c r="F14" s="259">
        <f t="shared" si="0"/>
        <v>-6.8926444561293749</v>
      </c>
      <c r="G14" s="259">
        <f t="shared" si="0"/>
        <v>-4.2745393660189306</v>
      </c>
      <c r="H14" s="259">
        <f t="shared" si="0"/>
        <v>-3.4315367432463386</v>
      </c>
      <c r="J14" s="48" t="s">
        <v>1028</v>
      </c>
    </row>
    <row r="15" spans="2:10" x14ac:dyDescent="0.15">
      <c r="B15" s="47" t="s">
        <v>1026</v>
      </c>
      <c r="C15" s="75" t="s">
        <v>296</v>
      </c>
      <c r="D15" s="259">
        <f>D113/(+D180/2)</f>
        <v>-5.2345374844966077</v>
      </c>
      <c r="E15" s="259">
        <f>E113/((D180+E180)/2)</f>
        <v>6.9773366638664012</v>
      </c>
      <c r="F15" s="259">
        <f>F113/((E180+F180)/2)</f>
        <v>0.72794709164320215</v>
      </c>
      <c r="G15" s="259">
        <f>G113/((F180+G180)/2)</f>
        <v>0.46142996860921076</v>
      </c>
      <c r="H15" s="259">
        <f>H113/((G180+H180)/2)</f>
        <v>0.39033068229534262</v>
      </c>
      <c r="J15" s="48" t="s">
        <v>1029</v>
      </c>
    </row>
    <row r="17" spans="1:55" ht="12.75" customHeight="1" x14ac:dyDescent="0.2">
      <c r="A17" s="221"/>
      <c r="B17" s="256" t="s">
        <v>1033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504</v>
      </c>
      <c r="BC19" s="65"/>
    </row>
    <row r="20" spans="1:55" s="33" customFormat="1" x14ac:dyDescent="0.15">
      <c r="B20" s="47" t="s">
        <v>504</v>
      </c>
      <c r="C20" s="70">
        <f>'FIN-P&amp;L_CWS'!D10</f>
        <v>0</v>
      </c>
      <c r="D20" s="70">
        <f>'FIN-P&amp;L_CWS'!E10</f>
        <v>150000</v>
      </c>
      <c r="E20" s="70">
        <f>'FIN-P&amp;L_CWS'!F10</f>
        <v>4026000</v>
      </c>
      <c r="F20" s="70">
        <f>'FIN-P&amp;L_CWS'!G10</f>
        <v>12240000</v>
      </c>
      <c r="G20" s="70">
        <f>'FIN-P&amp;L_CWS'!H10</f>
        <v>21955050</v>
      </c>
      <c r="H20" s="70">
        <f>'FIN-P&amp;L_CWS'!I10</f>
        <v>35235000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68175</v>
      </c>
      <c r="E21" s="70">
        <f>'FIN-P&amp;L_CWS'!F11</f>
        <v>827745.6</v>
      </c>
      <c r="F21" s="70">
        <f>'FIN-P&amp;L_CWS'!G11</f>
        <v>1911096.0000000002</v>
      </c>
      <c r="G21" s="70">
        <f>'FIN-P&amp;L_CWS'!H11</f>
        <v>2825862.6329999999</v>
      </c>
      <c r="H21" s="70">
        <f>'FIN-P&amp;L_CWS'!I11</f>
        <v>2695031.46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345</v>
      </c>
      <c r="C22" s="70">
        <f>'FIN-P&amp;L_CWS'!D12</f>
        <v>0</v>
      </c>
      <c r="D22" s="70">
        <f>'FIN-P&amp;L_CWS'!E12</f>
        <v>81825</v>
      </c>
      <c r="E22" s="70">
        <f>'FIN-P&amp;L_CWS'!F12</f>
        <v>3198254.4</v>
      </c>
      <c r="F22" s="70">
        <f>'FIN-P&amp;L_CWS'!G12</f>
        <v>10328904</v>
      </c>
      <c r="G22" s="70">
        <f>'FIN-P&amp;L_CWS'!H12</f>
        <v>19129187.366999999</v>
      </c>
      <c r="H22" s="70">
        <f>'FIN-P&amp;L_CWS'!I12</f>
        <v>32539968.539999999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327</v>
      </c>
      <c r="C23" s="46">
        <f>'FIN-P&amp;L_CWS'!D13</f>
        <v>0</v>
      </c>
      <c r="D23" s="46">
        <f>'FIN-P&amp;L_CWS'!E13</f>
        <v>0.54549999999999998</v>
      </c>
      <c r="E23" s="46">
        <f>'FIN-P&amp;L_CWS'!F13</f>
        <v>0.7944</v>
      </c>
      <c r="F23" s="46">
        <f>'FIN-P&amp;L_CWS'!G13</f>
        <v>0.84386470588235296</v>
      </c>
      <c r="G23" s="46">
        <f>'FIN-P&amp;L_CWS'!H13</f>
        <v>0.87128871794871787</v>
      </c>
      <c r="H23" s="46">
        <f>'FIN-P&amp;L_CWS'!I13</f>
        <v>0.92351265900383139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374</v>
      </c>
      <c r="BC25" s="65"/>
    </row>
    <row r="26" spans="1:55" s="33" customFormat="1" x14ac:dyDescent="0.15">
      <c r="B26" s="47" t="s">
        <v>374</v>
      </c>
      <c r="C26" s="70">
        <f>'FIN-P&amp;L_CWS'!D16</f>
        <v>0</v>
      </c>
      <c r="D26" s="70">
        <f>'FIN-P&amp;L_CWS'!E16</f>
        <v>5500</v>
      </c>
      <c r="E26" s="70">
        <f>'FIN-P&amp;L_CWS'!F16</f>
        <v>108375</v>
      </c>
      <c r="F26" s="70">
        <f>'FIN-P&amp;L_CWS'!G16</f>
        <v>203150</v>
      </c>
      <c r="G26" s="70">
        <f>'FIN-P&amp;L_CWS'!H16</f>
        <v>235305</v>
      </c>
      <c r="H26" s="70">
        <f>'FIN-P&amp;L_CWS'!I16</f>
        <v>168840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375</v>
      </c>
      <c r="C27" s="70">
        <f>'FIN-P&amp;L_CWS'!D17</f>
        <v>0</v>
      </c>
      <c r="D27" s="70">
        <f>'FIN-P&amp;L_CWS'!E17</f>
        <v>1375</v>
      </c>
      <c r="E27" s="70">
        <f>'FIN-P&amp;L_CWS'!F17</f>
        <v>15825</v>
      </c>
      <c r="F27" s="70">
        <f>'FIN-P&amp;L_CWS'!G17</f>
        <v>39725</v>
      </c>
      <c r="G27" s="70">
        <f>'FIN-P&amp;L_CWS'!H17</f>
        <v>81760</v>
      </c>
      <c r="H27" s="70">
        <f>'FIN-P&amp;L_CWS'!I17</f>
        <v>100520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379</v>
      </c>
      <c r="C28" s="70">
        <f>'FIN-P&amp;L_CWS'!D18</f>
        <v>0</v>
      </c>
      <c r="D28" s="70">
        <f>'FIN-P&amp;L_CWS'!E18</f>
        <v>6875</v>
      </c>
      <c r="E28" s="70">
        <f>'FIN-P&amp;L_CWS'!F18</f>
        <v>124200</v>
      </c>
      <c r="F28" s="70">
        <f>'FIN-P&amp;L_CWS'!G18</f>
        <v>242875</v>
      </c>
      <c r="G28" s="70">
        <f>'FIN-P&amp;L_CWS'!H18</f>
        <v>317065</v>
      </c>
      <c r="H28" s="70">
        <f>'FIN-P&amp;L_CWS'!I18</f>
        <v>269360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503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378</v>
      </c>
      <c r="C31" s="70">
        <f>'FIN-P&amp;L_CWS'!D21</f>
        <v>0</v>
      </c>
      <c r="D31" s="70">
        <f>'FIN-P&amp;L_CWS'!E21</f>
        <v>500</v>
      </c>
      <c r="E31" s="70">
        <f>'FIN-P&amp;L_CWS'!F21</f>
        <v>9950</v>
      </c>
      <c r="F31" s="70">
        <f>'FIN-P&amp;L_CWS'!G21</f>
        <v>36100</v>
      </c>
      <c r="G31" s="70">
        <f>'FIN-P&amp;L_CWS'!H21</f>
        <v>75150</v>
      </c>
      <c r="H31" s="70">
        <f>'FIN-P&amp;L_CWS'!I21</f>
        <v>121600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377</v>
      </c>
      <c r="C32" s="70">
        <f>'FIN-P&amp;L_CWS'!D22</f>
        <v>0</v>
      </c>
      <c r="D32" s="70">
        <f>'FIN-P&amp;L_CWS'!E22</f>
        <v>1800</v>
      </c>
      <c r="E32" s="70">
        <f>'FIN-P&amp;L_CWS'!F22</f>
        <v>70537.5</v>
      </c>
      <c r="F32" s="70">
        <f>'FIN-P&amp;L_CWS'!G22</f>
        <v>356107.5</v>
      </c>
      <c r="G32" s="70">
        <f>'FIN-P&amp;L_CWS'!H22</f>
        <v>985770</v>
      </c>
      <c r="H32" s="70">
        <f>'FIN-P&amp;L_CWS'!I22</f>
        <v>1970730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380</v>
      </c>
      <c r="C33" s="70">
        <f>'FIN-P&amp;L_CWS'!D23</f>
        <v>0</v>
      </c>
      <c r="D33" s="70">
        <f>'FIN-P&amp;L_CWS'!E23</f>
        <v>2300</v>
      </c>
      <c r="E33" s="70">
        <f>'FIN-P&amp;L_CWS'!F23</f>
        <v>80487.5</v>
      </c>
      <c r="F33" s="70">
        <f>'FIN-P&amp;L_CWS'!G23</f>
        <v>392207.5</v>
      </c>
      <c r="G33" s="70">
        <f>'FIN-P&amp;L_CWS'!H23</f>
        <v>1060920</v>
      </c>
      <c r="H33" s="70">
        <f>'FIN-P&amp;L_CWS'!I23</f>
        <v>2092330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381</v>
      </c>
      <c r="C35" s="70">
        <f>'FIN-P&amp;L_CWS'!D25</f>
        <v>0</v>
      </c>
      <c r="D35" s="70">
        <f>'FIN-P&amp;L_CWS'!E25</f>
        <v>91000</v>
      </c>
      <c r="E35" s="70">
        <f>'FIN-P&amp;L_CWS'!F25</f>
        <v>3402941.9</v>
      </c>
      <c r="F35" s="70">
        <f>'FIN-P&amp;L_CWS'!G25</f>
        <v>10963986.5</v>
      </c>
      <c r="G35" s="70">
        <f>'FIN-P&amp;L_CWS'!H25</f>
        <v>20507172.366999999</v>
      </c>
      <c r="H35" s="70">
        <f>'FIN-P&amp;L_CWS'!I25</f>
        <v>34901658.539999999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501</v>
      </c>
    </row>
    <row r="38" spans="1:55" x14ac:dyDescent="0.15">
      <c r="B38" s="44"/>
    </row>
    <row r="39" spans="1:55" s="50" customFormat="1" x14ac:dyDescent="0.15">
      <c r="A39" s="74"/>
      <c r="B39" s="128" t="s">
        <v>417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418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444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464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465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433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434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435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437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438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505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399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524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24002275.000000004</v>
      </c>
      <c r="E56" s="70">
        <f>'FIN-P&amp;L_CWS'!F46</f>
        <v>33685073.547500007</v>
      </c>
      <c r="F56" s="70">
        <f>'FIN-P&amp;L_CWS'!G46</f>
        <v>43474099.662500001</v>
      </c>
      <c r="G56" s="70">
        <f>'FIN-P&amp;L_CWS'!H46</f>
        <v>53312679.309175014</v>
      </c>
      <c r="H56" s="70">
        <f>'FIN-P&amp;L_CWS'!I46</f>
        <v>82472541.463500008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405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>
        <f>'FIN-P&amp;L_CWS'!H49</f>
        <v>40800000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525</v>
      </c>
      <c r="C60" s="70">
        <f>'FIN-P&amp;L_CWS'!D50</f>
        <v>0</v>
      </c>
      <c r="D60" s="70">
        <f>'FIN-P&amp;L_CWS'!E50</f>
        <v>52802275</v>
      </c>
      <c r="E60" s="70">
        <f>'FIN-P&amp;L_CWS'!F50</f>
        <v>67285073.547499999</v>
      </c>
      <c r="F60" s="70">
        <f>'FIN-P&amp;L_CWS'!G50</f>
        <v>77074099.662500009</v>
      </c>
      <c r="G60" s="70">
        <f>'FIN-P&amp;L_CWS'!H50</f>
        <v>94112679.309175014</v>
      </c>
      <c r="H60" s="70">
        <f>'FIN-P&amp;L_CWS'!I50</f>
        <v>130472541.46350001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508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405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509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510</v>
      </c>
      <c r="BC69" s="167"/>
    </row>
    <row r="70" spans="1:55" x14ac:dyDescent="0.15">
      <c r="B70" s="47" t="s">
        <v>406</v>
      </c>
      <c r="C70" s="70">
        <f>'FIN-P&amp;L_CWS'!D60</f>
        <v>0</v>
      </c>
      <c r="D70" s="70">
        <f>'FIN-P&amp;L_CWS'!E60</f>
        <v>10560455</v>
      </c>
      <c r="E70" s="70">
        <f>'FIN-P&amp;L_CWS'!F60</f>
        <v>13457014.709500004</v>
      </c>
      <c r="F70" s="70">
        <f>'FIN-P&amp;L_CWS'!G60</f>
        <v>15414819.932500001</v>
      </c>
      <c r="G70" s="70">
        <f>'FIN-P&amp;L_CWS'!H60</f>
        <v>18822535.861835003</v>
      </c>
      <c r="H70" s="70">
        <f>'FIN-P&amp;L_CWS'!I60</f>
        <v>26094508.292699993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506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511</v>
      </c>
      <c r="C73" s="70">
        <f>'FIN-P&amp;L_CWS'!D63</f>
        <v>0</v>
      </c>
      <c r="D73" s="70">
        <f>'FIN-P&amp;L_CWS'!E63</f>
        <v>17309543</v>
      </c>
      <c r="E73" s="70">
        <f>'FIN-P&amp;L_CWS'!F63</f>
        <v>20206102.7095</v>
      </c>
      <c r="F73" s="70">
        <f>'FIN-P&amp;L_CWS'!G63</f>
        <v>22163907.932500001</v>
      </c>
      <c r="G73" s="70">
        <f>'FIN-P&amp;L_CWS'!H63</f>
        <v>25571623.861834999</v>
      </c>
      <c r="H73" s="70">
        <f>'FIN-P&amp;L_CWS'!I63</f>
        <v>32843596.292699993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507</v>
      </c>
      <c r="C75" s="70">
        <f>'FIN-P&amp;L_CWS'!D65</f>
        <v>0</v>
      </c>
      <c r="D75" s="70">
        <f>'FIN-P&amp;L_CWS'!E65</f>
        <v>112111818.00000001</v>
      </c>
      <c r="E75" s="70">
        <f>'FIN-P&amp;L_CWS'!F65</f>
        <v>123491176.257</v>
      </c>
      <c r="F75" s="70">
        <f>'FIN-P&amp;L_CWS'!G65</f>
        <v>99238007.594999999</v>
      </c>
      <c r="G75" s="70">
        <f>'FIN-P&amp;L_CWS'!H65</f>
        <v>119684303.17100999</v>
      </c>
      <c r="H75" s="70">
        <f>'FIN-P&amp;L_CWS'!I65</f>
        <v>163316137.75620002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1037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112605652.99999999</v>
      </c>
      <c r="E111" s="70">
        <f>'FIN-P&amp;L_CWS'!F101</f>
        <v>123929685.757</v>
      </c>
      <c r="F111" s="70">
        <f>'FIN-P&amp;L_CWS'!G101</f>
        <v>99707352.515833318</v>
      </c>
      <c r="G111" s="70">
        <f>'FIN-P&amp;L_CWS'!H101</f>
        <v>120245149.00319752</v>
      </c>
      <c r="H111" s="70">
        <f>'FIN-P&amp;L_CWS'!I101</f>
        <v>163916081.69944221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485</v>
      </c>
      <c r="C113" s="70">
        <f>'FIN-P&amp;L_CWS'!D103</f>
        <v>-28592</v>
      </c>
      <c r="D113" s="70">
        <f>'FIN-P&amp;L_CWS'!E103</f>
        <v>-112514652.99999999</v>
      </c>
      <c r="E113" s="70">
        <f>'FIN-P&amp;L_CWS'!F103</f>
        <v>-120526743.85699999</v>
      </c>
      <c r="F113" s="70">
        <f>'FIN-P&amp;L_CWS'!G103</f>
        <v>-88743366.015833333</v>
      </c>
      <c r="G113" s="70">
        <f>'FIN-P&amp;L_CWS'!H103</f>
        <v>-99737976.636197522</v>
      </c>
      <c r="H113" s="70">
        <f>'FIN-P&amp;L_CWS'!I103</f>
        <v>-129014423.15944219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1035</v>
      </c>
      <c r="C114" s="70">
        <f>'FIN-P&amp;L_CWS'!D104</f>
        <v>-28592</v>
      </c>
      <c r="D114" s="70">
        <f>'FIN-P&amp;L_CWS'!E104</f>
        <v>-112543244.99999999</v>
      </c>
      <c r="E114" s="70">
        <f>'FIN-P&amp;L_CWS'!F104</f>
        <v>-233069988.85699999</v>
      </c>
      <c r="F114" s="70">
        <f>'FIN-P&amp;L_CWS'!G104</f>
        <v>-321813354.87283331</v>
      </c>
      <c r="G114" s="70">
        <f>'FIN-P&amp;L_CWS'!H104</f>
        <v>-421551331.50903082</v>
      </c>
      <c r="H114" s="70">
        <f>'FIN-P&amp;L_CWS'!I104</f>
        <v>-550565754.66847301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862</v>
      </c>
    </row>
    <row r="118" spans="2:54" x14ac:dyDescent="0.15">
      <c r="B118" s="136" t="s">
        <v>468</v>
      </c>
    </row>
    <row r="119" spans="2:54" x14ac:dyDescent="0.15">
      <c r="B119" s="135" t="s">
        <v>863</v>
      </c>
    </row>
    <row r="120" spans="2:54" x14ac:dyDescent="0.15">
      <c r="B120" s="136" t="s">
        <v>485</v>
      </c>
      <c r="C120" s="121">
        <f>'FIN-CASHFLOW_CWS'!C5</f>
        <v>-28592</v>
      </c>
      <c r="D120" s="121">
        <f>'FIN-CASHFLOW_CWS'!D5</f>
        <v>-112514652.99999999</v>
      </c>
      <c r="E120" s="121">
        <f>'FIN-CASHFLOW_CWS'!E5</f>
        <v>-120526743.85699999</v>
      </c>
      <c r="F120" s="121">
        <f>'FIN-CASHFLOW_CWS'!F5</f>
        <v>-88743366.015833333</v>
      </c>
      <c r="G120" s="121">
        <f>'FIN-CASHFLOW_CWS'!G5</f>
        <v>-99737976.636197522</v>
      </c>
      <c r="H120" s="121">
        <f>'FIN-CASHFLOW_CWS'!H5</f>
        <v>-129014423.15944219</v>
      </c>
      <c r="I120" s="121"/>
    </row>
    <row r="121" spans="2:54" x14ac:dyDescent="0.15">
      <c r="B121" s="136" t="s">
        <v>468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1023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500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487</v>
      </c>
      <c r="C124" s="121">
        <f>'FIN-CASHFLOW_CWS'!C9</f>
        <v>0</v>
      </c>
      <c r="D124" s="121">
        <f>'FIN-CASHFLOW_CWS'!D9</f>
        <v>-78525</v>
      </c>
      <c r="E124" s="121">
        <f>'FIN-CASHFLOW_CWS'!E9</f>
        <v>-430443.75</v>
      </c>
      <c r="F124" s="121">
        <f>'FIN-CASHFLOW_CWS'!F9</f>
        <v>-271108.75</v>
      </c>
      <c r="G124" s="121">
        <f>'FIN-CASHFLOW_CWS'!G9</f>
        <v>-627422.5</v>
      </c>
      <c r="H124" s="121">
        <f>'FIN-CASHFLOW_CWS'!H9</f>
        <v>-856805</v>
      </c>
      <c r="I124" s="121"/>
    </row>
    <row r="125" spans="2:54" x14ac:dyDescent="0.15">
      <c r="B125" s="127" t="s">
        <v>488</v>
      </c>
      <c r="C125" s="121">
        <f>'FIN-CASHFLOW_CWS'!C10</f>
        <v>0</v>
      </c>
      <c r="D125" s="121">
        <f>'FIN-CASHFLOW_CWS'!D10</f>
        <v>-109500</v>
      </c>
      <c r="E125" s="121">
        <f>'FIN-CASHFLOW_CWS'!E10</f>
        <v>-257850</v>
      </c>
      <c r="F125" s="121">
        <f>'FIN-CASHFLOW_CWS'!F10</f>
        <v>-181035</v>
      </c>
      <c r="G125" s="121">
        <f>'FIN-CASHFLOW_CWS'!G10</f>
        <v>-197923.5</v>
      </c>
      <c r="H125" s="121">
        <f>'FIN-CASHFLOW_CWS'!H10</f>
        <v>-227338.65000000002</v>
      </c>
      <c r="I125" s="121"/>
    </row>
    <row r="126" spans="2:54" x14ac:dyDescent="0.15">
      <c r="B126" s="127" t="s">
        <v>489</v>
      </c>
      <c r="C126" s="121">
        <f>'FIN-CASHFLOW_CWS'!C11</f>
        <v>0</v>
      </c>
      <c r="D126" s="121">
        <f>'FIN-CASHFLOW_CWS'!D11</f>
        <v>87750</v>
      </c>
      <c r="E126" s="121">
        <f>'FIN-CASHFLOW_CWS'!E11</f>
        <v>187650</v>
      </c>
      <c r="F126" s="121">
        <f>'FIN-CASHFLOW_CWS'!F11</f>
        <v>112185</v>
      </c>
      <c r="G126" s="121">
        <f>'FIN-CASHFLOW_CWS'!G11</f>
        <v>114331.5</v>
      </c>
      <c r="H126" s="121">
        <f>'FIN-CASHFLOW_CWS'!H11</f>
        <v>63969.75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847</v>
      </c>
      <c r="C128" s="121">
        <f>'FIN-CASHFLOW_CWS'!C13</f>
        <v>0</v>
      </c>
      <c r="D128" s="121">
        <f>'FIN-CASHFLOW_CWS'!D13</f>
        <v>-82000</v>
      </c>
      <c r="E128" s="121">
        <f>'FIN-CASHFLOW_CWS'!E13</f>
        <v>-480243.75</v>
      </c>
      <c r="F128" s="121">
        <f>'FIN-CASHFLOW_CWS'!F13</f>
        <v>-318950.41666666663</v>
      </c>
      <c r="G128" s="121">
        <f>'FIN-CASHFLOW_CWS'!G13</f>
        <v>-689914.5</v>
      </c>
      <c r="H128" s="121">
        <f>'FIN-CASHFLOW_CWS'!H13</f>
        <v>-999073.89999999991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865</v>
      </c>
      <c r="C130" s="121">
        <f>'FIN-CASHFLOW_CWS'!C15</f>
        <v>-28592</v>
      </c>
      <c r="D130" s="121">
        <f>'FIN-CASHFLOW_CWS'!D15</f>
        <v>-112596652.99999999</v>
      </c>
      <c r="E130" s="121">
        <f>'FIN-CASHFLOW_CWS'!E15</f>
        <v>-121006987.60699999</v>
      </c>
      <c r="F130" s="121">
        <f>'FIN-CASHFLOW_CWS'!F15</f>
        <v>-89062316.432500005</v>
      </c>
      <c r="G130" s="121">
        <f>'FIN-CASHFLOW_CWS'!G15</f>
        <v>-100427891.13619752</v>
      </c>
      <c r="H130" s="121">
        <f>'FIN-CASHFLOW_CWS'!H15</f>
        <v>-130013497.05944219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866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490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867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868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483</v>
      </c>
      <c r="C138" s="121">
        <f>'FIN-CASHFLOW_CWS'!C23</f>
        <v>46992642</v>
      </c>
      <c r="D138" s="121">
        <f>'FIN-CASHFLOW_CWS'!D23</f>
        <v>108539941.91800001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468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491</v>
      </c>
      <c r="C140" s="121">
        <f>'FIN-CASHFLOW_CWS'!C25</f>
        <v>46964050</v>
      </c>
      <c r="D140" s="121">
        <f>'FIN-CASHFLOW_CWS'!D25</f>
        <v>-4155211.0819999725</v>
      </c>
      <c r="E140" s="121">
        <f>'FIN-CASHFLOW_CWS'!E25</f>
        <v>-121013987.60699999</v>
      </c>
      <c r="F140" s="121">
        <f>'FIN-CASHFLOW_CWS'!F25</f>
        <v>-89056816.432500005</v>
      </c>
      <c r="G140" s="121">
        <f>'FIN-CASHFLOW_CWS'!G25</f>
        <v>-100427891.13619752</v>
      </c>
      <c r="H140" s="121">
        <f>'FIN-CASHFLOW_CWS'!H25</f>
        <v>-130013497.05944219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493</v>
      </c>
      <c r="C142" s="121">
        <f>'FIN-CASHFLOW_CWS'!C27</f>
        <v>0</v>
      </c>
      <c r="D142" s="121">
        <f>'FIN-CASHFLOW_CWS'!D27</f>
        <v>46964050</v>
      </c>
      <c r="E142" s="121">
        <f>'FIN-CASHFLOW_CWS'!E27</f>
        <v>42808838.918000028</v>
      </c>
      <c r="F142" s="121">
        <f>'FIN-CASHFLOW_CWS'!F27</f>
        <v>-78205148.688999966</v>
      </c>
      <c r="G142" s="121">
        <f>'FIN-CASHFLOW_CWS'!G27</f>
        <v>-167261965.12149996</v>
      </c>
      <c r="H142" s="121">
        <f>'FIN-CASHFLOW_CWS'!H27</f>
        <v>-267689856.25769746</v>
      </c>
      <c r="I142" s="121"/>
    </row>
    <row r="143" spans="2:9" x14ac:dyDescent="0.15">
      <c r="B143" s="136" t="s">
        <v>492</v>
      </c>
      <c r="C143" s="121">
        <f>'FIN-CASHFLOW_CWS'!C28</f>
        <v>46964050</v>
      </c>
      <c r="D143" s="121">
        <f>'FIN-CASHFLOW_CWS'!D28</f>
        <v>42808838.918000028</v>
      </c>
      <c r="E143" s="121">
        <f>'FIN-CASHFLOW_CWS'!E28</f>
        <v>-78205148.688999966</v>
      </c>
      <c r="F143" s="121">
        <f>'FIN-CASHFLOW_CWS'!F28</f>
        <v>-167261965.12149996</v>
      </c>
      <c r="G143" s="121">
        <f>'FIN-CASHFLOW_CWS'!G28</f>
        <v>-267689856.25769746</v>
      </c>
      <c r="H143" s="121">
        <f>'FIN-CASHFLOW_CWS'!H28</f>
        <v>-397703353.31713963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469</v>
      </c>
    </row>
    <row r="146" spans="2:9" x14ac:dyDescent="0.15">
      <c r="B146" s="134"/>
    </row>
    <row r="147" spans="2:9" x14ac:dyDescent="0.15">
      <c r="B147" s="135" t="s">
        <v>470</v>
      </c>
    </row>
    <row r="148" spans="2:9" x14ac:dyDescent="0.15">
      <c r="B148" s="135"/>
    </row>
    <row r="149" spans="2:9" x14ac:dyDescent="0.15">
      <c r="B149" s="135" t="s">
        <v>471</v>
      </c>
    </row>
    <row r="150" spans="2:9" x14ac:dyDescent="0.15">
      <c r="B150" s="136" t="s">
        <v>467</v>
      </c>
      <c r="C150" s="121">
        <f>'FIN-BALANCE_CWS'!D7</f>
        <v>46964050</v>
      </c>
      <c r="D150" s="121">
        <f>'FIN-BALANCE_CWS'!E7</f>
        <v>42808838.91800002</v>
      </c>
      <c r="E150" s="121">
        <f>'FIN-BALANCE_CWS'!F7</f>
        <v>-78205148.688999981</v>
      </c>
      <c r="F150" s="121">
        <f>'FIN-BALANCE_CWS'!G7</f>
        <v>-167261965.12150005</v>
      </c>
      <c r="G150" s="121">
        <f>'FIN-BALANCE_CWS'!H7</f>
        <v>-267689856.25769758</v>
      </c>
      <c r="H150" s="121">
        <f>'FIN-BALANCE_CWS'!I7</f>
        <v>-397703353.31713963</v>
      </c>
      <c r="I150" s="121"/>
    </row>
    <row r="151" spans="2:9" x14ac:dyDescent="0.15">
      <c r="B151" s="136" t="s">
        <v>472</v>
      </c>
      <c r="C151" s="121">
        <f>'FIN-BALANCE_CWS'!D8</f>
        <v>0</v>
      </c>
      <c r="D151" s="121">
        <f>'FIN-BALANCE_CWS'!E8</f>
        <v>78525</v>
      </c>
      <c r="E151" s="121">
        <f>'FIN-BALANCE_CWS'!F8</f>
        <v>508968.75</v>
      </c>
      <c r="F151" s="121">
        <f>'FIN-BALANCE_CWS'!G8</f>
        <v>780077.5</v>
      </c>
      <c r="G151" s="121">
        <f>'FIN-BALANCE_CWS'!H8</f>
        <v>1407500</v>
      </c>
      <c r="H151" s="121">
        <f>'FIN-BALANCE_CWS'!I8</f>
        <v>2264305</v>
      </c>
      <c r="I151" s="121"/>
    </row>
    <row r="152" spans="2:9" x14ac:dyDescent="0.15">
      <c r="B152" s="136" t="s">
        <v>473</v>
      </c>
      <c r="C152" s="121">
        <f>'FIN-BALANCE_CWS'!D9</f>
        <v>0</v>
      </c>
      <c r="D152" s="121">
        <f>'FIN-BALANCE_CWS'!E9</f>
        <v>109500</v>
      </c>
      <c r="E152" s="121">
        <f>'FIN-BALANCE_CWS'!F9</f>
        <v>367350</v>
      </c>
      <c r="F152" s="121">
        <f>'FIN-BALANCE_CWS'!G9</f>
        <v>548385</v>
      </c>
      <c r="G152" s="121">
        <f>'FIN-BALANCE_CWS'!H9</f>
        <v>746308.5</v>
      </c>
      <c r="H152" s="121">
        <f>'FIN-BALANCE_CWS'!I9</f>
        <v>973647.14999999991</v>
      </c>
      <c r="I152" s="121"/>
    </row>
    <row r="153" spans="2:9" x14ac:dyDescent="0.15">
      <c r="B153" s="135" t="s">
        <v>474</v>
      </c>
      <c r="C153" s="121">
        <f>'FIN-BALANCE_CWS'!D10</f>
        <v>46964050</v>
      </c>
      <c r="D153" s="121">
        <f>'FIN-BALANCE_CWS'!E10</f>
        <v>42996863.91800002</v>
      </c>
      <c r="E153" s="121">
        <f>'FIN-BALANCE_CWS'!F10</f>
        <v>-77328829.938999981</v>
      </c>
      <c r="F153" s="121">
        <f>'FIN-BALANCE_CWS'!G10</f>
        <v>-165933502.62150005</v>
      </c>
      <c r="G153" s="121">
        <f>'FIN-BALANCE_CWS'!H10</f>
        <v>-265536047.75769758</v>
      </c>
      <c r="H153" s="121">
        <f>'FIN-BALANCE_CWS'!I10</f>
        <v>-394465401.16713965</v>
      </c>
      <c r="I153" s="121"/>
    </row>
    <row r="154" spans="2:9" x14ac:dyDescent="0.15">
      <c r="B154" s="136" t="s">
        <v>468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475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476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468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477</v>
      </c>
      <c r="C160" s="121">
        <f>'FIN-BALANCE_CWS'!D17</f>
        <v>46964050</v>
      </c>
      <c r="D160" s="121">
        <f>'FIN-BALANCE_CWS'!E17</f>
        <v>43077088.91800002</v>
      </c>
      <c r="E160" s="121">
        <f>'FIN-BALANCE_CWS'!F17</f>
        <v>-77262004.938999981</v>
      </c>
      <c r="F160" s="121">
        <f>'FIN-BALANCE_CWS'!G17</f>
        <v>-165893185.95483339</v>
      </c>
      <c r="G160" s="121">
        <f>'FIN-BALANCE_CWS'!H17</f>
        <v>-265516831.09103093</v>
      </c>
      <c r="H160" s="121">
        <f>'FIN-BALANCE_CWS'!I17</f>
        <v>-394467284.50047296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1080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478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385</v>
      </c>
      <c r="C166" s="121">
        <f>'FIN-BALANCE_CWS'!D23</f>
        <v>0</v>
      </c>
      <c r="D166" s="121">
        <f>'FIN-BALANCE_CWS'!E23</f>
        <v>87750</v>
      </c>
      <c r="E166" s="121">
        <f>'FIN-BALANCE_CWS'!F23</f>
        <v>275400</v>
      </c>
      <c r="F166" s="121">
        <f>'FIN-BALANCE_CWS'!G23</f>
        <v>387585</v>
      </c>
      <c r="G166" s="121">
        <f>'FIN-BALANCE_CWS'!H23</f>
        <v>501916.5</v>
      </c>
      <c r="H166" s="121">
        <f>'FIN-BALANCE_CWS'!I23</f>
        <v>565886.25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479</v>
      </c>
      <c r="C168" s="121">
        <f>'FIN-BALANCE_CWS'!D25</f>
        <v>0</v>
      </c>
      <c r="D168" s="121">
        <f>'FIN-BALANCE_CWS'!E25</f>
        <v>87750</v>
      </c>
      <c r="E168" s="121">
        <f>'FIN-BALANCE_CWS'!F25</f>
        <v>275400</v>
      </c>
      <c r="F168" s="121">
        <f>'FIN-BALANCE_CWS'!G25</f>
        <v>387585</v>
      </c>
      <c r="G168" s="121">
        <f>'FIN-BALANCE_CWS'!H25</f>
        <v>501916.5</v>
      </c>
      <c r="H168" s="121">
        <f>'FIN-BALANCE_CWS'!I25</f>
        <v>565886.25</v>
      </c>
      <c r="I168" s="121"/>
    </row>
    <row r="169" spans="2:9" x14ac:dyDescent="0.15">
      <c r="B169" s="136" t="s">
        <v>468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480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481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482</v>
      </c>
      <c r="C174" s="121">
        <f>'FIN-BALANCE_CWS'!D31</f>
        <v>0</v>
      </c>
      <c r="D174" s="121">
        <f>'FIN-BALANCE_CWS'!E31</f>
        <v>87750</v>
      </c>
      <c r="E174" s="121">
        <f>'FIN-BALANCE_CWS'!F31</f>
        <v>275400</v>
      </c>
      <c r="F174" s="121">
        <f>'FIN-BALANCE_CWS'!G31</f>
        <v>387585</v>
      </c>
      <c r="G174" s="121">
        <f>'FIN-BALANCE_CWS'!H31</f>
        <v>501916.5</v>
      </c>
      <c r="H174" s="121">
        <f>'FIN-BALANCE_CWS'!I31</f>
        <v>565886.25</v>
      </c>
      <c r="I174" s="121"/>
    </row>
    <row r="175" spans="2:9" x14ac:dyDescent="0.15">
      <c r="B175" s="136" t="s">
        <v>468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1081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1082</v>
      </c>
      <c r="C177" s="121">
        <f>'FIN-BALANCE_CWS'!D34</f>
        <v>46992642</v>
      </c>
      <c r="D177" s="121">
        <f>'FIN-BALANCE_CWS'!E34</f>
        <v>155532583.91800001</v>
      </c>
      <c r="E177" s="121">
        <f>'FIN-BALANCE_CWS'!F34</f>
        <v>155532583.91800001</v>
      </c>
      <c r="F177" s="121">
        <f>'FIN-BALANCE_CWS'!G34</f>
        <v>155532583.91800001</v>
      </c>
      <c r="G177" s="121">
        <f>'FIN-BALANCE_CWS'!H34</f>
        <v>155532583.91800001</v>
      </c>
      <c r="H177" s="121">
        <f>'FIN-BALANCE_CWS'!I34</f>
        <v>155532583.91800001</v>
      </c>
      <c r="I177" s="121"/>
    </row>
    <row r="178" spans="2:9" x14ac:dyDescent="0.15">
      <c r="B178" s="136" t="s">
        <v>484</v>
      </c>
      <c r="C178" s="121">
        <f>'FIN-BALANCE_CWS'!D35</f>
        <v>0</v>
      </c>
      <c r="D178" s="121">
        <f>'FIN-BALANCE_CWS'!E35</f>
        <v>-103220509.57333332</v>
      </c>
      <c r="E178" s="121">
        <f>'FIN-BALANCE_CWS'!F35</f>
        <v>-223647598.71716666</v>
      </c>
      <c r="F178" s="121">
        <f>'FIN-BALANCE_CWS'!G35</f>
        <v>-314179834.71167505</v>
      </c>
      <c r="G178" s="121">
        <f>'FIN-BALANCE_CWS'!H35</f>
        <v>-412785492.45143193</v>
      </c>
      <c r="H178" s="121">
        <f>'FIN-BALANCE_CWS'!I35</f>
        <v>-539040347.02556419</v>
      </c>
      <c r="I178" s="121"/>
    </row>
    <row r="179" spans="2:9" x14ac:dyDescent="0.15">
      <c r="B179" s="137" t="s">
        <v>485</v>
      </c>
      <c r="C179" s="121">
        <f>'FIN-BALANCE_CWS'!D36</f>
        <v>-28592</v>
      </c>
      <c r="D179" s="121">
        <f>'FIN-BALANCE_CWS'!E36</f>
        <v>-9322735.4266666658</v>
      </c>
      <c r="E179" s="121">
        <f>'FIN-BALANCE_CWS'!F36</f>
        <v>-9422390.139833333</v>
      </c>
      <c r="F179" s="121">
        <f>'FIN-BALANCE_CWS'!G36</f>
        <v>-7633520.1611583335</v>
      </c>
      <c r="G179" s="121">
        <f>'FIN-BALANCE_CWS'!H36</f>
        <v>-8765839.0575989597</v>
      </c>
      <c r="H179" s="121">
        <f>'FIN-BALANCE_CWS'!I36</f>
        <v>-11525407.642908849</v>
      </c>
      <c r="I179" s="121"/>
    </row>
    <row r="180" spans="2:9" x14ac:dyDescent="0.15">
      <c r="B180" s="135" t="s">
        <v>1083</v>
      </c>
      <c r="C180" s="121">
        <f>'FIN-BALANCE_CWS'!D37</f>
        <v>46964050</v>
      </c>
      <c r="D180" s="121">
        <f>'FIN-BALANCE_CWS'!E37</f>
        <v>42989338.918000028</v>
      </c>
      <c r="E180" s="121">
        <f>'FIN-BALANCE_CWS'!F37</f>
        <v>-77537404.938999981</v>
      </c>
      <c r="F180" s="121">
        <f>'FIN-BALANCE_CWS'!G37</f>
        <v>-166280770.95483336</v>
      </c>
      <c r="G180" s="121">
        <f>'FIN-BALANCE_CWS'!H37</f>
        <v>-266018747.59103087</v>
      </c>
      <c r="H180" s="121">
        <f>'FIN-BALANCE_CWS'!I37</f>
        <v>-395033170.75047308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1084</v>
      </c>
      <c r="C182" s="121">
        <f>'FIN-BALANCE_CWS'!D39</f>
        <v>46964050</v>
      </c>
      <c r="D182" s="121">
        <f>'FIN-BALANCE_CWS'!E39</f>
        <v>43077088.918000028</v>
      </c>
      <c r="E182" s="121">
        <f>'FIN-BALANCE_CWS'!F39</f>
        <v>-77262004.938999981</v>
      </c>
      <c r="F182" s="121">
        <f>'FIN-BALANCE_CWS'!G39</f>
        <v>-165893185.95483336</v>
      </c>
      <c r="G182" s="121">
        <f>'FIN-BALANCE_CWS'!H39</f>
        <v>-265516831.09103087</v>
      </c>
      <c r="H182" s="121">
        <f>'FIN-BALANCE_CWS'!I39</f>
        <v>-394467284.50047308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zoomScale="80" zoomScaleNormal="80" workbookViewId="0">
      <pane xSplit="1" ySplit="2" topLeftCell="C3" activePane="bottomRight" state="frozen"/>
      <selection activeCell="B1" sqref="B1"/>
      <selection pane="topRight" activeCell="C1" sqref="C1"/>
      <selection pane="bottomLeft" activeCell="B3" sqref="B3"/>
      <selection pane="bottomRight" activeCell="H31" sqref="H31"/>
    </sheetView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63" t="s">
        <v>35</v>
      </c>
      <c r="E1" s="363"/>
      <c r="F1" s="363"/>
      <c r="G1" s="363"/>
      <c r="H1" s="363"/>
      <c r="I1" s="363"/>
      <c r="J1" s="363"/>
      <c r="K1" s="363"/>
      <c r="L1" s="363"/>
      <c r="M1" s="363"/>
      <c r="N1" s="363"/>
      <c r="O1" s="363"/>
      <c r="P1" s="363" t="s">
        <v>36</v>
      </c>
      <c r="Q1" s="363"/>
      <c r="R1" s="363"/>
      <c r="S1" s="363"/>
      <c r="T1" s="363"/>
      <c r="U1" s="363"/>
      <c r="V1" s="363"/>
      <c r="W1" s="363"/>
      <c r="X1" s="363"/>
      <c r="Y1" s="363"/>
      <c r="Z1" s="363"/>
      <c r="AA1" s="363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1091</v>
      </c>
      <c r="C4" s="231" t="s">
        <v>324</v>
      </c>
      <c r="D4" s="27"/>
      <c r="E4" s="27"/>
      <c r="F4" s="27"/>
      <c r="G4" s="10"/>
      <c r="H4" s="231" t="s">
        <v>324</v>
      </c>
      <c r="I4" s="10"/>
      <c r="J4" s="10"/>
      <c r="K4" s="10"/>
      <c r="L4" s="10"/>
      <c r="M4" s="10"/>
      <c r="N4" s="231" t="s">
        <v>324</v>
      </c>
      <c r="O4" s="10"/>
      <c r="P4" s="10"/>
      <c r="Q4" s="10"/>
      <c r="R4" s="10"/>
      <c r="S4" s="231" t="s">
        <v>994</v>
      </c>
      <c r="T4" s="10"/>
      <c r="U4" s="10"/>
      <c r="V4" s="233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1"/>
      <c r="D5" s="27"/>
      <c r="E5" s="27"/>
      <c r="F5" s="27"/>
      <c r="G5" s="10"/>
      <c r="H5" s="231"/>
      <c r="I5" s="10"/>
      <c r="J5" s="10"/>
      <c r="K5" s="10"/>
      <c r="L5" s="10"/>
      <c r="M5" s="10"/>
      <c r="N5" s="231"/>
      <c r="O5" s="10"/>
      <c r="P5" s="10"/>
      <c r="Q5" s="10"/>
      <c r="R5" s="10"/>
      <c r="S5" s="231"/>
      <c r="T5" s="10"/>
      <c r="U5" s="10"/>
      <c r="V5" s="233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1092</v>
      </c>
      <c r="C6" s="232"/>
      <c r="D6" s="27"/>
      <c r="E6" s="27"/>
      <c r="F6" s="27"/>
      <c r="G6" s="10"/>
      <c r="H6" s="232"/>
      <c r="I6" s="10"/>
      <c r="J6" s="10"/>
      <c r="K6" s="10"/>
      <c r="L6" s="10"/>
      <c r="M6" s="10"/>
      <c r="N6" s="232"/>
      <c r="O6" s="10"/>
      <c r="P6" s="10"/>
      <c r="Q6" s="10"/>
      <c r="R6" s="10"/>
      <c r="S6" s="232"/>
      <c r="T6" s="10"/>
      <c r="U6" s="10"/>
      <c r="V6" s="233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855</v>
      </c>
      <c r="C7" s="233"/>
      <c r="D7" s="27"/>
      <c r="E7" s="27"/>
      <c r="F7" s="27"/>
      <c r="G7" s="10"/>
      <c r="H7" s="233"/>
      <c r="I7" s="10"/>
      <c r="J7" s="10"/>
      <c r="K7" s="10"/>
      <c r="L7" s="10"/>
      <c r="M7" s="10"/>
      <c r="N7" s="233"/>
      <c r="O7" s="10"/>
      <c r="P7" s="10"/>
      <c r="Q7" s="10"/>
      <c r="R7" s="10"/>
      <c r="S7" s="233"/>
      <c r="T7" s="10"/>
      <c r="U7" s="10"/>
      <c r="V7" s="233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1134</v>
      </c>
      <c r="C8" s="233"/>
      <c r="D8" s="27"/>
      <c r="E8" s="27"/>
      <c r="F8" s="27"/>
      <c r="G8" s="10"/>
      <c r="H8" s="233"/>
      <c r="I8" s="10"/>
      <c r="J8" s="10"/>
      <c r="K8" s="10"/>
      <c r="L8" s="10"/>
      <c r="M8" s="10"/>
      <c r="N8" s="233"/>
      <c r="O8" s="10"/>
      <c r="P8" s="10"/>
      <c r="Q8" s="10"/>
      <c r="R8" s="10"/>
      <c r="S8" s="233"/>
      <c r="T8" s="10"/>
      <c r="U8" s="10"/>
      <c r="V8" s="233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593</v>
      </c>
      <c r="C9" s="234"/>
      <c r="H9" s="234"/>
      <c r="N9" s="234"/>
      <c r="S9" s="234"/>
      <c r="V9" s="234"/>
    </row>
    <row r="10" spans="1:37" x14ac:dyDescent="0.15">
      <c r="B10" s="16"/>
      <c r="C10" s="234"/>
      <c r="H10" s="234"/>
      <c r="N10" s="234"/>
      <c r="S10" s="234"/>
      <c r="V10" s="234"/>
    </row>
    <row r="11" spans="1:37" s="14" customFormat="1" x14ac:dyDescent="0.15">
      <c r="A11" s="10"/>
      <c r="B11" s="47" t="s">
        <v>1103</v>
      </c>
      <c r="C11" s="233"/>
      <c r="D11" s="27"/>
      <c r="E11" s="27"/>
      <c r="F11" s="27"/>
      <c r="G11" s="10"/>
      <c r="H11" s="233"/>
      <c r="I11" s="10"/>
      <c r="J11" s="10"/>
      <c r="K11" s="10"/>
      <c r="L11" s="10"/>
      <c r="M11" s="10"/>
      <c r="N11" s="233"/>
      <c r="O11" s="10"/>
      <c r="P11" s="10"/>
      <c r="Q11" s="10"/>
      <c r="R11" s="10"/>
      <c r="S11" s="233"/>
      <c r="T11" s="10"/>
      <c r="U11" s="10"/>
      <c r="V11" s="233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547</v>
      </c>
      <c r="C12" s="234"/>
      <c r="H12" s="234"/>
      <c r="N12" s="234"/>
      <c r="S12" s="234"/>
      <c r="V12" s="234"/>
    </row>
    <row r="13" spans="1:37" x14ac:dyDescent="0.15">
      <c r="B13" s="47" t="s">
        <v>594</v>
      </c>
      <c r="C13" s="234"/>
      <c r="H13" s="234"/>
      <c r="N13" s="234"/>
      <c r="S13" s="234"/>
      <c r="V13" s="234"/>
    </row>
    <row r="14" spans="1:37" x14ac:dyDescent="0.15">
      <c r="B14" s="16"/>
      <c r="C14" s="234"/>
      <c r="H14" s="234"/>
      <c r="N14" s="234"/>
      <c r="S14" s="234"/>
      <c r="V14" s="234"/>
    </row>
    <row r="15" spans="1:37" x14ac:dyDescent="0.15">
      <c r="B15" s="16" t="s">
        <v>1093</v>
      </c>
      <c r="C15" s="234"/>
      <c r="H15" s="234"/>
      <c r="N15" s="234"/>
      <c r="S15" s="234"/>
      <c r="V15" s="234"/>
    </row>
    <row r="16" spans="1:37" x14ac:dyDescent="0.15">
      <c r="B16" s="16"/>
      <c r="C16" s="234"/>
      <c r="H16" s="234"/>
      <c r="N16" s="234"/>
      <c r="S16" s="234"/>
      <c r="V16" s="234"/>
    </row>
    <row r="17" spans="2:23" x14ac:dyDescent="0.15">
      <c r="B17" s="16" t="s">
        <v>853</v>
      </c>
      <c r="C17" s="234"/>
      <c r="H17" s="234"/>
      <c r="N17" s="234"/>
      <c r="S17" s="234"/>
      <c r="V17" s="234"/>
    </row>
    <row r="18" spans="2:23" x14ac:dyDescent="0.15">
      <c r="B18" s="16" t="s">
        <v>856</v>
      </c>
      <c r="C18" s="234"/>
      <c r="H18" s="234"/>
      <c r="N18" s="234"/>
      <c r="S18" s="234"/>
      <c r="V18" s="234"/>
    </row>
    <row r="19" spans="2:23" x14ac:dyDescent="0.15">
      <c r="B19" s="16" t="s">
        <v>854</v>
      </c>
      <c r="C19" s="234"/>
      <c r="H19" s="234"/>
      <c r="N19" s="234"/>
      <c r="S19" s="234"/>
      <c r="V19" s="234"/>
    </row>
    <row r="20" spans="2:23" x14ac:dyDescent="0.15">
      <c r="B20" s="47" t="s">
        <v>561</v>
      </c>
      <c r="C20" s="234"/>
      <c r="H20" s="234"/>
      <c r="N20" s="234"/>
      <c r="S20" s="234"/>
      <c r="V20" s="234"/>
    </row>
    <row r="21" spans="2:23" x14ac:dyDescent="0.15">
      <c r="B21" s="47" t="s">
        <v>848</v>
      </c>
      <c r="C21" s="234"/>
      <c r="H21" s="234"/>
      <c r="N21" s="234"/>
      <c r="S21" s="234"/>
      <c r="V21" s="234"/>
    </row>
    <row r="22" spans="2:23" x14ac:dyDescent="0.15">
      <c r="B22" s="47" t="s">
        <v>849</v>
      </c>
      <c r="C22" s="234"/>
      <c r="H22" s="234"/>
      <c r="N22" s="234"/>
      <c r="S22" s="234"/>
      <c r="V22" s="234"/>
    </row>
    <row r="23" spans="2:23" x14ac:dyDescent="0.15">
      <c r="B23" s="47" t="s">
        <v>850</v>
      </c>
      <c r="C23" s="234"/>
      <c r="H23" s="234"/>
      <c r="N23" s="234"/>
      <c r="S23" s="234"/>
      <c r="V23" s="234"/>
    </row>
    <row r="24" spans="2:23" x14ac:dyDescent="0.15">
      <c r="B24" s="47" t="s">
        <v>851</v>
      </c>
      <c r="C24" s="234"/>
      <c r="H24" s="234"/>
      <c r="N24" s="234"/>
      <c r="S24" s="234"/>
      <c r="V24" s="234"/>
    </row>
    <row r="25" spans="2:23" x14ac:dyDescent="0.15">
      <c r="B25" s="47" t="s">
        <v>852</v>
      </c>
      <c r="C25" s="234"/>
      <c r="H25" s="234"/>
      <c r="N25" s="234"/>
      <c r="S25" s="234"/>
      <c r="V25" s="234"/>
    </row>
    <row r="26" spans="2:23" ht="18" x14ac:dyDescent="0.2">
      <c r="B26" s="14" t="s">
        <v>857</v>
      </c>
      <c r="C26" s="232"/>
      <c r="D26" s="27"/>
      <c r="E26" s="27"/>
      <c r="F26" s="27"/>
      <c r="G26" s="10"/>
      <c r="H26" s="232"/>
      <c r="I26" s="10"/>
      <c r="J26" s="10"/>
      <c r="K26" s="10"/>
      <c r="L26" s="10"/>
      <c r="M26" s="10"/>
      <c r="N26" s="232"/>
      <c r="O26" s="10"/>
      <c r="P26" s="10"/>
      <c r="Q26" s="10"/>
      <c r="R26" s="10"/>
      <c r="S26" s="232"/>
      <c r="T26" s="10"/>
      <c r="U26" s="10"/>
      <c r="V26" s="233"/>
      <c r="W26" s="10"/>
    </row>
    <row r="27" spans="2:23" x14ac:dyDescent="0.15">
      <c r="B27" s="47" t="s">
        <v>585</v>
      </c>
      <c r="C27" s="234"/>
      <c r="H27" s="234"/>
      <c r="J27" s="10"/>
      <c r="N27" s="234"/>
      <c r="S27" s="234"/>
      <c r="V27" s="234"/>
    </row>
    <row r="28" spans="2:23" x14ac:dyDescent="0.15">
      <c r="B28" s="47" t="s">
        <v>544</v>
      </c>
      <c r="C28" s="234"/>
      <c r="H28" s="234"/>
      <c r="N28" s="234"/>
      <c r="P28" s="10"/>
      <c r="S28" s="234"/>
      <c r="V28" s="234"/>
    </row>
    <row r="29" spans="2:23" x14ac:dyDescent="0.15">
      <c r="B29" s="47" t="s">
        <v>545</v>
      </c>
      <c r="C29" s="234"/>
      <c r="H29" s="234"/>
      <c r="N29" s="234"/>
      <c r="S29" s="233"/>
      <c r="V29" s="234"/>
    </row>
    <row r="30" spans="2:23" x14ac:dyDescent="0.15">
      <c r="B30" s="47" t="s">
        <v>546</v>
      </c>
      <c r="C30" s="234"/>
      <c r="H30" s="234"/>
      <c r="N30" s="234"/>
      <c r="S30" s="233"/>
      <c r="V30" s="234"/>
    </row>
    <row r="31" spans="2:23" x14ac:dyDescent="0.15">
      <c r="B31" s="14" t="s">
        <v>858</v>
      </c>
      <c r="C31" s="234"/>
      <c r="H31" s="234"/>
      <c r="N31" s="234"/>
      <c r="S31" s="233"/>
      <c r="V31" s="234"/>
    </row>
    <row r="32" spans="2:23" x14ac:dyDescent="0.15">
      <c r="B32" s="47" t="s">
        <v>570</v>
      </c>
      <c r="C32" s="234"/>
      <c r="H32" s="234"/>
      <c r="M32" s="10"/>
      <c r="N32" s="233"/>
      <c r="O32" s="10"/>
      <c r="S32" s="234"/>
      <c r="V32" s="234"/>
    </row>
    <row r="33" spans="2:22" x14ac:dyDescent="0.15">
      <c r="B33" s="47" t="s">
        <v>733</v>
      </c>
      <c r="C33" s="234"/>
      <c r="F33" s="10"/>
      <c r="H33" s="234"/>
      <c r="N33" s="234"/>
      <c r="P33" s="10"/>
      <c r="S33" s="234"/>
      <c r="V33" s="234"/>
    </row>
    <row r="34" spans="2:22" x14ac:dyDescent="0.15">
      <c r="B34" s="47" t="s">
        <v>734</v>
      </c>
      <c r="C34" s="234"/>
      <c r="H34" s="234"/>
      <c r="N34" s="234"/>
      <c r="S34" s="233"/>
      <c r="V34" s="234"/>
    </row>
    <row r="35" spans="2:22" x14ac:dyDescent="0.15">
      <c r="B35" s="47" t="s">
        <v>735</v>
      </c>
      <c r="C35" s="234"/>
      <c r="H35" s="234"/>
      <c r="N35" s="234"/>
      <c r="S35" s="234"/>
      <c r="V35" s="233"/>
    </row>
    <row r="36" spans="2:22" x14ac:dyDescent="0.15">
      <c r="B36" s="47" t="s">
        <v>736</v>
      </c>
      <c r="C36" s="234"/>
      <c r="H36" s="234"/>
      <c r="N36" s="234"/>
      <c r="S36" s="234"/>
      <c r="V36" s="233"/>
    </row>
    <row r="37" spans="2:22" x14ac:dyDescent="0.15">
      <c r="B37" s="16" t="s">
        <v>859</v>
      </c>
      <c r="C37" s="234"/>
      <c r="H37" s="234"/>
      <c r="N37" s="234"/>
      <c r="S37" s="234"/>
      <c r="V37" s="234"/>
    </row>
    <row r="38" spans="2:22" x14ac:dyDescent="0.15">
      <c r="B38" s="16"/>
      <c r="C38" s="234"/>
      <c r="H38" s="234"/>
      <c r="N38" s="234"/>
      <c r="S38" s="234"/>
      <c r="V38" s="234"/>
    </row>
    <row r="39" spans="2:22" x14ac:dyDescent="0.15">
      <c r="B39" s="47" t="s">
        <v>555</v>
      </c>
      <c r="C39" s="233"/>
      <c r="H39" s="234"/>
      <c r="N39" s="234"/>
      <c r="S39" s="234"/>
      <c r="V39" s="234"/>
    </row>
    <row r="40" spans="2:22" x14ac:dyDescent="0.15">
      <c r="B40" s="106" t="s">
        <v>337</v>
      </c>
      <c r="C40" s="233"/>
      <c r="H40" s="234"/>
      <c r="N40" s="234"/>
      <c r="S40" s="234"/>
      <c r="V40" s="234"/>
    </row>
    <row r="41" spans="2:22" x14ac:dyDescent="0.15">
      <c r="B41" s="106" t="s">
        <v>338</v>
      </c>
      <c r="C41" s="233"/>
      <c r="H41" s="234"/>
      <c r="N41" s="234"/>
      <c r="S41" s="234"/>
      <c r="V41" s="234"/>
    </row>
    <row r="42" spans="2:22" x14ac:dyDescent="0.15">
      <c r="B42" s="106" t="s">
        <v>568</v>
      </c>
      <c r="C42" s="233"/>
      <c r="H42" s="234"/>
      <c r="N42" s="234"/>
      <c r="S42" s="234"/>
      <c r="V42" s="234"/>
    </row>
    <row r="43" spans="2:22" x14ac:dyDescent="0.15">
      <c r="B43" s="106"/>
      <c r="C43" s="234"/>
      <c r="H43" s="234"/>
      <c r="N43" s="234"/>
      <c r="S43" s="234"/>
      <c r="V43" s="234"/>
    </row>
    <row r="44" spans="2:22" x14ac:dyDescent="0.15">
      <c r="B44" s="47" t="s">
        <v>556</v>
      </c>
      <c r="C44" s="234"/>
      <c r="H44" s="234"/>
      <c r="N44" s="234"/>
      <c r="S44" s="234"/>
      <c r="V44" s="234"/>
    </row>
    <row r="45" spans="2:22" x14ac:dyDescent="0.15">
      <c r="C45" s="234"/>
      <c r="H45" s="234"/>
      <c r="N45" s="234"/>
      <c r="S45" s="234"/>
      <c r="V45" s="234"/>
    </row>
    <row r="46" spans="2:22" x14ac:dyDescent="0.15">
      <c r="B46" s="44"/>
      <c r="C46" s="234"/>
      <c r="H46" s="234"/>
      <c r="N46" s="234"/>
      <c r="S46" s="234"/>
      <c r="V46" s="234"/>
    </row>
    <row r="47" spans="2:22" x14ac:dyDescent="0.15">
      <c r="B47" s="16" t="s">
        <v>567</v>
      </c>
      <c r="C47" s="234"/>
      <c r="H47" s="234"/>
      <c r="N47" s="234"/>
      <c r="S47" s="234"/>
      <c r="V47" s="234"/>
    </row>
    <row r="48" spans="2:22" x14ac:dyDescent="0.15">
      <c r="B48" s="44"/>
      <c r="C48" s="234"/>
      <c r="D48" s="10"/>
      <c r="E48" s="10"/>
      <c r="H48" s="234"/>
      <c r="N48" s="234"/>
      <c r="S48" s="234"/>
      <c r="V48" s="234"/>
    </row>
    <row r="49" spans="2:22" hidden="1" x14ac:dyDescent="0.15">
      <c r="B49" s="47" t="s">
        <v>770</v>
      </c>
      <c r="C49" s="234"/>
      <c r="D49" s="10"/>
      <c r="H49" s="234"/>
      <c r="N49" s="234"/>
      <c r="S49" s="234"/>
      <c r="V49" s="234"/>
    </row>
    <row r="50" spans="2:22" x14ac:dyDescent="0.15">
      <c r="B50" s="106" t="s">
        <v>592</v>
      </c>
      <c r="C50" s="234"/>
      <c r="D50" s="10"/>
      <c r="E50" s="10"/>
      <c r="H50" s="234"/>
      <c r="N50" s="234"/>
      <c r="S50" s="234"/>
      <c r="V50" s="234"/>
    </row>
    <row r="51" spans="2:22" x14ac:dyDescent="0.15">
      <c r="B51" s="106" t="s">
        <v>587</v>
      </c>
      <c r="C51" s="234"/>
      <c r="D51" s="10"/>
      <c r="E51" s="10"/>
      <c r="F51" s="10"/>
      <c r="G51" s="10"/>
      <c r="H51" s="234"/>
      <c r="N51" s="234"/>
      <c r="S51" s="234"/>
      <c r="V51" s="234"/>
    </row>
    <row r="52" spans="2:22" x14ac:dyDescent="0.15">
      <c r="C52" s="234"/>
      <c r="E52" s="10"/>
      <c r="F52" s="10"/>
      <c r="H52" s="234"/>
      <c r="N52" s="234"/>
      <c r="S52" s="234"/>
      <c r="V52" s="234"/>
    </row>
    <row r="53" spans="2:22" x14ac:dyDescent="0.15">
      <c r="B53" s="106" t="s">
        <v>582</v>
      </c>
      <c r="C53" s="234"/>
      <c r="E53" s="10"/>
      <c r="F53" s="10"/>
      <c r="H53" s="234"/>
      <c r="N53" s="234"/>
      <c r="S53" s="234"/>
      <c r="V53" s="234"/>
    </row>
    <row r="54" spans="2:22" x14ac:dyDescent="0.15">
      <c r="B54" s="106" t="s">
        <v>186</v>
      </c>
      <c r="C54" s="234"/>
      <c r="F54" s="10"/>
      <c r="G54" s="10"/>
      <c r="H54" s="234"/>
      <c r="N54" s="234"/>
      <c r="S54" s="234"/>
      <c r="V54" s="234"/>
    </row>
    <row r="55" spans="2:22" x14ac:dyDescent="0.15">
      <c r="B55" s="217" t="s">
        <v>557</v>
      </c>
      <c r="C55" s="234"/>
      <c r="G55" s="10"/>
      <c r="H55" s="233"/>
      <c r="N55" s="234"/>
      <c r="S55" s="234"/>
      <c r="V55" s="234"/>
    </row>
    <row r="56" spans="2:22" x14ac:dyDescent="0.15">
      <c r="B56" s="217" t="s">
        <v>558</v>
      </c>
      <c r="C56" s="234"/>
      <c r="G56" s="10"/>
      <c r="H56" s="233"/>
      <c r="N56" s="234"/>
      <c r="S56" s="234"/>
      <c r="V56" s="234"/>
    </row>
    <row r="57" spans="2:22" x14ac:dyDescent="0.15">
      <c r="B57" s="217" t="s">
        <v>559</v>
      </c>
      <c r="C57" s="234"/>
      <c r="H57" s="233"/>
      <c r="I57" s="10"/>
      <c r="N57" s="234"/>
      <c r="S57" s="234"/>
      <c r="V57" s="234"/>
    </row>
    <row r="58" spans="2:22" x14ac:dyDescent="0.15">
      <c r="B58" s="217" t="s">
        <v>560</v>
      </c>
      <c r="C58" s="234"/>
      <c r="H58" s="234"/>
      <c r="N58" s="234"/>
      <c r="S58" s="234"/>
      <c r="V58" s="234"/>
    </row>
    <row r="59" spans="2:22" x14ac:dyDescent="0.15">
      <c r="B59" s="47"/>
      <c r="C59" s="234"/>
      <c r="H59" s="234"/>
      <c r="N59" s="234"/>
      <c r="S59" s="234"/>
      <c r="V59" s="234"/>
    </row>
    <row r="60" spans="2:22" x14ac:dyDescent="0.15">
      <c r="B60" s="47" t="s">
        <v>565</v>
      </c>
      <c r="C60" s="234"/>
      <c r="F60" s="10"/>
      <c r="G60" s="10"/>
      <c r="H60" s="233"/>
      <c r="K60" s="10"/>
      <c r="N60" s="234"/>
      <c r="S60" s="234"/>
      <c r="V60" s="234"/>
    </row>
    <row r="61" spans="2:22" x14ac:dyDescent="0.15">
      <c r="B61" s="106" t="s">
        <v>582</v>
      </c>
      <c r="C61" s="234"/>
      <c r="H61" s="234"/>
      <c r="N61" s="234"/>
      <c r="S61" s="234"/>
      <c r="V61" s="234"/>
    </row>
    <row r="62" spans="2:22" x14ac:dyDescent="0.15">
      <c r="B62" s="106" t="s">
        <v>562</v>
      </c>
      <c r="C62" s="234"/>
      <c r="H62" s="234"/>
      <c r="N62" s="234"/>
      <c r="S62" s="234"/>
      <c r="V62" s="234"/>
    </row>
    <row r="63" spans="2:22" x14ac:dyDescent="0.15">
      <c r="B63" s="106" t="s">
        <v>548</v>
      </c>
      <c r="C63" s="234"/>
      <c r="H63" s="234"/>
      <c r="N63" s="234"/>
      <c r="S63" s="234"/>
      <c r="V63" s="234"/>
    </row>
    <row r="64" spans="2:22" x14ac:dyDescent="0.15">
      <c r="C64" s="234"/>
      <c r="H64" s="234"/>
      <c r="N64" s="234"/>
      <c r="S64" s="234"/>
      <c r="V64" s="234"/>
    </row>
    <row r="65" spans="2:22" x14ac:dyDescent="0.15">
      <c r="B65" s="47" t="s">
        <v>566</v>
      </c>
      <c r="C65" s="234"/>
      <c r="H65" s="233"/>
      <c r="I65" s="10"/>
      <c r="J65" s="10"/>
      <c r="K65" s="10"/>
      <c r="N65" s="234"/>
      <c r="S65" s="234"/>
      <c r="V65" s="234"/>
    </row>
    <row r="66" spans="2:22" x14ac:dyDescent="0.15">
      <c r="B66" s="106" t="s">
        <v>582</v>
      </c>
      <c r="C66" s="234"/>
      <c r="H66" s="234"/>
      <c r="N66" s="234"/>
      <c r="S66" s="234"/>
      <c r="V66" s="234"/>
    </row>
    <row r="67" spans="2:22" x14ac:dyDescent="0.15">
      <c r="B67" s="106" t="s">
        <v>562</v>
      </c>
      <c r="C67" s="234"/>
      <c r="H67" s="234"/>
      <c r="N67" s="234"/>
      <c r="S67" s="234"/>
      <c r="V67" s="234"/>
    </row>
    <row r="68" spans="2:22" x14ac:dyDescent="0.15">
      <c r="B68" s="106" t="s">
        <v>548</v>
      </c>
      <c r="C68" s="234"/>
      <c r="H68" s="234"/>
      <c r="N68" s="234"/>
      <c r="S68" s="234"/>
      <c r="V68" s="234"/>
    </row>
    <row r="69" spans="2:22" x14ac:dyDescent="0.15">
      <c r="C69" s="234"/>
      <c r="H69" s="234"/>
      <c r="N69" s="234"/>
      <c r="S69" s="234"/>
      <c r="V69" s="234"/>
    </row>
    <row r="70" spans="2:22" x14ac:dyDescent="0.15">
      <c r="B70" s="47" t="s">
        <v>563</v>
      </c>
      <c r="C70" s="234"/>
      <c r="H70" s="234"/>
      <c r="N70" s="234"/>
      <c r="S70" s="234"/>
      <c r="V70" s="234"/>
    </row>
    <row r="71" spans="2:22" x14ac:dyDescent="0.15">
      <c r="C71" s="234"/>
      <c r="H71" s="234"/>
      <c r="N71" s="234"/>
      <c r="S71" s="234"/>
      <c r="V71" s="234"/>
    </row>
    <row r="72" spans="2:22" x14ac:dyDescent="0.15">
      <c r="B72" s="47" t="s">
        <v>536</v>
      </c>
      <c r="C72" s="234"/>
      <c r="H72" s="234"/>
      <c r="N72" s="234"/>
      <c r="S72" s="234"/>
      <c r="V72" s="234"/>
    </row>
    <row r="73" spans="2:22" x14ac:dyDescent="0.15">
      <c r="B73" s="47" t="s">
        <v>564</v>
      </c>
      <c r="C73" s="234"/>
      <c r="H73" s="234"/>
      <c r="N73" s="234"/>
      <c r="S73" s="234"/>
      <c r="V73" s="234"/>
    </row>
    <row r="74" spans="2:22" x14ac:dyDescent="0.15">
      <c r="C74" s="234"/>
      <c r="H74" s="234"/>
      <c r="M74" s="10"/>
      <c r="N74" s="234"/>
      <c r="O74" s="10"/>
      <c r="S74" s="234"/>
      <c r="V74" s="234"/>
    </row>
    <row r="75" spans="2:22" x14ac:dyDescent="0.15">
      <c r="B75" s="47"/>
      <c r="C75" s="234"/>
      <c r="H75" s="234"/>
      <c r="N75" s="234"/>
      <c r="S75" s="234"/>
      <c r="V75" s="234"/>
    </row>
    <row r="76" spans="2:22" x14ac:dyDescent="0.15">
      <c r="B76" s="47" t="s">
        <v>1139</v>
      </c>
      <c r="C76" s="234"/>
      <c r="H76" s="234"/>
      <c r="N76" s="234"/>
      <c r="S76" s="234"/>
      <c r="V76" s="234"/>
    </row>
    <row r="77" spans="2:22" x14ac:dyDescent="0.15">
      <c r="B77" s="47" t="s">
        <v>1140</v>
      </c>
      <c r="C77" s="234"/>
      <c r="H77" s="234"/>
      <c r="N77" s="234"/>
      <c r="S77" s="234"/>
      <c r="V77" s="234"/>
    </row>
    <row r="78" spans="2:22" x14ac:dyDescent="0.15">
      <c r="B78" s="16" t="s">
        <v>422</v>
      </c>
      <c r="C78" s="234"/>
      <c r="H78" s="234"/>
      <c r="N78" s="234"/>
      <c r="S78" s="234"/>
      <c r="V78" s="234"/>
    </row>
    <row r="79" spans="2:22" x14ac:dyDescent="0.15">
      <c r="B79" s="44"/>
      <c r="C79" s="234"/>
      <c r="H79" s="234"/>
      <c r="N79" s="234"/>
      <c r="S79" s="234"/>
      <c r="V79" s="234"/>
    </row>
    <row r="80" spans="2:22" x14ac:dyDescent="0.15">
      <c r="B80" s="47" t="s">
        <v>555</v>
      </c>
      <c r="C80" s="233"/>
      <c r="H80" s="234"/>
      <c r="N80" s="234"/>
      <c r="S80" s="234"/>
      <c r="V80" s="234"/>
    </row>
    <row r="81" spans="2:22" x14ac:dyDescent="0.15">
      <c r="B81" s="47"/>
      <c r="C81" s="234"/>
      <c r="H81" s="234"/>
      <c r="N81" s="234"/>
      <c r="S81" s="234"/>
      <c r="V81" s="234"/>
    </row>
    <row r="82" spans="2:22" x14ac:dyDescent="0.15">
      <c r="B82" s="47" t="s">
        <v>766</v>
      </c>
      <c r="C82" s="234"/>
      <c r="H82" s="234"/>
      <c r="N82" s="234"/>
      <c r="S82" s="234"/>
      <c r="V82" s="234"/>
    </row>
    <row r="83" spans="2:22" x14ac:dyDescent="0.15">
      <c r="B83" s="106" t="s">
        <v>535</v>
      </c>
      <c r="C83" s="233"/>
      <c r="D83" s="10"/>
      <c r="H83" s="234"/>
      <c r="N83" s="234"/>
      <c r="S83" s="234"/>
      <c r="V83" s="234"/>
    </row>
    <row r="84" spans="2:22" x14ac:dyDescent="0.15">
      <c r="B84" s="106" t="s">
        <v>532</v>
      </c>
      <c r="C84" s="234"/>
      <c r="D84" s="10"/>
      <c r="E84" s="10"/>
      <c r="H84" s="234"/>
      <c r="N84" s="234"/>
      <c r="S84" s="234"/>
      <c r="V84" s="234"/>
    </row>
    <row r="85" spans="2:22" x14ac:dyDescent="0.15">
      <c r="B85" s="106" t="s">
        <v>533</v>
      </c>
      <c r="C85" s="234"/>
      <c r="E85" s="10"/>
      <c r="F85" s="10"/>
      <c r="H85" s="234"/>
      <c r="N85" s="234"/>
      <c r="S85" s="234"/>
      <c r="V85" s="234"/>
    </row>
    <row r="86" spans="2:22" x14ac:dyDescent="0.15">
      <c r="B86" s="106" t="s">
        <v>534</v>
      </c>
      <c r="C86" s="234"/>
      <c r="H86" s="234"/>
      <c r="N86" s="234"/>
      <c r="S86" s="234"/>
      <c r="V86" s="234"/>
    </row>
    <row r="87" spans="2:22" x14ac:dyDescent="0.15">
      <c r="B87" s="106" t="s">
        <v>542</v>
      </c>
      <c r="C87" s="234"/>
      <c r="H87" s="234"/>
      <c r="N87" s="234"/>
      <c r="S87" s="234"/>
      <c r="V87" s="234"/>
    </row>
    <row r="88" spans="2:22" x14ac:dyDescent="0.15">
      <c r="B88" s="106" t="s">
        <v>543</v>
      </c>
      <c r="C88" s="234"/>
      <c r="H88" s="234"/>
      <c r="N88" s="234"/>
      <c r="S88" s="234"/>
      <c r="V88" s="234"/>
    </row>
    <row r="89" spans="2:22" x14ac:dyDescent="0.15">
      <c r="B89" s="106" t="s">
        <v>439</v>
      </c>
      <c r="C89" s="234"/>
      <c r="D89" s="10"/>
      <c r="H89" s="234"/>
      <c r="N89" s="234"/>
      <c r="S89" s="234"/>
      <c r="V89" s="234"/>
    </row>
    <row r="90" spans="2:22" x14ac:dyDescent="0.15">
      <c r="B90" s="106" t="s">
        <v>440</v>
      </c>
      <c r="C90" s="234"/>
      <c r="D90" s="10"/>
      <c r="H90" s="234"/>
      <c r="N90" s="234"/>
      <c r="S90" s="234"/>
      <c r="V90" s="234"/>
    </row>
    <row r="91" spans="2:22" x14ac:dyDescent="0.15">
      <c r="B91" s="47"/>
      <c r="C91" s="234"/>
      <c r="H91" s="234"/>
      <c r="N91" s="234"/>
      <c r="S91" s="234"/>
      <c r="V91" s="234"/>
    </row>
    <row r="92" spans="2:22" x14ac:dyDescent="0.15">
      <c r="B92" s="47" t="s">
        <v>767</v>
      </c>
      <c r="C92" s="234"/>
      <c r="H92" s="234"/>
      <c r="N92" s="234"/>
      <c r="S92" s="234"/>
      <c r="V92" s="234"/>
    </row>
    <row r="93" spans="2:22" x14ac:dyDescent="0.15">
      <c r="B93" s="106" t="s">
        <v>535</v>
      </c>
      <c r="C93" s="233"/>
      <c r="D93" s="10"/>
      <c r="H93" s="234"/>
      <c r="N93" s="234"/>
      <c r="S93" s="234"/>
      <c r="V93" s="234"/>
    </row>
    <row r="94" spans="2:22" x14ac:dyDescent="0.15">
      <c r="B94" s="106" t="s">
        <v>532</v>
      </c>
      <c r="C94" s="234"/>
      <c r="D94" s="10"/>
      <c r="E94" s="10"/>
      <c r="H94" s="234"/>
      <c r="N94" s="234"/>
      <c r="S94" s="234"/>
      <c r="V94" s="234"/>
    </row>
    <row r="95" spans="2:22" x14ac:dyDescent="0.15">
      <c r="B95" s="106" t="s">
        <v>533</v>
      </c>
      <c r="C95" s="234"/>
      <c r="E95" s="10"/>
      <c r="F95" s="10"/>
      <c r="H95" s="234"/>
      <c r="N95" s="234"/>
      <c r="S95" s="234"/>
      <c r="V95" s="234"/>
    </row>
    <row r="96" spans="2:22" x14ac:dyDescent="0.15">
      <c r="B96" s="106" t="s">
        <v>534</v>
      </c>
      <c r="C96" s="234"/>
      <c r="H96" s="234"/>
      <c r="N96" s="234"/>
      <c r="S96" s="234"/>
      <c r="V96" s="234"/>
    </row>
    <row r="97" spans="2:22" x14ac:dyDescent="0.15">
      <c r="B97" s="106" t="s">
        <v>542</v>
      </c>
      <c r="C97" s="234"/>
      <c r="H97" s="234"/>
      <c r="N97" s="234"/>
      <c r="S97" s="234"/>
      <c r="V97" s="234"/>
    </row>
    <row r="98" spans="2:22" x14ac:dyDescent="0.15">
      <c r="B98" s="106" t="s">
        <v>543</v>
      </c>
      <c r="C98" s="234"/>
      <c r="H98" s="234"/>
      <c r="N98" s="234"/>
      <c r="S98" s="234"/>
      <c r="V98" s="234"/>
    </row>
    <row r="99" spans="2:22" x14ac:dyDescent="0.15">
      <c r="B99" s="106" t="s">
        <v>588</v>
      </c>
      <c r="C99" s="234"/>
      <c r="D99" s="10"/>
      <c r="E99" s="10"/>
      <c r="H99" s="234"/>
      <c r="N99" s="234"/>
      <c r="S99" s="234"/>
      <c r="V99" s="234"/>
    </row>
    <row r="100" spans="2:22" x14ac:dyDescent="0.15">
      <c r="B100" s="106" t="s">
        <v>187</v>
      </c>
      <c r="C100" s="234"/>
      <c r="E100" s="10"/>
      <c r="H100" s="234"/>
      <c r="N100" s="234"/>
      <c r="S100" s="234"/>
      <c r="V100" s="234"/>
    </row>
    <row r="101" spans="2:22" x14ac:dyDescent="0.15">
      <c r="B101" s="106" t="s">
        <v>188</v>
      </c>
      <c r="C101" s="234"/>
      <c r="E101" s="10"/>
      <c r="H101" s="234"/>
      <c r="N101" s="234"/>
      <c r="S101" s="234"/>
      <c r="V101" s="234"/>
    </row>
    <row r="102" spans="2:22" x14ac:dyDescent="0.15">
      <c r="B102" s="106" t="s">
        <v>189</v>
      </c>
      <c r="C102" s="234"/>
      <c r="E102" s="10"/>
      <c r="H102" s="234"/>
      <c r="N102" s="234"/>
      <c r="S102" s="234"/>
      <c r="V102" s="234"/>
    </row>
    <row r="103" spans="2:22" x14ac:dyDescent="0.15">
      <c r="C103" s="234"/>
      <c r="H103" s="234"/>
      <c r="N103" s="234"/>
      <c r="S103" s="234"/>
      <c r="V103" s="234"/>
    </row>
    <row r="104" spans="2:22" x14ac:dyDescent="0.15">
      <c r="B104" s="16" t="s">
        <v>183</v>
      </c>
      <c r="C104" s="234"/>
      <c r="H104" s="234"/>
      <c r="N104" s="234"/>
      <c r="S104" s="234"/>
      <c r="V104" s="234"/>
    </row>
    <row r="105" spans="2:22" x14ac:dyDescent="0.15">
      <c r="C105" s="234"/>
      <c r="H105" s="234"/>
      <c r="N105" s="234"/>
      <c r="S105" s="234"/>
      <c r="V105" s="234"/>
    </row>
    <row r="106" spans="2:22" x14ac:dyDescent="0.15">
      <c r="B106" s="44" t="s">
        <v>584</v>
      </c>
      <c r="C106" s="234"/>
      <c r="H106" s="234"/>
      <c r="N106" s="234"/>
      <c r="S106" s="234"/>
      <c r="V106" s="234"/>
    </row>
    <row r="107" spans="2:22" x14ac:dyDescent="0.15">
      <c r="B107" s="44"/>
      <c r="C107" s="234"/>
      <c r="H107" s="234"/>
      <c r="N107" s="234"/>
      <c r="S107" s="234"/>
      <c r="V107" s="234"/>
    </row>
    <row r="108" spans="2:22" x14ac:dyDescent="0.15">
      <c r="B108" s="47" t="s">
        <v>569</v>
      </c>
      <c r="C108" s="234"/>
      <c r="D108" s="10"/>
      <c r="G108" s="10"/>
      <c r="H108" s="234"/>
      <c r="N108" s="234"/>
      <c r="S108" s="234"/>
      <c r="V108" s="234"/>
    </row>
    <row r="109" spans="2:22" x14ac:dyDescent="0.15">
      <c r="B109" s="47" t="s">
        <v>589</v>
      </c>
      <c r="C109" s="234"/>
      <c r="D109" s="10"/>
      <c r="G109" s="10"/>
      <c r="H109" s="234"/>
      <c r="N109" s="234"/>
      <c r="S109" s="234"/>
      <c r="V109" s="234"/>
    </row>
    <row r="110" spans="2:22" x14ac:dyDescent="0.15">
      <c r="B110" s="47" t="s">
        <v>445</v>
      </c>
      <c r="C110" s="234"/>
      <c r="D110" s="10"/>
      <c r="H110" s="234"/>
      <c r="N110" s="234"/>
      <c r="S110" s="234"/>
      <c r="V110" s="234"/>
    </row>
    <row r="111" spans="2:22" x14ac:dyDescent="0.15">
      <c r="B111" s="47" t="s">
        <v>590</v>
      </c>
      <c r="C111" s="234"/>
      <c r="D111" s="10"/>
      <c r="G111" s="10"/>
      <c r="H111" s="234"/>
      <c r="N111" s="234"/>
      <c r="S111" s="234"/>
      <c r="V111" s="234"/>
    </row>
    <row r="112" spans="2:22" x14ac:dyDescent="0.15">
      <c r="B112" s="47" t="s">
        <v>575</v>
      </c>
      <c r="C112" s="234"/>
      <c r="F112" s="10"/>
      <c r="G112" s="10"/>
      <c r="H112" s="233"/>
      <c r="N112" s="234"/>
      <c r="S112" s="234"/>
      <c r="V112" s="234"/>
    </row>
    <row r="113" spans="2:25" x14ac:dyDescent="0.15">
      <c r="B113" s="47"/>
      <c r="C113" s="234"/>
      <c r="H113" s="234"/>
      <c r="N113" s="234"/>
      <c r="S113" s="234"/>
      <c r="V113" s="234"/>
    </row>
    <row r="114" spans="2:25" x14ac:dyDescent="0.15">
      <c r="B114" s="44" t="s">
        <v>583</v>
      </c>
      <c r="C114" s="234"/>
      <c r="H114" s="234"/>
      <c r="N114" s="234"/>
      <c r="S114" s="234"/>
      <c r="V114" s="234"/>
    </row>
    <row r="115" spans="2:25" x14ac:dyDescent="0.15">
      <c r="C115" s="234"/>
      <c r="H115" s="234"/>
      <c r="N115" s="234"/>
      <c r="S115" s="234"/>
      <c r="V115" s="234"/>
    </row>
    <row r="116" spans="2:25" x14ac:dyDescent="0.15">
      <c r="B116" s="44" t="s">
        <v>537</v>
      </c>
      <c r="C116" s="234"/>
      <c r="H116" s="234"/>
      <c r="N116" s="234"/>
      <c r="S116" s="234"/>
      <c r="V116" s="234"/>
    </row>
    <row r="117" spans="2:25" x14ac:dyDescent="0.15">
      <c r="B117" s="47" t="s">
        <v>538</v>
      </c>
      <c r="C117" s="234"/>
      <c r="F117" s="10"/>
      <c r="G117" s="10"/>
      <c r="H117" s="234"/>
      <c r="N117" s="234"/>
      <c r="S117" s="234"/>
      <c r="V117" s="234"/>
    </row>
    <row r="118" spans="2:25" x14ac:dyDescent="0.15">
      <c r="B118" s="47" t="s">
        <v>591</v>
      </c>
      <c r="C118" s="234"/>
      <c r="F118" s="10"/>
      <c r="G118" s="10"/>
      <c r="H118" s="234"/>
      <c r="I118" s="10"/>
      <c r="N118" s="234"/>
      <c r="S118" s="234"/>
      <c r="V118" s="234"/>
    </row>
    <row r="119" spans="2:25" x14ac:dyDescent="0.15">
      <c r="B119" s="47" t="s">
        <v>400</v>
      </c>
      <c r="C119" s="234"/>
      <c r="G119" s="10"/>
      <c r="H119" s="233"/>
      <c r="M119" s="10"/>
      <c r="N119" s="234"/>
      <c r="S119" s="233"/>
      <c r="V119" s="234"/>
      <c r="Y119" s="10"/>
    </row>
    <row r="120" spans="2:25" x14ac:dyDescent="0.15">
      <c r="B120" s="47" t="s">
        <v>184</v>
      </c>
      <c r="C120" s="234"/>
      <c r="H120" s="234"/>
      <c r="N120" s="234"/>
      <c r="O120" s="10"/>
      <c r="S120" s="234"/>
      <c r="V120" s="234"/>
    </row>
    <row r="121" spans="2:25" x14ac:dyDescent="0.15">
      <c r="B121" s="47" t="s">
        <v>574</v>
      </c>
      <c r="C121" s="234"/>
      <c r="H121" s="234"/>
      <c r="L121" s="10"/>
      <c r="N121" s="234"/>
      <c r="S121" s="234"/>
      <c r="V121" s="234"/>
    </row>
    <row r="122" spans="2:25" x14ac:dyDescent="0.15">
      <c r="B122" s="47" t="s">
        <v>575</v>
      </c>
      <c r="C122" s="234"/>
      <c r="H122" s="234"/>
      <c r="L122" s="10"/>
      <c r="N122" s="234"/>
      <c r="S122" s="234"/>
      <c r="V122" s="234"/>
    </row>
    <row r="123" spans="2:25" x14ac:dyDescent="0.15">
      <c r="C123" s="234"/>
      <c r="H123" s="234"/>
      <c r="N123" s="234"/>
      <c r="S123" s="234"/>
      <c r="V123" s="234"/>
    </row>
    <row r="124" spans="2:25" x14ac:dyDescent="0.15">
      <c r="B124" s="44" t="s">
        <v>540</v>
      </c>
      <c r="C124" s="234"/>
      <c r="H124" s="234"/>
      <c r="N124" s="234"/>
      <c r="S124" s="234"/>
      <c r="V124" s="234"/>
    </row>
    <row r="125" spans="2:25" x14ac:dyDescent="0.15">
      <c r="B125" s="47" t="s">
        <v>585</v>
      </c>
      <c r="C125" s="234"/>
      <c r="H125" s="234"/>
      <c r="J125" s="10"/>
      <c r="N125" s="234"/>
      <c r="S125" s="234"/>
      <c r="V125" s="234"/>
    </row>
    <row r="126" spans="2:25" x14ac:dyDescent="0.15">
      <c r="B126" s="47" t="s">
        <v>544</v>
      </c>
      <c r="C126" s="234"/>
      <c r="H126" s="234"/>
      <c r="N126" s="234"/>
      <c r="P126" s="10"/>
      <c r="S126" s="234"/>
      <c r="V126" s="234"/>
    </row>
    <row r="127" spans="2:25" x14ac:dyDescent="0.15">
      <c r="B127" s="47" t="s">
        <v>545</v>
      </c>
      <c r="C127" s="234"/>
      <c r="H127" s="234"/>
      <c r="N127" s="234"/>
      <c r="S127" s="233"/>
      <c r="V127" s="234"/>
    </row>
    <row r="128" spans="2:25" x14ac:dyDescent="0.15">
      <c r="B128" s="47" t="s">
        <v>546</v>
      </c>
      <c r="C128" s="234"/>
      <c r="H128" s="234"/>
      <c r="N128" s="234"/>
      <c r="S128" s="233"/>
      <c r="V128" s="234"/>
    </row>
    <row r="129" spans="2:22" x14ac:dyDescent="0.15">
      <c r="B129" s="47" t="s">
        <v>570</v>
      </c>
      <c r="C129" s="234"/>
      <c r="H129" s="234"/>
      <c r="N129" s="234"/>
      <c r="S129" s="234"/>
      <c r="V129" s="234"/>
    </row>
    <row r="130" spans="2:22" x14ac:dyDescent="0.15">
      <c r="B130" s="47" t="s">
        <v>733</v>
      </c>
      <c r="C130" s="234"/>
      <c r="H130" s="234"/>
      <c r="M130" s="10"/>
      <c r="N130" s="233"/>
      <c r="O130" s="10"/>
      <c r="S130" s="234"/>
      <c r="V130" s="234"/>
    </row>
    <row r="131" spans="2:22" x14ac:dyDescent="0.15">
      <c r="B131" s="47" t="s">
        <v>734</v>
      </c>
      <c r="C131" s="234"/>
      <c r="F131" s="10"/>
      <c r="H131" s="234"/>
      <c r="N131" s="234"/>
      <c r="P131" s="10"/>
      <c r="S131" s="234"/>
      <c r="V131" s="234"/>
    </row>
    <row r="132" spans="2:22" x14ac:dyDescent="0.15">
      <c r="B132" s="47" t="s">
        <v>735</v>
      </c>
      <c r="C132" s="234"/>
      <c r="H132" s="234"/>
      <c r="N132" s="234"/>
      <c r="S132" s="233"/>
      <c r="V132" s="234"/>
    </row>
    <row r="133" spans="2:22" x14ac:dyDescent="0.15">
      <c r="B133" s="47" t="s">
        <v>736</v>
      </c>
      <c r="C133" s="234"/>
      <c r="H133" s="234"/>
      <c r="N133" s="234"/>
      <c r="S133" s="234"/>
      <c r="V133" s="233"/>
    </row>
    <row r="134" spans="2:22" x14ac:dyDescent="0.15">
      <c r="C134" s="234"/>
      <c r="H134" s="234"/>
      <c r="N134" s="234"/>
      <c r="S134" s="234"/>
      <c r="V134" s="233"/>
    </row>
    <row r="135" spans="2:22" x14ac:dyDescent="0.15">
      <c r="B135" s="47"/>
      <c r="C135" s="234"/>
      <c r="H135" s="234"/>
      <c r="N135" s="234"/>
      <c r="S135" s="234"/>
      <c r="V135" s="234"/>
    </row>
    <row r="136" spans="2:22" x14ac:dyDescent="0.15">
      <c r="B136" s="16" t="s">
        <v>573</v>
      </c>
      <c r="C136" s="234"/>
      <c r="H136" s="234"/>
      <c r="N136" s="234"/>
      <c r="S136" s="234"/>
      <c r="V136" s="234"/>
    </row>
    <row r="137" spans="2:22" x14ac:dyDescent="0.15">
      <c r="B137" s="47" t="s">
        <v>572</v>
      </c>
      <c r="C137" s="234"/>
      <c r="F137" s="10"/>
      <c r="H137" s="234"/>
      <c r="N137" s="234"/>
      <c r="P137" s="10"/>
      <c r="S137" s="234"/>
      <c r="V137" s="234"/>
    </row>
    <row r="138" spans="2:22" x14ac:dyDescent="0.15">
      <c r="B138" s="47" t="s">
        <v>539</v>
      </c>
      <c r="C138" s="234"/>
      <c r="H138" s="233"/>
      <c r="N138" s="234"/>
      <c r="S138" s="234"/>
      <c r="V138" s="234"/>
    </row>
    <row r="139" spans="2:22" x14ac:dyDescent="0.15">
      <c r="B139" s="47" t="s">
        <v>541</v>
      </c>
      <c r="C139" s="234"/>
      <c r="H139" s="234"/>
      <c r="M139" s="10"/>
      <c r="N139" s="234"/>
      <c r="S139" s="234"/>
      <c r="V139" s="234"/>
    </row>
    <row r="140" spans="2:22" x14ac:dyDescent="0.15">
      <c r="B140" s="47"/>
      <c r="C140" s="234"/>
      <c r="H140" s="234"/>
      <c r="N140" s="234"/>
      <c r="S140" s="234"/>
      <c r="V140" s="234"/>
    </row>
    <row r="141" spans="2:22" x14ac:dyDescent="0.15">
      <c r="B141" s="73" t="s">
        <v>571</v>
      </c>
      <c r="C141" s="234"/>
      <c r="H141" s="234"/>
      <c r="N141" s="234"/>
      <c r="S141" s="234"/>
      <c r="V141" s="234"/>
    </row>
    <row r="142" spans="2:22" x14ac:dyDescent="0.15">
      <c r="C142" s="234"/>
      <c r="H142" s="234"/>
      <c r="N142" s="234"/>
      <c r="S142" s="234"/>
      <c r="V142" s="234"/>
    </row>
    <row r="143" spans="2:22" x14ac:dyDescent="0.15">
      <c r="B143" s="47" t="s">
        <v>576</v>
      </c>
      <c r="C143" s="234"/>
      <c r="H143" s="234"/>
      <c r="N143" s="234"/>
      <c r="S143" s="234"/>
      <c r="V143" s="234"/>
    </row>
    <row r="144" spans="2:22" x14ac:dyDescent="0.15">
      <c r="B144" s="106" t="s">
        <v>578</v>
      </c>
      <c r="C144" s="233"/>
      <c r="H144" s="234"/>
      <c r="N144" s="234"/>
      <c r="S144" s="234"/>
      <c r="V144" s="234"/>
    </row>
    <row r="145" spans="2:22" x14ac:dyDescent="0.15">
      <c r="B145" s="106" t="s">
        <v>579</v>
      </c>
      <c r="C145" s="233"/>
      <c r="H145" s="234"/>
      <c r="N145" s="234"/>
      <c r="S145" s="234"/>
      <c r="V145" s="234"/>
    </row>
    <row r="146" spans="2:22" x14ac:dyDescent="0.15">
      <c r="B146" s="106" t="s">
        <v>580</v>
      </c>
      <c r="C146" s="233"/>
      <c r="H146" s="234"/>
      <c r="N146" s="234"/>
      <c r="S146" s="234"/>
      <c r="V146" s="234"/>
    </row>
    <row r="147" spans="2:22" x14ac:dyDescent="0.15">
      <c r="B147" s="47"/>
      <c r="C147" s="234"/>
      <c r="H147" s="234"/>
      <c r="N147" s="234"/>
      <c r="S147" s="234"/>
      <c r="V147" s="234"/>
    </row>
    <row r="148" spans="2:22" x14ac:dyDescent="0.15">
      <c r="B148" s="47" t="s">
        <v>577</v>
      </c>
      <c r="C148" s="234"/>
      <c r="H148" s="234"/>
      <c r="N148" s="234"/>
      <c r="S148" s="234"/>
      <c r="V148" s="234"/>
    </row>
    <row r="149" spans="2:22" x14ac:dyDescent="0.15">
      <c r="B149" s="106" t="s">
        <v>191</v>
      </c>
      <c r="C149" s="234"/>
      <c r="H149" s="234"/>
      <c r="N149" s="234"/>
      <c r="S149" s="234"/>
      <c r="V149" s="234"/>
    </row>
    <row r="150" spans="2:22" x14ac:dyDescent="0.15">
      <c r="B150" s="47"/>
      <c r="C150" s="234"/>
      <c r="H150" s="234"/>
      <c r="N150" s="234"/>
      <c r="S150" s="234"/>
      <c r="V150" s="234"/>
    </row>
    <row r="151" spans="2:22" x14ac:dyDescent="0.15">
      <c r="B151" s="47" t="s">
        <v>586</v>
      </c>
      <c r="C151" s="234"/>
      <c r="H151" s="234"/>
      <c r="N151" s="234"/>
      <c r="S151" s="234"/>
      <c r="V151" s="234"/>
    </row>
    <row r="152" spans="2:22" x14ac:dyDescent="0.15">
      <c r="B152" s="106" t="s">
        <v>191</v>
      </c>
      <c r="C152" s="234"/>
      <c r="D152" s="10"/>
      <c r="H152" s="234"/>
      <c r="N152" s="234"/>
      <c r="S152" s="234"/>
      <c r="V152" s="233"/>
    </row>
    <row r="153" spans="2:22" x14ac:dyDescent="0.15">
      <c r="B153" s="106" t="s">
        <v>581</v>
      </c>
      <c r="C153" s="234"/>
      <c r="H153" s="234"/>
      <c r="N153" s="234"/>
      <c r="S153" s="234"/>
      <c r="V153" s="233"/>
    </row>
    <row r="154" spans="2:22" x14ac:dyDescent="0.15">
      <c r="C154" s="234"/>
      <c r="H154" s="234"/>
      <c r="N154" s="234"/>
      <c r="S154" s="234"/>
      <c r="V154" s="234"/>
    </row>
    <row r="155" spans="2:22" x14ac:dyDescent="0.15">
      <c r="B155" s="47"/>
      <c r="H155" s="234"/>
      <c r="N155" s="234"/>
      <c r="S155" s="234"/>
      <c r="V155" s="234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7" sqref="D7"/>
    </sheetView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1"/>
      <c r="B1" s="14" t="s">
        <v>1136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553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602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502</v>
      </c>
      <c r="D7" s="50">
        <f>D111</f>
        <v>0</v>
      </c>
      <c r="E7" s="50">
        <f>SUM(E111:P111)</f>
        <v>75</v>
      </c>
      <c r="F7" s="50">
        <f>SUM(Q111:AB111)</f>
        <v>976</v>
      </c>
      <c r="G7" s="50">
        <f>SUM(AC111:AN111)</f>
        <v>2400</v>
      </c>
      <c r="H7" s="50">
        <f>SUM(AO111:AZ111)</f>
        <v>3753</v>
      </c>
      <c r="I7" s="50">
        <f>SUM(BA111:BL111)</f>
        <v>5400</v>
      </c>
      <c r="J7" s="35">
        <f>SUM(D7:I7)</f>
        <v>12604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504</v>
      </c>
      <c r="J9" s="37"/>
      <c r="K9" s="37"/>
      <c r="BM9" s="65"/>
    </row>
    <row r="10" spans="1:65" s="33" customFormat="1" x14ac:dyDescent="0.15">
      <c r="B10" s="47" t="s">
        <v>504</v>
      </c>
      <c r="D10" s="70">
        <f>D114</f>
        <v>0</v>
      </c>
      <c r="E10" s="70">
        <f>SUM(E114:P114)</f>
        <v>150000</v>
      </c>
      <c r="F10" s="70">
        <f>SUM(Q114:AB114)</f>
        <v>4026000</v>
      </c>
      <c r="G10" s="70">
        <f>SUM(AC114:AN114)</f>
        <v>12240000</v>
      </c>
      <c r="H10" s="70">
        <f>SUM(AO114:AZ114)</f>
        <v>21955050</v>
      </c>
      <c r="I10" s="70">
        <f>SUM(BA114:BL114)</f>
        <v>35235000</v>
      </c>
      <c r="J10" s="65">
        <f>SUM(D10:I10)</f>
        <v>73606050</v>
      </c>
      <c r="K10" s="144">
        <f>J10-BM114</f>
        <v>0</v>
      </c>
      <c r="L10" s="70" t="s">
        <v>634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68175</v>
      </c>
      <c r="F11" s="70">
        <f>SUM(Q115:AB115)</f>
        <v>827745.6</v>
      </c>
      <c r="G11" s="70">
        <f>SUM(AC115:AN115)</f>
        <v>1911096.0000000002</v>
      </c>
      <c r="H11" s="70">
        <f>SUM(AO115:AZ115)</f>
        <v>2825862.6329999999</v>
      </c>
      <c r="I11" s="70">
        <f>SUM(BA115:BL115)</f>
        <v>2695031.46</v>
      </c>
      <c r="J11" s="65">
        <f>SUM(D11:I11)</f>
        <v>8327910.693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345</v>
      </c>
      <c r="D12" s="70">
        <f>D116</f>
        <v>0</v>
      </c>
      <c r="E12" s="70">
        <f>SUM(E116:P116)</f>
        <v>81825</v>
      </c>
      <c r="F12" s="70">
        <f>SUM(Q116:AB116)</f>
        <v>3198254.4</v>
      </c>
      <c r="G12" s="70">
        <f>SUM(AC116:AN116)</f>
        <v>10328904</v>
      </c>
      <c r="H12" s="70">
        <f>SUM(AO116:AZ116)</f>
        <v>19129187.366999999</v>
      </c>
      <c r="I12" s="70">
        <f>SUM(BA116:BL116)</f>
        <v>32539968.539999999</v>
      </c>
      <c r="J12" s="65">
        <f>SUM(D12:I12)</f>
        <v>65278139.306999996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327</v>
      </c>
      <c r="D13" s="46">
        <f>D117</f>
        <v>0</v>
      </c>
      <c r="E13" s="46">
        <f>E12/E10</f>
        <v>0.54549999999999998</v>
      </c>
      <c r="F13" s="46">
        <f>F12/F10</f>
        <v>0.7944</v>
      </c>
      <c r="G13" s="46">
        <f>G12/G10</f>
        <v>0.84386470588235296</v>
      </c>
      <c r="H13" s="46">
        <f>H12/H10</f>
        <v>0.87128871794871787</v>
      </c>
      <c r="I13" s="46">
        <f>I12/I10</f>
        <v>0.92351265900383139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374</v>
      </c>
      <c r="J15" s="37"/>
      <c r="K15" s="37"/>
      <c r="BM15" s="65"/>
    </row>
    <row r="16" spans="1:65" s="33" customFormat="1" x14ac:dyDescent="0.15">
      <c r="B16" s="47" t="s">
        <v>374</v>
      </c>
      <c r="D16" s="70">
        <f>D120</f>
        <v>0</v>
      </c>
      <c r="E16" s="70">
        <f>SUM(E120:P120)</f>
        <v>5500</v>
      </c>
      <c r="F16" s="70">
        <f>SUM(Q120:AB120)</f>
        <v>108375</v>
      </c>
      <c r="G16" s="70">
        <f>SUM(AC120:AN120)</f>
        <v>203150</v>
      </c>
      <c r="H16" s="70">
        <f>SUM(AO120:AZ120)</f>
        <v>235305</v>
      </c>
      <c r="I16" s="70">
        <f>SUM(BA120:BL120)</f>
        <v>168840</v>
      </c>
      <c r="J16" s="65">
        <f>SUM(D16:I16)</f>
        <v>721170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375</v>
      </c>
      <c r="D17" s="70">
        <f>D121</f>
        <v>0</v>
      </c>
      <c r="E17" s="70">
        <f>SUM(E121:P121)</f>
        <v>1375</v>
      </c>
      <c r="F17" s="70">
        <f>SUM(Q121:AB121)</f>
        <v>15825</v>
      </c>
      <c r="G17" s="70">
        <f>SUM(AC121:AN121)</f>
        <v>39725</v>
      </c>
      <c r="H17" s="70">
        <f>SUM(AO121:AZ121)</f>
        <v>81760</v>
      </c>
      <c r="I17" s="70">
        <f>SUM(BA121:BL121)</f>
        <v>100520</v>
      </c>
      <c r="J17" s="65">
        <f>SUM(D17:I17)</f>
        <v>239205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379</v>
      </c>
      <c r="D18" s="70">
        <f>D122</f>
        <v>0</v>
      </c>
      <c r="E18" s="70">
        <f>SUM(E122:P122)</f>
        <v>6875</v>
      </c>
      <c r="F18" s="70">
        <f>SUM(Q122:AB122)</f>
        <v>124200</v>
      </c>
      <c r="G18" s="70">
        <f>SUM(AC122:AN122)</f>
        <v>242875</v>
      </c>
      <c r="H18" s="70">
        <f>SUM(AO122:AZ122)</f>
        <v>317065</v>
      </c>
      <c r="I18" s="70">
        <f>SUM(BA122:BL122)</f>
        <v>269360</v>
      </c>
      <c r="J18" s="65">
        <f>SUM(D18:I18)</f>
        <v>960375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503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378</v>
      </c>
      <c r="D21" s="70">
        <f>D125</f>
        <v>0</v>
      </c>
      <c r="E21" s="70">
        <f>SUM(E125:P125)</f>
        <v>500</v>
      </c>
      <c r="F21" s="70">
        <f>SUM(Q125:AB125)</f>
        <v>9950</v>
      </c>
      <c r="G21" s="70">
        <f>SUM(AC125:AN125)</f>
        <v>36100</v>
      </c>
      <c r="H21" s="70">
        <f>SUM(AO125:AZ125)</f>
        <v>75150</v>
      </c>
      <c r="I21" s="70">
        <f>SUM(BA125:BL125)</f>
        <v>121600</v>
      </c>
      <c r="J21" s="65">
        <f>SUM(D21:I21)</f>
        <v>243300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377</v>
      </c>
      <c r="D22" s="70">
        <f>D126</f>
        <v>0</v>
      </c>
      <c r="E22" s="70">
        <f>SUM(E126:P126)</f>
        <v>1800</v>
      </c>
      <c r="F22" s="70">
        <f>SUM(Q126:AB126)</f>
        <v>70537.5</v>
      </c>
      <c r="G22" s="70">
        <f>SUM(AC126:AN126)</f>
        <v>356107.5</v>
      </c>
      <c r="H22" s="70">
        <f>SUM(AO126:AZ126)</f>
        <v>985770</v>
      </c>
      <c r="I22" s="70">
        <f>SUM(BA126:BL126)</f>
        <v>1970730</v>
      </c>
      <c r="J22" s="65">
        <f>SUM(D22:I22)</f>
        <v>3384945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380</v>
      </c>
      <c r="D23" s="70">
        <f>D127</f>
        <v>0</v>
      </c>
      <c r="E23" s="70">
        <f>SUM(E127:P127)</f>
        <v>2300</v>
      </c>
      <c r="F23" s="70">
        <f>SUM(Q127:AB127)</f>
        <v>80487.5</v>
      </c>
      <c r="G23" s="70">
        <f>SUM(AC127:AN127)</f>
        <v>392207.5</v>
      </c>
      <c r="H23" s="70">
        <f>SUM(AO127:AZ127)</f>
        <v>1060920</v>
      </c>
      <c r="I23" s="70">
        <f>SUM(BA127:BL127)</f>
        <v>2092330</v>
      </c>
      <c r="J23" s="65">
        <f>SUM(D23:I23)</f>
        <v>3628245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381</v>
      </c>
      <c r="D25" s="104">
        <f>D129</f>
        <v>0</v>
      </c>
      <c r="E25" s="104">
        <f>SUM(E129:P129)</f>
        <v>91000</v>
      </c>
      <c r="F25" s="104">
        <f>SUM(Q129:AB129)</f>
        <v>3402941.9</v>
      </c>
      <c r="G25" s="104">
        <f>SUM(AC129:AN129)</f>
        <v>10963986.5</v>
      </c>
      <c r="H25" s="104">
        <f>SUM(AO129:AZ129)</f>
        <v>20507172.366999999</v>
      </c>
      <c r="I25" s="104">
        <f>SUM(BA129:BL129)</f>
        <v>34901658.539999999</v>
      </c>
      <c r="J25" s="38">
        <f>SUM(D25:I25)</f>
        <v>69866759.306999996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501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417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418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444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9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464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465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607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433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434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435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437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438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505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399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748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524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24002275.000000004</v>
      </c>
      <c r="F46" s="158">
        <f>SUM(Q150:AB150)</f>
        <v>33685073.547500007</v>
      </c>
      <c r="G46" s="158">
        <f>SUM(AC150:AN150)</f>
        <v>43474099.662500001</v>
      </c>
      <c r="H46" s="158">
        <f>SUM(AO150:AZ150)</f>
        <v>53312679.309175014</v>
      </c>
      <c r="I46" s="158">
        <f>SUM(BA150:BL150)</f>
        <v>82472541.463500008</v>
      </c>
      <c r="J46" s="159">
        <f>SUM(D46:I46)</f>
        <v>236946668.98267502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405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>
        <f>SUM(AO153:AZ153)</f>
        <v>40800000</v>
      </c>
      <c r="I49" s="158">
        <f>SUM(BA153:BL153)</f>
        <v>48000000</v>
      </c>
      <c r="J49" s="159">
        <f>SUM(D49:I49)</f>
        <v>184800000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525</v>
      </c>
      <c r="D50" s="160">
        <f>D154</f>
        <v>0</v>
      </c>
      <c r="E50" s="160">
        <f>SUM(E154:P154)</f>
        <v>52802275</v>
      </c>
      <c r="F50" s="160">
        <f>SUM(Q154:AB154)</f>
        <v>67285073.547499999</v>
      </c>
      <c r="G50" s="160">
        <f>SUM(AC154:AN154)</f>
        <v>77074099.662500009</v>
      </c>
      <c r="H50" s="160">
        <f>SUM(AO154:AZ154)</f>
        <v>94112679.309175014</v>
      </c>
      <c r="I50" s="160">
        <f>SUM(BA154:BL154)</f>
        <v>130472541.46350001</v>
      </c>
      <c r="J50" s="144">
        <f>SUM(D50:I50)</f>
        <v>421746668.98267508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508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405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509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510</v>
      </c>
      <c r="J59" s="35"/>
      <c r="K59" s="35"/>
      <c r="BM59" s="167"/>
    </row>
    <row r="60" spans="1:65" hidden="1" x14ac:dyDescent="0.15">
      <c r="B60" s="47" t="s">
        <v>406</v>
      </c>
      <c r="D60" s="161">
        <f>D164</f>
        <v>0</v>
      </c>
      <c r="E60" s="161">
        <f>SUM(E164:P164)</f>
        <v>10560455</v>
      </c>
      <c r="F60" s="161">
        <f>SUM(Q164:AB164)</f>
        <v>13457014.709500004</v>
      </c>
      <c r="G60" s="161">
        <f>SUM(AC164:AN164)</f>
        <v>15414819.932500001</v>
      </c>
      <c r="H60" s="161">
        <f>SUM(AO164:AZ164)</f>
        <v>18822535.861835003</v>
      </c>
      <c r="I60" s="161">
        <f>SUM(BA164:BL164)</f>
        <v>26094508.292699993</v>
      </c>
      <c r="J60" s="159">
        <f>SUM(D60:I60)</f>
        <v>84349333.796535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506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511</v>
      </c>
      <c r="D63" s="161">
        <f>D167</f>
        <v>0</v>
      </c>
      <c r="E63" s="161">
        <f>SUM(E167:P167)</f>
        <v>17309543</v>
      </c>
      <c r="F63" s="161">
        <f>SUM(Q167:AB167)</f>
        <v>20206102.7095</v>
      </c>
      <c r="G63" s="161">
        <f>SUM(AC167:AN167)</f>
        <v>22163907.932500001</v>
      </c>
      <c r="H63" s="161">
        <f>SUM(AO167:AZ167)</f>
        <v>25571623.861834999</v>
      </c>
      <c r="I63" s="161">
        <f>SUM(BA167:BL167)</f>
        <v>32843596.292699993</v>
      </c>
      <c r="J63" s="159">
        <f>SUM(D63:I63)</f>
        <v>118094773.796535</v>
      </c>
      <c r="K63" s="144">
        <f>J63-BM167</f>
        <v>0</v>
      </c>
      <c r="L63" s="161" t="s">
        <v>624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507</v>
      </c>
      <c r="D65" s="130">
        <f>D169</f>
        <v>0</v>
      </c>
      <c r="E65" s="130">
        <f>SUM(E169:P169)</f>
        <v>112111818.00000001</v>
      </c>
      <c r="F65" s="130">
        <f>SUM(Q169:AB169)</f>
        <v>123491176.257</v>
      </c>
      <c r="G65" s="130">
        <f>SUM(AC169:AN169)</f>
        <v>99238007.594999999</v>
      </c>
      <c r="H65" s="130">
        <f>SUM(AO169:AZ169)</f>
        <v>119684303.17100999</v>
      </c>
      <c r="I65" s="130">
        <f>SUM(BA169:BL169)</f>
        <v>163316137.75620002</v>
      </c>
      <c r="J65" s="38">
        <f>SUM(D65:I65)</f>
        <v>617841442.77921009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1037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616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1097</v>
      </c>
      <c r="C101" s="33"/>
      <c r="D101" s="130">
        <f>D205</f>
        <v>28592</v>
      </c>
      <c r="E101" s="130">
        <f>SUM(E205:P205)</f>
        <v>112605652.99999999</v>
      </c>
      <c r="F101" s="130">
        <f>SUM(Q205:AB205)</f>
        <v>123929685.757</v>
      </c>
      <c r="G101" s="130">
        <f>SUM(AC205:AN205)</f>
        <v>99707352.515833318</v>
      </c>
      <c r="H101" s="130">
        <f>SUM(AO205:AZ205)</f>
        <v>120245149.00319752</v>
      </c>
      <c r="I101" s="130">
        <f>SUM(BA205:BL205)</f>
        <v>163916081.69944221</v>
      </c>
      <c r="J101" s="38">
        <f>SUM(D101:I101)</f>
        <v>620432513.97547293</v>
      </c>
      <c r="K101" s="144">
        <f>J101-BM205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485</v>
      </c>
      <c r="D103" s="130">
        <f>D207</f>
        <v>-28592</v>
      </c>
      <c r="E103" s="130">
        <f>SUM(E207:P207)</f>
        <v>-112514652.99999999</v>
      </c>
      <c r="F103" s="130">
        <f>SUM(Q207:AB207)</f>
        <v>-120526743.85699999</v>
      </c>
      <c r="G103" s="130">
        <f>SUM(AC207:AN207)</f>
        <v>-88743366.015833333</v>
      </c>
      <c r="H103" s="130">
        <f>SUM(AO207:AZ207)</f>
        <v>-99737976.636197522</v>
      </c>
      <c r="I103" s="130">
        <f>SUM(BA207:BL207)</f>
        <v>-129014423.15944219</v>
      </c>
      <c r="J103" s="38">
        <f>SUM(D103:I103)</f>
        <v>-550565754.66847301</v>
      </c>
      <c r="K103" s="144">
        <f>J103-BM207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1035</v>
      </c>
      <c r="D104" s="130">
        <f>D103</f>
        <v>-28592</v>
      </c>
      <c r="E104" s="130">
        <f>E103+D104</f>
        <v>-112543244.99999999</v>
      </c>
      <c r="F104" s="130">
        <f>F103+E104</f>
        <v>-233069988.85699999</v>
      </c>
      <c r="G104" s="130">
        <f>G103+F104</f>
        <v>-321813354.87283331</v>
      </c>
      <c r="H104" s="130">
        <f>H103+G104</f>
        <v>-421551331.50903082</v>
      </c>
      <c r="I104" s="130">
        <f>I103+H104</f>
        <v>-550565754.66847301</v>
      </c>
      <c r="J104" s="38">
        <f>SUM(D104:I104)</f>
        <v>-1639572266.9073372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63" t="s">
        <v>35</v>
      </c>
      <c r="F107" s="363"/>
      <c r="G107" s="363"/>
      <c r="H107" s="363"/>
      <c r="I107" s="363"/>
      <c r="J107" s="363"/>
      <c r="K107" s="363"/>
      <c r="L107" s="363"/>
      <c r="M107" s="363"/>
      <c r="N107" s="363"/>
      <c r="O107" s="363"/>
      <c r="P107" s="363"/>
      <c r="Q107" s="363" t="s">
        <v>36</v>
      </c>
      <c r="R107" s="363"/>
      <c r="S107" s="363"/>
      <c r="T107" s="363"/>
      <c r="U107" s="363"/>
      <c r="V107" s="363"/>
      <c r="W107" s="363"/>
      <c r="X107" s="363"/>
      <c r="Y107" s="363"/>
      <c r="Z107" s="363"/>
      <c r="AA107" s="363"/>
      <c r="AB107" s="363"/>
      <c r="AC107" s="363" t="s">
        <v>37</v>
      </c>
      <c r="AD107" s="363"/>
      <c r="AE107" s="363"/>
      <c r="AF107" s="363"/>
      <c r="AG107" s="363"/>
      <c r="AH107" s="363"/>
      <c r="AI107" s="363"/>
      <c r="AJ107" s="363"/>
      <c r="AK107" s="363"/>
      <c r="AL107" s="363"/>
      <c r="AM107" s="363"/>
      <c r="AN107" s="363"/>
      <c r="AO107" s="363" t="s">
        <v>38</v>
      </c>
      <c r="AP107" s="363"/>
      <c r="AQ107" s="363"/>
      <c r="AR107" s="363"/>
      <c r="AS107" s="363"/>
      <c r="AT107" s="363"/>
      <c r="AU107" s="363"/>
      <c r="AV107" s="363"/>
      <c r="AW107" s="363"/>
      <c r="AX107" s="363"/>
      <c r="AY107" s="363"/>
      <c r="AZ107" s="363"/>
      <c r="BA107" s="363" t="s">
        <v>39</v>
      </c>
      <c r="BB107" s="363"/>
      <c r="BC107" s="363"/>
      <c r="BD107" s="363"/>
      <c r="BE107" s="363"/>
      <c r="BF107" s="363"/>
      <c r="BG107" s="363"/>
      <c r="BH107" s="363"/>
      <c r="BI107" s="363"/>
      <c r="BJ107" s="363"/>
      <c r="BK107" s="363"/>
      <c r="BL107" s="363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502</v>
      </c>
      <c r="D111" s="50">
        <f>'REV-REVCALC_CWS'!D6</f>
        <v>0</v>
      </c>
      <c r="E111" s="50">
        <f>'REV-REVCALC_CWS'!E6</f>
        <v>0</v>
      </c>
      <c r="F111" s="50">
        <f>'REV-REVCALC_CWS'!F6</f>
        <v>0</v>
      </c>
      <c r="G111" s="50">
        <f>'REV-REVCALC_CWS'!G6</f>
        <v>0</v>
      </c>
      <c r="H111" s="50">
        <f>'REV-REVCALC_CWS'!H6</f>
        <v>0</v>
      </c>
      <c r="I111" s="50">
        <f>'REV-REVCALC_CWS'!I6</f>
        <v>0</v>
      </c>
      <c r="J111" s="14">
        <f>'REV-REVCALC_CWS'!J6</f>
        <v>0</v>
      </c>
      <c r="K111" s="50">
        <f>'REV-REVCALC_CWS'!K6</f>
        <v>0</v>
      </c>
      <c r="L111" s="50">
        <f>'REV-REVCALC_CWS'!L6</f>
        <v>0</v>
      </c>
      <c r="M111" s="50">
        <f>'REV-REVCALC_CWS'!M6</f>
        <v>0</v>
      </c>
      <c r="N111" s="50">
        <f>'REV-REVCALC_CWS'!N6</f>
        <v>19</v>
      </c>
      <c r="O111" s="50">
        <f>'REV-REVCALC_CWS'!O6</f>
        <v>19</v>
      </c>
      <c r="P111" s="50">
        <f>'REV-REVCALC_CWS'!P6</f>
        <v>37</v>
      </c>
      <c r="Q111" s="50">
        <f>'REV-REVCALC_CWS'!Q6</f>
        <v>29</v>
      </c>
      <c r="R111" s="50">
        <f>'REV-REVCALC_CWS'!R6</f>
        <v>39</v>
      </c>
      <c r="S111" s="50">
        <f>'REV-REVCALC_CWS'!S6</f>
        <v>78</v>
      </c>
      <c r="T111" s="50">
        <f>'REV-REVCALC_CWS'!T6</f>
        <v>78</v>
      </c>
      <c r="U111" s="50">
        <f>'REV-REVCALC_CWS'!U6</f>
        <v>78</v>
      </c>
      <c r="V111" s="50">
        <f>'REV-REVCALC_CWS'!V6</f>
        <v>78</v>
      </c>
      <c r="W111" s="50">
        <f>'REV-REVCALC_CWS'!W6</f>
        <v>78</v>
      </c>
      <c r="X111" s="50">
        <f>'REV-REVCALC_CWS'!X6</f>
        <v>88</v>
      </c>
      <c r="Y111" s="50">
        <f>'REV-REVCALC_CWS'!Y6</f>
        <v>98</v>
      </c>
      <c r="Z111" s="50">
        <f>'REV-REVCALC_CWS'!Z6</f>
        <v>98</v>
      </c>
      <c r="AA111" s="50">
        <f>'REV-REVCALC_CWS'!AA6</f>
        <v>117</v>
      </c>
      <c r="AB111" s="50">
        <f>'REV-REVCALC_CWS'!AB6</f>
        <v>117</v>
      </c>
      <c r="AC111" s="50">
        <f>'REV-REVCALC_CWS'!AC6</f>
        <v>120</v>
      </c>
      <c r="AD111" s="50">
        <f>'REV-REVCALC_CWS'!AD6</f>
        <v>192</v>
      </c>
      <c r="AE111" s="50">
        <f>'REV-REVCALC_CWS'!AE6</f>
        <v>216</v>
      </c>
      <c r="AF111" s="50">
        <f>'REV-REVCALC_CWS'!AF6</f>
        <v>216</v>
      </c>
      <c r="AG111" s="50">
        <f>'REV-REVCALC_CWS'!AG6</f>
        <v>240</v>
      </c>
      <c r="AH111" s="50">
        <f>'REV-REVCALC_CWS'!AH6</f>
        <v>240</v>
      </c>
      <c r="AI111" s="50">
        <f>'REV-REVCALC_CWS'!AI6</f>
        <v>240</v>
      </c>
      <c r="AJ111" s="50">
        <f>'REV-REVCALC_CWS'!AJ6</f>
        <v>216</v>
      </c>
      <c r="AK111" s="50">
        <f>'REV-REVCALC_CWS'!AK6</f>
        <v>216</v>
      </c>
      <c r="AL111" s="50">
        <f>'REV-REVCALC_CWS'!AL6</f>
        <v>192</v>
      </c>
      <c r="AM111" s="50">
        <f>'REV-REVCALC_CWS'!AM6</f>
        <v>168</v>
      </c>
      <c r="AN111" s="50">
        <f>'REV-REVCALC_CWS'!AN6</f>
        <v>144</v>
      </c>
      <c r="AO111" s="50">
        <f>'REV-REVCALC_CWS'!AO6</f>
        <v>188</v>
      </c>
      <c r="AP111" s="50">
        <f>'REV-REVCALC_CWS'!AP6</f>
        <v>300</v>
      </c>
      <c r="AQ111" s="50">
        <f>'REV-REVCALC_CWS'!AQ6</f>
        <v>338</v>
      </c>
      <c r="AR111" s="50">
        <f>'REV-REVCALC_CWS'!AR6</f>
        <v>338</v>
      </c>
      <c r="AS111" s="50">
        <f>'REV-REVCALC_CWS'!AS6</f>
        <v>375</v>
      </c>
      <c r="AT111" s="50">
        <f>'REV-REVCALC_CWS'!AT6</f>
        <v>375</v>
      </c>
      <c r="AU111" s="50">
        <f>'REV-REVCALC_CWS'!AU6</f>
        <v>375</v>
      </c>
      <c r="AV111" s="50">
        <f>'REV-REVCALC_CWS'!AV6</f>
        <v>338</v>
      </c>
      <c r="AW111" s="50">
        <f>'REV-REVCALC_CWS'!AW6</f>
        <v>338</v>
      </c>
      <c r="AX111" s="50">
        <f>'REV-REVCALC_CWS'!AX6</f>
        <v>300</v>
      </c>
      <c r="AY111" s="50">
        <f>'REV-REVCALC_CWS'!AY6</f>
        <v>263</v>
      </c>
      <c r="AZ111" s="50">
        <f>'REV-REVCALC_CWS'!AZ6</f>
        <v>225</v>
      </c>
      <c r="BA111" s="50">
        <f>'REV-REVCALC_CWS'!BA6</f>
        <v>270</v>
      </c>
      <c r="BB111" s="50">
        <f>'REV-REVCALC_CWS'!BB6</f>
        <v>432</v>
      </c>
      <c r="BC111" s="50">
        <f>'REV-REVCALC_CWS'!BC6</f>
        <v>486</v>
      </c>
      <c r="BD111" s="50">
        <f>'REV-REVCALC_CWS'!BD6</f>
        <v>486</v>
      </c>
      <c r="BE111" s="50">
        <f>'REV-REVCALC_CWS'!BE6</f>
        <v>540</v>
      </c>
      <c r="BF111" s="50">
        <f>'REV-REVCALC_CWS'!BF6</f>
        <v>540</v>
      </c>
      <c r="BG111" s="50">
        <f>'REV-REVCALC_CWS'!BG6</f>
        <v>540</v>
      </c>
      <c r="BH111" s="50">
        <f>'REV-REVCALC_CWS'!BH6</f>
        <v>486</v>
      </c>
      <c r="BI111" s="50">
        <f>'REV-REVCALC_CWS'!BI6</f>
        <v>486</v>
      </c>
      <c r="BJ111" s="50">
        <f>'REV-REVCALC_CWS'!BJ6</f>
        <v>432</v>
      </c>
      <c r="BK111" s="50">
        <f>'REV-REVCALC_CWS'!BK6</f>
        <v>378</v>
      </c>
      <c r="BL111" s="50">
        <f>'REV-REVCALC_CWS'!BL6</f>
        <v>324</v>
      </c>
      <c r="BM111" s="167">
        <f>SUM(D111:BL111)</f>
        <v>12604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504</v>
      </c>
      <c r="BM113" s="65"/>
    </row>
    <row r="114" spans="2:65" s="33" customFormat="1" x14ac:dyDescent="0.15">
      <c r="B114" s="47" t="s">
        <v>504</v>
      </c>
      <c r="D114" s="70">
        <f>'REV-REVCALC_CWS'!D10</f>
        <v>0</v>
      </c>
      <c r="E114" s="70">
        <f>'REV-REVCALC_CWS'!E10</f>
        <v>0</v>
      </c>
      <c r="F114" s="70">
        <f>'REV-REVCALC_CWS'!F10</f>
        <v>0</v>
      </c>
      <c r="G114" s="70">
        <f>'REV-REVCALC_CWS'!G10</f>
        <v>0</v>
      </c>
      <c r="H114" s="70">
        <f>'REV-REVCALC_CWS'!H10</f>
        <v>0</v>
      </c>
      <c r="I114" s="70">
        <f>'REV-REVCALC_CWS'!I10</f>
        <v>0</v>
      </c>
      <c r="J114" s="70">
        <f>'REV-REVCALC_CWS'!J10</f>
        <v>0</v>
      </c>
      <c r="K114" s="70">
        <f>'REV-REVCALC_CWS'!K10</f>
        <v>0</v>
      </c>
      <c r="L114" s="70">
        <f>'REV-REVCALC_CWS'!L10</f>
        <v>0</v>
      </c>
      <c r="M114" s="70">
        <f>'REV-REVCALC_CWS'!M10</f>
        <v>0</v>
      </c>
      <c r="N114" s="70">
        <f>'REV-REVCALC_CWS'!N10</f>
        <v>38000</v>
      </c>
      <c r="O114" s="70">
        <f>'REV-REVCALC_CWS'!O10</f>
        <v>38000</v>
      </c>
      <c r="P114" s="70">
        <f>'REV-REVCALC_CWS'!P10</f>
        <v>74000</v>
      </c>
      <c r="Q114" s="70">
        <f>'REV-REVCALC_CWS'!Q10</f>
        <v>119625</v>
      </c>
      <c r="R114" s="70">
        <f>'REV-REVCALC_CWS'!R10</f>
        <v>160875</v>
      </c>
      <c r="S114" s="70">
        <f>'REV-REVCALC_CWS'!S10</f>
        <v>321750</v>
      </c>
      <c r="T114" s="70">
        <f>'REV-REVCALC_CWS'!T10</f>
        <v>321750</v>
      </c>
      <c r="U114" s="70">
        <f>'REV-REVCALC_CWS'!U10</f>
        <v>321750</v>
      </c>
      <c r="V114" s="70">
        <f>'REV-REVCALC_CWS'!V10</f>
        <v>321750</v>
      </c>
      <c r="W114" s="70">
        <f>'REV-REVCALC_CWS'!W10</f>
        <v>321750</v>
      </c>
      <c r="X114" s="70">
        <f>'REV-REVCALC_CWS'!X10</f>
        <v>363000</v>
      </c>
      <c r="Y114" s="70">
        <f>'REV-REVCALC_CWS'!Y10</f>
        <v>404250</v>
      </c>
      <c r="Z114" s="70">
        <f>'REV-REVCALC_CWS'!Z10</f>
        <v>404250</v>
      </c>
      <c r="AA114" s="70">
        <f>'REV-REVCALC_CWS'!AA10</f>
        <v>482625</v>
      </c>
      <c r="AB114" s="70">
        <f>'REV-REVCALC_CWS'!AB10</f>
        <v>482625</v>
      </c>
      <c r="AC114" s="70">
        <f>'REV-REVCALC_CWS'!AC10</f>
        <v>612000</v>
      </c>
      <c r="AD114" s="70">
        <f>'REV-REVCALC_CWS'!AD10</f>
        <v>979200</v>
      </c>
      <c r="AE114" s="70">
        <f>'REV-REVCALC_CWS'!AE10</f>
        <v>1101600</v>
      </c>
      <c r="AF114" s="70">
        <f>'REV-REVCALC_CWS'!AF10</f>
        <v>1101600</v>
      </c>
      <c r="AG114" s="70">
        <f>'REV-REVCALC_CWS'!AG10</f>
        <v>1224000</v>
      </c>
      <c r="AH114" s="70">
        <f>'REV-REVCALC_CWS'!AH10</f>
        <v>1224000</v>
      </c>
      <c r="AI114" s="70">
        <f>'REV-REVCALC_CWS'!AI10</f>
        <v>1224000</v>
      </c>
      <c r="AJ114" s="70">
        <f>'REV-REVCALC_CWS'!AJ10</f>
        <v>1101600</v>
      </c>
      <c r="AK114" s="70">
        <f>'REV-REVCALC_CWS'!AK10</f>
        <v>1101600</v>
      </c>
      <c r="AL114" s="70">
        <f>'REV-REVCALC_CWS'!AL10</f>
        <v>979200</v>
      </c>
      <c r="AM114" s="70">
        <f>'REV-REVCALC_CWS'!AM10</f>
        <v>856800</v>
      </c>
      <c r="AN114" s="70">
        <f>'REV-REVCALC_CWS'!AN10</f>
        <v>734400</v>
      </c>
      <c r="AO114" s="70">
        <f>'REV-REVCALC_CWS'!AO10</f>
        <v>1099800</v>
      </c>
      <c r="AP114" s="70">
        <f>'REV-REVCALC_CWS'!AP10</f>
        <v>1755000</v>
      </c>
      <c r="AQ114" s="70">
        <f>'REV-REVCALC_CWS'!AQ10</f>
        <v>1977300</v>
      </c>
      <c r="AR114" s="70">
        <f>'REV-REVCALC_CWS'!AR10</f>
        <v>1977300</v>
      </c>
      <c r="AS114" s="70">
        <f>'REV-REVCALC_CWS'!AS10</f>
        <v>2193750</v>
      </c>
      <c r="AT114" s="70">
        <f>'REV-REVCALC_CWS'!AT10</f>
        <v>2193750</v>
      </c>
      <c r="AU114" s="70">
        <f>'REV-REVCALC_CWS'!AU10</f>
        <v>2193750</v>
      </c>
      <c r="AV114" s="70">
        <f>'REV-REVCALC_CWS'!AV10</f>
        <v>1977300</v>
      </c>
      <c r="AW114" s="70">
        <f>'REV-REVCALC_CWS'!AW10</f>
        <v>1977300</v>
      </c>
      <c r="AX114" s="70">
        <f>'REV-REVCALC_CWS'!AX10</f>
        <v>1755000</v>
      </c>
      <c r="AY114" s="70">
        <f>'REV-REVCALC_CWS'!AY10</f>
        <v>1538550</v>
      </c>
      <c r="AZ114" s="70">
        <f>'REV-REVCALC_CWS'!AZ10</f>
        <v>1316250</v>
      </c>
      <c r="BA114" s="70">
        <f>'REV-REVCALC_CWS'!BA10</f>
        <v>1761750</v>
      </c>
      <c r="BB114" s="70">
        <f>'REV-REVCALC_CWS'!BB10</f>
        <v>2818800</v>
      </c>
      <c r="BC114" s="70">
        <f>'REV-REVCALC_CWS'!BC10</f>
        <v>3171150</v>
      </c>
      <c r="BD114" s="70">
        <f>'REV-REVCALC_CWS'!BD10</f>
        <v>3171150</v>
      </c>
      <c r="BE114" s="70">
        <f>'REV-REVCALC_CWS'!BE10</f>
        <v>3523500</v>
      </c>
      <c r="BF114" s="70">
        <f>'REV-REVCALC_CWS'!BF10</f>
        <v>3523500</v>
      </c>
      <c r="BG114" s="70">
        <f>'REV-REVCALC_CWS'!BG10</f>
        <v>3523500</v>
      </c>
      <c r="BH114" s="70">
        <f>'REV-REVCALC_CWS'!BH10</f>
        <v>3171150</v>
      </c>
      <c r="BI114" s="70">
        <f>'REV-REVCALC_CWS'!BI10</f>
        <v>3171150</v>
      </c>
      <c r="BJ114" s="70">
        <f>'REV-REVCALC_CWS'!BJ10</f>
        <v>2818800</v>
      </c>
      <c r="BK114" s="70">
        <f>'REV-REVCALC_CWS'!BK10</f>
        <v>2466450</v>
      </c>
      <c r="BL114" s="70">
        <f>'REV-REVCALC_CWS'!BL10</f>
        <v>2114100</v>
      </c>
      <c r="BM114" s="167">
        <f>SUM(D114:BL114)</f>
        <v>73606050</v>
      </c>
    </row>
    <row r="115" spans="2:65" s="33" customFormat="1" x14ac:dyDescent="0.15">
      <c r="B115" s="47" t="s">
        <v>312</v>
      </c>
      <c r="D115" s="70">
        <f>'REV-REVCALC_CWS'!D19</f>
        <v>0</v>
      </c>
      <c r="E115" s="70">
        <f>'REV-REVCALC_CWS'!E19</f>
        <v>0</v>
      </c>
      <c r="F115" s="70">
        <f>'REV-REVCALC_CWS'!F19</f>
        <v>0</v>
      </c>
      <c r="G115" s="70">
        <f>'REV-REVCALC_CWS'!G19</f>
        <v>0</v>
      </c>
      <c r="H115" s="70">
        <f>'REV-REVCALC_CWS'!H19</f>
        <v>0</v>
      </c>
      <c r="I115" s="70">
        <f>'REV-REVCALC_CWS'!I19</f>
        <v>0</v>
      </c>
      <c r="J115" s="70">
        <f>'REV-REVCALC_CWS'!J19</f>
        <v>0</v>
      </c>
      <c r="K115" s="70">
        <f>'REV-REVCALC_CWS'!K19</f>
        <v>0</v>
      </c>
      <c r="L115" s="70">
        <f>'REV-REVCALC_CWS'!L19</f>
        <v>0</v>
      </c>
      <c r="M115" s="70">
        <f>'REV-REVCALC_CWS'!M19</f>
        <v>0</v>
      </c>
      <c r="N115" s="70">
        <f>'REV-REVCALC_CWS'!N19</f>
        <v>17271</v>
      </c>
      <c r="O115" s="70">
        <f>'REV-REVCALC_CWS'!O19</f>
        <v>17271</v>
      </c>
      <c r="P115" s="70">
        <f>'REV-REVCALC_CWS'!P19</f>
        <v>33633</v>
      </c>
      <c r="Q115" s="70">
        <f>'REV-REVCALC_CWS'!Q19</f>
        <v>24594.9</v>
      </c>
      <c r="R115" s="70">
        <f>'REV-REVCALC_CWS'!R19</f>
        <v>33075.9</v>
      </c>
      <c r="S115" s="70">
        <f>'REV-REVCALC_CWS'!S19</f>
        <v>66151.8</v>
      </c>
      <c r="T115" s="70">
        <f>'REV-REVCALC_CWS'!T19</f>
        <v>66151.8</v>
      </c>
      <c r="U115" s="70">
        <f>'REV-REVCALC_CWS'!U19</f>
        <v>66151.8</v>
      </c>
      <c r="V115" s="70">
        <f>'REV-REVCALC_CWS'!V19</f>
        <v>66151.8</v>
      </c>
      <c r="W115" s="70">
        <f>'REV-REVCALC_CWS'!W19</f>
        <v>66151.8</v>
      </c>
      <c r="X115" s="70">
        <f>'REV-REVCALC_CWS'!X19</f>
        <v>74632.800000000003</v>
      </c>
      <c r="Y115" s="70">
        <f>'REV-REVCALC_CWS'!Y19</f>
        <v>83113.8</v>
      </c>
      <c r="Z115" s="70">
        <f>'REV-REVCALC_CWS'!Z19</f>
        <v>83113.8</v>
      </c>
      <c r="AA115" s="70">
        <f>'REV-REVCALC_CWS'!AA19</f>
        <v>99227.7</v>
      </c>
      <c r="AB115" s="70">
        <f>'REV-REVCALC_CWS'!AB19</f>
        <v>99227.7</v>
      </c>
      <c r="AC115" s="70">
        <f>'REV-REVCALC_CWS'!AC19</f>
        <v>95554.8</v>
      </c>
      <c r="AD115" s="70">
        <f>'REV-REVCALC_CWS'!AD19</f>
        <v>152887.67999999999</v>
      </c>
      <c r="AE115" s="70">
        <f>'REV-REVCALC_CWS'!AE19</f>
        <v>171998.64</v>
      </c>
      <c r="AF115" s="70">
        <f>'REV-REVCALC_CWS'!AF19</f>
        <v>171998.64</v>
      </c>
      <c r="AG115" s="70">
        <f>'REV-REVCALC_CWS'!AG19</f>
        <v>191109.6</v>
      </c>
      <c r="AH115" s="70">
        <f>'REV-REVCALC_CWS'!AH19</f>
        <v>191109.6</v>
      </c>
      <c r="AI115" s="70">
        <f>'REV-REVCALC_CWS'!AI19</f>
        <v>191109.6</v>
      </c>
      <c r="AJ115" s="70">
        <f>'REV-REVCALC_CWS'!AJ19</f>
        <v>171998.64</v>
      </c>
      <c r="AK115" s="70">
        <f>'REV-REVCALC_CWS'!AK19</f>
        <v>171998.64</v>
      </c>
      <c r="AL115" s="70">
        <f>'REV-REVCALC_CWS'!AL19</f>
        <v>152887.67999999999</v>
      </c>
      <c r="AM115" s="70">
        <f>'REV-REVCALC_CWS'!AM19</f>
        <v>133776.72</v>
      </c>
      <c r="AN115" s="70">
        <f>'REV-REVCALC_CWS'!AN19</f>
        <v>114665.76000000001</v>
      </c>
      <c r="AO115" s="70">
        <f>'REV-REVCALC_CWS'!AO19</f>
        <v>141556.66800000003</v>
      </c>
      <c r="AP115" s="70">
        <f>'REV-REVCALC_CWS'!AP19</f>
        <v>225888.3</v>
      </c>
      <c r="AQ115" s="70">
        <f>'REV-REVCALC_CWS'!AQ19</f>
        <v>254500.81800000003</v>
      </c>
      <c r="AR115" s="70">
        <f>'REV-REVCALC_CWS'!AR19</f>
        <v>254500.81800000003</v>
      </c>
      <c r="AS115" s="70">
        <f>'REV-REVCALC_CWS'!AS19</f>
        <v>282360.375</v>
      </c>
      <c r="AT115" s="70">
        <f>'REV-REVCALC_CWS'!AT19</f>
        <v>282360.375</v>
      </c>
      <c r="AU115" s="70">
        <f>'REV-REVCALC_CWS'!AU19</f>
        <v>282360.375</v>
      </c>
      <c r="AV115" s="70">
        <f>'REV-REVCALC_CWS'!AV19</f>
        <v>254500.81800000003</v>
      </c>
      <c r="AW115" s="70">
        <f>'REV-REVCALC_CWS'!AW19</f>
        <v>254500.81800000003</v>
      </c>
      <c r="AX115" s="70">
        <f>'REV-REVCALC_CWS'!AX19</f>
        <v>225888.3</v>
      </c>
      <c r="AY115" s="70">
        <f>'REV-REVCALC_CWS'!AY19</f>
        <v>198028.74300000002</v>
      </c>
      <c r="AZ115" s="70">
        <f>'REV-REVCALC_CWS'!AZ19</f>
        <v>169416.22500000001</v>
      </c>
      <c r="BA115" s="70">
        <f>'REV-REVCALC_CWS'!BA19</f>
        <v>134751.573</v>
      </c>
      <c r="BB115" s="70">
        <f>'REV-REVCALC_CWS'!BB19</f>
        <v>215602.51680000001</v>
      </c>
      <c r="BC115" s="70">
        <f>'REV-REVCALC_CWS'!BC19</f>
        <v>242552.83139999997</v>
      </c>
      <c r="BD115" s="70">
        <f>'REV-REVCALC_CWS'!BD19</f>
        <v>242552.83139999997</v>
      </c>
      <c r="BE115" s="70">
        <f>'REV-REVCALC_CWS'!BE19</f>
        <v>269503.14600000001</v>
      </c>
      <c r="BF115" s="70">
        <f>'REV-REVCALC_CWS'!BF19</f>
        <v>269503.14600000001</v>
      </c>
      <c r="BG115" s="70">
        <f>'REV-REVCALC_CWS'!BG19</f>
        <v>269503.14600000001</v>
      </c>
      <c r="BH115" s="70">
        <f>'REV-REVCALC_CWS'!BH19</f>
        <v>242552.83139999997</v>
      </c>
      <c r="BI115" s="70">
        <f>'REV-REVCALC_CWS'!BI19</f>
        <v>242552.83139999997</v>
      </c>
      <c r="BJ115" s="70">
        <f>'REV-REVCALC_CWS'!BJ19</f>
        <v>215602.51680000001</v>
      </c>
      <c r="BK115" s="70">
        <f>'REV-REVCALC_CWS'!BK19</f>
        <v>188652.2022</v>
      </c>
      <c r="BL115" s="70">
        <f>'REV-REVCALC_CWS'!BL19</f>
        <v>161701.88759999999</v>
      </c>
      <c r="BM115" s="167">
        <f>SUM(D115:BL115)</f>
        <v>8327910.692999999</v>
      </c>
    </row>
    <row r="116" spans="2:65" s="33" customFormat="1" x14ac:dyDescent="0.15">
      <c r="B116" s="47" t="s">
        <v>345</v>
      </c>
      <c r="D116" s="70">
        <f>'REV-REVCALC_CWS'!D21</f>
        <v>0</v>
      </c>
      <c r="E116" s="70">
        <f>'REV-REVCALC_CWS'!E21</f>
        <v>0</v>
      </c>
      <c r="F116" s="70">
        <f>'REV-REVCALC_CWS'!F21</f>
        <v>0</v>
      </c>
      <c r="G116" s="70">
        <f>'REV-REVCALC_CWS'!G21</f>
        <v>0</v>
      </c>
      <c r="H116" s="70">
        <f>'REV-REVCALC_CWS'!H21</f>
        <v>0</v>
      </c>
      <c r="I116" s="70">
        <f>'REV-REVCALC_CWS'!I21</f>
        <v>0</v>
      </c>
      <c r="J116" s="70">
        <f>'REV-REVCALC_CWS'!J21</f>
        <v>0</v>
      </c>
      <c r="K116" s="70">
        <f>'REV-REVCALC_CWS'!K21</f>
        <v>0</v>
      </c>
      <c r="L116" s="70">
        <f>'REV-REVCALC_CWS'!L21</f>
        <v>0</v>
      </c>
      <c r="M116" s="70">
        <f>'REV-REVCALC_CWS'!M21</f>
        <v>0</v>
      </c>
      <c r="N116" s="70">
        <f>'REV-REVCALC_CWS'!N21</f>
        <v>20729</v>
      </c>
      <c r="O116" s="70">
        <f t="shared" ref="O116:AT116" si="8">O114-O115</f>
        <v>20729</v>
      </c>
      <c r="P116" s="70">
        <f t="shared" si="8"/>
        <v>40367</v>
      </c>
      <c r="Q116" s="70">
        <f t="shared" si="8"/>
        <v>95030.1</v>
      </c>
      <c r="R116" s="70">
        <f t="shared" si="8"/>
        <v>127799.1</v>
      </c>
      <c r="S116" s="70">
        <f t="shared" si="8"/>
        <v>255598.2</v>
      </c>
      <c r="T116" s="70">
        <f t="shared" si="8"/>
        <v>255598.2</v>
      </c>
      <c r="U116" s="70">
        <f t="shared" si="8"/>
        <v>255598.2</v>
      </c>
      <c r="V116" s="70">
        <f t="shared" si="8"/>
        <v>255598.2</v>
      </c>
      <c r="W116" s="70">
        <f t="shared" si="8"/>
        <v>255598.2</v>
      </c>
      <c r="X116" s="70">
        <f t="shared" si="8"/>
        <v>288367.2</v>
      </c>
      <c r="Y116" s="70">
        <f t="shared" si="8"/>
        <v>321136.2</v>
      </c>
      <c r="Z116" s="70">
        <f t="shared" si="8"/>
        <v>321136.2</v>
      </c>
      <c r="AA116" s="70">
        <f t="shared" si="8"/>
        <v>383397.3</v>
      </c>
      <c r="AB116" s="70">
        <f t="shared" si="8"/>
        <v>383397.3</v>
      </c>
      <c r="AC116" s="70">
        <f t="shared" si="8"/>
        <v>516445.2</v>
      </c>
      <c r="AD116" s="70">
        <f t="shared" si="8"/>
        <v>826312.32000000007</v>
      </c>
      <c r="AE116" s="70">
        <f t="shared" si="8"/>
        <v>929601.36</v>
      </c>
      <c r="AF116" s="70">
        <f t="shared" si="8"/>
        <v>929601.36</v>
      </c>
      <c r="AG116" s="70">
        <f t="shared" si="8"/>
        <v>1032890.4</v>
      </c>
      <c r="AH116" s="70">
        <f t="shared" si="8"/>
        <v>1032890.4</v>
      </c>
      <c r="AI116" s="70">
        <f t="shared" si="8"/>
        <v>1032890.4</v>
      </c>
      <c r="AJ116" s="70">
        <f t="shared" si="8"/>
        <v>929601.36</v>
      </c>
      <c r="AK116" s="70">
        <f t="shared" si="8"/>
        <v>929601.36</v>
      </c>
      <c r="AL116" s="70">
        <f t="shared" si="8"/>
        <v>826312.32000000007</v>
      </c>
      <c r="AM116" s="70">
        <f t="shared" si="8"/>
        <v>723023.28</v>
      </c>
      <c r="AN116" s="70">
        <f t="shared" si="8"/>
        <v>619734.24</v>
      </c>
      <c r="AO116" s="70">
        <f t="shared" si="8"/>
        <v>958243.33199999994</v>
      </c>
      <c r="AP116" s="70">
        <f t="shared" si="8"/>
        <v>1529111.7</v>
      </c>
      <c r="AQ116" s="70">
        <f t="shared" si="8"/>
        <v>1722799.182</v>
      </c>
      <c r="AR116" s="70">
        <f t="shared" si="8"/>
        <v>1722799.182</v>
      </c>
      <c r="AS116" s="70">
        <f t="shared" si="8"/>
        <v>1911389.625</v>
      </c>
      <c r="AT116" s="70">
        <f t="shared" si="8"/>
        <v>1911389.625</v>
      </c>
      <c r="AU116" s="70">
        <f t="shared" ref="AU116:BL116" si="9">AU114-AU115</f>
        <v>1911389.625</v>
      </c>
      <c r="AV116" s="70">
        <f t="shared" si="9"/>
        <v>1722799.182</v>
      </c>
      <c r="AW116" s="70">
        <f t="shared" si="9"/>
        <v>1722799.182</v>
      </c>
      <c r="AX116" s="70">
        <f t="shared" si="9"/>
        <v>1529111.7</v>
      </c>
      <c r="AY116" s="70">
        <f t="shared" si="9"/>
        <v>1340521.257</v>
      </c>
      <c r="AZ116" s="70">
        <f t="shared" si="9"/>
        <v>1146833.7749999999</v>
      </c>
      <c r="BA116" s="70">
        <f t="shared" si="9"/>
        <v>1626998.4269999999</v>
      </c>
      <c r="BB116" s="70">
        <f t="shared" si="9"/>
        <v>2603197.4832000001</v>
      </c>
      <c r="BC116" s="70">
        <f t="shared" si="9"/>
        <v>2928597.1686</v>
      </c>
      <c r="BD116" s="70">
        <f t="shared" si="9"/>
        <v>2928597.1686</v>
      </c>
      <c r="BE116" s="70">
        <f t="shared" si="9"/>
        <v>3253996.8539999998</v>
      </c>
      <c r="BF116" s="70">
        <f t="shared" si="9"/>
        <v>3253996.8539999998</v>
      </c>
      <c r="BG116" s="70">
        <f t="shared" si="9"/>
        <v>3253996.8539999998</v>
      </c>
      <c r="BH116" s="70">
        <f t="shared" si="9"/>
        <v>2928597.1686</v>
      </c>
      <c r="BI116" s="70">
        <f t="shared" si="9"/>
        <v>2928597.1686</v>
      </c>
      <c r="BJ116" s="70">
        <f t="shared" si="9"/>
        <v>2603197.4832000001</v>
      </c>
      <c r="BK116" s="70">
        <f t="shared" si="9"/>
        <v>2277797.7977999998</v>
      </c>
      <c r="BL116" s="70">
        <f t="shared" si="9"/>
        <v>1952398.1124</v>
      </c>
      <c r="BM116" s="167">
        <f>SUM(D116:BL116)</f>
        <v>65278139.307000004</v>
      </c>
    </row>
    <row r="117" spans="2:65" s="33" customFormat="1" x14ac:dyDescent="0.15">
      <c r="B117" s="47" t="s">
        <v>327</v>
      </c>
      <c r="D117" s="46">
        <f>'REV-REVCALC_CWS'!D22</f>
        <v>0</v>
      </c>
      <c r="E117" s="46">
        <f>'REV-REVCALC_CWS'!E22</f>
        <v>0</v>
      </c>
      <c r="F117" s="46">
        <f>'REV-REVCALC_CWS'!F22</f>
        <v>0</v>
      </c>
      <c r="G117" s="46">
        <f>'REV-REVCALC_CWS'!G22</f>
        <v>0</v>
      </c>
      <c r="H117" s="46">
        <f>'REV-REVCALC_CWS'!H22</f>
        <v>0</v>
      </c>
      <c r="I117" s="46">
        <f>'REV-REVCALC_CWS'!I22</f>
        <v>0</v>
      </c>
      <c r="J117" s="46">
        <f>'REV-REVCALC_CWS'!J22</f>
        <v>0</v>
      </c>
      <c r="K117" s="46">
        <f>'REV-REVCALC_CWS'!K22</f>
        <v>0</v>
      </c>
      <c r="L117" s="46">
        <f>'REV-REVCALC_CWS'!L22</f>
        <v>0</v>
      </c>
      <c r="M117" s="46">
        <f>'REV-REVCALC_CWS'!M22</f>
        <v>0</v>
      </c>
      <c r="N117" s="46">
        <f>'REV-REVCALC_CWS'!N22</f>
        <v>0.54549999999999998</v>
      </c>
      <c r="O117" s="46">
        <f>'REV-REVCALC_CWS'!O22</f>
        <v>0.54549999999999998</v>
      </c>
      <c r="P117" s="46">
        <f>'REV-REVCALC_CWS'!P22</f>
        <v>0.54549999999999998</v>
      </c>
      <c r="Q117" s="46">
        <f>'REV-REVCALC_CWS'!Q22</f>
        <v>0.7944</v>
      </c>
      <c r="R117" s="46">
        <f>'REV-REVCALC_CWS'!R22</f>
        <v>0.7944</v>
      </c>
      <c r="S117" s="46">
        <f>'REV-REVCALC_CWS'!S22</f>
        <v>0.7944</v>
      </c>
      <c r="T117" s="46">
        <f>'REV-REVCALC_CWS'!T22</f>
        <v>0.7944</v>
      </c>
      <c r="U117" s="46">
        <f>'REV-REVCALC_CWS'!U22</f>
        <v>0.7944</v>
      </c>
      <c r="V117" s="46">
        <f>'REV-REVCALC_CWS'!V22</f>
        <v>0.7944</v>
      </c>
      <c r="W117" s="46">
        <f>'REV-REVCALC_CWS'!W22</f>
        <v>0.7944</v>
      </c>
      <c r="X117" s="46">
        <f>'REV-REVCALC_CWS'!X22</f>
        <v>0.7944</v>
      </c>
      <c r="Y117" s="46">
        <f>'REV-REVCALC_CWS'!Y22</f>
        <v>0.7944</v>
      </c>
      <c r="Z117" s="46">
        <f>'REV-REVCALC_CWS'!Z22</f>
        <v>0.7944</v>
      </c>
      <c r="AA117" s="46">
        <f>'REV-REVCALC_CWS'!AA22</f>
        <v>0.7944</v>
      </c>
      <c r="AB117" s="46">
        <f>'REV-REVCALC_CWS'!AB22</f>
        <v>0.7944</v>
      </c>
      <c r="AC117" s="46">
        <f>'REV-REVCALC_CWS'!AC22</f>
        <v>0.84386470588235296</v>
      </c>
      <c r="AD117" s="46">
        <f>'REV-REVCALC_CWS'!AD22</f>
        <v>0.84386470588235296</v>
      </c>
      <c r="AE117" s="46">
        <f>'REV-REVCALC_CWS'!AE22</f>
        <v>0.84386470588235296</v>
      </c>
      <c r="AF117" s="46">
        <f>'REV-REVCALC_CWS'!AF22</f>
        <v>0.84386470588235296</v>
      </c>
      <c r="AG117" s="46">
        <f>'REV-REVCALC_CWS'!AG22</f>
        <v>0.84386470588235296</v>
      </c>
      <c r="AH117" s="46">
        <f>'REV-REVCALC_CWS'!AH22</f>
        <v>0.84386470588235296</v>
      </c>
      <c r="AI117" s="46">
        <f>'REV-REVCALC_CWS'!AI22</f>
        <v>0.84386470588235296</v>
      </c>
      <c r="AJ117" s="46">
        <f>'REV-REVCALC_CWS'!AJ22</f>
        <v>0.84386470588235296</v>
      </c>
      <c r="AK117" s="46">
        <f>'REV-REVCALC_CWS'!AK22</f>
        <v>0.84386470588235296</v>
      </c>
      <c r="AL117" s="46">
        <f>'REV-REVCALC_CWS'!AL22</f>
        <v>0.84386470588235296</v>
      </c>
      <c r="AM117" s="46">
        <f>'REV-REVCALC_CWS'!AM22</f>
        <v>0.84386470588235296</v>
      </c>
      <c r="AN117" s="46">
        <f>'REV-REVCALC_CWS'!AN22</f>
        <v>0.84386470588235296</v>
      </c>
      <c r="AO117" s="46">
        <f>'REV-REVCALC_CWS'!AO22</f>
        <v>0.87128871794871787</v>
      </c>
      <c r="AP117" s="46">
        <f>'REV-REVCALC_CWS'!AP22</f>
        <v>0.87128871794871787</v>
      </c>
      <c r="AQ117" s="46">
        <f>'REV-REVCALC_CWS'!AQ22</f>
        <v>0.87128871794871798</v>
      </c>
      <c r="AR117" s="46">
        <f>'REV-REVCALC_CWS'!AR22</f>
        <v>0.87128871794871798</v>
      </c>
      <c r="AS117" s="46">
        <f>'REV-REVCALC_CWS'!AS22</f>
        <v>0.87128871794871798</v>
      </c>
      <c r="AT117" s="46">
        <f>'REV-REVCALC_CWS'!AT22</f>
        <v>0.87128871794871798</v>
      </c>
      <c r="AU117" s="46">
        <f>'REV-REVCALC_CWS'!AU22</f>
        <v>0.87128871794871798</v>
      </c>
      <c r="AV117" s="46">
        <f>'REV-REVCALC_CWS'!AV22</f>
        <v>0.87128871794871798</v>
      </c>
      <c r="AW117" s="46">
        <f>'REV-REVCALC_CWS'!AW22</f>
        <v>0.87128871794871798</v>
      </c>
      <c r="AX117" s="46">
        <f>'REV-REVCALC_CWS'!AX22</f>
        <v>0.87128871794871787</v>
      </c>
      <c r="AY117" s="46">
        <f>'REV-REVCALC_CWS'!AY22</f>
        <v>0.87128871794871798</v>
      </c>
      <c r="AZ117" s="46">
        <f>'REV-REVCALC_CWS'!AZ22</f>
        <v>0.87128871794871787</v>
      </c>
      <c r="BA117" s="46">
        <f>'REV-REVCALC_CWS'!BA22</f>
        <v>0.92351265900383139</v>
      </c>
      <c r="BB117" s="46">
        <f>'REV-REVCALC_CWS'!BB22</f>
        <v>0.9235126590038315</v>
      </c>
      <c r="BC117" s="46">
        <f>'REV-REVCALC_CWS'!BC22</f>
        <v>0.92351265900383139</v>
      </c>
      <c r="BD117" s="46">
        <f>'REV-REVCALC_CWS'!BD22</f>
        <v>0.92351265900383139</v>
      </c>
      <c r="BE117" s="46">
        <f>'REV-REVCALC_CWS'!BE22</f>
        <v>0.92351265900383139</v>
      </c>
      <c r="BF117" s="46">
        <f>'REV-REVCALC_CWS'!BF22</f>
        <v>0.92351265900383139</v>
      </c>
      <c r="BG117" s="46">
        <f>'REV-REVCALC_CWS'!BG22</f>
        <v>0.92351265900383139</v>
      </c>
      <c r="BH117" s="46">
        <f>'REV-REVCALC_CWS'!BH22</f>
        <v>0.92351265900383139</v>
      </c>
      <c r="BI117" s="46">
        <f>'REV-REVCALC_CWS'!BI22</f>
        <v>0.92351265900383139</v>
      </c>
      <c r="BJ117" s="46">
        <f>'REV-REVCALC_CWS'!BJ22</f>
        <v>0.9235126590038315</v>
      </c>
      <c r="BK117" s="46">
        <f>'REV-REVCALC_CWS'!BK22</f>
        <v>0.92351265900383139</v>
      </c>
      <c r="BL117" s="46">
        <f>'REV-REVCALC_CWS'!BL22</f>
        <v>0.92351265900383139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374</v>
      </c>
      <c r="BM119" s="65"/>
    </row>
    <row r="120" spans="2:65" s="33" customFormat="1" x14ac:dyDescent="0.15">
      <c r="B120" s="47" t="s">
        <v>374</v>
      </c>
      <c r="D120" s="70">
        <f>'REV-REVCALC_CWS'!D34</f>
        <v>0</v>
      </c>
      <c r="E120" s="70">
        <f>'REV-REVCALC_CWS'!E34</f>
        <v>0</v>
      </c>
      <c r="F120" s="70">
        <f>'REV-REVCALC_CWS'!F34</f>
        <v>0</v>
      </c>
      <c r="G120" s="70">
        <f>'REV-REVCALC_CWS'!G34</f>
        <v>0</v>
      </c>
      <c r="H120" s="70">
        <f>'REV-REVCALC_CWS'!H34</f>
        <v>0</v>
      </c>
      <c r="I120" s="70">
        <f>'REV-REVCALC_CWS'!I34</f>
        <v>0</v>
      </c>
      <c r="J120" s="70">
        <f>'REV-REVCALC_CWS'!J34</f>
        <v>0</v>
      </c>
      <c r="K120" s="70">
        <f>'REV-REVCALC_CWS'!K34</f>
        <v>0</v>
      </c>
      <c r="L120" s="70">
        <f>'REV-REVCALC_CWS'!L34</f>
        <v>0</v>
      </c>
      <c r="M120" s="70">
        <f>'REV-REVCALC_CWS'!M34</f>
        <v>0</v>
      </c>
      <c r="N120" s="70">
        <f>'REV-REVCALC_CWS'!N34</f>
        <v>1400</v>
      </c>
      <c r="O120" s="70">
        <f>'REV-REVCALC_CWS'!O34</f>
        <v>1400</v>
      </c>
      <c r="P120" s="70">
        <f>'REV-REVCALC_CWS'!P34</f>
        <v>2700</v>
      </c>
      <c r="Q120" s="70">
        <f>'REV-REVCALC_CWS'!Q34</f>
        <v>3187.5</v>
      </c>
      <c r="R120" s="70">
        <f>'REV-REVCALC_CWS'!R34</f>
        <v>4312.5</v>
      </c>
      <c r="S120" s="70">
        <f>'REV-REVCALC_CWS'!S34</f>
        <v>8625</v>
      </c>
      <c r="T120" s="70">
        <f>'REV-REVCALC_CWS'!T34</f>
        <v>8625</v>
      </c>
      <c r="U120" s="70">
        <f>'REV-REVCALC_CWS'!U34</f>
        <v>8625</v>
      </c>
      <c r="V120" s="70">
        <f>'REV-REVCALC_CWS'!V34</f>
        <v>8625</v>
      </c>
      <c r="W120" s="70">
        <f>'REV-REVCALC_CWS'!W34</f>
        <v>8625</v>
      </c>
      <c r="X120" s="70">
        <f>'REV-REVCALC_CWS'!X34</f>
        <v>9750</v>
      </c>
      <c r="Y120" s="70">
        <f>'REV-REVCALC_CWS'!Y34</f>
        <v>10875</v>
      </c>
      <c r="Z120" s="70">
        <f>'REV-REVCALC_CWS'!Z34</f>
        <v>10875</v>
      </c>
      <c r="AA120" s="70">
        <f>'REV-REVCALC_CWS'!AA34</f>
        <v>13125</v>
      </c>
      <c r="AB120" s="70">
        <f>'REV-REVCALC_CWS'!AB34</f>
        <v>13125</v>
      </c>
      <c r="AC120" s="70">
        <f>'REV-REVCALC_CWS'!AC34</f>
        <v>10200</v>
      </c>
      <c r="AD120" s="70">
        <f>'REV-REVCALC_CWS'!AD34</f>
        <v>16150</v>
      </c>
      <c r="AE120" s="70">
        <f>'REV-REVCALC_CWS'!AE34</f>
        <v>18275</v>
      </c>
      <c r="AF120" s="70">
        <f>'REV-REVCALC_CWS'!AF34</f>
        <v>18275</v>
      </c>
      <c r="AG120" s="70">
        <f>'REV-REVCALC_CWS'!AG34</f>
        <v>20400</v>
      </c>
      <c r="AH120" s="70">
        <f>'REV-REVCALC_CWS'!AH34</f>
        <v>20400</v>
      </c>
      <c r="AI120" s="70">
        <f>'REV-REVCALC_CWS'!AI34</f>
        <v>20400</v>
      </c>
      <c r="AJ120" s="70">
        <f>'REV-REVCALC_CWS'!AJ34</f>
        <v>18275</v>
      </c>
      <c r="AK120" s="70">
        <f>'REV-REVCALC_CWS'!AK34</f>
        <v>18275</v>
      </c>
      <c r="AL120" s="70">
        <f>'REV-REVCALC_CWS'!AL34</f>
        <v>16150</v>
      </c>
      <c r="AM120" s="70">
        <f>'REV-REVCALC_CWS'!AM34</f>
        <v>14237.5</v>
      </c>
      <c r="AN120" s="70">
        <f>'REV-REVCALC_CWS'!AN34</f>
        <v>12112.5</v>
      </c>
      <c r="AO120" s="70">
        <f>'REV-REVCALC_CWS'!AO34</f>
        <v>11655</v>
      </c>
      <c r="AP120" s="70">
        <f>'REV-REVCALC_CWS'!AP34</f>
        <v>18900</v>
      </c>
      <c r="AQ120" s="70">
        <f>'REV-REVCALC_CWS'!AQ34</f>
        <v>21105</v>
      </c>
      <c r="AR120" s="70">
        <f>'REV-REVCALC_CWS'!AR34</f>
        <v>21105</v>
      </c>
      <c r="AS120" s="70">
        <f>'REV-REVCALC_CWS'!AS34</f>
        <v>23625</v>
      </c>
      <c r="AT120" s="70">
        <f>'REV-REVCALC_CWS'!AT34</f>
        <v>23625</v>
      </c>
      <c r="AU120" s="70">
        <f>'REV-REVCALC_CWS'!AU34</f>
        <v>23625</v>
      </c>
      <c r="AV120" s="70">
        <f>'REV-REVCALC_CWS'!AV34</f>
        <v>21105</v>
      </c>
      <c r="AW120" s="70">
        <f>'REV-REVCALC_CWS'!AW34</f>
        <v>21105</v>
      </c>
      <c r="AX120" s="70">
        <f>'REV-REVCALC_CWS'!AX34</f>
        <v>18900</v>
      </c>
      <c r="AY120" s="70">
        <f>'REV-REVCALC_CWS'!AY34</f>
        <v>16380</v>
      </c>
      <c r="AZ120" s="70">
        <f>'REV-REVCALC_CWS'!AZ34</f>
        <v>14175</v>
      </c>
      <c r="BA120" s="70">
        <f>'REV-REVCALC_CWS'!BA34</f>
        <v>8505</v>
      </c>
      <c r="BB120" s="70">
        <f>'REV-REVCALC_CWS'!BB34</f>
        <v>13545</v>
      </c>
      <c r="BC120" s="70">
        <f>'REV-REVCALC_CWS'!BC34</f>
        <v>15120</v>
      </c>
      <c r="BD120" s="70">
        <f>'REV-REVCALC_CWS'!BD34</f>
        <v>15120</v>
      </c>
      <c r="BE120" s="70">
        <f>'REV-REVCALC_CWS'!BE34</f>
        <v>17010</v>
      </c>
      <c r="BF120" s="70">
        <f>'REV-REVCALC_CWS'!BF34</f>
        <v>17010</v>
      </c>
      <c r="BG120" s="70">
        <f>'REV-REVCALC_CWS'!BG34</f>
        <v>17010</v>
      </c>
      <c r="BH120" s="70">
        <f>'REV-REVCALC_CWS'!BH34</f>
        <v>15120</v>
      </c>
      <c r="BI120" s="70">
        <f>'REV-REVCALC_CWS'!BI34</f>
        <v>15120</v>
      </c>
      <c r="BJ120" s="70">
        <f>'REV-REVCALC_CWS'!BJ34</f>
        <v>13545</v>
      </c>
      <c r="BK120" s="70">
        <f>'REV-REVCALC_CWS'!BK34</f>
        <v>11655</v>
      </c>
      <c r="BL120" s="70">
        <f>'REV-REVCALC_CWS'!BL34</f>
        <v>10080</v>
      </c>
      <c r="BM120" s="167">
        <f>SUM(D120:BL120)</f>
        <v>721170</v>
      </c>
    </row>
    <row r="121" spans="2:65" s="33" customFormat="1" x14ac:dyDescent="0.15">
      <c r="B121" s="47" t="s">
        <v>375</v>
      </c>
      <c r="D121" s="70">
        <f>'REV-REVCALC_CWS'!D35</f>
        <v>0</v>
      </c>
      <c r="E121" s="70">
        <f>'REV-REVCALC_CWS'!E35</f>
        <v>0</v>
      </c>
      <c r="F121" s="70">
        <f>'REV-REVCALC_CWS'!F35</f>
        <v>0</v>
      </c>
      <c r="G121" s="70">
        <f>'REV-REVCALC_CWS'!G35</f>
        <v>0</v>
      </c>
      <c r="H121" s="70">
        <f>'REV-REVCALC_CWS'!H35</f>
        <v>0</v>
      </c>
      <c r="I121" s="70">
        <f>'REV-REVCALC_CWS'!I35</f>
        <v>0</v>
      </c>
      <c r="J121" s="70">
        <f>'REV-REVCALC_CWS'!J35</f>
        <v>0</v>
      </c>
      <c r="K121" s="70">
        <f>'REV-REVCALC_CWS'!K35</f>
        <v>0</v>
      </c>
      <c r="L121" s="70">
        <f>'REV-REVCALC_CWS'!L35</f>
        <v>0</v>
      </c>
      <c r="M121" s="70">
        <f>'REV-REVCALC_CWS'!M35</f>
        <v>0</v>
      </c>
      <c r="N121" s="70">
        <f>'REV-REVCALC_CWS'!N35</f>
        <v>350</v>
      </c>
      <c r="O121" s="70">
        <f>'REV-REVCALC_CWS'!O35</f>
        <v>350</v>
      </c>
      <c r="P121" s="70">
        <f>'REV-REVCALC_CWS'!P35</f>
        <v>675</v>
      </c>
      <c r="Q121" s="70">
        <f>'REV-REVCALC_CWS'!Q35</f>
        <v>425</v>
      </c>
      <c r="R121" s="70">
        <f>'REV-REVCALC_CWS'!R35</f>
        <v>575</v>
      </c>
      <c r="S121" s="70">
        <f>'REV-REVCALC_CWS'!S35</f>
        <v>1150</v>
      </c>
      <c r="T121" s="70">
        <f>'REV-REVCALC_CWS'!T35</f>
        <v>1150</v>
      </c>
      <c r="U121" s="70">
        <f>'REV-REVCALC_CWS'!U35</f>
        <v>1150</v>
      </c>
      <c r="V121" s="70">
        <f>'REV-REVCALC_CWS'!V35</f>
        <v>1150</v>
      </c>
      <c r="W121" s="70">
        <f>'REV-REVCALC_CWS'!W35</f>
        <v>1150</v>
      </c>
      <c r="X121" s="70">
        <f>'REV-REVCALC_CWS'!X35</f>
        <v>1300</v>
      </c>
      <c r="Y121" s="70">
        <f>'REV-REVCALC_CWS'!Y35</f>
        <v>1450</v>
      </c>
      <c r="Z121" s="70">
        <f>'REV-REVCALC_CWS'!Z35</f>
        <v>1800</v>
      </c>
      <c r="AA121" s="70">
        <f>'REV-REVCALC_CWS'!AA35</f>
        <v>2100</v>
      </c>
      <c r="AB121" s="70">
        <f>'REV-REVCALC_CWS'!AB35</f>
        <v>2425</v>
      </c>
      <c r="AC121" s="70">
        <f>'REV-REVCALC_CWS'!AC35</f>
        <v>1625</v>
      </c>
      <c r="AD121" s="70">
        <f>'REV-REVCALC_CWS'!AD35</f>
        <v>2475</v>
      </c>
      <c r="AE121" s="70">
        <f>'REV-REVCALC_CWS'!AE35</f>
        <v>3300</v>
      </c>
      <c r="AF121" s="70">
        <f>'REV-REVCALC_CWS'!AF35</f>
        <v>3300</v>
      </c>
      <c r="AG121" s="70">
        <f>'REV-REVCALC_CWS'!AG35</f>
        <v>3550</v>
      </c>
      <c r="AH121" s="70">
        <f>'REV-REVCALC_CWS'!AH35</f>
        <v>3550</v>
      </c>
      <c r="AI121" s="70">
        <f>'REV-REVCALC_CWS'!AI35</f>
        <v>3550</v>
      </c>
      <c r="AJ121" s="70">
        <f>'REV-REVCALC_CWS'!AJ35</f>
        <v>3450</v>
      </c>
      <c r="AK121" s="70">
        <f>'REV-REVCALC_CWS'!AK35</f>
        <v>3600</v>
      </c>
      <c r="AL121" s="70">
        <f>'REV-REVCALC_CWS'!AL35</f>
        <v>3700</v>
      </c>
      <c r="AM121" s="70">
        <f>'REV-REVCALC_CWS'!AM35</f>
        <v>3775</v>
      </c>
      <c r="AN121" s="70">
        <f>'REV-REVCALC_CWS'!AN35</f>
        <v>3850</v>
      </c>
      <c r="AO121" s="70">
        <f>'REV-REVCALC_CWS'!AO35</f>
        <v>3570</v>
      </c>
      <c r="AP121" s="70">
        <f>'REV-REVCALC_CWS'!AP35</f>
        <v>5565</v>
      </c>
      <c r="AQ121" s="70">
        <f>'REV-REVCALC_CWS'!AQ35</f>
        <v>6965</v>
      </c>
      <c r="AR121" s="70">
        <f>'REV-REVCALC_CWS'!AR35</f>
        <v>6965</v>
      </c>
      <c r="AS121" s="70">
        <f>'REV-REVCALC_CWS'!AS35</f>
        <v>7595</v>
      </c>
      <c r="AT121" s="70">
        <f>'REV-REVCALC_CWS'!AT35</f>
        <v>7595</v>
      </c>
      <c r="AU121" s="70">
        <f>'REV-REVCALC_CWS'!AU35</f>
        <v>7595</v>
      </c>
      <c r="AV121" s="70">
        <f>'REV-REVCALC_CWS'!AV35</f>
        <v>7175</v>
      </c>
      <c r="AW121" s="70">
        <f>'REV-REVCALC_CWS'!AW35</f>
        <v>7385</v>
      </c>
      <c r="AX121" s="70">
        <f>'REV-REVCALC_CWS'!AX35</f>
        <v>7280</v>
      </c>
      <c r="AY121" s="70">
        <f>'REV-REVCALC_CWS'!AY35</f>
        <v>7105</v>
      </c>
      <c r="AZ121" s="70">
        <f>'REV-REVCALC_CWS'!AZ35</f>
        <v>6965</v>
      </c>
      <c r="BA121" s="70">
        <f>'REV-REVCALC_CWS'!BA35</f>
        <v>4515</v>
      </c>
      <c r="BB121" s="70">
        <f>'REV-REVCALC_CWS'!BB35</f>
        <v>7070</v>
      </c>
      <c r="BC121" s="70">
        <f>'REV-REVCALC_CWS'!BC35</f>
        <v>8645</v>
      </c>
      <c r="BD121" s="70">
        <f>'REV-REVCALC_CWS'!BD35</f>
        <v>8645</v>
      </c>
      <c r="BE121" s="70">
        <f>'REV-REVCALC_CWS'!BE35</f>
        <v>9485</v>
      </c>
      <c r="BF121" s="70">
        <f>'REV-REVCALC_CWS'!BF35</f>
        <v>9485</v>
      </c>
      <c r="BG121" s="70">
        <f>'REV-REVCALC_CWS'!BG35</f>
        <v>9485</v>
      </c>
      <c r="BH121" s="70">
        <f>'REV-REVCALC_CWS'!BH35</f>
        <v>8855</v>
      </c>
      <c r="BI121" s="70">
        <f>'REV-REVCALC_CWS'!BI35</f>
        <v>9065</v>
      </c>
      <c r="BJ121" s="70">
        <f>'REV-REVCALC_CWS'!BJ35</f>
        <v>8785</v>
      </c>
      <c r="BK121" s="70">
        <f>'REV-REVCALC_CWS'!BK35</f>
        <v>8400</v>
      </c>
      <c r="BL121" s="70">
        <f>'REV-REVCALC_CWS'!BL35</f>
        <v>8085</v>
      </c>
      <c r="BM121" s="167">
        <f>SUM(D121:BL121)</f>
        <v>239205</v>
      </c>
    </row>
    <row r="122" spans="2:65" s="33" customFormat="1" x14ac:dyDescent="0.15">
      <c r="B122" s="14" t="s">
        <v>379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1750</v>
      </c>
      <c r="O122" s="70">
        <f t="shared" si="10"/>
        <v>1750</v>
      </c>
      <c r="P122" s="70">
        <f t="shared" si="10"/>
        <v>3375</v>
      </c>
      <c r="Q122" s="70">
        <f t="shared" si="10"/>
        <v>3612.5</v>
      </c>
      <c r="R122" s="70">
        <f t="shared" si="10"/>
        <v>4887.5</v>
      </c>
      <c r="S122" s="70">
        <f t="shared" si="10"/>
        <v>9775</v>
      </c>
      <c r="T122" s="70">
        <f t="shared" si="10"/>
        <v>9775</v>
      </c>
      <c r="U122" s="70">
        <f t="shared" si="10"/>
        <v>9775</v>
      </c>
      <c r="V122" s="70">
        <f t="shared" si="10"/>
        <v>9775</v>
      </c>
      <c r="W122" s="70">
        <f t="shared" si="10"/>
        <v>9775</v>
      </c>
      <c r="X122" s="70">
        <f t="shared" si="10"/>
        <v>11050</v>
      </c>
      <c r="Y122" s="70">
        <f t="shared" si="10"/>
        <v>12325</v>
      </c>
      <c r="Z122" s="70">
        <f t="shared" si="10"/>
        <v>12675</v>
      </c>
      <c r="AA122" s="70">
        <f t="shared" si="10"/>
        <v>15225</v>
      </c>
      <c r="AB122" s="70">
        <f t="shared" si="10"/>
        <v>15550</v>
      </c>
      <c r="AC122" s="70">
        <f t="shared" si="10"/>
        <v>11825</v>
      </c>
      <c r="AD122" s="70">
        <f t="shared" si="10"/>
        <v>18625</v>
      </c>
      <c r="AE122" s="70">
        <f t="shared" si="10"/>
        <v>21575</v>
      </c>
      <c r="AF122" s="70">
        <f t="shared" si="10"/>
        <v>21575</v>
      </c>
      <c r="AG122" s="70">
        <f t="shared" si="10"/>
        <v>23950</v>
      </c>
      <c r="AH122" s="70">
        <f t="shared" si="10"/>
        <v>23950</v>
      </c>
      <c r="AI122" s="70">
        <f t="shared" si="10"/>
        <v>23950</v>
      </c>
      <c r="AJ122" s="70">
        <f t="shared" si="10"/>
        <v>21725</v>
      </c>
      <c r="AK122" s="70">
        <f t="shared" si="10"/>
        <v>21875</v>
      </c>
      <c r="AL122" s="70">
        <f t="shared" si="10"/>
        <v>19850</v>
      </c>
      <c r="AM122" s="70">
        <f t="shared" si="10"/>
        <v>18012.5</v>
      </c>
      <c r="AN122" s="70">
        <f t="shared" si="10"/>
        <v>15962.5</v>
      </c>
      <c r="AO122" s="70">
        <f t="shared" si="10"/>
        <v>15225</v>
      </c>
      <c r="AP122" s="70">
        <f t="shared" si="10"/>
        <v>24465</v>
      </c>
      <c r="AQ122" s="70">
        <f t="shared" si="10"/>
        <v>28070</v>
      </c>
      <c r="AR122" s="70">
        <f t="shared" si="10"/>
        <v>28070</v>
      </c>
      <c r="AS122" s="70">
        <f t="shared" si="10"/>
        <v>31220</v>
      </c>
      <c r="AT122" s="70">
        <f t="shared" si="10"/>
        <v>31220</v>
      </c>
      <c r="AU122" s="70">
        <f t="shared" si="10"/>
        <v>31220</v>
      </c>
      <c r="AV122" s="70">
        <f t="shared" si="10"/>
        <v>28280</v>
      </c>
      <c r="AW122" s="70">
        <f t="shared" si="10"/>
        <v>28490</v>
      </c>
      <c r="AX122" s="70">
        <f t="shared" si="10"/>
        <v>26180</v>
      </c>
      <c r="AY122" s="70">
        <f t="shared" si="10"/>
        <v>23485</v>
      </c>
      <c r="AZ122" s="70">
        <f t="shared" si="10"/>
        <v>21140</v>
      </c>
      <c r="BA122" s="70">
        <f t="shared" si="10"/>
        <v>13020</v>
      </c>
      <c r="BB122" s="70">
        <f t="shared" si="10"/>
        <v>20615</v>
      </c>
      <c r="BC122" s="70">
        <f t="shared" si="10"/>
        <v>23765</v>
      </c>
      <c r="BD122" s="70">
        <f t="shared" si="10"/>
        <v>23765</v>
      </c>
      <c r="BE122" s="70">
        <f t="shared" si="10"/>
        <v>26495</v>
      </c>
      <c r="BF122" s="70">
        <f t="shared" si="10"/>
        <v>26495</v>
      </c>
      <c r="BG122" s="70">
        <f t="shared" si="10"/>
        <v>26495</v>
      </c>
      <c r="BH122" s="70">
        <f t="shared" si="10"/>
        <v>23975</v>
      </c>
      <c r="BI122" s="70">
        <f t="shared" si="10"/>
        <v>24185</v>
      </c>
      <c r="BJ122" s="70">
        <f t="shared" si="10"/>
        <v>22330</v>
      </c>
      <c r="BK122" s="70">
        <f t="shared" si="10"/>
        <v>20055</v>
      </c>
      <c r="BL122" s="70">
        <f t="shared" si="10"/>
        <v>18165</v>
      </c>
      <c r="BM122" s="167">
        <f>SUM(D122:BL122)</f>
        <v>960375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503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378</v>
      </c>
      <c r="D125" s="70">
        <f>'REV-REVCALC_CWS'!D38</f>
        <v>0</v>
      </c>
      <c r="E125" s="70">
        <f>'REV-REVCALC_CWS'!E38</f>
        <v>0</v>
      </c>
      <c r="F125" s="70">
        <f>'REV-REVCALC_CWS'!F38</f>
        <v>0</v>
      </c>
      <c r="G125" s="70">
        <f>'REV-REVCALC_CWS'!G38</f>
        <v>0</v>
      </c>
      <c r="H125" s="70">
        <f>'REV-REVCALC_CWS'!H38</f>
        <v>0</v>
      </c>
      <c r="I125" s="70">
        <f>'REV-REVCALC_CWS'!I38</f>
        <v>0</v>
      </c>
      <c r="J125" s="70">
        <f>'REV-REVCALC_CWS'!J38</f>
        <v>0</v>
      </c>
      <c r="K125" s="70">
        <f>'REV-REVCALC_CWS'!K38</f>
        <v>0</v>
      </c>
      <c r="L125" s="70">
        <f>'REV-REVCALC_CWS'!L38</f>
        <v>0</v>
      </c>
      <c r="M125" s="70">
        <f>'REV-REVCALC_CWS'!M38</f>
        <v>0</v>
      </c>
      <c r="N125" s="70">
        <f>'REV-REVCALC_CWS'!N38</f>
        <v>125</v>
      </c>
      <c r="O125" s="70">
        <f>'REV-REVCALC_CWS'!O38</f>
        <v>125</v>
      </c>
      <c r="P125" s="70">
        <f>'REV-REVCALC_CWS'!P38</f>
        <v>250</v>
      </c>
      <c r="Q125" s="70">
        <f>'REV-REVCALC_CWS'!Q38</f>
        <v>300</v>
      </c>
      <c r="R125" s="70">
        <f>'REV-REVCALC_CWS'!R38</f>
        <v>400</v>
      </c>
      <c r="S125" s="70">
        <f>'REV-REVCALC_CWS'!S38</f>
        <v>800</v>
      </c>
      <c r="T125" s="70">
        <f>'REV-REVCALC_CWS'!T38</f>
        <v>800</v>
      </c>
      <c r="U125" s="70">
        <f>'REV-REVCALC_CWS'!U38</f>
        <v>800</v>
      </c>
      <c r="V125" s="70">
        <f>'REV-REVCALC_CWS'!V38</f>
        <v>800</v>
      </c>
      <c r="W125" s="70">
        <f>'REV-REVCALC_CWS'!W38</f>
        <v>800</v>
      </c>
      <c r="X125" s="70">
        <f>'REV-REVCALC_CWS'!X38</f>
        <v>900</v>
      </c>
      <c r="Y125" s="70">
        <f>'REV-REVCALC_CWS'!Y38</f>
        <v>1000</v>
      </c>
      <c r="Z125" s="70">
        <f>'REV-REVCALC_CWS'!Z38</f>
        <v>1000</v>
      </c>
      <c r="AA125" s="70">
        <f>'REV-REVCALC_CWS'!AA38</f>
        <v>1175</v>
      </c>
      <c r="AB125" s="70">
        <f>'REV-REVCALC_CWS'!AB38</f>
        <v>1175</v>
      </c>
      <c r="AC125" s="70">
        <f>'REV-REVCALC_CWS'!AC38</f>
        <v>1800</v>
      </c>
      <c r="AD125" s="70">
        <f>'REV-REVCALC_CWS'!AD38</f>
        <v>2900</v>
      </c>
      <c r="AE125" s="70">
        <f>'REV-REVCALC_CWS'!AE38</f>
        <v>3250</v>
      </c>
      <c r="AF125" s="70">
        <f>'REV-REVCALC_CWS'!AF38</f>
        <v>3250</v>
      </c>
      <c r="AG125" s="70">
        <f>'REV-REVCALC_CWS'!AG38</f>
        <v>3600</v>
      </c>
      <c r="AH125" s="70">
        <f>'REV-REVCALC_CWS'!AH38</f>
        <v>3600</v>
      </c>
      <c r="AI125" s="70">
        <f>'REV-REVCALC_CWS'!AI38</f>
        <v>3600</v>
      </c>
      <c r="AJ125" s="70">
        <f>'REV-REVCALC_CWS'!AJ38</f>
        <v>3250</v>
      </c>
      <c r="AK125" s="70">
        <f>'REV-REVCALC_CWS'!AK38</f>
        <v>3250</v>
      </c>
      <c r="AL125" s="70">
        <f>'REV-REVCALC_CWS'!AL38</f>
        <v>2900</v>
      </c>
      <c r="AM125" s="70">
        <f>'REV-REVCALC_CWS'!AM38</f>
        <v>2525</v>
      </c>
      <c r="AN125" s="70">
        <f>'REV-REVCALC_CWS'!AN38</f>
        <v>2175</v>
      </c>
      <c r="AO125" s="70">
        <f>'REV-REVCALC_CWS'!AO38</f>
        <v>3775</v>
      </c>
      <c r="AP125" s="70">
        <f>'REV-REVCALC_CWS'!AP38</f>
        <v>6000</v>
      </c>
      <c r="AQ125" s="70">
        <f>'REV-REVCALC_CWS'!AQ38</f>
        <v>6775</v>
      </c>
      <c r="AR125" s="70">
        <f>'REV-REVCALC_CWS'!AR38</f>
        <v>6775</v>
      </c>
      <c r="AS125" s="70">
        <f>'REV-REVCALC_CWS'!AS38</f>
        <v>7500</v>
      </c>
      <c r="AT125" s="70">
        <f>'REV-REVCALC_CWS'!AT38</f>
        <v>7500</v>
      </c>
      <c r="AU125" s="70">
        <f>'REV-REVCALC_CWS'!AU38</f>
        <v>7500</v>
      </c>
      <c r="AV125" s="70">
        <f>'REV-REVCALC_CWS'!AV38</f>
        <v>6775</v>
      </c>
      <c r="AW125" s="70">
        <f>'REV-REVCALC_CWS'!AW38</f>
        <v>6775</v>
      </c>
      <c r="AX125" s="70">
        <f>'REV-REVCALC_CWS'!AX38</f>
        <v>6000</v>
      </c>
      <c r="AY125" s="70">
        <f>'REV-REVCALC_CWS'!AY38</f>
        <v>5275</v>
      </c>
      <c r="AZ125" s="70">
        <f>'REV-REVCALC_CWS'!AZ38</f>
        <v>4500</v>
      </c>
      <c r="BA125" s="70">
        <f>'REV-REVCALC_CWS'!BA38</f>
        <v>6075</v>
      </c>
      <c r="BB125" s="70">
        <f>'REV-REVCALC_CWS'!BB38</f>
        <v>9725</v>
      </c>
      <c r="BC125" s="70">
        <f>'REV-REVCALC_CWS'!BC38</f>
        <v>10950</v>
      </c>
      <c r="BD125" s="70">
        <f>'REV-REVCALC_CWS'!BD38</f>
        <v>10950</v>
      </c>
      <c r="BE125" s="70">
        <f>'REV-REVCALC_CWS'!BE38</f>
        <v>12150</v>
      </c>
      <c r="BF125" s="70">
        <f>'REV-REVCALC_CWS'!BF38</f>
        <v>12150</v>
      </c>
      <c r="BG125" s="70">
        <f>'REV-REVCALC_CWS'!BG38</f>
        <v>12150</v>
      </c>
      <c r="BH125" s="70">
        <f>'REV-REVCALC_CWS'!BH38</f>
        <v>10950</v>
      </c>
      <c r="BI125" s="70">
        <f>'REV-REVCALC_CWS'!BI38</f>
        <v>10950</v>
      </c>
      <c r="BJ125" s="70">
        <f>'REV-REVCALC_CWS'!BJ38</f>
        <v>9725</v>
      </c>
      <c r="BK125" s="70">
        <f>'REV-REVCALC_CWS'!BK38</f>
        <v>8525</v>
      </c>
      <c r="BL125" s="70">
        <f>'REV-REVCALC_CWS'!BL38</f>
        <v>7300</v>
      </c>
      <c r="BM125" s="167">
        <f>SUM(D125:BL125)</f>
        <v>243300</v>
      </c>
    </row>
    <row r="126" spans="2:65" s="33" customFormat="1" x14ac:dyDescent="0.15">
      <c r="B126" s="47" t="s">
        <v>377</v>
      </c>
      <c r="D126" s="70">
        <f>'REV-REVCALC_CWS'!D39</f>
        <v>0</v>
      </c>
      <c r="E126" s="70">
        <f>'REV-REVCALC_CWS'!E39</f>
        <v>0</v>
      </c>
      <c r="F126" s="70">
        <f>'REV-REVCALC_CWS'!F39</f>
        <v>0</v>
      </c>
      <c r="G126" s="70">
        <f>'REV-REVCALC_CWS'!G39</f>
        <v>0</v>
      </c>
      <c r="H126" s="70">
        <f>'REV-REVCALC_CWS'!H39</f>
        <v>0</v>
      </c>
      <c r="I126" s="70">
        <f>'REV-REVCALC_CWS'!I39</f>
        <v>0</v>
      </c>
      <c r="J126" s="70">
        <f>'REV-REVCALC_CWS'!J39</f>
        <v>0</v>
      </c>
      <c r="K126" s="70">
        <f>'REV-REVCALC_CWS'!K39</f>
        <v>0</v>
      </c>
      <c r="L126" s="70">
        <f>'REV-REVCALC_CWS'!L39</f>
        <v>0</v>
      </c>
      <c r="M126" s="70">
        <f>'REV-REVCALC_CWS'!M39</f>
        <v>0</v>
      </c>
      <c r="N126" s="70">
        <f>'REV-REVCALC_CWS'!N39</f>
        <v>450</v>
      </c>
      <c r="O126" s="70">
        <f>'REV-REVCALC_CWS'!O39</f>
        <v>450</v>
      </c>
      <c r="P126" s="70">
        <f>'REV-REVCALC_CWS'!P39</f>
        <v>900</v>
      </c>
      <c r="Q126" s="70">
        <f>'REV-REVCALC_CWS'!Q39</f>
        <v>2025</v>
      </c>
      <c r="R126" s="70">
        <f>'REV-REVCALC_CWS'!R39</f>
        <v>2700</v>
      </c>
      <c r="S126" s="70">
        <f>'REV-REVCALC_CWS'!S39</f>
        <v>5400</v>
      </c>
      <c r="T126" s="70">
        <f>'REV-REVCALC_CWS'!T39</f>
        <v>5400</v>
      </c>
      <c r="U126" s="70">
        <f>'REV-REVCALC_CWS'!U39</f>
        <v>5400</v>
      </c>
      <c r="V126" s="70">
        <f>'REV-REVCALC_CWS'!V39</f>
        <v>5400</v>
      </c>
      <c r="W126" s="70">
        <f>'REV-REVCALC_CWS'!W39</f>
        <v>5400</v>
      </c>
      <c r="X126" s="70">
        <f>'REV-REVCALC_CWS'!X39</f>
        <v>6075</v>
      </c>
      <c r="Y126" s="70">
        <f>'REV-REVCALC_CWS'!Y39</f>
        <v>6750</v>
      </c>
      <c r="Z126" s="70">
        <f>'REV-REVCALC_CWS'!Z39</f>
        <v>7593.75</v>
      </c>
      <c r="AA126" s="70">
        <f>'REV-REVCALC_CWS'!AA39</f>
        <v>8775</v>
      </c>
      <c r="AB126" s="70">
        <f>'REV-REVCALC_CWS'!AB39</f>
        <v>9618.75</v>
      </c>
      <c r="AC126" s="70">
        <f>'REV-REVCALC_CWS'!AC39</f>
        <v>16065</v>
      </c>
      <c r="AD126" s="70">
        <f>'REV-REVCALC_CWS'!AD39</f>
        <v>25245</v>
      </c>
      <c r="AE126" s="70">
        <f>'REV-REVCALC_CWS'!AE39</f>
        <v>30982.5</v>
      </c>
      <c r="AF126" s="70">
        <f>'REV-REVCALC_CWS'!AF39</f>
        <v>30982.5</v>
      </c>
      <c r="AG126" s="70">
        <f>'REV-REVCALC_CWS'!AG39</f>
        <v>33660</v>
      </c>
      <c r="AH126" s="70">
        <f>'REV-REVCALC_CWS'!AH39</f>
        <v>33660</v>
      </c>
      <c r="AI126" s="70">
        <f>'REV-REVCALC_CWS'!AI39</f>
        <v>33660</v>
      </c>
      <c r="AJ126" s="70">
        <f>'REV-REVCALC_CWS'!AJ39</f>
        <v>31747.5</v>
      </c>
      <c r="AK126" s="70">
        <f>'REV-REVCALC_CWS'!AK39</f>
        <v>32512.5</v>
      </c>
      <c r="AL126" s="70">
        <f>'REV-REVCALC_CWS'!AL39</f>
        <v>30791.25</v>
      </c>
      <c r="AM126" s="70">
        <f>'REV-REVCALC_CWS'!AM39</f>
        <v>29261.25</v>
      </c>
      <c r="AN126" s="70">
        <f>'REV-REVCALC_CWS'!AN39</f>
        <v>27540</v>
      </c>
      <c r="AO126" s="70">
        <f>'REV-REVCALC_CWS'!AO39</f>
        <v>47587.5</v>
      </c>
      <c r="AP126" s="70">
        <f>'REV-REVCALC_CWS'!AP39</f>
        <v>75330</v>
      </c>
      <c r="AQ126" s="70">
        <f>'REV-REVCALC_CWS'!AQ39</f>
        <v>87682.5</v>
      </c>
      <c r="AR126" s="70">
        <f>'REV-REVCALC_CWS'!AR39</f>
        <v>87682.5</v>
      </c>
      <c r="AS126" s="70">
        <f>'REV-REVCALC_CWS'!AS39</f>
        <v>96390</v>
      </c>
      <c r="AT126" s="70">
        <f>'REV-REVCALC_CWS'!AT39</f>
        <v>96390</v>
      </c>
      <c r="AU126" s="70">
        <f>'REV-REVCALC_CWS'!AU39</f>
        <v>96390</v>
      </c>
      <c r="AV126" s="70">
        <f>'REV-REVCALC_CWS'!AV39</f>
        <v>88492.5</v>
      </c>
      <c r="AW126" s="70">
        <f>'REV-REVCALC_CWS'!AW39</f>
        <v>89302.5</v>
      </c>
      <c r="AX126" s="70">
        <f>'REV-REVCALC_CWS'!AX39</f>
        <v>81202.5</v>
      </c>
      <c r="AY126" s="70">
        <f>'REV-REVCALC_CWS'!AY39</f>
        <v>73710</v>
      </c>
      <c r="AZ126" s="70">
        <f>'REV-REVCALC_CWS'!AZ39</f>
        <v>65610</v>
      </c>
      <c r="BA126" s="70">
        <f>'REV-REVCALC_CWS'!BA39</f>
        <v>96795</v>
      </c>
      <c r="BB126" s="70">
        <f>'REV-REVCALC_CWS'!BB39</f>
        <v>154102.5</v>
      </c>
      <c r="BC126" s="70">
        <f>'REV-REVCALC_CWS'!BC39</f>
        <v>176377.5</v>
      </c>
      <c r="BD126" s="70">
        <f>'REV-REVCALC_CWS'!BD39</f>
        <v>176377.5</v>
      </c>
      <c r="BE126" s="70">
        <f>'REV-REVCALC_CWS'!BE39</f>
        <v>194805</v>
      </c>
      <c r="BF126" s="70">
        <f>'REV-REVCALC_CWS'!BF39</f>
        <v>194805</v>
      </c>
      <c r="BG126" s="70">
        <f>'REV-REVCALC_CWS'!BG39</f>
        <v>194805</v>
      </c>
      <c r="BH126" s="70">
        <f>'REV-REVCALC_CWS'!BH39</f>
        <v>177187.5</v>
      </c>
      <c r="BI126" s="70">
        <f>'REV-REVCALC_CWS'!BI39</f>
        <v>177997.5</v>
      </c>
      <c r="BJ126" s="70">
        <f>'REV-REVCALC_CWS'!BJ39</f>
        <v>159975</v>
      </c>
      <c r="BK126" s="70">
        <f>'REV-REVCALC_CWS'!BK39</f>
        <v>142762.5</v>
      </c>
      <c r="BL126" s="70">
        <f>'REV-REVCALC_CWS'!BL39</f>
        <v>124740</v>
      </c>
      <c r="BM126" s="167">
        <f>SUM(D126:BL126)</f>
        <v>3384945</v>
      </c>
    </row>
    <row r="127" spans="2:65" s="33" customFormat="1" x14ac:dyDescent="0.15">
      <c r="B127" s="14" t="s">
        <v>380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0</v>
      </c>
      <c r="I127" s="70">
        <f t="shared" si="11"/>
        <v>0</v>
      </c>
      <c r="J127" s="70">
        <f t="shared" si="11"/>
        <v>0</v>
      </c>
      <c r="K127" s="70">
        <f t="shared" si="11"/>
        <v>0</v>
      </c>
      <c r="L127" s="70">
        <f t="shared" si="11"/>
        <v>0</v>
      </c>
      <c r="M127" s="70">
        <f t="shared" si="11"/>
        <v>0</v>
      </c>
      <c r="N127" s="70">
        <f t="shared" si="11"/>
        <v>575</v>
      </c>
      <c r="O127" s="70">
        <f t="shared" si="11"/>
        <v>575</v>
      </c>
      <c r="P127" s="70">
        <f t="shared" si="11"/>
        <v>1150</v>
      </c>
      <c r="Q127" s="70">
        <f t="shared" si="11"/>
        <v>2325</v>
      </c>
      <c r="R127" s="70">
        <f t="shared" si="11"/>
        <v>3100</v>
      </c>
      <c r="S127" s="70">
        <f t="shared" si="11"/>
        <v>6200</v>
      </c>
      <c r="T127" s="70">
        <f t="shared" si="11"/>
        <v>6200</v>
      </c>
      <c r="U127" s="70">
        <f t="shared" si="11"/>
        <v>6200</v>
      </c>
      <c r="V127" s="70">
        <f t="shared" si="11"/>
        <v>6200</v>
      </c>
      <c r="W127" s="70">
        <f t="shared" si="11"/>
        <v>6200</v>
      </c>
      <c r="X127" s="70">
        <f t="shared" si="11"/>
        <v>6975</v>
      </c>
      <c r="Y127" s="70">
        <f t="shared" si="11"/>
        <v>7750</v>
      </c>
      <c r="Z127" s="70">
        <f t="shared" si="11"/>
        <v>8593.75</v>
      </c>
      <c r="AA127" s="70">
        <f t="shared" si="11"/>
        <v>9950</v>
      </c>
      <c r="AB127" s="70">
        <f t="shared" si="11"/>
        <v>10793.75</v>
      </c>
      <c r="AC127" s="70">
        <f t="shared" si="11"/>
        <v>17865</v>
      </c>
      <c r="AD127" s="70">
        <f t="shared" si="11"/>
        <v>28145</v>
      </c>
      <c r="AE127" s="70">
        <f t="shared" si="11"/>
        <v>34232.5</v>
      </c>
      <c r="AF127" s="70">
        <f t="shared" si="11"/>
        <v>34232.5</v>
      </c>
      <c r="AG127" s="70">
        <f t="shared" si="11"/>
        <v>37260</v>
      </c>
      <c r="AH127" s="70">
        <f t="shared" si="11"/>
        <v>37260</v>
      </c>
      <c r="AI127" s="70">
        <f t="shared" si="11"/>
        <v>37260</v>
      </c>
      <c r="AJ127" s="70">
        <f t="shared" si="11"/>
        <v>34997.5</v>
      </c>
      <c r="AK127" s="70">
        <f t="shared" si="11"/>
        <v>35762.5</v>
      </c>
      <c r="AL127" s="70">
        <f t="shared" si="11"/>
        <v>33691.25</v>
      </c>
      <c r="AM127" s="70">
        <f t="shared" si="11"/>
        <v>31786.25</v>
      </c>
      <c r="AN127" s="70">
        <f t="shared" si="11"/>
        <v>29715</v>
      </c>
      <c r="AO127" s="70">
        <f t="shared" si="11"/>
        <v>51362.5</v>
      </c>
      <c r="AP127" s="70">
        <f t="shared" si="11"/>
        <v>81330</v>
      </c>
      <c r="AQ127" s="70">
        <f t="shared" si="11"/>
        <v>94457.5</v>
      </c>
      <c r="AR127" s="70">
        <f t="shared" si="11"/>
        <v>94457.5</v>
      </c>
      <c r="AS127" s="70">
        <f t="shared" si="11"/>
        <v>103890</v>
      </c>
      <c r="AT127" s="70">
        <f t="shared" si="11"/>
        <v>103890</v>
      </c>
      <c r="AU127" s="70">
        <f t="shared" si="11"/>
        <v>103890</v>
      </c>
      <c r="AV127" s="70">
        <f t="shared" si="11"/>
        <v>95267.5</v>
      </c>
      <c r="AW127" s="70">
        <f t="shared" si="11"/>
        <v>96077.5</v>
      </c>
      <c r="AX127" s="70">
        <f t="shared" si="11"/>
        <v>87202.5</v>
      </c>
      <c r="AY127" s="70">
        <f t="shared" si="11"/>
        <v>78985</v>
      </c>
      <c r="AZ127" s="70">
        <f t="shared" si="11"/>
        <v>70110</v>
      </c>
      <c r="BA127" s="70">
        <f t="shared" si="11"/>
        <v>102870</v>
      </c>
      <c r="BB127" s="70">
        <f t="shared" si="11"/>
        <v>163827.5</v>
      </c>
      <c r="BC127" s="70">
        <f t="shared" si="11"/>
        <v>187327.5</v>
      </c>
      <c r="BD127" s="70">
        <f t="shared" si="11"/>
        <v>187327.5</v>
      </c>
      <c r="BE127" s="70">
        <f t="shared" si="11"/>
        <v>206955</v>
      </c>
      <c r="BF127" s="70">
        <f t="shared" si="11"/>
        <v>206955</v>
      </c>
      <c r="BG127" s="70">
        <f t="shared" si="11"/>
        <v>206955</v>
      </c>
      <c r="BH127" s="70">
        <f t="shared" si="11"/>
        <v>188137.5</v>
      </c>
      <c r="BI127" s="70">
        <f t="shared" si="11"/>
        <v>188947.5</v>
      </c>
      <c r="BJ127" s="70">
        <f t="shared" si="11"/>
        <v>169700</v>
      </c>
      <c r="BK127" s="70">
        <f t="shared" si="11"/>
        <v>151287.5</v>
      </c>
      <c r="BL127" s="70">
        <f t="shared" si="11"/>
        <v>132040</v>
      </c>
      <c r="BM127" s="167">
        <f>SUM(D127:BL127)</f>
        <v>3628245</v>
      </c>
    </row>
    <row r="128" spans="2:65" s="33" customFormat="1" x14ac:dyDescent="0.15">
      <c r="BM128" s="65"/>
    </row>
    <row r="129" spans="1:65" s="33" customFormat="1" x14ac:dyDescent="0.15">
      <c r="B129" s="14" t="s">
        <v>381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0</v>
      </c>
      <c r="I129" s="104">
        <f t="shared" si="12"/>
        <v>0</v>
      </c>
      <c r="J129" s="104">
        <f t="shared" si="12"/>
        <v>0</v>
      </c>
      <c r="K129" s="104">
        <f t="shared" si="12"/>
        <v>0</v>
      </c>
      <c r="L129" s="104">
        <f t="shared" si="12"/>
        <v>0</v>
      </c>
      <c r="M129" s="104">
        <f t="shared" si="12"/>
        <v>0</v>
      </c>
      <c r="N129" s="104">
        <f t="shared" si="12"/>
        <v>23054</v>
      </c>
      <c r="O129" s="104">
        <f t="shared" si="12"/>
        <v>23054</v>
      </c>
      <c r="P129" s="104">
        <f t="shared" si="12"/>
        <v>44892</v>
      </c>
      <c r="Q129" s="104">
        <f t="shared" si="12"/>
        <v>100967.6</v>
      </c>
      <c r="R129" s="104">
        <f t="shared" si="12"/>
        <v>135786.6</v>
      </c>
      <c r="S129" s="104">
        <f t="shared" si="12"/>
        <v>271573.2</v>
      </c>
      <c r="T129" s="104">
        <f t="shared" si="12"/>
        <v>271573.2</v>
      </c>
      <c r="U129" s="104">
        <f t="shared" si="12"/>
        <v>271573.2</v>
      </c>
      <c r="V129" s="104">
        <f t="shared" si="12"/>
        <v>271573.2</v>
      </c>
      <c r="W129" s="104">
        <f t="shared" si="12"/>
        <v>271573.2</v>
      </c>
      <c r="X129" s="104">
        <f t="shared" si="12"/>
        <v>306392.2</v>
      </c>
      <c r="Y129" s="104">
        <f t="shared" si="12"/>
        <v>341211.2</v>
      </c>
      <c r="Z129" s="104">
        <f t="shared" si="12"/>
        <v>342404.95</v>
      </c>
      <c r="AA129" s="104">
        <f t="shared" si="12"/>
        <v>408572.3</v>
      </c>
      <c r="AB129" s="104">
        <f t="shared" si="12"/>
        <v>409741.05</v>
      </c>
      <c r="AC129" s="104">
        <f t="shared" si="12"/>
        <v>546135.19999999995</v>
      </c>
      <c r="AD129" s="104">
        <f t="shared" si="12"/>
        <v>873082.32000000007</v>
      </c>
      <c r="AE129" s="104">
        <f t="shared" si="12"/>
        <v>985408.86</v>
      </c>
      <c r="AF129" s="104">
        <f t="shared" si="12"/>
        <v>985408.86</v>
      </c>
      <c r="AG129" s="104">
        <f t="shared" si="12"/>
        <v>1094100.3999999999</v>
      </c>
      <c r="AH129" s="104">
        <f t="shared" si="12"/>
        <v>1094100.3999999999</v>
      </c>
      <c r="AI129" s="104">
        <f t="shared" si="12"/>
        <v>1094100.3999999999</v>
      </c>
      <c r="AJ129" s="104">
        <f t="shared" ref="AJ129:BL129" si="13">AJ127+AJ122+AJ116</f>
        <v>986323.86</v>
      </c>
      <c r="AK129" s="104">
        <f t="shared" si="13"/>
        <v>987238.86</v>
      </c>
      <c r="AL129" s="104">
        <f t="shared" si="13"/>
        <v>879853.57000000007</v>
      </c>
      <c r="AM129" s="104">
        <f t="shared" si="13"/>
        <v>772822.03</v>
      </c>
      <c r="AN129" s="104">
        <f t="shared" si="13"/>
        <v>665411.74</v>
      </c>
      <c r="AO129" s="104">
        <f t="shared" si="13"/>
        <v>1024830.8319999999</v>
      </c>
      <c r="AP129" s="104">
        <f t="shared" si="13"/>
        <v>1634906.7</v>
      </c>
      <c r="AQ129" s="104">
        <f t="shared" si="13"/>
        <v>1845326.682</v>
      </c>
      <c r="AR129" s="104">
        <f t="shared" si="13"/>
        <v>1845326.682</v>
      </c>
      <c r="AS129" s="104">
        <f t="shared" si="13"/>
        <v>2046499.625</v>
      </c>
      <c r="AT129" s="104">
        <f t="shared" si="13"/>
        <v>2046499.625</v>
      </c>
      <c r="AU129" s="104">
        <f t="shared" si="13"/>
        <v>2046499.625</v>
      </c>
      <c r="AV129" s="104">
        <f t="shared" si="13"/>
        <v>1846346.682</v>
      </c>
      <c r="AW129" s="104">
        <f t="shared" si="13"/>
        <v>1847366.682</v>
      </c>
      <c r="AX129" s="104">
        <f t="shared" si="13"/>
        <v>1642494.2</v>
      </c>
      <c r="AY129" s="104">
        <f t="shared" si="13"/>
        <v>1442991.257</v>
      </c>
      <c r="AZ129" s="104">
        <f t="shared" si="13"/>
        <v>1238083.7749999999</v>
      </c>
      <c r="BA129" s="104">
        <f t="shared" si="13"/>
        <v>1742888.4269999999</v>
      </c>
      <c r="BB129" s="104">
        <f t="shared" si="13"/>
        <v>2787639.9832000001</v>
      </c>
      <c r="BC129" s="104">
        <f t="shared" si="13"/>
        <v>3139689.6686</v>
      </c>
      <c r="BD129" s="104">
        <f t="shared" si="13"/>
        <v>3139689.6686</v>
      </c>
      <c r="BE129" s="104">
        <f t="shared" si="13"/>
        <v>3487446.8539999998</v>
      </c>
      <c r="BF129" s="104">
        <f t="shared" si="13"/>
        <v>3487446.8539999998</v>
      </c>
      <c r="BG129" s="104">
        <f t="shared" si="13"/>
        <v>3487446.8539999998</v>
      </c>
      <c r="BH129" s="104">
        <f t="shared" si="13"/>
        <v>3140709.6686</v>
      </c>
      <c r="BI129" s="104">
        <f t="shared" si="13"/>
        <v>3141729.6686</v>
      </c>
      <c r="BJ129" s="104">
        <f t="shared" si="13"/>
        <v>2795227.4832000001</v>
      </c>
      <c r="BK129" s="104">
        <f t="shared" si="13"/>
        <v>2449140.2977999998</v>
      </c>
      <c r="BL129" s="104">
        <f t="shared" si="13"/>
        <v>2102603.1124</v>
      </c>
      <c r="BM129" s="167">
        <f>SUM(D129:BL129)</f>
        <v>69866759.306999996</v>
      </c>
    </row>
    <row r="130" spans="1:65" s="33" customFormat="1" x14ac:dyDescent="0.15">
      <c r="BM130" s="65"/>
    </row>
    <row r="131" spans="1:65" x14ac:dyDescent="0.15">
      <c r="B131" s="16" t="s">
        <v>501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417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418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444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464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465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433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434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435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437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438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505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399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524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2000000</v>
      </c>
      <c r="I150" s="158">
        <f>STAFF_CWS!L210</f>
        <v>2000000</v>
      </c>
      <c r="J150" s="158">
        <f>STAFF_CWS!M210</f>
        <v>2000000</v>
      </c>
      <c r="K150" s="158">
        <f>STAFF_CWS!N210</f>
        <v>2000000</v>
      </c>
      <c r="L150" s="158">
        <f>STAFF_CWS!O210</f>
        <v>2000000</v>
      </c>
      <c r="M150" s="158">
        <f>STAFF_CWS!P210</f>
        <v>2000000</v>
      </c>
      <c r="N150" s="158">
        <f>STAFF_CWS!Q210</f>
        <v>2000576.35</v>
      </c>
      <c r="O150" s="158">
        <f>STAFF_CWS!R210</f>
        <v>2000576.35</v>
      </c>
      <c r="P150" s="158">
        <f>STAFF_CWS!S210</f>
        <v>2001122.3</v>
      </c>
      <c r="Q150" s="158">
        <f>STAFF_CWS!T210</f>
        <v>2802524.19</v>
      </c>
      <c r="R150" s="158">
        <f>STAFF_CWS!U210</f>
        <v>2803394.665</v>
      </c>
      <c r="S150" s="158">
        <f>STAFF_CWS!V210</f>
        <v>2806789.33</v>
      </c>
      <c r="T150" s="158">
        <f>STAFF_CWS!W210</f>
        <v>2806789.33</v>
      </c>
      <c r="U150" s="158">
        <f>STAFF_CWS!X210</f>
        <v>2806789.33</v>
      </c>
      <c r="V150" s="158">
        <f>STAFF_CWS!Y210</f>
        <v>2806789.33</v>
      </c>
      <c r="W150" s="158">
        <f>STAFF_CWS!Z210</f>
        <v>2806789.33</v>
      </c>
      <c r="X150" s="158">
        <f>STAFF_CWS!AA210</f>
        <v>2807659.8050000002</v>
      </c>
      <c r="Y150" s="158">
        <f>STAFF_CWS!AB210</f>
        <v>2808530.28</v>
      </c>
      <c r="Z150" s="158">
        <f>STAFF_CWS!AC210</f>
        <v>2808560.1237499998</v>
      </c>
      <c r="AA150" s="158">
        <f>STAFF_CWS!AD210</f>
        <v>2810214.3075000001</v>
      </c>
      <c r="AB150" s="158">
        <f>STAFF_CWS!AE210</f>
        <v>2810243.5262500001</v>
      </c>
      <c r="AC150" s="158">
        <f>STAFF_CWS!AF210</f>
        <v>3613653.38</v>
      </c>
      <c r="AD150" s="158">
        <f>STAFF_CWS!AG210</f>
        <v>3621827.0580000002</v>
      </c>
      <c r="AE150" s="158">
        <f>STAFF_CWS!AH210</f>
        <v>3624635.2215</v>
      </c>
      <c r="AF150" s="158">
        <f>STAFF_CWS!AI210</f>
        <v>3624635.2215</v>
      </c>
      <c r="AG150" s="158">
        <f>STAFF_CWS!AJ210</f>
        <v>3627352.51</v>
      </c>
      <c r="AH150" s="158">
        <f>STAFF_CWS!AK210</f>
        <v>3627352.51</v>
      </c>
      <c r="AI150" s="158">
        <f>STAFF_CWS!AL210</f>
        <v>3627352.51</v>
      </c>
      <c r="AJ150" s="158">
        <f>STAFF_CWS!AM210</f>
        <v>3624658.0965</v>
      </c>
      <c r="AK150" s="158">
        <f>STAFF_CWS!AN210</f>
        <v>3624680.9715</v>
      </c>
      <c r="AL150" s="158">
        <f>STAFF_CWS!AO210</f>
        <v>3621996.3392500002</v>
      </c>
      <c r="AM150" s="158">
        <f>STAFF_CWS!AP210</f>
        <v>3619320.5507499999</v>
      </c>
      <c r="AN150" s="158">
        <f>STAFF_CWS!AQ210</f>
        <v>3616635.2935000001</v>
      </c>
      <c r="AO150" s="158">
        <f>STAFF_CWS!AR210</f>
        <v>4425620.7708000001</v>
      </c>
      <c r="AP150" s="158">
        <f>STAFF_CWS!AS210</f>
        <v>4440872.6675000004</v>
      </c>
      <c r="AQ150" s="158">
        <f>STAFF_CWS!AT210</f>
        <v>4446133.1670500003</v>
      </c>
      <c r="AR150" s="158">
        <f>STAFF_CWS!AU210</f>
        <v>4446133.1670500003</v>
      </c>
      <c r="AS150" s="158">
        <f>STAFF_CWS!AV210</f>
        <v>4451162.4906249996</v>
      </c>
      <c r="AT150" s="158">
        <f>STAFF_CWS!AW210</f>
        <v>4451162.4906249996</v>
      </c>
      <c r="AU150" s="158">
        <f>STAFF_CWS!AX210</f>
        <v>4451162.4906249996</v>
      </c>
      <c r="AV150" s="158">
        <f>STAFF_CWS!AY210</f>
        <v>4446158.6670500003</v>
      </c>
      <c r="AW150" s="158">
        <f>STAFF_CWS!AZ210</f>
        <v>4446184.1670500003</v>
      </c>
      <c r="AX150" s="158">
        <f>STAFF_CWS!BA210</f>
        <v>4441062.3550000004</v>
      </c>
      <c r="AY150" s="158">
        <f>STAFF_CWS!BB210</f>
        <v>4436074.7814250002</v>
      </c>
      <c r="AZ150" s="158">
        <f>STAFF_CWS!BC210</f>
        <v>4430952.0943750003</v>
      </c>
      <c r="BA150" s="158">
        <f>STAFF_CWS!BD210</f>
        <v>6843572.2106750002</v>
      </c>
      <c r="BB150" s="158">
        <f>STAFF_CWS!BE210</f>
        <v>6869690.9995799996</v>
      </c>
      <c r="BC150" s="158">
        <f>STAFF_CWS!BF210</f>
        <v>6878492.241715</v>
      </c>
      <c r="BD150" s="158">
        <f>STAFF_CWS!BG210</f>
        <v>6878492.241715</v>
      </c>
      <c r="BE150" s="158">
        <f>STAFF_CWS!BH210</f>
        <v>6887186.1713500004</v>
      </c>
      <c r="BF150" s="158">
        <f>STAFF_CWS!BI210</f>
        <v>6887186.1713500004</v>
      </c>
      <c r="BG150" s="158">
        <f>STAFF_CWS!BJ210</f>
        <v>6887186.1713500004</v>
      </c>
      <c r="BH150" s="158">
        <f>STAFF_CWS!BK210</f>
        <v>6878517.741715</v>
      </c>
      <c r="BI150" s="158">
        <f>STAFF_CWS!BL210</f>
        <v>6878543.241715</v>
      </c>
      <c r="BJ150" s="158">
        <f>STAFF_CWS!BM210</f>
        <v>6869880.6870799996</v>
      </c>
      <c r="BK150" s="158">
        <f>STAFF_CWS!BN210</f>
        <v>6861228.5074450001</v>
      </c>
      <c r="BL150" s="158">
        <f>STAFF_CWS!BO210</f>
        <v>6852565.0778099997</v>
      </c>
      <c r="BM150" s="167">
        <f>SUM(D150:BL150)</f>
        <v>236946668.98267505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405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>
        <f>STAFF_CWS!AR531</f>
        <v>3400000</v>
      </c>
      <c r="AP153" s="158">
        <f>STAFF_CWS!AS531</f>
        <v>3400000</v>
      </c>
      <c r="AQ153" s="158">
        <f>STAFF_CWS!AT531</f>
        <v>3400000</v>
      </c>
      <c r="AR153" s="158">
        <f>STAFF_CWS!AU531</f>
        <v>3400000</v>
      </c>
      <c r="AS153" s="158">
        <f>STAFF_CWS!AV531</f>
        <v>3400000</v>
      </c>
      <c r="AT153" s="158">
        <f>STAFF_CWS!AW531</f>
        <v>3400000</v>
      </c>
      <c r="AU153" s="158">
        <f>STAFF_CWS!AX531</f>
        <v>3400000</v>
      </c>
      <c r="AV153" s="158">
        <f>STAFF_CWS!AY531</f>
        <v>3400000</v>
      </c>
      <c r="AW153" s="158">
        <f>STAFF_CWS!AZ531</f>
        <v>3400000</v>
      </c>
      <c r="AX153" s="158">
        <f>STAFF_CWS!BA531</f>
        <v>3400000</v>
      </c>
      <c r="AY153" s="158">
        <f>STAFF_CWS!BB531</f>
        <v>3400000</v>
      </c>
      <c r="AZ153" s="158">
        <f>STAFF_CWS!BC531</f>
        <v>3400000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184800000</v>
      </c>
    </row>
    <row r="154" spans="1:65" s="50" customFormat="1" x14ac:dyDescent="0.15">
      <c r="A154" s="74"/>
      <c r="B154" s="14" t="s">
        <v>525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4400000</v>
      </c>
      <c r="I154" s="160">
        <f t="shared" si="17"/>
        <v>4400000</v>
      </c>
      <c r="J154" s="168">
        <f t="shared" si="17"/>
        <v>4400000</v>
      </c>
      <c r="K154" s="160">
        <f t="shared" si="17"/>
        <v>4400000</v>
      </c>
      <c r="L154" s="160">
        <f t="shared" si="17"/>
        <v>4400000</v>
      </c>
      <c r="M154" s="160">
        <f t="shared" si="17"/>
        <v>4400000</v>
      </c>
      <c r="N154" s="160">
        <f t="shared" si="17"/>
        <v>4400576.3499999996</v>
      </c>
      <c r="O154" s="160">
        <f t="shared" si="17"/>
        <v>4400576.3499999996</v>
      </c>
      <c r="P154" s="160">
        <f t="shared" si="17"/>
        <v>4401122.3</v>
      </c>
      <c r="Q154" s="160">
        <f t="shared" si="17"/>
        <v>5602524.1899999995</v>
      </c>
      <c r="R154" s="160">
        <f t="shared" si="17"/>
        <v>5603394.665</v>
      </c>
      <c r="S154" s="160">
        <f t="shared" si="17"/>
        <v>5606789.3300000001</v>
      </c>
      <c r="T154" s="160">
        <f t="shared" si="17"/>
        <v>5606789.3300000001</v>
      </c>
      <c r="U154" s="160">
        <f t="shared" si="17"/>
        <v>5606789.3300000001</v>
      </c>
      <c r="V154" s="160">
        <f t="shared" si="17"/>
        <v>5606789.3300000001</v>
      </c>
      <c r="W154" s="160">
        <f t="shared" si="17"/>
        <v>5606789.3300000001</v>
      </c>
      <c r="X154" s="160">
        <f t="shared" si="17"/>
        <v>5607659.8049999997</v>
      </c>
      <c r="Y154" s="160">
        <f t="shared" si="17"/>
        <v>5608530.2799999993</v>
      </c>
      <c r="Z154" s="160">
        <f t="shared" si="17"/>
        <v>5608560.1237499993</v>
      </c>
      <c r="AA154" s="160">
        <f t="shared" si="17"/>
        <v>5610214.3075000001</v>
      </c>
      <c r="AB154" s="160">
        <f t="shared" si="17"/>
        <v>5610243.5262500001</v>
      </c>
      <c r="AC154" s="160">
        <f t="shared" si="17"/>
        <v>6413653.3799999999</v>
      </c>
      <c r="AD154" s="160">
        <f t="shared" si="17"/>
        <v>6421827.0580000002</v>
      </c>
      <c r="AE154" s="160">
        <f t="shared" si="17"/>
        <v>6424635.2215</v>
      </c>
      <c r="AF154" s="160">
        <f t="shared" si="17"/>
        <v>6424635.2215</v>
      </c>
      <c r="AG154" s="160">
        <f t="shared" si="17"/>
        <v>6427352.5099999998</v>
      </c>
      <c r="AH154" s="160">
        <f t="shared" si="17"/>
        <v>6427352.5099999998</v>
      </c>
      <c r="AI154" s="160">
        <f t="shared" si="17"/>
        <v>6427352.5099999998</v>
      </c>
      <c r="AJ154" s="160">
        <f t="shared" si="17"/>
        <v>6424658.0965</v>
      </c>
      <c r="AK154" s="160">
        <f t="shared" si="17"/>
        <v>6424680.9715</v>
      </c>
      <c r="AL154" s="160">
        <f t="shared" si="17"/>
        <v>6421996.3392500002</v>
      </c>
      <c r="AM154" s="160">
        <f t="shared" si="17"/>
        <v>6419320.5507500004</v>
      </c>
      <c r="AN154" s="160">
        <f t="shared" si="17"/>
        <v>6416635.2935000006</v>
      </c>
      <c r="AO154" s="160">
        <f t="shared" si="17"/>
        <v>7825620.7708000001</v>
      </c>
      <c r="AP154" s="160">
        <f t="shared" si="17"/>
        <v>7840872.6675000004</v>
      </c>
      <c r="AQ154" s="160">
        <f t="shared" si="17"/>
        <v>7846133.1670500003</v>
      </c>
      <c r="AR154" s="160">
        <f t="shared" si="17"/>
        <v>7846133.1670500003</v>
      </c>
      <c r="AS154" s="160">
        <f t="shared" si="17"/>
        <v>7851162.4906249996</v>
      </c>
      <c r="AT154" s="160">
        <f t="shared" si="17"/>
        <v>7851162.4906249996</v>
      </c>
      <c r="AU154" s="160">
        <f t="shared" si="17"/>
        <v>7851162.4906249996</v>
      </c>
      <c r="AV154" s="160">
        <f t="shared" si="17"/>
        <v>7846158.6670500003</v>
      </c>
      <c r="AW154" s="160">
        <f t="shared" si="17"/>
        <v>7846184.1670500003</v>
      </c>
      <c r="AX154" s="160">
        <f t="shared" si="17"/>
        <v>7841062.3550000004</v>
      </c>
      <c r="AY154" s="160">
        <f t="shared" si="17"/>
        <v>7836074.7814250002</v>
      </c>
      <c r="AZ154" s="160">
        <f t="shared" si="17"/>
        <v>7830952.0943750003</v>
      </c>
      <c r="BA154" s="160">
        <f t="shared" si="17"/>
        <v>10843572.210675001</v>
      </c>
      <c r="BB154" s="160">
        <f t="shared" si="17"/>
        <v>10869690.99958</v>
      </c>
      <c r="BC154" s="160">
        <f t="shared" si="17"/>
        <v>10878492.241714999</v>
      </c>
      <c r="BD154" s="160">
        <f t="shared" si="17"/>
        <v>10878492.241714999</v>
      </c>
      <c r="BE154" s="160">
        <f t="shared" si="17"/>
        <v>10887186.17135</v>
      </c>
      <c r="BF154" s="160">
        <f t="shared" si="17"/>
        <v>10887186.17135</v>
      </c>
      <c r="BG154" s="160">
        <f t="shared" si="17"/>
        <v>10887186.17135</v>
      </c>
      <c r="BH154" s="160">
        <f t="shared" si="17"/>
        <v>10878517.741714999</v>
      </c>
      <c r="BI154" s="160">
        <f t="shared" si="17"/>
        <v>10878543.241714999</v>
      </c>
      <c r="BJ154" s="160">
        <f t="shared" si="17"/>
        <v>10869880.68708</v>
      </c>
      <c r="BK154" s="160">
        <f t="shared" si="17"/>
        <v>10861228.507445</v>
      </c>
      <c r="BL154" s="160">
        <f t="shared" si="17"/>
        <v>10852565.077810001</v>
      </c>
      <c r="BM154" s="167">
        <f>SUM(D154:BL154)</f>
        <v>421746668.98267508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508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405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509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510</v>
      </c>
      <c r="J163" s="14"/>
      <c r="BM163" s="167"/>
    </row>
    <row r="164" spans="1:65" x14ac:dyDescent="0.15">
      <c r="B164" s="47" t="s">
        <v>406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880000</v>
      </c>
      <c r="I164" s="161">
        <f>STAFF_CWS!L224+STAFF_CWS!L289+STAFF_CWS!L372+STAFF_CWS!L545</f>
        <v>880000</v>
      </c>
      <c r="J164" s="158">
        <f>STAFF_CWS!M224+STAFF_CWS!M289+STAFF_CWS!M372+STAFF_CWS!M545</f>
        <v>880000</v>
      </c>
      <c r="K164" s="161">
        <f>STAFF_CWS!N224+STAFF_CWS!N289+STAFF_CWS!N372+STAFF_CWS!N545</f>
        <v>880000</v>
      </c>
      <c r="L164" s="161">
        <f>STAFF_CWS!O224+STAFF_CWS!O289+STAFF_CWS!O372+STAFF_CWS!O545</f>
        <v>880000</v>
      </c>
      <c r="M164" s="161">
        <f>STAFF_CWS!P224+STAFF_CWS!P289+STAFF_CWS!P372+STAFF_CWS!P545</f>
        <v>880000</v>
      </c>
      <c r="N164" s="161">
        <f>STAFF_CWS!Q224+STAFF_CWS!Q289+STAFF_CWS!Q372+STAFF_CWS!Q545</f>
        <v>880115.27</v>
      </c>
      <c r="O164" s="161">
        <f>STAFF_CWS!R224+STAFF_CWS!R289+STAFF_CWS!R372+STAFF_CWS!R545</f>
        <v>880115.27</v>
      </c>
      <c r="P164" s="161">
        <f>STAFF_CWS!S224+STAFF_CWS!S289+STAFF_CWS!S372+STAFF_CWS!S545</f>
        <v>880224.46</v>
      </c>
      <c r="Q164" s="161">
        <f>STAFF_CWS!T224+STAFF_CWS!T289+STAFF_CWS!T372+STAFF_CWS!T545</f>
        <v>1120504.838</v>
      </c>
      <c r="R164" s="161">
        <f>STAFF_CWS!U224+STAFF_CWS!U289+STAFF_CWS!U372+STAFF_CWS!U545</f>
        <v>1120678.9330000002</v>
      </c>
      <c r="S164" s="161">
        <f>STAFF_CWS!V224+STAFF_CWS!V289+STAFF_CWS!V372+STAFF_CWS!V545</f>
        <v>1121357.8659999999</v>
      </c>
      <c r="T164" s="161">
        <f>STAFF_CWS!W224+STAFF_CWS!W289+STAFF_CWS!W372+STAFF_CWS!W545</f>
        <v>1121357.8659999999</v>
      </c>
      <c r="U164" s="161">
        <f>STAFF_CWS!X224+STAFF_CWS!X289+STAFF_CWS!X372+STAFF_CWS!X545</f>
        <v>1121357.8659999999</v>
      </c>
      <c r="V164" s="161">
        <f>STAFF_CWS!Y224+STAFF_CWS!Y289+STAFF_CWS!Y372+STAFF_CWS!Y545</f>
        <v>1121357.8659999999</v>
      </c>
      <c r="W164" s="161">
        <f>STAFF_CWS!Z224+STAFF_CWS!Z289+STAFF_CWS!Z372+STAFF_CWS!Z545</f>
        <v>1121357.8659999999</v>
      </c>
      <c r="X164" s="161">
        <f>STAFF_CWS!AA224+STAFF_CWS!AA289+STAFF_CWS!AA372+STAFF_CWS!AA545</f>
        <v>1121531.9610000001</v>
      </c>
      <c r="Y164" s="161">
        <f>STAFF_CWS!AB224+STAFF_CWS!AB289+STAFF_CWS!AB372+STAFF_CWS!AB545</f>
        <v>1121706.0559999999</v>
      </c>
      <c r="Z164" s="161">
        <f>STAFF_CWS!AC224+STAFF_CWS!AC289+STAFF_CWS!AC372+STAFF_CWS!AC545</f>
        <v>1121712.0247499999</v>
      </c>
      <c r="AA164" s="161">
        <f>STAFF_CWS!AD224+STAFF_CWS!AD289+STAFF_CWS!AD372+STAFF_CWS!AD545</f>
        <v>1122042.8615000001</v>
      </c>
      <c r="AB164" s="161">
        <f>STAFF_CWS!AE224+STAFF_CWS!AE289+STAFF_CWS!AE372+STAFF_CWS!AE545</f>
        <v>1122048.7052500001</v>
      </c>
      <c r="AC164" s="161">
        <f>STAFF_CWS!AF224+STAFF_CWS!AF289+STAFF_CWS!AF372+STAFF_CWS!AF545</f>
        <v>1282730.676</v>
      </c>
      <c r="AD164" s="161">
        <f>STAFF_CWS!AG224+STAFF_CWS!AG289+STAFF_CWS!AG372+STAFF_CWS!AG545</f>
        <v>1284365.4116000002</v>
      </c>
      <c r="AE164" s="161">
        <f>STAFF_CWS!AH224+STAFF_CWS!AH289+STAFF_CWS!AH372+STAFF_CWS!AH545</f>
        <v>1284927.0443</v>
      </c>
      <c r="AF164" s="161">
        <f>STAFF_CWS!AI224+STAFF_CWS!AI289+STAFF_CWS!AI372+STAFF_CWS!AI545</f>
        <v>1284927.0443</v>
      </c>
      <c r="AG164" s="161">
        <f>STAFF_CWS!AJ224+STAFF_CWS!AJ289+STAFF_CWS!AJ372+STAFF_CWS!AJ545</f>
        <v>1285470.5019999999</v>
      </c>
      <c r="AH164" s="161">
        <f>STAFF_CWS!AK224+STAFF_CWS!AK289+STAFF_CWS!AK372+STAFF_CWS!AK545</f>
        <v>1285470.5019999999</v>
      </c>
      <c r="AI164" s="161">
        <f>STAFF_CWS!AL224+STAFF_CWS!AL289+STAFF_CWS!AL372+STAFF_CWS!AL545</f>
        <v>1285470.5019999999</v>
      </c>
      <c r="AJ164" s="161">
        <f>STAFF_CWS!AM224+STAFF_CWS!AM289+STAFF_CWS!AM372+STAFF_CWS!AM545</f>
        <v>1284931.6192999999</v>
      </c>
      <c r="AK164" s="161">
        <f>STAFF_CWS!AN224+STAFF_CWS!AN289+STAFF_CWS!AN372+STAFF_CWS!AN545</f>
        <v>1284936.1943000001</v>
      </c>
      <c r="AL164" s="161">
        <f>STAFF_CWS!AO224+STAFF_CWS!AO289+STAFF_CWS!AO372+STAFF_CWS!AO545</f>
        <v>1284399.2678499999</v>
      </c>
      <c r="AM164" s="161">
        <f>STAFF_CWS!AP224+STAFF_CWS!AP289+STAFF_CWS!AP372+STAFF_CWS!AP545</f>
        <v>1283864.1101500001</v>
      </c>
      <c r="AN164" s="161">
        <f>STAFF_CWS!AQ224+STAFF_CWS!AQ289+STAFF_CWS!AQ372+STAFF_CWS!AQ545</f>
        <v>1283327.0586999999</v>
      </c>
      <c r="AO164" s="161">
        <f>STAFF_CWS!AR224+STAFF_CWS!AR289+STAFF_CWS!AR372+STAFF_CWS!AR545</f>
        <v>1565124.1541599999</v>
      </c>
      <c r="AP164" s="161">
        <f>STAFF_CWS!AS224+STAFF_CWS!AS289+STAFF_CWS!AS372+STAFF_CWS!AS545</f>
        <v>1568174.5335000001</v>
      </c>
      <c r="AQ164" s="161">
        <f>STAFF_CWS!AT224+STAFF_CWS!AT289+STAFF_CWS!AT372+STAFF_CWS!AT545</f>
        <v>1569226.63341</v>
      </c>
      <c r="AR164" s="161">
        <f>STAFF_CWS!AU224+STAFF_CWS!AU289+STAFF_CWS!AU372+STAFF_CWS!AU545</f>
        <v>1569226.63341</v>
      </c>
      <c r="AS164" s="161">
        <f>STAFF_CWS!AV224+STAFF_CWS!AV289+STAFF_CWS!AV372+STAFF_CWS!AV545</f>
        <v>1570232.4981249999</v>
      </c>
      <c r="AT164" s="161">
        <f>STAFF_CWS!AW224+STAFF_CWS!AW289+STAFF_CWS!AW372+STAFF_CWS!AW545</f>
        <v>1570232.4981249999</v>
      </c>
      <c r="AU164" s="161">
        <f>STAFF_CWS!AX224+STAFF_CWS!AX289+STAFF_CWS!AX372+STAFF_CWS!AX545</f>
        <v>1570232.4981249999</v>
      </c>
      <c r="AV164" s="161">
        <f>STAFF_CWS!AY224+STAFF_CWS!AY289+STAFF_CWS!AY372+STAFF_CWS!AY545</f>
        <v>1569231.7334099999</v>
      </c>
      <c r="AW164" s="161">
        <f>STAFF_CWS!AZ224+STAFF_CWS!AZ289+STAFF_CWS!AZ372+STAFF_CWS!AZ545</f>
        <v>1569236.83341</v>
      </c>
      <c r="AX164" s="161">
        <f>STAFF_CWS!BA224+STAFF_CWS!BA289+STAFF_CWS!BA372+STAFF_CWS!BA545</f>
        <v>1568212.4710000001</v>
      </c>
      <c r="AY164" s="161">
        <f>STAFF_CWS!BB224+STAFF_CWS!BB289+STAFF_CWS!BB372+STAFF_CWS!BB545</f>
        <v>1567214.9562850001</v>
      </c>
      <c r="AZ164" s="161">
        <f>STAFF_CWS!BC224+STAFF_CWS!BC289+STAFF_CWS!BC372+STAFF_CWS!BC545</f>
        <v>1566190.418875</v>
      </c>
      <c r="BA164" s="161">
        <f>STAFF_CWS!BD224+STAFF_CWS!BD289+STAFF_CWS!BD372+STAFF_CWS!BD545</f>
        <v>2168714.4421350001</v>
      </c>
      <c r="BB164" s="161">
        <f>STAFF_CWS!BE224+STAFF_CWS!BE289+STAFF_CWS!BE372+STAFF_CWS!BE545</f>
        <v>2173938.199916</v>
      </c>
      <c r="BC164" s="161">
        <f>STAFF_CWS!BF224+STAFF_CWS!BF289+STAFF_CWS!BF372+STAFF_CWS!BF545</f>
        <v>2175698.4483429999</v>
      </c>
      <c r="BD164" s="161">
        <f>STAFF_CWS!BG224+STAFF_CWS!BG289+STAFF_CWS!BG372+STAFF_CWS!BG545</f>
        <v>2175698.4483429999</v>
      </c>
      <c r="BE164" s="161">
        <f>STAFF_CWS!BH224+STAFF_CWS!BH289+STAFF_CWS!BH372+STAFF_CWS!BH545</f>
        <v>2177437.2342699999</v>
      </c>
      <c r="BF164" s="161">
        <f>STAFF_CWS!BI224+STAFF_CWS!BI289+STAFF_CWS!BI372+STAFF_CWS!BI545</f>
        <v>2177437.2342699999</v>
      </c>
      <c r="BG164" s="161">
        <f>STAFF_CWS!BJ224+STAFF_CWS!BJ289+STAFF_CWS!BJ372+STAFF_CWS!BJ545</f>
        <v>2177437.2342699999</v>
      </c>
      <c r="BH164" s="161">
        <f>STAFF_CWS!BK224+STAFF_CWS!BK289+STAFF_CWS!BK372+STAFF_CWS!BK545</f>
        <v>2175703.548343</v>
      </c>
      <c r="BI164" s="161">
        <f>STAFF_CWS!BL224+STAFF_CWS!BL289+STAFF_CWS!BL372+STAFF_CWS!BL545</f>
        <v>2175708.6483430001</v>
      </c>
      <c r="BJ164" s="161">
        <f>STAFF_CWS!BM224+STAFF_CWS!BM289+STAFF_CWS!BM372+STAFF_CWS!BM545</f>
        <v>2173976.1374159995</v>
      </c>
      <c r="BK164" s="161">
        <f>STAFF_CWS!BN224+STAFF_CWS!BN289+STAFF_CWS!BN372+STAFF_CWS!BN545</f>
        <v>2172245.7014890001</v>
      </c>
      <c r="BL164" s="161">
        <f>STAFF_CWS!BO224+STAFF_CWS!BO289+STAFF_CWS!BO372+STAFF_CWS!BO545</f>
        <v>2170513.0155619998</v>
      </c>
      <c r="BM164" s="167">
        <f>SUM(D164:BL164)</f>
        <v>84349333.79653503</v>
      </c>
    </row>
    <row r="165" spans="1:65" s="157" customFormat="1" x14ac:dyDescent="0.15">
      <c r="A165" s="156"/>
      <c r="B165" s="47" t="s">
        <v>506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x14ac:dyDescent="0.15">
      <c r="B167" s="16" t="s">
        <v>511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1442424</v>
      </c>
      <c r="I167" s="161">
        <f t="shared" si="19"/>
        <v>1442424</v>
      </c>
      <c r="J167" s="158">
        <f t="shared" si="19"/>
        <v>1442424</v>
      </c>
      <c r="K167" s="161">
        <f t="shared" si="19"/>
        <v>1442424</v>
      </c>
      <c r="L167" s="161">
        <f t="shared" si="19"/>
        <v>1442424</v>
      </c>
      <c r="M167" s="161">
        <f t="shared" si="19"/>
        <v>1442424</v>
      </c>
      <c r="N167" s="161">
        <f t="shared" si="19"/>
        <v>1442539.27</v>
      </c>
      <c r="O167" s="161">
        <f t="shared" si="19"/>
        <v>1442539.27</v>
      </c>
      <c r="P167" s="161">
        <f t="shared" si="19"/>
        <v>1442648.46</v>
      </c>
      <c r="Q167" s="161">
        <f t="shared" si="19"/>
        <v>1682928.838</v>
      </c>
      <c r="R167" s="161">
        <f t="shared" si="19"/>
        <v>1683102.9330000002</v>
      </c>
      <c r="S167" s="161">
        <f t="shared" si="19"/>
        <v>1683781.8659999999</v>
      </c>
      <c r="T167" s="161">
        <f t="shared" si="19"/>
        <v>1683781.8659999999</v>
      </c>
      <c r="U167" s="161">
        <f t="shared" si="19"/>
        <v>1683781.8659999999</v>
      </c>
      <c r="V167" s="161">
        <f t="shared" si="19"/>
        <v>1683781.8659999999</v>
      </c>
      <c r="W167" s="161">
        <f t="shared" si="19"/>
        <v>1683781.8659999999</v>
      </c>
      <c r="X167" s="161">
        <f t="shared" si="19"/>
        <v>1683955.9610000001</v>
      </c>
      <c r="Y167" s="161">
        <f t="shared" si="19"/>
        <v>1684130.0559999999</v>
      </c>
      <c r="Z167" s="161">
        <f t="shared" si="19"/>
        <v>1684136.0247499999</v>
      </c>
      <c r="AA167" s="161">
        <f t="shared" si="19"/>
        <v>1684466.8615000001</v>
      </c>
      <c r="AB167" s="161">
        <f t="shared" si="19"/>
        <v>1684472.7052500001</v>
      </c>
      <c r="AC167" s="161">
        <f t="shared" si="19"/>
        <v>1845154.676</v>
      </c>
      <c r="AD167" s="161">
        <f t="shared" si="19"/>
        <v>1846789.4116000002</v>
      </c>
      <c r="AE167" s="161">
        <f t="shared" si="19"/>
        <v>1847351.0443</v>
      </c>
      <c r="AF167" s="161">
        <f t="shared" si="19"/>
        <v>1847351.0443</v>
      </c>
      <c r="AG167" s="161">
        <f t="shared" si="19"/>
        <v>1847894.5019999999</v>
      </c>
      <c r="AH167" s="161">
        <f t="shared" si="19"/>
        <v>1847894.5019999999</v>
      </c>
      <c r="AI167" s="161">
        <f t="shared" si="19"/>
        <v>1847894.5019999999</v>
      </c>
      <c r="AJ167" s="161">
        <f t="shared" si="19"/>
        <v>1847355.6192999999</v>
      </c>
      <c r="AK167" s="161">
        <f t="shared" si="19"/>
        <v>1847360.1943000001</v>
      </c>
      <c r="AL167" s="161">
        <f t="shared" si="19"/>
        <v>1846823.2678499999</v>
      </c>
      <c r="AM167" s="161">
        <f t="shared" si="19"/>
        <v>1846288.1101500001</v>
      </c>
      <c r="AN167" s="161">
        <f t="shared" si="19"/>
        <v>1845751.0586999999</v>
      </c>
      <c r="AO167" s="161">
        <f t="shared" si="19"/>
        <v>2127548.1541599999</v>
      </c>
      <c r="AP167" s="161">
        <f t="shared" si="19"/>
        <v>2130598.5334999999</v>
      </c>
      <c r="AQ167" s="161">
        <f t="shared" si="19"/>
        <v>2131650.6334100002</v>
      </c>
      <c r="AR167" s="161">
        <f t="shared" si="19"/>
        <v>2131650.6334100002</v>
      </c>
      <c r="AS167" s="161">
        <f t="shared" si="19"/>
        <v>2132656.4981249999</v>
      </c>
      <c r="AT167" s="161">
        <f t="shared" si="19"/>
        <v>2132656.4981249999</v>
      </c>
      <c r="AU167" s="161">
        <f t="shared" si="19"/>
        <v>2132656.4981249999</v>
      </c>
      <c r="AV167" s="161">
        <f t="shared" si="19"/>
        <v>2131655.7334099999</v>
      </c>
      <c r="AW167" s="161">
        <f t="shared" si="19"/>
        <v>2131660.83341</v>
      </c>
      <c r="AX167" s="161">
        <f t="shared" si="19"/>
        <v>2130636.4709999999</v>
      </c>
      <c r="AY167" s="161">
        <f t="shared" si="19"/>
        <v>2129638.9562849998</v>
      </c>
      <c r="AZ167" s="161">
        <f t="shared" si="19"/>
        <v>2128614.418875</v>
      </c>
      <c r="BA167" s="161">
        <f t="shared" si="19"/>
        <v>2731138.4421350001</v>
      </c>
      <c r="BB167" s="161">
        <f t="shared" si="19"/>
        <v>2736362.199916</v>
      </c>
      <c r="BC167" s="161">
        <f t="shared" si="19"/>
        <v>2738122.4483429999</v>
      </c>
      <c r="BD167" s="161">
        <f t="shared" si="19"/>
        <v>2738122.4483429999</v>
      </c>
      <c r="BE167" s="161">
        <f t="shared" si="19"/>
        <v>2739861.2342699999</v>
      </c>
      <c r="BF167" s="161">
        <f t="shared" si="19"/>
        <v>2739861.2342699999</v>
      </c>
      <c r="BG167" s="161">
        <f t="shared" si="19"/>
        <v>2739861.2342699999</v>
      </c>
      <c r="BH167" s="161">
        <f t="shared" si="19"/>
        <v>2738127.548343</v>
      </c>
      <c r="BI167" s="161">
        <f t="shared" si="19"/>
        <v>2738132.6483430001</v>
      </c>
      <c r="BJ167" s="161">
        <f t="shared" si="19"/>
        <v>2736400.1374159995</v>
      </c>
      <c r="BK167" s="161">
        <f t="shared" si="19"/>
        <v>2734669.7014890001</v>
      </c>
      <c r="BL167" s="161">
        <f t="shared" si="19"/>
        <v>2732937.0155619998</v>
      </c>
      <c r="BM167" s="167">
        <f>SUM(D167:BL167)</f>
        <v>118094773.79653502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507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9342424</v>
      </c>
      <c r="I169" s="130">
        <f t="shared" si="20"/>
        <v>9342424</v>
      </c>
      <c r="J169" s="104">
        <f t="shared" si="20"/>
        <v>9342424</v>
      </c>
      <c r="K169" s="130">
        <f t="shared" si="20"/>
        <v>9342424</v>
      </c>
      <c r="L169" s="130">
        <f t="shared" si="20"/>
        <v>9342424</v>
      </c>
      <c r="M169" s="130">
        <f t="shared" si="20"/>
        <v>9342424</v>
      </c>
      <c r="N169" s="130">
        <f t="shared" si="20"/>
        <v>9343115.6199999992</v>
      </c>
      <c r="O169" s="130">
        <f t="shared" si="20"/>
        <v>9343115.6199999992</v>
      </c>
      <c r="P169" s="130">
        <f t="shared" si="20"/>
        <v>9343770.7599999998</v>
      </c>
      <c r="Q169" s="130">
        <f t="shared" si="20"/>
        <v>10785453.027999999</v>
      </c>
      <c r="R169" s="130">
        <f t="shared" si="20"/>
        <v>10786497.598000001</v>
      </c>
      <c r="S169" s="130">
        <f t="shared" si="20"/>
        <v>10790571.196</v>
      </c>
      <c r="T169" s="130">
        <f t="shared" si="20"/>
        <v>10790571.196</v>
      </c>
      <c r="U169" s="130">
        <f t="shared" si="20"/>
        <v>10790571.196</v>
      </c>
      <c r="V169" s="130">
        <f t="shared" si="20"/>
        <v>10790571.196</v>
      </c>
      <c r="W169" s="130">
        <f t="shared" si="20"/>
        <v>9790571.1960000005</v>
      </c>
      <c r="X169" s="130">
        <f t="shared" si="20"/>
        <v>9791615.7659999989</v>
      </c>
      <c r="Y169" s="130">
        <f t="shared" si="20"/>
        <v>9792660.3359999992</v>
      </c>
      <c r="Z169" s="130">
        <f t="shared" si="20"/>
        <v>9792696.1484999992</v>
      </c>
      <c r="AA169" s="130">
        <f t="shared" si="20"/>
        <v>9794681.1689999998</v>
      </c>
      <c r="AB169" s="130">
        <f t="shared" si="20"/>
        <v>9794716.2314999998</v>
      </c>
      <c r="AC169" s="130">
        <f t="shared" si="20"/>
        <v>8258808.0559999999</v>
      </c>
      <c r="AD169" s="130">
        <f t="shared" si="20"/>
        <v>8268616.4696000004</v>
      </c>
      <c r="AE169" s="130">
        <f t="shared" si="20"/>
        <v>8271986.2658000002</v>
      </c>
      <c r="AF169" s="130">
        <f t="shared" si="20"/>
        <v>8271986.2658000002</v>
      </c>
      <c r="AG169" s="130">
        <f t="shared" si="20"/>
        <v>8275247.0120000001</v>
      </c>
      <c r="AH169" s="130">
        <f t="shared" si="20"/>
        <v>8275247.0120000001</v>
      </c>
      <c r="AI169" s="130">
        <f t="shared" si="20"/>
        <v>8275247.0120000001</v>
      </c>
      <c r="AJ169" s="130">
        <f t="shared" ref="AJ169:BL169" si="21">AJ167+AJ161+AJ154</f>
        <v>8272013.7158000004</v>
      </c>
      <c r="AK169" s="130">
        <f t="shared" si="21"/>
        <v>8272041.1657999996</v>
      </c>
      <c r="AL169" s="130">
        <f t="shared" si="21"/>
        <v>8268819.6071000006</v>
      </c>
      <c r="AM169" s="130">
        <f t="shared" si="21"/>
        <v>8265608.6609000005</v>
      </c>
      <c r="AN169" s="130">
        <f t="shared" si="21"/>
        <v>8262386.3522000005</v>
      </c>
      <c r="AO169" s="130">
        <f t="shared" si="21"/>
        <v>9953168.9249600004</v>
      </c>
      <c r="AP169" s="130">
        <f t="shared" si="21"/>
        <v>9971471.2010000013</v>
      </c>
      <c r="AQ169" s="130">
        <f t="shared" si="21"/>
        <v>9977783.8004599996</v>
      </c>
      <c r="AR169" s="130">
        <f t="shared" si="21"/>
        <v>9977783.8004599996</v>
      </c>
      <c r="AS169" s="130">
        <f t="shared" si="21"/>
        <v>9983818.9887499996</v>
      </c>
      <c r="AT169" s="130">
        <f t="shared" si="21"/>
        <v>9983818.9887499996</v>
      </c>
      <c r="AU169" s="130">
        <f t="shared" si="21"/>
        <v>9983818.9887499996</v>
      </c>
      <c r="AV169" s="130">
        <f t="shared" si="21"/>
        <v>9977814.4004600011</v>
      </c>
      <c r="AW169" s="130">
        <f t="shared" si="21"/>
        <v>9977845.0004600007</v>
      </c>
      <c r="AX169" s="130">
        <f t="shared" si="21"/>
        <v>9971698.8260000013</v>
      </c>
      <c r="AY169" s="130">
        <f t="shared" si="21"/>
        <v>9965713.7377099991</v>
      </c>
      <c r="AZ169" s="130">
        <f t="shared" si="21"/>
        <v>9959566.5132500008</v>
      </c>
      <c r="BA169" s="130">
        <f t="shared" si="21"/>
        <v>13574710.652810002</v>
      </c>
      <c r="BB169" s="130">
        <f t="shared" si="21"/>
        <v>13606053.199495999</v>
      </c>
      <c r="BC169" s="130">
        <f t="shared" si="21"/>
        <v>13616614.690057999</v>
      </c>
      <c r="BD169" s="130">
        <f t="shared" si="21"/>
        <v>13616614.690057999</v>
      </c>
      <c r="BE169" s="130">
        <f t="shared" si="21"/>
        <v>13627047.405620001</v>
      </c>
      <c r="BF169" s="130">
        <f t="shared" si="21"/>
        <v>13627047.405620001</v>
      </c>
      <c r="BG169" s="130">
        <f t="shared" si="21"/>
        <v>13627047.405620001</v>
      </c>
      <c r="BH169" s="130">
        <f t="shared" si="21"/>
        <v>13616645.290057998</v>
      </c>
      <c r="BI169" s="130">
        <f t="shared" si="21"/>
        <v>13616675.890058</v>
      </c>
      <c r="BJ169" s="130">
        <f t="shared" si="21"/>
        <v>13606280.824495999</v>
      </c>
      <c r="BK169" s="130">
        <f t="shared" si="21"/>
        <v>13595898.208934</v>
      </c>
      <c r="BL169" s="130">
        <f t="shared" si="21"/>
        <v>13585502.093372</v>
      </c>
      <c r="BM169" s="167">
        <f>SUM(D169:BL169)</f>
        <v>617841442.77920985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1037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9360715.666666666</v>
      </c>
      <c r="I205" s="130">
        <f t="shared" si="22"/>
        <v>9396355.666666666</v>
      </c>
      <c r="J205" s="104">
        <f t="shared" si="22"/>
        <v>9397465.666666666</v>
      </c>
      <c r="K205" s="130">
        <f t="shared" si="22"/>
        <v>9430255.666666666</v>
      </c>
      <c r="L205" s="130">
        <f t="shared" si="22"/>
        <v>9397915.666666666</v>
      </c>
      <c r="M205" s="130">
        <f t="shared" si="22"/>
        <v>9392305.666666666</v>
      </c>
      <c r="N205" s="130">
        <f t="shared" si="22"/>
        <v>9380862.2866666652</v>
      </c>
      <c r="O205" s="130">
        <f t="shared" si="22"/>
        <v>9366887.2866666652</v>
      </c>
      <c r="P205" s="130">
        <f t="shared" si="22"/>
        <v>9367627.4266666658</v>
      </c>
      <c r="Q205" s="130">
        <f t="shared" si="22"/>
        <v>10826856.319666665</v>
      </c>
      <c r="R205" s="130">
        <f t="shared" si="22"/>
        <v>10813595.889666667</v>
      </c>
      <c r="S205" s="130">
        <f t="shared" si="22"/>
        <v>10817119.487666667</v>
      </c>
      <c r="T205" s="130">
        <f t="shared" si="22"/>
        <v>10836684.487666667</v>
      </c>
      <c r="U205" s="130">
        <f t="shared" si="22"/>
        <v>10820719.487666667</v>
      </c>
      <c r="V205" s="130">
        <f t="shared" si="22"/>
        <v>10825429.487666667</v>
      </c>
      <c r="W205" s="130">
        <f t="shared" si="22"/>
        <v>9827291.1543333344</v>
      </c>
      <c r="X205" s="130">
        <f t="shared" si="22"/>
        <v>9828690.7243333329</v>
      </c>
      <c r="Y205" s="130">
        <f t="shared" si="22"/>
        <v>9826865.2943333331</v>
      </c>
      <c r="Z205" s="130">
        <f t="shared" si="22"/>
        <v>9845416.1068333331</v>
      </c>
      <c r="AA205" s="130">
        <f t="shared" si="22"/>
        <v>9828886.1273333337</v>
      </c>
      <c r="AB205" s="130">
        <f t="shared" si="22"/>
        <v>9832131.1898333337</v>
      </c>
      <c r="AC205" s="130">
        <f t="shared" si="22"/>
        <v>8298366.9382916661</v>
      </c>
      <c r="AD205" s="130">
        <f t="shared" si="22"/>
        <v>8308032.0185583336</v>
      </c>
      <c r="AE205" s="130">
        <f t="shared" si="22"/>
        <v>8305281.8147583334</v>
      </c>
      <c r="AF205" s="130">
        <f t="shared" si="22"/>
        <v>8327386.8147583334</v>
      </c>
      <c r="AG205" s="130">
        <f t="shared" si="22"/>
        <v>8308542.5609583333</v>
      </c>
      <c r="AH205" s="130">
        <f t="shared" si="22"/>
        <v>8314842.5609583333</v>
      </c>
      <c r="AI205" s="130">
        <f t="shared" si="22"/>
        <v>8309897.5609583333</v>
      </c>
      <c r="AJ205" s="130">
        <f t="shared" ref="AJ205:BL205" si="23">AJ203+AJ201+AJ199+AJ197+AJ191+AJ185+AJ178+AJ172+AJ169+AJ147+AJ138</f>
        <v>8309109.2647583336</v>
      </c>
      <c r="AK205" s="130">
        <f t="shared" si="23"/>
        <v>8305336.7147583328</v>
      </c>
      <c r="AL205" s="130">
        <f t="shared" si="23"/>
        <v>8322720.1560583338</v>
      </c>
      <c r="AM205" s="130">
        <f t="shared" si="23"/>
        <v>8298904.2098583337</v>
      </c>
      <c r="AN205" s="130">
        <f t="shared" si="23"/>
        <v>8298931.9011583338</v>
      </c>
      <c r="AO205" s="130">
        <f t="shared" si="23"/>
        <v>10000630.24430896</v>
      </c>
      <c r="AP205" s="130">
        <f t="shared" si="23"/>
        <v>10016377.520348961</v>
      </c>
      <c r="AQ205" s="130">
        <f t="shared" si="23"/>
        <v>10018890.119808959</v>
      </c>
      <c r="AR205" s="130">
        <f t="shared" si="23"/>
        <v>10040995.119808959</v>
      </c>
      <c r="AS205" s="130">
        <f t="shared" si="23"/>
        <v>10024925.308098959</v>
      </c>
      <c r="AT205" s="130">
        <f t="shared" si="23"/>
        <v>10031225.308098959</v>
      </c>
      <c r="AU205" s="130">
        <f t="shared" si="23"/>
        <v>10026280.308098959</v>
      </c>
      <c r="AV205" s="130">
        <f t="shared" si="23"/>
        <v>10022720.71980896</v>
      </c>
      <c r="AW205" s="130">
        <f t="shared" si="23"/>
        <v>10018951.31980896</v>
      </c>
      <c r="AX205" s="130">
        <f t="shared" si="23"/>
        <v>10033410.145348961</v>
      </c>
      <c r="AY205" s="130">
        <f t="shared" si="23"/>
        <v>10006820.057058958</v>
      </c>
      <c r="AZ205" s="130">
        <f t="shared" si="23"/>
        <v>10003922.83259896</v>
      </c>
      <c r="BA205" s="130">
        <f t="shared" si="23"/>
        <v>13625894.314746851</v>
      </c>
      <c r="BB205" s="130">
        <f t="shared" si="23"/>
        <v>13654681.861432848</v>
      </c>
      <c r="BC205" s="130">
        <f t="shared" si="23"/>
        <v>13661443.351994848</v>
      </c>
      <c r="BD205" s="130">
        <f t="shared" si="23"/>
        <v>13683548.351994848</v>
      </c>
      <c r="BE205" s="130">
        <f t="shared" si="23"/>
        <v>13671876.067556851</v>
      </c>
      <c r="BF205" s="130">
        <f t="shared" si="23"/>
        <v>13678176.067556851</v>
      </c>
      <c r="BG205" s="130">
        <f t="shared" si="23"/>
        <v>13673231.067556851</v>
      </c>
      <c r="BH205" s="130">
        <f t="shared" si="23"/>
        <v>13665273.951994848</v>
      </c>
      <c r="BI205" s="130">
        <f t="shared" si="23"/>
        <v>13661504.551994849</v>
      </c>
      <c r="BJ205" s="130">
        <f t="shared" si="23"/>
        <v>13671714.486432848</v>
      </c>
      <c r="BK205" s="130">
        <f t="shared" si="23"/>
        <v>13640726.870870849</v>
      </c>
      <c r="BL205" s="130">
        <f t="shared" si="23"/>
        <v>13628010.75530885</v>
      </c>
      <c r="BM205" s="167">
        <f>SUM(D205:BL205)</f>
        <v>620432513.97547305</v>
      </c>
    </row>
    <row r="206" spans="1:65" x14ac:dyDescent="0.15">
      <c r="J206" s="33"/>
    </row>
    <row r="207" spans="1:65" x14ac:dyDescent="0.15">
      <c r="B207" s="14" t="s">
        <v>485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-9360715.666666666</v>
      </c>
      <c r="I207" s="130">
        <f t="shared" si="24"/>
        <v>-9396355.666666666</v>
      </c>
      <c r="J207" s="104">
        <f t="shared" si="24"/>
        <v>-9397465.666666666</v>
      </c>
      <c r="K207" s="130">
        <f t="shared" si="24"/>
        <v>-9430255.666666666</v>
      </c>
      <c r="L207" s="130">
        <f t="shared" si="24"/>
        <v>-9397915.666666666</v>
      </c>
      <c r="M207" s="130">
        <f t="shared" si="24"/>
        <v>-9392305.666666666</v>
      </c>
      <c r="N207" s="130">
        <f t="shared" si="24"/>
        <v>-9357808.2866666652</v>
      </c>
      <c r="O207" s="130">
        <f t="shared" si="24"/>
        <v>-9343833.2866666652</v>
      </c>
      <c r="P207" s="130">
        <f t="shared" si="24"/>
        <v>-9322735.4266666658</v>
      </c>
      <c r="Q207" s="130">
        <f t="shared" si="24"/>
        <v>-10725888.719666665</v>
      </c>
      <c r="R207" s="130">
        <f t="shared" si="24"/>
        <v>-10677809.289666668</v>
      </c>
      <c r="S207" s="130">
        <f t="shared" si="24"/>
        <v>-10545546.287666667</v>
      </c>
      <c r="T207" s="130">
        <f t="shared" si="24"/>
        <v>-10565111.287666667</v>
      </c>
      <c r="U207" s="130">
        <f t="shared" si="24"/>
        <v>-10549146.287666667</v>
      </c>
      <c r="V207" s="130">
        <f t="shared" si="24"/>
        <v>-10553856.287666667</v>
      </c>
      <c r="W207" s="130">
        <f t="shared" si="24"/>
        <v>-9555717.9543333352</v>
      </c>
      <c r="X207" s="130">
        <f t="shared" si="24"/>
        <v>-9522298.5243333336</v>
      </c>
      <c r="Y207" s="130">
        <f t="shared" si="24"/>
        <v>-9485654.0943333339</v>
      </c>
      <c r="Z207" s="130">
        <f t="shared" si="24"/>
        <v>-9503011.1568333339</v>
      </c>
      <c r="AA207" s="130">
        <f t="shared" si="24"/>
        <v>-9420313.827333333</v>
      </c>
      <c r="AB207" s="130">
        <f t="shared" si="24"/>
        <v>-9422390.139833333</v>
      </c>
      <c r="AC207" s="130">
        <f t="shared" si="24"/>
        <v>-7752231.7382916659</v>
      </c>
      <c r="AD207" s="130">
        <f t="shared" si="24"/>
        <v>-7434949.6985583333</v>
      </c>
      <c r="AE207" s="130">
        <f t="shared" si="24"/>
        <v>-7319872.954758333</v>
      </c>
      <c r="AF207" s="130">
        <f t="shared" si="24"/>
        <v>-7341977.954758333</v>
      </c>
      <c r="AG207" s="130">
        <f t="shared" si="24"/>
        <v>-7214442.1609583329</v>
      </c>
      <c r="AH207" s="130">
        <f t="shared" si="24"/>
        <v>-7220742.1609583329</v>
      </c>
      <c r="AI207" s="130">
        <f t="shared" si="24"/>
        <v>-7215797.1609583329</v>
      </c>
      <c r="AJ207" s="130">
        <f t="shared" ref="AJ207:BL207" si="25">AJ129-AJ205</f>
        <v>-7322785.4047583332</v>
      </c>
      <c r="AK207" s="130">
        <f t="shared" si="25"/>
        <v>-7318097.8547583325</v>
      </c>
      <c r="AL207" s="130">
        <f t="shared" si="25"/>
        <v>-7442866.5860583335</v>
      </c>
      <c r="AM207" s="130">
        <f t="shared" si="25"/>
        <v>-7526082.1798583334</v>
      </c>
      <c r="AN207" s="130">
        <f t="shared" si="25"/>
        <v>-7633520.1611583335</v>
      </c>
      <c r="AO207" s="130">
        <f t="shared" si="25"/>
        <v>-8975799.4123089593</v>
      </c>
      <c r="AP207" s="130">
        <f t="shared" si="25"/>
        <v>-8381470.8203489603</v>
      </c>
      <c r="AQ207" s="130">
        <f t="shared" si="25"/>
        <v>-8173563.4378089588</v>
      </c>
      <c r="AR207" s="130">
        <f t="shared" si="25"/>
        <v>-8195668.4378089588</v>
      </c>
      <c r="AS207" s="130">
        <f t="shared" si="25"/>
        <v>-7978425.6830989588</v>
      </c>
      <c r="AT207" s="130">
        <f t="shared" si="25"/>
        <v>-7984725.6830989588</v>
      </c>
      <c r="AU207" s="130">
        <f t="shared" si="25"/>
        <v>-7979780.6830989588</v>
      </c>
      <c r="AV207" s="130">
        <f t="shared" si="25"/>
        <v>-8176374.0378089603</v>
      </c>
      <c r="AW207" s="130">
        <f t="shared" si="25"/>
        <v>-8171584.6378089599</v>
      </c>
      <c r="AX207" s="130">
        <f t="shared" si="25"/>
        <v>-8390915.9453489613</v>
      </c>
      <c r="AY207" s="130">
        <f t="shared" si="25"/>
        <v>-8563828.8000589591</v>
      </c>
      <c r="AZ207" s="130">
        <f t="shared" si="25"/>
        <v>-8765839.0575989597</v>
      </c>
      <c r="BA207" s="130">
        <f t="shared" si="25"/>
        <v>-11883005.887746852</v>
      </c>
      <c r="BB207" s="130">
        <f t="shared" si="25"/>
        <v>-10867041.878232848</v>
      </c>
      <c r="BC207" s="130">
        <f t="shared" si="25"/>
        <v>-10521753.683394847</v>
      </c>
      <c r="BD207" s="130">
        <f t="shared" si="25"/>
        <v>-10543858.683394847</v>
      </c>
      <c r="BE207" s="130">
        <f t="shared" si="25"/>
        <v>-10184429.21355685</v>
      </c>
      <c r="BF207" s="130">
        <f t="shared" si="25"/>
        <v>-10190729.21355685</v>
      </c>
      <c r="BG207" s="130">
        <f t="shared" si="25"/>
        <v>-10185784.21355685</v>
      </c>
      <c r="BH207" s="130">
        <f t="shared" si="25"/>
        <v>-10524564.283394847</v>
      </c>
      <c r="BI207" s="130">
        <f t="shared" si="25"/>
        <v>-10519774.883394849</v>
      </c>
      <c r="BJ207" s="130">
        <f t="shared" si="25"/>
        <v>-10876487.003232848</v>
      </c>
      <c r="BK207" s="130">
        <f t="shared" si="25"/>
        <v>-11191586.57307085</v>
      </c>
      <c r="BL207" s="130">
        <f t="shared" si="25"/>
        <v>-11525407.642908849</v>
      </c>
      <c r="BM207" s="167">
        <f>SUM(D207:BL207)</f>
        <v>-550565754.66847301</v>
      </c>
    </row>
    <row r="208" spans="1:65" x14ac:dyDescent="0.15">
      <c r="B208" s="14" t="s">
        <v>1035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-37504569.666666664</v>
      </c>
      <c r="I208" s="130">
        <f t="shared" si="26"/>
        <v>-46900925.333333328</v>
      </c>
      <c r="J208" s="104">
        <f t="shared" si="26"/>
        <v>-56298390.999999993</v>
      </c>
      <c r="K208" s="130">
        <f t="shared" si="26"/>
        <v>-65728646.666666657</v>
      </c>
      <c r="L208" s="130">
        <f t="shared" si="26"/>
        <v>-75126562.333333328</v>
      </c>
      <c r="M208" s="130">
        <f t="shared" si="26"/>
        <v>-84518868</v>
      </c>
      <c r="N208" s="130">
        <f t="shared" si="26"/>
        <v>-93876676.286666662</v>
      </c>
      <c r="O208" s="130">
        <f t="shared" si="26"/>
        <v>-103220509.57333332</v>
      </c>
      <c r="P208" s="130">
        <f t="shared" si="26"/>
        <v>-112543244.99999999</v>
      </c>
      <c r="Q208" s="130">
        <f t="shared" si="26"/>
        <v>-123269133.71966664</v>
      </c>
      <c r="R208" s="130">
        <f t="shared" si="26"/>
        <v>-133946943.00933331</v>
      </c>
      <c r="S208" s="130">
        <f t="shared" si="26"/>
        <v>-144492489.29699999</v>
      </c>
      <c r="T208" s="130">
        <f t="shared" si="26"/>
        <v>-155057600.58466667</v>
      </c>
      <c r="U208" s="130">
        <f t="shared" si="26"/>
        <v>-165606746.87233335</v>
      </c>
      <c r="V208" s="130">
        <f t="shared" si="26"/>
        <v>-176160603.16000003</v>
      </c>
      <c r="W208" s="130">
        <f t="shared" si="26"/>
        <v>-185716321.11433336</v>
      </c>
      <c r="X208" s="130">
        <f t="shared" si="26"/>
        <v>-195238619.63866669</v>
      </c>
      <c r="Y208" s="130">
        <f t="shared" si="26"/>
        <v>-204724273.73300001</v>
      </c>
      <c r="Z208" s="130">
        <f t="shared" si="26"/>
        <v>-214227284.88983333</v>
      </c>
      <c r="AA208" s="130">
        <f t="shared" si="26"/>
        <v>-223647598.71716666</v>
      </c>
      <c r="AB208" s="130">
        <f t="shared" si="26"/>
        <v>-233069988.85699999</v>
      </c>
      <c r="AC208" s="130">
        <f t="shared" si="26"/>
        <v>-240822220.59529167</v>
      </c>
      <c r="AD208" s="130">
        <f t="shared" si="26"/>
        <v>-248257170.29385</v>
      </c>
      <c r="AE208" s="130">
        <f t="shared" si="26"/>
        <v>-255577043.24860835</v>
      </c>
      <c r="AF208" s="130">
        <f t="shared" si="26"/>
        <v>-262919021.2033667</v>
      </c>
      <c r="AG208" s="130">
        <f t="shared" si="26"/>
        <v>-270133463.36432505</v>
      </c>
      <c r="AH208" s="130">
        <f t="shared" si="26"/>
        <v>-277354205.5252834</v>
      </c>
      <c r="AI208" s="130">
        <f t="shared" si="26"/>
        <v>-284570002.68624175</v>
      </c>
      <c r="AJ208" s="130">
        <f t="shared" si="26"/>
        <v>-291892788.09100008</v>
      </c>
      <c r="AK208" s="130">
        <f t="shared" ref="AK208:BL208" si="27">AK207+AJ208</f>
        <v>-299210885.9457584</v>
      </c>
      <c r="AL208" s="130">
        <f t="shared" si="27"/>
        <v>-306653752.53181672</v>
      </c>
      <c r="AM208" s="130">
        <f t="shared" si="27"/>
        <v>-314179834.71167505</v>
      </c>
      <c r="AN208" s="130">
        <f t="shared" si="27"/>
        <v>-321813354.87283337</v>
      </c>
      <c r="AO208" s="130">
        <f t="shared" si="27"/>
        <v>-330789154.2851423</v>
      </c>
      <c r="AP208" s="130">
        <f t="shared" si="27"/>
        <v>-339170625.10549128</v>
      </c>
      <c r="AQ208" s="130">
        <f t="shared" si="27"/>
        <v>-347344188.54330021</v>
      </c>
      <c r="AR208" s="130">
        <f t="shared" si="27"/>
        <v>-355539856.98110914</v>
      </c>
      <c r="AS208" s="130">
        <f t="shared" si="27"/>
        <v>-363518282.66420811</v>
      </c>
      <c r="AT208" s="130">
        <f t="shared" si="27"/>
        <v>-371503008.34730709</v>
      </c>
      <c r="AU208" s="130">
        <f t="shared" si="27"/>
        <v>-379482789.03040606</v>
      </c>
      <c r="AV208" s="130">
        <f t="shared" si="27"/>
        <v>-387659163.06821501</v>
      </c>
      <c r="AW208" s="130">
        <f t="shared" si="27"/>
        <v>-395830747.70602399</v>
      </c>
      <c r="AX208" s="130">
        <f t="shared" si="27"/>
        <v>-404221663.65137297</v>
      </c>
      <c r="AY208" s="130">
        <f t="shared" si="27"/>
        <v>-412785492.45143193</v>
      </c>
      <c r="AZ208" s="130">
        <f t="shared" si="27"/>
        <v>-421551331.50903088</v>
      </c>
      <c r="BA208" s="130">
        <f t="shared" si="27"/>
        <v>-433434337.39677775</v>
      </c>
      <c r="BB208" s="130">
        <f t="shared" si="27"/>
        <v>-444301379.27501059</v>
      </c>
      <c r="BC208" s="130">
        <f t="shared" si="27"/>
        <v>-454823132.95840544</v>
      </c>
      <c r="BD208" s="130">
        <f t="shared" si="27"/>
        <v>-465366991.64180028</v>
      </c>
      <c r="BE208" s="130">
        <f t="shared" si="27"/>
        <v>-475551420.85535711</v>
      </c>
      <c r="BF208" s="130">
        <f t="shared" si="27"/>
        <v>-485742150.06891394</v>
      </c>
      <c r="BG208" s="130">
        <f t="shared" si="27"/>
        <v>-495927934.28247076</v>
      </c>
      <c r="BH208" s="130">
        <f t="shared" si="27"/>
        <v>-506452498.56586564</v>
      </c>
      <c r="BI208" s="130">
        <f t="shared" si="27"/>
        <v>-516972273.44926047</v>
      </c>
      <c r="BJ208" s="130">
        <f t="shared" si="27"/>
        <v>-527848760.45249331</v>
      </c>
      <c r="BK208" s="130">
        <f t="shared" si="27"/>
        <v>-539040347.02556419</v>
      </c>
      <c r="BL208" s="130">
        <f t="shared" si="27"/>
        <v>-550565754.66847301</v>
      </c>
      <c r="BM208" s="167">
        <f>SUM(D208:BL208)</f>
        <v>-16666052168.173149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32" workbookViewId="0">
      <pane xSplit="1" ySplit="2" topLeftCell="C34" activePane="bottomRight" state="frozen"/>
      <selection activeCell="B32" sqref="B32"/>
      <selection pane="topRight" activeCell="C32" sqref="C32"/>
      <selection pane="bottomLeft" activeCell="B34" sqref="B34"/>
      <selection pane="bottomRight"/>
    </sheetView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862</v>
      </c>
    </row>
    <row r="3" spans="2:63" x14ac:dyDescent="0.15">
      <c r="B3" s="136" t="s">
        <v>468</v>
      </c>
    </row>
    <row r="4" spans="2:63" x14ac:dyDescent="0.15">
      <c r="B4" s="135" t="s">
        <v>863</v>
      </c>
    </row>
    <row r="5" spans="2:63" x14ac:dyDescent="0.15">
      <c r="B5" s="136" t="s">
        <v>485</v>
      </c>
      <c r="C5" s="121">
        <f>C35</f>
        <v>-28592</v>
      </c>
      <c r="D5" s="121">
        <f>SUM(D35:O35)</f>
        <v>-112514652.99999999</v>
      </c>
      <c r="E5" s="121">
        <f>SUM(P35:AA35)</f>
        <v>-120526743.85699999</v>
      </c>
      <c r="F5" s="121">
        <f>SUM(AB35:AM35)</f>
        <v>-88743366.015833333</v>
      </c>
      <c r="G5" s="121">
        <f>SUM(AN35:AY35)</f>
        <v>-99737976.636197522</v>
      </c>
      <c r="H5" s="121">
        <f>SUM(AZ35:BK35)</f>
        <v>-129014423.15944219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468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864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500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487</v>
      </c>
      <c r="C9" s="121">
        <f>C39</f>
        <v>0</v>
      </c>
      <c r="D9" s="121">
        <f>SUM(D39:O39)</f>
        <v>-78525</v>
      </c>
      <c r="E9" s="121">
        <f>SUM(P39:AA39)</f>
        <v>-430443.75</v>
      </c>
      <c r="F9" s="121">
        <f>SUM(AB39:AM39)</f>
        <v>-271108.75</v>
      </c>
      <c r="G9" s="121">
        <f>SUM(AN39:AY39)</f>
        <v>-627422.5</v>
      </c>
      <c r="H9" s="121">
        <f>SUM(AZ39:BK39)</f>
        <v>-856805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488</v>
      </c>
      <c r="C10" s="121">
        <f>C40</f>
        <v>0</v>
      </c>
      <c r="D10" s="121">
        <f>SUM(D40:O40)</f>
        <v>-109500</v>
      </c>
      <c r="E10" s="121">
        <f>SUM(P40:AA40)</f>
        <v>-257850</v>
      </c>
      <c r="F10" s="121">
        <f>SUM(AB40:AM40)</f>
        <v>-181035</v>
      </c>
      <c r="G10" s="121">
        <f>SUM(AN40:AY40)</f>
        <v>-197923.5</v>
      </c>
      <c r="H10" s="121">
        <f>SUM(AZ40:BK40)</f>
        <v>-227338.65000000002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489</v>
      </c>
      <c r="C11" s="121">
        <f>C41</f>
        <v>0</v>
      </c>
      <c r="D11" s="121">
        <f>SUM(D41:O41)</f>
        <v>87750</v>
      </c>
      <c r="E11" s="121">
        <f>SUM(P41:AA41)</f>
        <v>187650</v>
      </c>
      <c r="F11" s="121">
        <f>SUM(AB41:AM41)</f>
        <v>112185</v>
      </c>
      <c r="G11" s="121">
        <f>SUM(AN41:AY41)</f>
        <v>114331.5</v>
      </c>
      <c r="H11" s="121">
        <f>SUM(AZ41:BK41)</f>
        <v>63969.75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847</v>
      </c>
      <c r="C13" s="121">
        <f t="shared" ref="C13:H13" si="0">SUM(C8:C12)</f>
        <v>0</v>
      </c>
      <c r="D13" s="121">
        <f t="shared" si="0"/>
        <v>-82000</v>
      </c>
      <c r="E13" s="121">
        <f t="shared" si="0"/>
        <v>-480243.75</v>
      </c>
      <c r="F13" s="121">
        <f t="shared" si="0"/>
        <v>-318950.41666666663</v>
      </c>
      <c r="G13" s="121">
        <f t="shared" si="0"/>
        <v>-689914.5</v>
      </c>
      <c r="H13" s="121">
        <f t="shared" si="0"/>
        <v>-999073.89999999991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1069</v>
      </c>
      <c r="C15" s="121">
        <f t="shared" ref="C15:H15" si="1">C5+C13</f>
        <v>-28592</v>
      </c>
      <c r="D15" s="121">
        <f t="shared" si="1"/>
        <v>-112596652.99999999</v>
      </c>
      <c r="E15" s="121">
        <f t="shared" si="1"/>
        <v>-121006987.60699999</v>
      </c>
      <c r="F15" s="121">
        <f t="shared" si="1"/>
        <v>-89062316.432500005</v>
      </c>
      <c r="G15" s="121">
        <f t="shared" si="1"/>
        <v>-100427891.13619752</v>
      </c>
      <c r="H15" s="121">
        <f t="shared" si="1"/>
        <v>-130013497.05944219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866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490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1071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868</v>
      </c>
      <c r="C22" s="121"/>
      <c r="D22" s="121"/>
      <c r="E22" s="121"/>
      <c r="F22" s="121"/>
      <c r="G22" s="121"/>
      <c r="H22" s="121"/>
      <c r="I22" s="121"/>
      <c r="J22" s="121">
        <f>+D23+C23</f>
        <v>155532583.91800001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1082</v>
      </c>
      <c r="C23" s="121">
        <f>C53</f>
        <v>46992642</v>
      </c>
      <c r="D23" s="121">
        <f>SUM(D53:O53)</f>
        <v>108539941.91800001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468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491</v>
      </c>
      <c r="C25" s="121">
        <f>+C23+C20+C15</f>
        <v>46964050</v>
      </c>
      <c r="D25" s="121">
        <f t="shared" ref="D25:H25" si="3">+D23+D20+D15</f>
        <v>-4155211.0819999725</v>
      </c>
      <c r="E25" s="121">
        <f t="shared" si="3"/>
        <v>-121013987.60699999</v>
      </c>
      <c r="F25" s="121">
        <f t="shared" si="3"/>
        <v>-89056816.432500005</v>
      </c>
      <c r="G25" s="121">
        <f t="shared" si="3"/>
        <v>-100427891.13619752</v>
      </c>
      <c r="H25" s="121">
        <f t="shared" si="3"/>
        <v>-130013497.05944219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493</v>
      </c>
      <c r="C27" s="121">
        <v>0</v>
      </c>
      <c r="D27" s="121">
        <f>+C28</f>
        <v>46964050</v>
      </c>
      <c r="E27" s="121">
        <f t="shared" ref="E27:H27" si="4">+D28</f>
        <v>42808838.918000028</v>
      </c>
      <c r="F27" s="121">
        <f t="shared" si="4"/>
        <v>-78205148.688999966</v>
      </c>
      <c r="G27" s="121">
        <f t="shared" si="4"/>
        <v>-167261965.12149996</v>
      </c>
      <c r="H27" s="121">
        <f t="shared" si="4"/>
        <v>-267689856.25769746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492</v>
      </c>
      <c r="C28" s="121">
        <f>C25</f>
        <v>46964050</v>
      </c>
      <c r="D28" s="121">
        <f>+D27+D25</f>
        <v>42808838.918000028</v>
      </c>
      <c r="E28" s="121">
        <f t="shared" ref="E28:H28" si="5">+E27+E25</f>
        <v>-78205148.688999966</v>
      </c>
      <c r="F28" s="121">
        <f t="shared" si="5"/>
        <v>-167261965.12149996</v>
      </c>
      <c r="G28" s="121">
        <f t="shared" si="5"/>
        <v>-267689856.25769746</v>
      </c>
      <c r="H28" s="121">
        <f t="shared" si="5"/>
        <v>-397703353.31713963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63" t="s">
        <v>35</v>
      </c>
      <c r="E30" s="363"/>
      <c r="F30" s="363"/>
      <c r="G30" s="363"/>
      <c r="H30" s="363"/>
      <c r="I30" s="363"/>
      <c r="J30" s="363"/>
      <c r="K30" s="363"/>
      <c r="L30" s="363"/>
      <c r="M30" s="363"/>
      <c r="N30" s="363"/>
      <c r="O30" s="363"/>
      <c r="P30" s="363" t="s">
        <v>36</v>
      </c>
      <c r="Q30" s="363"/>
      <c r="R30" s="363"/>
      <c r="S30" s="363"/>
      <c r="T30" s="363"/>
      <c r="U30" s="363"/>
      <c r="V30" s="363"/>
      <c r="W30" s="363"/>
      <c r="X30" s="363"/>
      <c r="Y30" s="363"/>
      <c r="Z30" s="363"/>
      <c r="AA30" s="363"/>
      <c r="AB30" s="363" t="s">
        <v>37</v>
      </c>
      <c r="AC30" s="363"/>
      <c r="AD30" s="363"/>
      <c r="AE30" s="363"/>
      <c r="AF30" s="363"/>
      <c r="AG30" s="363"/>
      <c r="AH30" s="363"/>
      <c r="AI30" s="363"/>
      <c r="AJ30" s="363"/>
      <c r="AK30" s="363"/>
      <c r="AL30" s="363"/>
      <c r="AM30" s="363"/>
      <c r="AN30" s="363" t="s">
        <v>38</v>
      </c>
      <c r="AO30" s="363"/>
      <c r="AP30" s="363"/>
      <c r="AQ30" s="363"/>
      <c r="AR30" s="363"/>
      <c r="AS30" s="363"/>
      <c r="AT30" s="363"/>
      <c r="AU30" s="363"/>
      <c r="AV30" s="363"/>
      <c r="AW30" s="363"/>
      <c r="AX30" s="363"/>
      <c r="AY30" s="363"/>
      <c r="AZ30" s="363" t="s">
        <v>39</v>
      </c>
      <c r="BA30" s="363"/>
      <c r="BB30" s="363"/>
      <c r="BC30" s="363"/>
      <c r="BD30" s="363"/>
      <c r="BE30" s="363"/>
      <c r="BF30" s="363"/>
      <c r="BG30" s="363"/>
      <c r="BH30" s="363"/>
      <c r="BI30" s="363"/>
      <c r="BJ30" s="363"/>
      <c r="BK30" s="363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862</v>
      </c>
      <c r="C32" s="75"/>
      <c r="D32" s="363" t="s">
        <v>35</v>
      </c>
      <c r="E32" s="363"/>
      <c r="F32" s="363"/>
      <c r="G32" s="363"/>
      <c r="H32" s="363"/>
      <c r="I32" s="363"/>
      <c r="J32" s="363"/>
      <c r="K32" s="363"/>
      <c r="L32" s="363"/>
      <c r="M32" s="363"/>
      <c r="N32" s="363"/>
      <c r="O32" s="363"/>
      <c r="P32" s="363" t="s">
        <v>36</v>
      </c>
      <c r="Q32" s="363"/>
      <c r="R32" s="363"/>
      <c r="S32" s="363"/>
      <c r="T32" s="363"/>
      <c r="U32" s="363"/>
      <c r="V32" s="363"/>
      <c r="W32" s="363"/>
      <c r="X32" s="363"/>
      <c r="Y32" s="363"/>
      <c r="Z32" s="363"/>
      <c r="AA32" s="363"/>
      <c r="AB32" s="363" t="s">
        <v>37</v>
      </c>
      <c r="AC32" s="363"/>
      <c r="AD32" s="363"/>
      <c r="AE32" s="363"/>
      <c r="AF32" s="363"/>
      <c r="AG32" s="363"/>
      <c r="AH32" s="363"/>
      <c r="AI32" s="363"/>
      <c r="AJ32" s="363"/>
      <c r="AK32" s="363"/>
      <c r="AL32" s="363"/>
      <c r="AM32" s="363"/>
      <c r="AN32" s="363" t="s">
        <v>38</v>
      </c>
      <c r="AO32" s="363"/>
      <c r="AP32" s="363"/>
      <c r="AQ32" s="363"/>
      <c r="AR32" s="363"/>
      <c r="AS32" s="363"/>
      <c r="AT32" s="363"/>
      <c r="AU32" s="363"/>
      <c r="AV32" s="363"/>
      <c r="AW32" s="363"/>
      <c r="AX32" s="363"/>
      <c r="AY32" s="363"/>
      <c r="AZ32" s="363" t="s">
        <v>39</v>
      </c>
      <c r="BA32" s="363"/>
      <c r="BB32" s="363"/>
      <c r="BC32" s="363"/>
      <c r="BD32" s="363"/>
      <c r="BE32" s="363"/>
      <c r="BF32" s="363"/>
      <c r="BG32" s="363"/>
      <c r="BH32" s="363"/>
      <c r="BI32" s="363"/>
      <c r="BJ32" s="363"/>
      <c r="BK32" s="363"/>
    </row>
    <row r="33" spans="2:63" x14ac:dyDescent="0.15">
      <c r="B33" s="136" t="s">
        <v>468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863</v>
      </c>
    </row>
    <row r="35" spans="2:63" x14ac:dyDescent="0.15">
      <c r="B35" s="136" t="s">
        <v>485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-9360715.666666666</v>
      </c>
      <c r="H35" s="121">
        <f>'FIN-P&amp;L_CWS'!I207</f>
        <v>-9396355.666666666</v>
      </c>
      <c r="I35" s="121">
        <f>'FIN-P&amp;L_CWS'!J207</f>
        <v>-9397465.666666666</v>
      </c>
      <c r="J35" s="121">
        <f>'FIN-P&amp;L_CWS'!K207</f>
        <v>-9430255.666666666</v>
      </c>
      <c r="K35" s="121">
        <f>'FIN-P&amp;L_CWS'!L207</f>
        <v>-9397915.666666666</v>
      </c>
      <c r="L35" s="121">
        <f>'FIN-P&amp;L_CWS'!M207</f>
        <v>-9392305.666666666</v>
      </c>
      <c r="M35" s="121">
        <f>'FIN-P&amp;L_CWS'!N207</f>
        <v>-9357808.2866666652</v>
      </c>
      <c r="N35" s="121">
        <f>'FIN-P&amp;L_CWS'!O207</f>
        <v>-9343833.2866666652</v>
      </c>
      <c r="O35" s="121">
        <f>'FIN-P&amp;L_CWS'!P207</f>
        <v>-9322735.4266666658</v>
      </c>
      <c r="P35" s="121">
        <f>'FIN-P&amp;L_CWS'!Q207</f>
        <v>-10725888.719666665</v>
      </c>
      <c r="Q35" s="121">
        <f>'FIN-P&amp;L_CWS'!R207</f>
        <v>-10677809.289666668</v>
      </c>
      <c r="R35" s="121">
        <f>'FIN-P&amp;L_CWS'!S207</f>
        <v>-10545546.287666667</v>
      </c>
      <c r="S35" s="121">
        <f>'FIN-P&amp;L_CWS'!T207</f>
        <v>-10565111.287666667</v>
      </c>
      <c r="T35" s="121">
        <f>'FIN-P&amp;L_CWS'!U207</f>
        <v>-10549146.287666667</v>
      </c>
      <c r="U35" s="121">
        <f>'FIN-P&amp;L_CWS'!V207</f>
        <v>-10553856.287666667</v>
      </c>
      <c r="V35" s="121">
        <f>'FIN-P&amp;L_CWS'!W207</f>
        <v>-9555717.9543333352</v>
      </c>
      <c r="W35" s="121">
        <f>'FIN-P&amp;L_CWS'!X207</f>
        <v>-9522298.5243333336</v>
      </c>
      <c r="X35" s="121">
        <f>'FIN-P&amp;L_CWS'!Y207</f>
        <v>-9485654.0943333339</v>
      </c>
      <c r="Y35" s="121">
        <f>'FIN-P&amp;L_CWS'!Z207</f>
        <v>-9503011.1568333339</v>
      </c>
      <c r="Z35" s="121">
        <f>'FIN-P&amp;L_CWS'!AA207</f>
        <v>-9420313.827333333</v>
      </c>
      <c r="AA35" s="121">
        <f>'FIN-P&amp;L_CWS'!AB207</f>
        <v>-9422390.139833333</v>
      </c>
      <c r="AB35" s="121">
        <f>'FIN-P&amp;L_CWS'!AC207</f>
        <v>-7752231.7382916659</v>
      </c>
      <c r="AC35" s="121">
        <f>'FIN-P&amp;L_CWS'!AD207</f>
        <v>-7434949.6985583333</v>
      </c>
      <c r="AD35" s="121">
        <f>'FIN-P&amp;L_CWS'!AE207</f>
        <v>-7319872.954758333</v>
      </c>
      <c r="AE35" s="121">
        <f>'FIN-P&amp;L_CWS'!AF207</f>
        <v>-7341977.954758333</v>
      </c>
      <c r="AF35" s="121">
        <f>'FIN-P&amp;L_CWS'!AG207</f>
        <v>-7214442.1609583329</v>
      </c>
      <c r="AG35" s="121">
        <f>'FIN-P&amp;L_CWS'!AH207</f>
        <v>-7220742.1609583329</v>
      </c>
      <c r="AH35" s="121">
        <f>'FIN-P&amp;L_CWS'!AI207</f>
        <v>-7215797.1609583329</v>
      </c>
      <c r="AI35" s="121">
        <f>'FIN-P&amp;L_CWS'!AJ207</f>
        <v>-7322785.4047583332</v>
      </c>
      <c r="AJ35" s="121">
        <f>'FIN-P&amp;L_CWS'!AK207</f>
        <v>-7318097.8547583325</v>
      </c>
      <c r="AK35" s="121">
        <f>'FIN-P&amp;L_CWS'!AL207</f>
        <v>-7442866.5860583335</v>
      </c>
      <c r="AL35" s="121">
        <f>'FIN-P&amp;L_CWS'!AM207</f>
        <v>-7526082.1798583334</v>
      </c>
      <c r="AM35" s="121">
        <f>'FIN-P&amp;L_CWS'!AN207</f>
        <v>-7633520.1611583335</v>
      </c>
      <c r="AN35" s="121">
        <f>'FIN-P&amp;L_CWS'!AO207</f>
        <v>-8975799.4123089593</v>
      </c>
      <c r="AO35" s="121">
        <f>'FIN-P&amp;L_CWS'!AP207</f>
        <v>-8381470.8203489603</v>
      </c>
      <c r="AP35" s="121">
        <f>'FIN-P&amp;L_CWS'!AQ207</f>
        <v>-8173563.4378089588</v>
      </c>
      <c r="AQ35" s="121">
        <f>'FIN-P&amp;L_CWS'!AR207</f>
        <v>-8195668.4378089588</v>
      </c>
      <c r="AR35" s="121">
        <f>'FIN-P&amp;L_CWS'!AS207</f>
        <v>-7978425.6830989588</v>
      </c>
      <c r="AS35" s="121">
        <f>'FIN-P&amp;L_CWS'!AT207</f>
        <v>-7984725.6830989588</v>
      </c>
      <c r="AT35" s="121">
        <f>'FIN-P&amp;L_CWS'!AU207</f>
        <v>-7979780.6830989588</v>
      </c>
      <c r="AU35" s="121">
        <f>'FIN-P&amp;L_CWS'!AV207</f>
        <v>-8176374.0378089603</v>
      </c>
      <c r="AV35" s="121">
        <f>'FIN-P&amp;L_CWS'!AW207</f>
        <v>-8171584.6378089599</v>
      </c>
      <c r="AW35" s="121">
        <f>'FIN-P&amp;L_CWS'!AX207</f>
        <v>-8390915.9453489613</v>
      </c>
      <c r="AX35" s="121">
        <f>'FIN-P&amp;L_CWS'!AY207</f>
        <v>-8563828.8000589591</v>
      </c>
      <c r="AY35" s="121">
        <f>'FIN-P&amp;L_CWS'!AZ207</f>
        <v>-8765839.0575989597</v>
      </c>
      <c r="AZ35" s="121">
        <f>'FIN-P&amp;L_CWS'!BA207</f>
        <v>-11883005.887746852</v>
      </c>
      <c r="BA35" s="121">
        <f>'FIN-P&amp;L_CWS'!BB207</f>
        <v>-10867041.878232848</v>
      </c>
      <c r="BB35" s="121">
        <f>'FIN-P&amp;L_CWS'!BC207</f>
        <v>-10521753.683394847</v>
      </c>
      <c r="BC35" s="121">
        <f>'FIN-P&amp;L_CWS'!BD207</f>
        <v>-10543858.683394847</v>
      </c>
      <c r="BD35" s="121">
        <f>'FIN-P&amp;L_CWS'!BE207</f>
        <v>-10184429.21355685</v>
      </c>
      <c r="BE35" s="121">
        <f>'FIN-P&amp;L_CWS'!BF207</f>
        <v>-10190729.21355685</v>
      </c>
      <c r="BF35" s="121">
        <f>'FIN-P&amp;L_CWS'!BG207</f>
        <v>-10185784.21355685</v>
      </c>
      <c r="BG35" s="121">
        <f>'FIN-P&amp;L_CWS'!BH207</f>
        <v>-10524564.283394847</v>
      </c>
      <c r="BH35" s="121">
        <f>'FIN-P&amp;L_CWS'!BI207</f>
        <v>-10519774.883394849</v>
      </c>
      <c r="BI35" s="121">
        <f>'FIN-P&amp;L_CWS'!BJ207</f>
        <v>-10876487.003232848</v>
      </c>
      <c r="BJ35" s="121">
        <f>'FIN-P&amp;L_CWS'!BK207</f>
        <v>-11191586.57307085</v>
      </c>
      <c r="BK35" s="121">
        <f>'FIN-P&amp;L_CWS'!BL207</f>
        <v>-11525407.642908849</v>
      </c>
    </row>
    <row r="36" spans="2:63" x14ac:dyDescent="0.15">
      <c r="B36" s="136" t="s">
        <v>468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864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500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487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0</v>
      </c>
      <c r="H39" s="121">
        <f>'REV-AR_CWS'!H20*-1</f>
        <v>0</v>
      </c>
      <c r="I39" s="121">
        <f>'REV-AR_CWS'!I20*-1</f>
        <v>0</v>
      </c>
      <c r="J39" s="121">
        <f>'REV-AR_CWS'!J20*-1</f>
        <v>0</v>
      </c>
      <c r="K39" s="121">
        <f>'REV-AR_CWS'!K20*-1</f>
        <v>0</v>
      </c>
      <c r="L39" s="121">
        <f>'REV-AR_CWS'!L20*-1</f>
        <v>0</v>
      </c>
      <c r="M39" s="121">
        <f>'REV-AR_CWS'!M20*-1</f>
        <v>-40325</v>
      </c>
      <c r="N39" s="121">
        <f>'REV-AR_CWS'!N20*-1</f>
        <v>0</v>
      </c>
      <c r="O39" s="121">
        <f>'REV-AR_CWS'!O20*-1</f>
        <v>-38200</v>
      </c>
      <c r="P39" s="121">
        <f>'REV-AR_CWS'!P20*-1</f>
        <v>-47037.5</v>
      </c>
      <c r="Q39" s="121">
        <f>'REV-AR_CWS'!Q20*-1</f>
        <v>-43300</v>
      </c>
      <c r="R39" s="121">
        <f>'REV-AR_CWS'!R20*-1</f>
        <v>-168862.5</v>
      </c>
      <c r="S39" s="121">
        <f>'REV-AR_CWS'!S20*-1</f>
        <v>0</v>
      </c>
      <c r="T39" s="121">
        <f>'REV-AR_CWS'!T20*-1</f>
        <v>0</v>
      </c>
      <c r="U39" s="121">
        <f>'REV-AR_CWS'!U20*-1</f>
        <v>0</v>
      </c>
      <c r="V39" s="121">
        <f>'REV-AR_CWS'!V20*-1</f>
        <v>0</v>
      </c>
      <c r="W39" s="121">
        <f>'REV-AR_CWS'!W20*-1</f>
        <v>-43300</v>
      </c>
      <c r="X39" s="121">
        <f>'REV-AR_CWS'!X20*-1</f>
        <v>-43300</v>
      </c>
      <c r="Y39" s="121">
        <f>'REV-AR_CWS'!Y20*-1</f>
        <v>-1193.75</v>
      </c>
      <c r="Z39" s="121">
        <f>'REV-AR_CWS'!Z20*-1</f>
        <v>-82281.25</v>
      </c>
      <c r="AA39" s="121">
        <f>'REV-AR_CWS'!AA20*-1</f>
        <v>-1168.75</v>
      </c>
      <c r="AB39" s="121">
        <f>'REV-AR_CWS'!AB20*-1</f>
        <v>-132721.25</v>
      </c>
      <c r="AC39" s="121">
        <f>'REV-AR_CWS'!AC20*-1</f>
        <v>-384280</v>
      </c>
      <c r="AD39" s="121">
        <f>'REV-AR_CWS'!AD20*-1</f>
        <v>-131437.5</v>
      </c>
      <c r="AE39" s="121">
        <f>'REV-AR_CWS'!AE20*-1</f>
        <v>0</v>
      </c>
      <c r="AF39" s="121">
        <f>'REV-AR_CWS'!AF20*-1</f>
        <v>-127802.5</v>
      </c>
      <c r="AG39" s="121">
        <f>'REV-AR_CWS'!AG20*-1</f>
        <v>0</v>
      </c>
      <c r="AH39" s="121">
        <f>'REV-AR_CWS'!AH20*-1</f>
        <v>0</v>
      </c>
      <c r="AI39" s="121">
        <f>'REV-AR_CWS'!AI20*-1</f>
        <v>126887.5</v>
      </c>
      <c r="AJ39" s="121">
        <f>'REV-AR_CWS'!AJ20*-1</f>
        <v>-915</v>
      </c>
      <c r="AK39" s="121">
        <f>'REV-AR_CWS'!AK20*-1</f>
        <v>126496.25</v>
      </c>
      <c r="AL39" s="121">
        <f>'REV-AR_CWS'!AL20*-1</f>
        <v>126142.5</v>
      </c>
      <c r="AM39" s="121">
        <f>'REV-AR_CWS'!AM20*-1</f>
        <v>126521.25</v>
      </c>
      <c r="AN39" s="121">
        <f>'REV-AR_CWS'!AN20*-1</f>
        <v>-386310</v>
      </c>
      <c r="AO39" s="121">
        <f>'REV-AR_CWS'!AO20*-1</f>
        <v>-694407.5</v>
      </c>
      <c r="AP39" s="121">
        <f>'REV-AR_CWS'!AP20*-1</f>
        <v>-239032.5</v>
      </c>
      <c r="AQ39" s="121">
        <f>'REV-AR_CWS'!AQ20*-1</f>
        <v>0</v>
      </c>
      <c r="AR39" s="121">
        <f>'REV-AR_CWS'!AR20*-1</f>
        <v>-229032.5</v>
      </c>
      <c r="AS39" s="121">
        <f>'REV-AR_CWS'!AS20*-1</f>
        <v>0</v>
      </c>
      <c r="AT39" s="121">
        <f>'REV-AR_CWS'!AT20*-1</f>
        <v>0</v>
      </c>
      <c r="AU39" s="121">
        <f>'REV-AR_CWS'!AU20*-1</f>
        <v>228012.5</v>
      </c>
      <c r="AV39" s="121">
        <f>'REV-AR_CWS'!AV20*-1</f>
        <v>-1020</v>
      </c>
      <c r="AW39" s="121">
        <f>'REV-AR_CWS'!AW20*-1</f>
        <v>233485</v>
      </c>
      <c r="AX39" s="121">
        <f>'REV-AR_CWS'!AX20*-1</f>
        <v>227362.5</v>
      </c>
      <c r="AY39" s="121">
        <f>'REV-AR_CWS'!AY20*-1</f>
        <v>233520</v>
      </c>
      <c r="AZ39" s="121">
        <f>'REV-AR_CWS'!AZ20*-1</f>
        <v>-470140</v>
      </c>
      <c r="BA39" s="121">
        <f>'REV-AR_CWS'!BA20*-1</f>
        <v>-1125602.5</v>
      </c>
      <c r="BB39" s="121">
        <f>'REV-AR_CWS'!BB20*-1</f>
        <v>-379000</v>
      </c>
      <c r="BC39" s="121">
        <f>'REV-AR_CWS'!BC20*-1</f>
        <v>0</v>
      </c>
      <c r="BD39" s="121">
        <f>'REV-AR_CWS'!BD20*-1</f>
        <v>-374707.5</v>
      </c>
      <c r="BE39" s="121">
        <f>'REV-AR_CWS'!BE20*-1</f>
        <v>0</v>
      </c>
      <c r="BF39" s="121">
        <f>'REV-AR_CWS'!BF20*-1</f>
        <v>0</v>
      </c>
      <c r="BG39" s="121">
        <f>'REV-AR_CWS'!BG20*-1</f>
        <v>373687.5</v>
      </c>
      <c r="BH39" s="121">
        <f>'REV-AR_CWS'!BH20*-1</f>
        <v>-1020</v>
      </c>
      <c r="BI39" s="121">
        <f>'REV-AR_CWS'!BI20*-1</f>
        <v>373452.5</v>
      </c>
      <c r="BJ39" s="121">
        <f>'REV-AR_CWS'!BJ20*-1</f>
        <v>373037.5</v>
      </c>
      <c r="BK39" s="121">
        <f>'REV-AR_CWS'!BK20*-1</f>
        <v>373487.5</v>
      </c>
    </row>
    <row r="40" spans="2:63" x14ac:dyDescent="0.15">
      <c r="B40" s="127" t="s">
        <v>488</v>
      </c>
      <c r="C40" s="121">
        <f>'COGS-INVENTORY_CWS'!C43*-1</f>
        <v>0</v>
      </c>
      <c r="D40" s="121">
        <f>'COGS-INVENTORY_CWS'!D43*-1</f>
        <v>0</v>
      </c>
      <c r="E40" s="121">
        <f>'COGS-INVENTORY_CWS'!E43*-1</f>
        <v>0</v>
      </c>
      <c r="F40" s="121">
        <f>'COGS-INVENTORY_CWS'!F43*-1</f>
        <v>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0</v>
      </c>
      <c r="J40" s="121">
        <f>'COGS-INVENTORY_CWS'!J43*-1</f>
        <v>-14250</v>
      </c>
      <c r="K40" s="121">
        <f>'COGS-INVENTORY_CWS'!K43*-1</f>
        <v>-14250</v>
      </c>
      <c r="L40" s="121">
        <f>'COGS-INVENTORY_CWS'!L43*-1</f>
        <v>-27750</v>
      </c>
      <c r="M40" s="121">
        <f>'COGS-INVENTORY_CWS'!M43*-1</f>
        <v>-7500</v>
      </c>
      <c r="N40" s="121">
        <f>'COGS-INVENTORY_CWS'!N43*-1</f>
        <v>-15000</v>
      </c>
      <c r="O40" s="121">
        <f>'COGS-INVENTORY_CWS'!O43*-1</f>
        <v>-30750</v>
      </c>
      <c r="P40" s="121">
        <f>'COGS-INVENTORY_CWS'!P43*-1</f>
        <v>-33075</v>
      </c>
      <c r="Q40" s="121">
        <f>'COGS-INVENTORY_CWS'!Q43*-1</f>
        <v>-26325</v>
      </c>
      <c r="R40" s="121">
        <f>'COGS-INVENTORY_CWS'!R43*-1</f>
        <v>0</v>
      </c>
      <c r="S40" s="121">
        <f>'COGS-INVENTORY_CWS'!S43*-1</f>
        <v>0</v>
      </c>
      <c r="T40" s="121">
        <f>'COGS-INVENTORY_CWS'!T43*-1</f>
        <v>-6750</v>
      </c>
      <c r="U40" s="121">
        <f>'COGS-INVENTORY_CWS'!U43*-1</f>
        <v>-13500</v>
      </c>
      <c r="V40" s="121">
        <f>'COGS-INVENTORY_CWS'!V43*-1</f>
        <v>-13500</v>
      </c>
      <c r="W40" s="121">
        <f>'COGS-INVENTORY_CWS'!W43*-1</f>
        <v>-19575</v>
      </c>
      <c r="X40" s="121">
        <f>'COGS-INVENTORY_CWS'!X43*-1</f>
        <v>-12825</v>
      </c>
      <c r="Y40" s="121">
        <f>'COGS-INVENTORY_CWS'!Y43*-1</f>
        <v>-14850</v>
      </c>
      <c r="Z40" s="121">
        <f>'COGS-INVENTORY_CWS'!Z43*-1</f>
        <v>-50625</v>
      </c>
      <c r="AA40" s="121">
        <f>'COGS-INVENTORY_CWS'!AA43*-1</f>
        <v>-66825</v>
      </c>
      <c r="AB40" s="121">
        <f>'COGS-INVENTORY_CWS'!AB43*-1</f>
        <v>-58320</v>
      </c>
      <c r="AC40" s="121">
        <f>'COGS-INVENTORY_CWS'!AC43*-1</f>
        <v>-29160</v>
      </c>
      <c r="AD40" s="121">
        <f>'COGS-INVENTORY_CWS'!AD43*-1</f>
        <v>-14580</v>
      </c>
      <c r="AE40" s="121">
        <f>'COGS-INVENTORY_CWS'!AE43*-1</f>
        <v>-14580</v>
      </c>
      <c r="AF40" s="121">
        <f>'COGS-INVENTORY_CWS'!AF43*-1</f>
        <v>14580</v>
      </c>
      <c r="AG40" s="121">
        <f>'COGS-INVENTORY_CWS'!AG43*-1</f>
        <v>14580</v>
      </c>
      <c r="AH40" s="121">
        <f>'COGS-INVENTORY_CWS'!AH43*-1</f>
        <v>29160</v>
      </c>
      <c r="AI40" s="121">
        <f>'COGS-INVENTORY_CWS'!AI43*-1</f>
        <v>29160</v>
      </c>
      <c r="AJ40" s="121">
        <f>'COGS-INVENTORY_CWS'!AJ43*-1</f>
        <v>43740</v>
      </c>
      <c r="AK40" s="121">
        <f>'COGS-INVENTORY_CWS'!AK43*-1</f>
        <v>2430</v>
      </c>
      <c r="AL40" s="121">
        <f>'COGS-INVENTORY_CWS'!AL43*-1</f>
        <v>-80190</v>
      </c>
      <c r="AM40" s="121">
        <f>'COGS-INVENTORY_CWS'!AM43*-1</f>
        <v>-117855</v>
      </c>
      <c r="AN40" s="121">
        <f>'COGS-INVENTORY_CWS'!AN43*-1</f>
        <v>-82012.5</v>
      </c>
      <c r="AO40" s="121">
        <f>'COGS-INVENTORY_CWS'!AO43*-1</f>
        <v>-41006.25</v>
      </c>
      <c r="AP40" s="121">
        <f>'COGS-INVENTORY_CWS'!AP43*-1</f>
        <v>-20229.75</v>
      </c>
      <c r="AQ40" s="121">
        <f>'COGS-INVENTORY_CWS'!AQ43*-1</f>
        <v>-20229.75</v>
      </c>
      <c r="AR40" s="121">
        <f>'COGS-INVENTORY_CWS'!AR43*-1</f>
        <v>20229.75</v>
      </c>
      <c r="AS40" s="121">
        <f>'COGS-INVENTORY_CWS'!AS43*-1</f>
        <v>20229.75</v>
      </c>
      <c r="AT40" s="121">
        <f>'COGS-INVENTORY_CWS'!AT43*-1</f>
        <v>41006.25</v>
      </c>
      <c r="AU40" s="121">
        <f>'COGS-INVENTORY_CWS'!AU43*-1</f>
        <v>41006.25</v>
      </c>
      <c r="AV40" s="121">
        <f>'COGS-INVENTORY_CWS'!AV43*-1</f>
        <v>61782.75</v>
      </c>
      <c r="AW40" s="121">
        <f>'COGS-INVENTORY_CWS'!AW43*-1</f>
        <v>16402.5</v>
      </c>
      <c r="AX40" s="121">
        <f>'COGS-INVENTORY_CWS'!AX43*-1</f>
        <v>-92400.75</v>
      </c>
      <c r="AY40" s="121">
        <f>'COGS-INVENTORY_CWS'!AY43*-1</f>
        <v>-142701.75</v>
      </c>
      <c r="AZ40" s="121">
        <f>'COGS-INVENTORY_CWS'!AZ43*-1</f>
        <v>-106288.19999999998</v>
      </c>
      <c r="BA40" s="121">
        <f>'COGS-INVENTORY_CWS'!BA43*-1</f>
        <v>-53144.100000000006</v>
      </c>
      <c r="BB40" s="121">
        <f>'COGS-INVENTORY_CWS'!BB43*-1</f>
        <v>-26572.050000000017</v>
      </c>
      <c r="BC40" s="121">
        <f>'COGS-INVENTORY_CWS'!BC43*-1</f>
        <v>-26572.050000000017</v>
      </c>
      <c r="BD40" s="121">
        <f>'COGS-INVENTORY_CWS'!BD43*-1</f>
        <v>26572.050000000017</v>
      </c>
      <c r="BE40" s="121">
        <f>'COGS-INVENTORY_CWS'!BE43*-1</f>
        <v>26572.050000000017</v>
      </c>
      <c r="BF40" s="121">
        <f>'COGS-INVENTORY_CWS'!BF43*-1</f>
        <v>53144.100000000006</v>
      </c>
      <c r="BG40" s="121">
        <f>'COGS-INVENTORY_CWS'!BG43*-1</f>
        <v>53144.099999999977</v>
      </c>
      <c r="BH40" s="121">
        <f>'COGS-INVENTORY_CWS'!BH43*-1</f>
        <v>79716.149999999994</v>
      </c>
      <c r="BI40" s="121">
        <f>'COGS-INVENTORY_CWS'!BI43*-1</f>
        <v>-33461.100000000006</v>
      </c>
      <c r="BJ40" s="121">
        <f>'COGS-INVENTORY_CWS'!BJ43*-1</f>
        <v>-60033.149999999994</v>
      </c>
      <c r="BK40" s="121">
        <f>'COGS-INVENTORY_CWS'!BK43*-1</f>
        <v>-160416.45000000001</v>
      </c>
    </row>
    <row r="41" spans="2:63" x14ac:dyDescent="0.15">
      <c r="B41" s="127" t="s">
        <v>489</v>
      </c>
      <c r="C41" s="121">
        <f>'COGS-INVENTORY_CWS'!C70</f>
        <v>0</v>
      </c>
      <c r="D41" s="121">
        <f>'COGS-INVENTORY_CWS'!D70</f>
        <v>0</v>
      </c>
      <c r="E41" s="121">
        <f>'COGS-INVENTORY_CWS'!E70</f>
        <v>0</v>
      </c>
      <c r="F41" s="121">
        <f>'COGS-INVENTORY_CWS'!F70</f>
        <v>0</v>
      </c>
      <c r="G41" s="121">
        <f>'COGS-INVENTORY_CWS'!G70</f>
        <v>0</v>
      </c>
      <c r="H41" s="121">
        <f>'COGS-INVENTORY_CWS'!H70</f>
        <v>0</v>
      </c>
      <c r="I41" s="121">
        <f>'COGS-INVENTORY_CWS'!I70</f>
        <v>0</v>
      </c>
      <c r="J41" s="121">
        <f>'COGS-INVENTORY_CWS'!J70</f>
        <v>14250</v>
      </c>
      <c r="K41" s="121">
        <f>'COGS-INVENTORY_CWS'!K70</f>
        <v>14250</v>
      </c>
      <c r="L41" s="121">
        <f>'COGS-INVENTORY_CWS'!L70</f>
        <v>13500</v>
      </c>
      <c r="M41" s="121">
        <f>'COGS-INVENTORY_CWS'!M70</f>
        <v>7500</v>
      </c>
      <c r="N41" s="121">
        <f>'COGS-INVENTORY_CWS'!N70</f>
        <v>1500</v>
      </c>
      <c r="O41" s="121">
        <f>'COGS-INVENTORY_CWS'!O70</f>
        <v>36750</v>
      </c>
      <c r="P41" s="121">
        <f>'COGS-INVENTORY_CWS'!P70</f>
        <v>23400</v>
      </c>
      <c r="Q41" s="121">
        <f>'COGS-INVENTORY_CWS'!Q70</f>
        <v>-5850</v>
      </c>
      <c r="R41" s="121">
        <f>'COGS-INVENTORY_CWS'!R70</f>
        <v>0</v>
      </c>
      <c r="S41" s="121">
        <f>'COGS-INVENTORY_CWS'!S70</f>
        <v>0</v>
      </c>
      <c r="T41" s="121">
        <f>'COGS-INVENTORY_CWS'!T70</f>
        <v>6750</v>
      </c>
      <c r="U41" s="121">
        <f>'COGS-INVENTORY_CWS'!U70</f>
        <v>13500</v>
      </c>
      <c r="V41" s="121">
        <f>'COGS-INVENTORY_CWS'!V70</f>
        <v>6750</v>
      </c>
      <c r="W41" s="121">
        <f>'COGS-INVENTORY_CWS'!W70</f>
        <v>12825</v>
      </c>
      <c r="X41" s="121">
        <f>'COGS-INVENTORY_CWS'!X70</f>
        <v>12825</v>
      </c>
      <c r="Y41" s="121">
        <f>'COGS-INVENTORY_CWS'!Y70</f>
        <v>2025</v>
      </c>
      <c r="Z41" s="121">
        <f>'COGS-INVENTORY_CWS'!Z70</f>
        <v>50625</v>
      </c>
      <c r="AA41" s="121">
        <f>'COGS-INVENTORY_CWS'!AA70</f>
        <v>64800</v>
      </c>
      <c r="AB41" s="121">
        <f>'COGS-INVENTORY_CWS'!AB70</f>
        <v>1620</v>
      </c>
      <c r="AC41" s="121">
        <f>'COGS-INVENTORY_CWS'!AC70</f>
        <v>0</v>
      </c>
      <c r="AD41" s="121">
        <f>'COGS-INVENTORY_CWS'!AD70</f>
        <v>14580</v>
      </c>
      <c r="AE41" s="121">
        <f>'COGS-INVENTORY_CWS'!AE70</f>
        <v>0</v>
      </c>
      <c r="AF41" s="121">
        <f>'COGS-INVENTORY_CWS'!AF70</f>
        <v>-14580</v>
      </c>
      <c r="AG41" s="121">
        <f>'COGS-INVENTORY_CWS'!AG70</f>
        <v>-14580</v>
      </c>
      <c r="AH41" s="121">
        <f>'COGS-INVENTORY_CWS'!AH70</f>
        <v>-14580</v>
      </c>
      <c r="AI41" s="121">
        <f>'COGS-INVENTORY_CWS'!AI70</f>
        <v>-29160</v>
      </c>
      <c r="AJ41" s="121">
        <f>'COGS-INVENTORY_CWS'!AJ70</f>
        <v>-29160</v>
      </c>
      <c r="AK41" s="121">
        <f>'COGS-INVENTORY_CWS'!AK70</f>
        <v>12150</v>
      </c>
      <c r="AL41" s="121">
        <f>'COGS-INVENTORY_CWS'!AL70</f>
        <v>94770</v>
      </c>
      <c r="AM41" s="121">
        <f>'COGS-INVENTORY_CWS'!AM70</f>
        <v>91125</v>
      </c>
      <c r="AN41" s="121">
        <f>'COGS-INVENTORY_CWS'!AN70</f>
        <v>2551.5</v>
      </c>
      <c r="AO41" s="121">
        <f>'COGS-INVENTORY_CWS'!AO70</f>
        <v>-303.75</v>
      </c>
      <c r="AP41" s="121">
        <f>'COGS-INVENTORY_CWS'!AP70</f>
        <v>20229.75</v>
      </c>
      <c r="AQ41" s="121">
        <f>'COGS-INVENTORY_CWS'!AQ70</f>
        <v>0</v>
      </c>
      <c r="AR41" s="121">
        <f>'COGS-INVENTORY_CWS'!AR70</f>
        <v>-20229.75</v>
      </c>
      <c r="AS41" s="121">
        <f>'COGS-INVENTORY_CWS'!AS70</f>
        <v>-20229.75</v>
      </c>
      <c r="AT41" s="121">
        <f>'COGS-INVENTORY_CWS'!AT70</f>
        <v>-20776.5</v>
      </c>
      <c r="AU41" s="121">
        <f>'COGS-INVENTORY_CWS'!AU70</f>
        <v>-41006.25</v>
      </c>
      <c r="AV41" s="121">
        <f>'COGS-INVENTORY_CWS'!AV70</f>
        <v>-41006.25</v>
      </c>
      <c r="AW41" s="121">
        <f>'COGS-INVENTORY_CWS'!AW70</f>
        <v>3827.25</v>
      </c>
      <c r="AX41" s="121">
        <f>'COGS-INVENTORY_CWS'!AX70</f>
        <v>113177.25</v>
      </c>
      <c r="AY41" s="121">
        <f>'COGS-INVENTORY_CWS'!AY70</f>
        <v>118098</v>
      </c>
      <c r="AZ41" s="121">
        <f>'COGS-INVENTORY_CWS'!AZ70</f>
        <v>2952.4499999999534</v>
      </c>
      <c r="BA41" s="121">
        <f>'COGS-INVENTORY_CWS'!BA70</f>
        <v>0</v>
      </c>
      <c r="BB41" s="121">
        <f>'COGS-INVENTORY_CWS'!BB70</f>
        <v>26572.050000000047</v>
      </c>
      <c r="BC41" s="121">
        <f>'COGS-INVENTORY_CWS'!BC70</f>
        <v>0</v>
      </c>
      <c r="BD41" s="121">
        <f>'COGS-INVENTORY_CWS'!BD70</f>
        <v>-26572.050000000047</v>
      </c>
      <c r="BE41" s="121">
        <f>'COGS-INVENTORY_CWS'!BE70</f>
        <v>-26572.050000000047</v>
      </c>
      <c r="BF41" s="121">
        <f>'COGS-INVENTORY_CWS'!BF70</f>
        <v>-26572.04999999993</v>
      </c>
      <c r="BG41" s="121">
        <f>'COGS-INVENTORY_CWS'!BG70</f>
        <v>-53144.099999999977</v>
      </c>
      <c r="BH41" s="121">
        <f>'COGS-INVENTORY_CWS'!BH70</f>
        <v>-53144.099999999977</v>
      </c>
      <c r="BI41" s="121">
        <f>'COGS-INVENTORY_CWS'!BI70</f>
        <v>60033.150000000023</v>
      </c>
      <c r="BJ41" s="121">
        <f>'COGS-INVENTORY_CWS'!BJ70</f>
        <v>86605.200000000012</v>
      </c>
      <c r="BK41" s="121">
        <f>'COGS-INVENTORY_CWS'!BK70</f>
        <v>73811.249999999942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847</v>
      </c>
      <c r="C43" s="121">
        <f>SUM(C38:C42)</f>
        <v>0</v>
      </c>
      <c r="D43" s="121">
        <f>SUM(D38:D42)</f>
        <v>716.66666666666663</v>
      </c>
      <c r="E43" s="121">
        <f>SUM(E38:E42)</f>
        <v>1308.3333333333333</v>
      </c>
      <c r="F43" s="121">
        <f t="shared" ref="F43:BK43" si="6">SUM(F38:F42)</f>
        <v>1475</v>
      </c>
      <c r="G43" s="121">
        <f t="shared" si="6"/>
        <v>1641.6666666666667</v>
      </c>
      <c r="H43" s="121">
        <f t="shared" si="6"/>
        <v>1641.6666666666667</v>
      </c>
      <c r="I43" s="121">
        <f t="shared" si="6"/>
        <v>1641.6666666666667</v>
      </c>
      <c r="J43" s="121">
        <f t="shared" si="6"/>
        <v>1641.6666666666661</v>
      </c>
      <c r="K43" s="121">
        <f t="shared" si="6"/>
        <v>1641.6666666666661</v>
      </c>
      <c r="L43" s="121">
        <f t="shared" si="6"/>
        <v>-12608.333333333332</v>
      </c>
      <c r="M43" s="121">
        <f t="shared" si="6"/>
        <v>-38683.333333333336</v>
      </c>
      <c r="N43" s="121">
        <f t="shared" si="6"/>
        <v>-11858.333333333334</v>
      </c>
      <c r="O43" s="121">
        <f t="shared" si="6"/>
        <v>-30558.333333333343</v>
      </c>
      <c r="P43" s="121">
        <f t="shared" si="6"/>
        <v>-55070.833333333343</v>
      </c>
      <c r="Q43" s="121">
        <f t="shared" si="6"/>
        <v>-73833.333333333343</v>
      </c>
      <c r="R43" s="121">
        <f t="shared" si="6"/>
        <v>-167220.83333333334</v>
      </c>
      <c r="S43" s="121">
        <f t="shared" si="6"/>
        <v>1641.6666666666667</v>
      </c>
      <c r="T43" s="121">
        <f t="shared" si="6"/>
        <v>1641.666666666667</v>
      </c>
      <c r="U43" s="121">
        <f t="shared" si="6"/>
        <v>1641.6666666666661</v>
      </c>
      <c r="V43" s="121">
        <f t="shared" si="6"/>
        <v>-4991.6666666666661</v>
      </c>
      <c r="W43" s="121">
        <f t="shared" si="6"/>
        <v>-48291.666666666664</v>
      </c>
      <c r="X43" s="121">
        <f t="shared" si="6"/>
        <v>-41541.666666666664</v>
      </c>
      <c r="Y43" s="121">
        <f t="shared" si="6"/>
        <v>-12260.416666666666</v>
      </c>
      <c r="Z43" s="121">
        <f t="shared" si="6"/>
        <v>-80522.916666666686</v>
      </c>
      <c r="AA43" s="121">
        <f t="shared" si="6"/>
        <v>-1435.4166666666715</v>
      </c>
      <c r="AB43" s="121">
        <f t="shared" si="6"/>
        <v>-187754.58333333331</v>
      </c>
      <c r="AC43" s="121">
        <f t="shared" si="6"/>
        <v>-411681.66666666669</v>
      </c>
      <c r="AD43" s="121">
        <f t="shared" si="6"/>
        <v>-129679.16666666669</v>
      </c>
      <c r="AE43" s="121">
        <f t="shared" si="6"/>
        <v>-12821.666666666666</v>
      </c>
      <c r="AF43" s="121">
        <f t="shared" si="6"/>
        <v>-126044.16666666667</v>
      </c>
      <c r="AG43" s="121">
        <f t="shared" si="6"/>
        <v>1758.3333333333339</v>
      </c>
      <c r="AH43" s="121">
        <f t="shared" si="6"/>
        <v>16338.333333333332</v>
      </c>
      <c r="AI43" s="121">
        <f t="shared" si="6"/>
        <v>128645.83333333331</v>
      </c>
      <c r="AJ43" s="121">
        <f t="shared" si="6"/>
        <v>15423.333333333336</v>
      </c>
      <c r="AK43" s="121">
        <f t="shared" si="6"/>
        <v>142834.58333333331</v>
      </c>
      <c r="AL43" s="121">
        <f t="shared" si="6"/>
        <v>142480.83333333331</v>
      </c>
      <c r="AM43" s="121">
        <f t="shared" si="6"/>
        <v>101549.58333333333</v>
      </c>
      <c r="AN43" s="121">
        <f t="shared" si="6"/>
        <v>-464012.66666666669</v>
      </c>
      <c r="AO43" s="121">
        <f t="shared" si="6"/>
        <v>-733959.16666666663</v>
      </c>
      <c r="AP43" s="121">
        <f t="shared" si="6"/>
        <v>-237274.16666666666</v>
      </c>
      <c r="AQ43" s="121">
        <f t="shared" si="6"/>
        <v>-18471.416666666668</v>
      </c>
      <c r="AR43" s="121">
        <f t="shared" si="6"/>
        <v>-227274.16666666666</v>
      </c>
      <c r="AS43" s="121">
        <f t="shared" si="6"/>
        <v>1758.3333333333321</v>
      </c>
      <c r="AT43" s="121">
        <f t="shared" si="6"/>
        <v>21988.083333333336</v>
      </c>
      <c r="AU43" s="121">
        <f t="shared" si="6"/>
        <v>229770.83333333337</v>
      </c>
      <c r="AV43" s="121">
        <f t="shared" si="6"/>
        <v>21514.833333333336</v>
      </c>
      <c r="AW43" s="121">
        <f t="shared" si="6"/>
        <v>255473.08333333334</v>
      </c>
      <c r="AX43" s="121">
        <f t="shared" si="6"/>
        <v>249897.33333333334</v>
      </c>
      <c r="AY43" s="121">
        <f t="shared" si="6"/>
        <v>210674.58333333334</v>
      </c>
      <c r="AZ43" s="121">
        <f t="shared" si="6"/>
        <v>-571717.41666666674</v>
      </c>
      <c r="BA43" s="121">
        <f t="shared" si="6"/>
        <v>-1176988.2666666668</v>
      </c>
      <c r="BB43" s="121">
        <f t="shared" si="6"/>
        <v>-377241.66666666663</v>
      </c>
      <c r="BC43" s="121">
        <f t="shared" si="6"/>
        <v>-24813.716666666685</v>
      </c>
      <c r="BD43" s="121">
        <f t="shared" si="6"/>
        <v>-372949.16666666674</v>
      </c>
      <c r="BE43" s="121">
        <f t="shared" si="6"/>
        <v>1758.333333333303</v>
      </c>
      <c r="BF43" s="121">
        <f t="shared" si="6"/>
        <v>28330.383333333411</v>
      </c>
      <c r="BG43" s="121">
        <f t="shared" si="6"/>
        <v>375445.83333333331</v>
      </c>
      <c r="BH43" s="121">
        <f t="shared" si="6"/>
        <v>27310.383333333346</v>
      </c>
      <c r="BI43" s="121">
        <f t="shared" si="6"/>
        <v>401782.8833333333</v>
      </c>
      <c r="BJ43" s="121">
        <f t="shared" si="6"/>
        <v>401367.88333333336</v>
      </c>
      <c r="BK43" s="121">
        <f t="shared" si="6"/>
        <v>288640.63333333324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1069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-9363214</v>
      </c>
      <c r="G45" s="121">
        <f t="shared" si="7"/>
        <v>-9359074</v>
      </c>
      <c r="H45" s="121">
        <f t="shared" si="7"/>
        <v>-9394714</v>
      </c>
      <c r="I45" s="121">
        <f t="shared" si="7"/>
        <v>-9395824</v>
      </c>
      <c r="J45" s="121">
        <f t="shared" si="7"/>
        <v>-9428614</v>
      </c>
      <c r="K45" s="121">
        <f t="shared" si="7"/>
        <v>-9396274</v>
      </c>
      <c r="L45" s="121">
        <f t="shared" si="7"/>
        <v>-9404914</v>
      </c>
      <c r="M45" s="121">
        <f t="shared" si="7"/>
        <v>-9396491.6199999992</v>
      </c>
      <c r="N45" s="121">
        <f t="shared" si="7"/>
        <v>-9355691.6199999992</v>
      </c>
      <c r="O45" s="121">
        <f t="shared" si="7"/>
        <v>-9353293.7599999998</v>
      </c>
      <c r="P45" s="121">
        <f t="shared" si="7"/>
        <v>-10780959.552999999</v>
      </c>
      <c r="Q45" s="121">
        <f t="shared" si="7"/>
        <v>-10751642.623000002</v>
      </c>
      <c r="R45" s="121">
        <f t="shared" si="7"/>
        <v>-10712767.121000001</v>
      </c>
      <c r="S45" s="121">
        <f t="shared" si="7"/>
        <v>-10563469.621000001</v>
      </c>
      <c r="T45" s="121">
        <f t="shared" si="7"/>
        <v>-10547504.621000001</v>
      </c>
      <c r="U45" s="121">
        <f t="shared" si="7"/>
        <v>-10552214.621000001</v>
      </c>
      <c r="V45" s="121">
        <f t="shared" si="7"/>
        <v>-9560709.6210000012</v>
      </c>
      <c r="W45" s="121">
        <f t="shared" si="7"/>
        <v>-9570590.1909999996</v>
      </c>
      <c r="X45" s="121">
        <f t="shared" si="7"/>
        <v>-9527195.7609999999</v>
      </c>
      <c r="Y45" s="121">
        <f t="shared" si="7"/>
        <v>-9515271.5734999999</v>
      </c>
      <c r="Z45" s="121">
        <f t="shared" si="7"/>
        <v>-9500836.743999999</v>
      </c>
      <c r="AA45" s="121">
        <f t="shared" si="7"/>
        <v>-9423825.556499999</v>
      </c>
      <c r="AB45" s="121">
        <f t="shared" si="7"/>
        <v>-7939986.3216249989</v>
      </c>
      <c r="AC45" s="121">
        <f t="shared" si="7"/>
        <v>-7846631.3652250003</v>
      </c>
      <c r="AD45" s="121">
        <f t="shared" si="7"/>
        <v>-7449552.121425</v>
      </c>
      <c r="AE45" s="121">
        <f t="shared" si="7"/>
        <v>-7354799.621425</v>
      </c>
      <c r="AF45" s="121">
        <f t="shared" si="7"/>
        <v>-7340486.3276249999</v>
      </c>
      <c r="AG45" s="121">
        <f t="shared" si="7"/>
        <v>-7218983.8276249999</v>
      </c>
      <c r="AH45" s="121">
        <f t="shared" si="7"/>
        <v>-7199458.8276249999</v>
      </c>
      <c r="AI45" s="121">
        <f t="shared" ref="AI45:BK45" si="8">AI35+AI43</f>
        <v>-7194139.5714250002</v>
      </c>
      <c r="AJ45" s="121">
        <f t="shared" si="8"/>
        <v>-7302674.5214249995</v>
      </c>
      <c r="AK45" s="121">
        <f t="shared" si="8"/>
        <v>-7300032.0027250005</v>
      </c>
      <c r="AL45" s="121">
        <f t="shared" si="8"/>
        <v>-7383601.3465250004</v>
      </c>
      <c r="AM45" s="121">
        <f t="shared" si="8"/>
        <v>-7531970.5778250005</v>
      </c>
      <c r="AN45" s="121">
        <f t="shared" si="8"/>
        <v>-9439812.0789756253</v>
      </c>
      <c r="AO45" s="121">
        <f t="shared" si="8"/>
        <v>-9115429.9870156273</v>
      </c>
      <c r="AP45" s="121">
        <f t="shared" si="8"/>
        <v>-8410837.6044756249</v>
      </c>
      <c r="AQ45" s="121">
        <f t="shared" si="8"/>
        <v>-8214139.8544756258</v>
      </c>
      <c r="AR45" s="121">
        <f t="shared" si="8"/>
        <v>-8205699.8497656258</v>
      </c>
      <c r="AS45" s="121">
        <f t="shared" si="8"/>
        <v>-7982967.3497656258</v>
      </c>
      <c r="AT45" s="121">
        <f t="shared" si="8"/>
        <v>-7957792.5997656258</v>
      </c>
      <c r="AU45" s="121">
        <f t="shared" si="8"/>
        <v>-7946603.2044756273</v>
      </c>
      <c r="AV45" s="121">
        <f t="shared" si="8"/>
        <v>-8150069.8044756269</v>
      </c>
      <c r="AW45" s="121">
        <f t="shared" si="8"/>
        <v>-8135442.8620156283</v>
      </c>
      <c r="AX45" s="121">
        <f t="shared" si="8"/>
        <v>-8313931.466725626</v>
      </c>
      <c r="AY45" s="121">
        <f t="shared" si="8"/>
        <v>-8555164.4742656257</v>
      </c>
      <c r="AZ45" s="121">
        <f t="shared" si="8"/>
        <v>-12454723.304413518</v>
      </c>
      <c r="BA45" s="121">
        <f t="shared" si="8"/>
        <v>-12044030.144899515</v>
      </c>
      <c r="BB45" s="121">
        <f t="shared" si="8"/>
        <v>-10898995.350061513</v>
      </c>
      <c r="BC45" s="121">
        <f t="shared" si="8"/>
        <v>-10568672.400061514</v>
      </c>
      <c r="BD45" s="121">
        <f t="shared" si="8"/>
        <v>-10557378.380223516</v>
      </c>
      <c r="BE45" s="121">
        <f t="shared" si="8"/>
        <v>-10188970.880223516</v>
      </c>
      <c r="BF45" s="121">
        <f t="shared" si="8"/>
        <v>-10157453.830223517</v>
      </c>
      <c r="BG45" s="121">
        <f t="shared" si="8"/>
        <v>-10149118.450061513</v>
      </c>
      <c r="BH45" s="121">
        <f t="shared" si="8"/>
        <v>-10492464.500061516</v>
      </c>
      <c r="BI45" s="121">
        <f t="shared" si="8"/>
        <v>-10474704.119899515</v>
      </c>
      <c r="BJ45" s="121">
        <f t="shared" si="8"/>
        <v>-10790218.689737517</v>
      </c>
      <c r="BK45" s="121">
        <f t="shared" si="8"/>
        <v>-11236767.009575516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866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490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1070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868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1082</v>
      </c>
      <c r="C53" s="121">
        <f>'FIN-VALUE_CWS'!C13</f>
        <v>46992642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56377809.24000001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52162132.678000003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468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491</v>
      </c>
      <c r="C55" s="121">
        <f>+C45+C50+C53</f>
        <v>46964050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-9373214</v>
      </c>
      <c r="G55" s="121">
        <f t="shared" si="10"/>
        <v>-9369074</v>
      </c>
      <c r="H55" s="121">
        <f t="shared" si="10"/>
        <v>46983095.24000001</v>
      </c>
      <c r="I55" s="121">
        <f t="shared" si="10"/>
        <v>-9395824</v>
      </c>
      <c r="J55" s="121">
        <f t="shared" si="10"/>
        <v>-9428614</v>
      </c>
      <c r="K55" s="121">
        <f t="shared" si="10"/>
        <v>-9396274</v>
      </c>
      <c r="L55" s="121">
        <f t="shared" si="10"/>
        <v>-9404914</v>
      </c>
      <c r="M55" s="121">
        <f t="shared" si="10"/>
        <v>-9396491.6199999992</v>
      </c>
      <c r="N55" s="121">
        <f t="shared" si="10"/>
        <v>42806441.058000006</v>
      </c>
      <c r="O55" s="121">
        <f t="shared" si="10"/>
        <v>-9353293.7599999998</v>
      </c>
      <c r="P55" s="121">
        <f t="shared" si="10"/>
        <v>-10780959.552999999</v>
      </c>
      <c r="Q55" s="121">
        <f t="shared" si="10"/>
        <v>-10751642.623000002</v>
      </c>
      <c r="R55" s="121">
        <f t="shared" si="10"/>
        <v>-10712767.121000001</v>
      </c>
      <c r="S55" s="121">
        <f t="shared" si="10"/>
        <v>-10563469.621000001</v>
      </c>
      <c r="T55" s="121">
        <f t="shared" si="10"/>
        <v>-10547504.621000001</v>
      </c>
      <c r="U55" s="121">
        <f t="shared" si="10"/>
        <v>-10552214.621000001</v>
      </c>
      <c r="V55" s="121">
        <f t="shared" si="10"/>
        <v>-9567709.6210000012</v>
      </c>
      <c r="W55" s="121">
        <f t="shared" si="10"/>
        <v>-9570590.1909999996</v>
      </c>
      <c r="X55" s="121">
        <f t="shared" si="10"/>
        <v>-9527195.7609999999</v>
      </c>
      <c r="Y55" s="121">
        <f t="shared" si="10"/>
        <v>-9515271.5734999999</v>
      </c>
      <c r="Z55" s="121">
        <f t="shared" si="10"/>
        <v>-9500836.743999999</v>
      </c>
      <c r="AA55" s="121">
        <f t="shared" si="10"/>
        <v>-9423825.556499999</v>
      </c>
      <c r="AB55" s="121">
        <f t="shared" si="10"/>
        <v>-7934486.3216249989</v>
      </c>
      <c r="AC55" s="121">
        <f t="shared" si="10"/>
        <v>-7846631.3652250003</v>
      </c>
      <c r="AD55" s="121">
        <f t="shared" si="10"/>
        <v>-7449552.121425</v>
      </c>
      <c r="AE55" s="121">
        <f t="shared" si="10"/>
        <v>-7354799.621425</v>
      </c>
      <c r="AF55" s="121">
        <f t="shared" si="10"/>
        <v>-7340486.3276249999</v>
      </c>
      <c r="AG55" s="121">
        <f t="shared" si="10"/>
        <v>-7218983.8276249999</v>
      </c>
      <c r="AH55" s="121">
        <f t="shared" si="10"/>
        <v>-7199458.8276249999</v>
      </c>
      <c r="AI55" s="121">
        <f t="shared" si="10"/>
        <v>-7194139.5714250002</v>
      </c>
      <c r="AJ55" s="121">
        <f t="shared" si="10"/>
        <v>-7302674.5214249995</v>
      </c>
      <c r="AK55" s="121">
        <f t="shared" si="10"/>
        <v>-7300032.0027250005</v>
      </c>
      <c r="AL55" s="121">
        <f t="shared" si="10"/>
        <v>-7383601.3465250004</v>
      </c>
      <c r="AM55" s="121">
        <f t="shared" si="10"/>
        <v>-7531970.5778250005</v>
      </c>
      <c r="AN55" s="121">
        <f t="shared" si="10"/>
        <v>-9439812.0789756253</v>
      </c>
      <c r="AO55" s="121">
        <f t="shared" si="10"/>
        <v>-9115429.9870156273</v>
      </c>
      <c r="AP55" s="121">
        <f t="shared" si="10"/>
        <v>-8410837.6044756249</v>
      </c>
      <c r="AQ55" s="121">
        <f t="shared" si="10"/>
        <v>-8214139.8544756258</v>
      </c>
      <c r="AR55" s="121">
        <f t="shared" si="10"/>
        <v>-8205699.8497656258</v>
      </c>
      <c r="AS55" s="121">
        <f t="shared" si="10"/>
        <v>-7982967.3497656258</v>
      </c>
      <c r="AT55" s="121">
        <f t="shared" si="10"/>
        <v>-7957792.5997656258</v>
      </c>
      <c r="AU55" s="121">
        <f t="shared" si="10"/>
        <v>-7946603.2044756273</v>
      </c>
      <c r="AV55" s="121">
        <f t="shared" si="10"/>
        <v>-8150069.8044756269</v>
      </c>
      <c r="AW55" s="121">
        <f t="shared" si="10"/>
        <v>-8135442.8620156283</v>
      </c>
      <c r="AX55" s="121">
        <f t="shared" si="10"/>
        <v>-8313931.466725626</v>
      </c>
      <c r="AY55" s="121">
        <f t="shared" si="10"/>
        <v>-8555164.4742656257</v>
      </c>
      <c r="AZ55" s="121">
        <f t="shared" si="10"/>
        <v>-12454723.304413518</v>
      </c>
      <c r="BA55" s="121">
        <f t="shared" si="10"/>
        <v>-12044030.144899515</v>
      </c>
      <c r="BB55" s="121">
        <f t="shared" si="10"/>
        <v>-10898995.350061513</v>
      </c>
      <c r="BC55" s="121">
        <f t="shared" si="10"/>
        <v>-10568672.400061514</v>
      </c>
      <c r="BD55" s="121">
        <f t="shared" si="10"/>
        <v>-10557378.380223516</v>
      </c>
      <c r="BE55" s="121">
        <f t="shared" si="10"/>
        <v>-10188970.880223516</v>
      </c>
      <c r="BF55" s="121">
        <f t="shared" si="10"/>
        <v>-10157453.830223517</v>
      </c>
      <c r="BG55" s="121">
        <f t="shared" si="10"/>
        <v>-10149118.450061513</v>
      </c>
      <c r="BH55" s="121">
        <f t="shared" si="10"/>
        <v>-10492464.500061516</v>
      </c>
      <c r="BI55" s="121">
        <f t="shared" si="10"/>
        <v>-10474704.119899515</v>
      </c>
      <c r="BJ55" s="121">
        <f t="shared" si="10"/>
        <v>-10790218.689737517</v>
      </c>
      <c r="BK55" s="121">
        <f t="shared" si="10"/>
        <v>-11236767.009575516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493</v>
      </c>
      <c r="C57" s="121">
        <v>0</v>
      </c>
      <c r="D57" s="121">
        <f t="shared" ref="D57:AI57" si="11">C58</f>
        <v>46964050</v>
      </c>
      <c r="E57" s="121">
        <f t="shared" si="11"/>
        <v>37532826</v>
      </c>
      <c r="F57" s="121">
        <f t="shared" si="11"/>
        <v>28137002</v>
      </c>
      <c r="G57" s="121">
        <f t="shared" si="11"/>
        <v>18763788</v>
      </c>
      <c r="H57" s="121">
        <f t="shared" si="11"/>
        <v>9394714</v>
      </c>
      <c r="I57" s="121">
        <f t="shared" si="11"/>
        <v>56377809.24000001</v>
      </c>
      <c r="J57" s="121">
        <f t="shared" si="11"/>
        <v>46981985.24000001</v>
      </c>
      <c r="K57" s="121">
        <f t="shared" si="11"/>
        <v>37553371.24000001</v>
      </c>
      <c r="L57" s="121">
        <f t="shared" si="11"/>
        <v>28157097.24000001</v>
      </c>
      <c r="M57" s="121">
        <f t="shared" si="11"/>
        <v>18752183.24000001</v>
      </c>
      <c r="N57" s="121">
        <f t="shared" si="11"/>
        <v>9355691.6200000104</v>
      </c>
      <c r="O57" s="121">
        <f t="shared" si="11"/>
        <v>52162132.678000018</v>
      </c>
      <c r="P57" s="121">
        <f t="shared" si="11"/>
        <v>42808838.91800002</v>
      </c>
      <c r="Q57" s="121">
        <f t="shared" si="11"/>
        <v>32027879.365000021</v>
      </c>
      <c r="R57" s="121">
        <f t="shared" si="11"/>
        <v>21276236.742000021</v>
      </c>
      <c r="S57" s="121">
        <f t="shared" si="11"/>
        <v>10563469.62100002</v>
      </c>
      <c r="T57" s="121">
        <f t="shared" si="11"/>
        <v>1.862645149230957E-8</v>
      </c>
      <c r="U57" s="121">
        <f t="shared" si="11"/>
        <v>-10547504.620999983</v>
      </c>
      <c r="V57" s="121">
        <f t="shared" si="11"/>
        <v>-21099719.241999984</v>
      </c>
      <c r="W57" s="121">
        <f t="shared" si="11"/>
        <v>-30667428.862999983</v>
      </c>
      <c r="X57" s="121">
        <f t="shared" si="11"/>
        <v>-40238019.053999983</v>
      </c>
      <c r="Y57" s="121">
        <f t="shared" si="11"/>
        <v>-49765214.814999983</v>
      </c>
      <c r="Z57" s="121">
        <f t="shared" si="11"/>
        <v>-59280486.388499983</v>
      </c>
      <c r="AA57" s="121">
        <f t="shared" si="11"/>
        <v>-68781323.132499978</v>
      </c>
      <c r="AB57" s="121">
        <f t="shared" si="11"/>
        <v>-78205148.688999981</v>
      </c>
      <c r="AC57" s="121">
        <f t="shared" si="11"/>
        <v>-86139635.010624975</v>
      </c>
      <c r="AD57" s="121">
        <f t="shared" si="11"/>
        <v>-93986266.375849977</v>
      </c>
      <c r="AE57" s="121">
        <f t="shared" si="11"/>
        <v>-101435818.49727498</v>
      </c>
      <c r="AF57" s="121">
        <f t="shared" si="11"/>
        <v>-108790618.11869998</v>
      </c>
      <c r="AG57" s="121">
        <f t="shared" si="11"/>
        <v>-116131104.44632499</v>
      </c>
      <c r="AH57" s="121">
        <f t="shared" si="11"/>
        <v>-123350088.27395</v>
      </c>
      <c r="AI57" s="121">
        <f t="shared" si="11"/>
        <v>-130549547.101575</v>
      </c>
      <c r="AJ57" s="121">
        <f t="shared" ref="AJ57:BK57" si="12">AI58</f>
        <v>-137743686.67300001</v>
      </c>
      <c r="AK57" s="121">
        <f t="shared" si="12"/>
        <v>-145046361.19442502</v>
      </c>
      <c r="AL57" s="121">
        <f t="shared" si="12"/>
        <v>-152346393.19715002</v>
      </c>
      <c r="AM57" s="121">
        <f t="shared" si="12"/>
        <v>-159729994.54367504</v>
      </c>
      <c r="AN57" s="121">
        <f t="shared" si="12"/>
        <v>-167261965.12150005</v>
      </c>
      <c r="AO57" s="121">
        <f t="shared" si="12"/>
        <v>-176701777.20047566</v>
      </c>
      <c r="AP57" s="121">
        <f t="shared" si="12"/>
        <v>-185817207.1874913</v>
      </c>
      <c r="AQ57" s="121">
        <f t="shared" si="12"/>
        <v>-194228044.79196692</v>
      </c>
      <c r="AR57" s="121">
        <f t="shared" si="12"/>
        <v>-202442184.64644253</v>
      </c>
      <c r="AS57" s="121">
        <f t="shared" si="12"/>
        <v>-210647884.49620816</v>
      </c>
      <c r="AT57" s="121">
        <f t="shared" si="12"/>
        <v>-218630851.84597379</v>
      </c>
      <c r="AU57" s="121">
        <f t="shared" si="12"/>
        <v>-226588644.44573942</v>
      </c>
      <c r="AV57" s="121">
        <f t="shared" si="12"/>
        <v>-234535247.65021506</v>
      </c>
      <c r="AW57" s="121">
        <f t="shared" si="12"/>
        <v>-242685317.45469069</v>
      </c>
      <c r="AX57" s="121">
        <f t="shared" si="12"/>
        <v>-250820760.31670633</v>
      </c>
      <c r="AY57" s="121">
        <f t="shared" si="12"/>
        <v>-259134691.78343195</v>
      </c>
      <c r="AZ57" s="121">
        <f t="shared" si="12"/>
        <v>-267689856.25769758</v>
      </c>
      <c r="BA57" s="121">
        <f t="shared" si="12"/>
        <v>-280144579.56211108</v>
      </c>
      <c r="BB57" s="121">
        <f t="shared" si="12"/>
        <v>-292188609.70701057</v>
      </c>
      <c r="BC57" s="121">
        <f t="shared" si="12"/>
        <v>-303087605.0570721</v>
      </c>
      <c r="BD57" s="121">
        <f t="shared" si="12"/>
        <v>-313656277.45713359</v>
      </c>
      <c r="BE57" s="121">
        <f t="shared" si="12"/>
        <v>-324213655.8373571</v>
      </c>
      <c r="BF57" s="121">
        <f t="shared" si="12"/>
        <v>-334402626.71758062</v>
      </c>
      <c r="BG57" s="121">
        <f t="shared" si="12"/>
        <v>-344560080.54780412</v>
      </c>
      <c r="BH57" s="121">
        <f t="shared" si="12"/>
        <v>-354709198.99786562</v>
      </c>
      <c r="BI57" s="121">
        <f t="shared" si="12"/>
        <v>-365201663.49792713</v>
      </c>
      <c r="BJ57" s="121">
        <f t="shared" si="12"/>
        <v>-375676367.61782664</v>
      </c>
      <c r="BK57" s="121">
        <f t="shared" si="12"/>
        <v>-386466586.30756414</v>
      </c>
      <c r="BL57" s="130"/>
    </row>
    <row r="58" spans="2:64" x14ac:dyDescent="0.15">
      <c r="B58" s="136" t="s">
        <v>492</v>
      </c>
      <c r="C58" s="121">
        <f>C55</f>
        <v>46964050</v>
      </c>
      <c r="D58" s="121">
        <f t="shared" ref="D58:AI58" si="13">D57+D55</f>
        <v>37532826</v>
      </c>
      <c r="E58" s="121">
        <f t="shared" si="13"/>
        <v>28137002</v>
      </c>
      <c r="F58" s="121">
        <f t="shared" si="13"/>
        <v>18763788</v>
      </c>
      <c r="G58" s="121">
        <f t="shared" si="13"/>
        <v>9394714</v>
      </c>
      <c r="H58" s="121">
        <f t="shared" si="13"/>
        <v>56377809.24000001</v>
      </c>
      <c r="I58" s="121">
        <f t="shared" si="13"/>
        <v>46981985.24000001</v>
      </c>
      <c r="J58" s="121">
        <f t="shared" si="13"/>
        <v>37553371.24000001</v>
      </c>
      <c r="K58" s="121">
        <f t="shared" si="13"/>
        <v>28157097.24000001</v>
      </c>
      <c r="L58" s="121">
        <f t="shared" si="13"/>
        <v>18752183.24000001</v>
      </c>
      <c r="M58" s="121">
        <f t="shared" si="13"/>
        <v>9355691.6200000104</v>
      </c>
      <c r="N58" s="121">
        <f t="shared" si="13"/>
        <v>52162132.678000018</v>
      </c>
      <c r="O58" s="121">
        <f t="shared" si="13"/>
        <v>42808838.91800002</v>
      </c>
      <c r="P58" s="121">
        <f t="shared" si="13"/>
        <v>32027879.365000021</v>
      </c>
      <c r="Q58" s="121">
        <f t="shared" si="13"/>
        <v>21276236.742000021</v>
      </c>
      <c r="R58" s="121">
        <f t="shared" si="13"/>
        <v>10563469.62100002</v>
      </c>
      <c r="S58" s="121">
        <f t="shared" si="13"/>
        <v>1.862645149230957E-8</v>
      </c>
      <c r="T58" s="121">
        <f t="shared" si="13"/>
        <v>-10547504.620999983</v>
      </c>
      <c r="U58" s="121">
        <f t="shared" si="13"/>
        <v>-21099719.241999984</v>
      </c>
      <c r="V58" s="121">
        <f t="shared" si="13"/>
        <v>-30667428.862999983</v>
      </c>
      <c r="W58" s="121">
        <f t="shared" si="13"/>
        <v>-40238019.053999983</v>
      </c>
      <c r="X58" s="121">
        <f t="shared" si="13"/>
        <v>-49765214.814999983</v>
      </c>
      <c r="Y58" s="121">
        <f t="shared" si="13"/>
        <v>-59280486.388499983</v>
      </c>
      <c r="Z58" s="121">
        <f t="shared" si="13"/>
        <v>-68781323.132499978</v>
      </c>
      <c r="AA58" s="121">
        <f t="shared" si="13"/>
        <v>-78205148.688999981</v>
      </c>
      <c r="AB58" s="121">
        <f t="shared" si="13"/>
        <v>-86139635.010624975</v>
      </c>
      <c r="AC58" s="121">
        <f t="shared" si="13"/>
        <v>-93986266.375849977</v>
      </c>
      <c r="AD58" s="121">
        <f t="shared" si="13"/>
        <v>-101435818.49727498</v>
      </c>
      <c r="AE58" s="121">
        <f t="shared" si="13"/>
        <v>-108790618.11869998</v>
      </c>
      <c r="AF58" s="121">
        <f t="shared" si="13"/>
        <v>-116131104.44632499</v>
      </c>
      <c r="AG58" s="121">
        <f t="shared" si="13"/>
        <v>-123350088.27395</v>
      </c>
      <c r="AH58" s="121">
        <f t="shared" si="13"/>
        <v>-130549547.101575</v>
      </c>
      <c r="AI58" s="121">
        <f t="shared" si="13"/>
        <v>-137743686.67300001</v>
      </c>
      <c r="AJ58" s="121">
        <f t="shared" ref="AJ58:BK58" si="14">AJ57+AJ55</f>
        <v>-145046361.19442502</v>
      </c>
      <c r="AK58" s="121">
        <f t="shared" si="14"/>
        <v>-152346393.19715002</v>
      </c>
      <c r="AL58" s="121">
        <f t="shared" si="14"/>
        <v>-159729994.54367504</v>
      </c>
      <c r="AM58" s="121">
        <f t="shared" si="14"/>
        <v>-167261965.12150005</v>
      </c>
      <c r="AN58" s="121">
        <f t="shared" si="14"/>
        <v>-176701777.20047566</v>
      </c>
      <c r="AO58" s="121">
        <f t="shared" si="14"/>
        <v>-185817207.1874913</v>
      </c>
      <c r="AP58" s="121">
        <f t="shared" si="14"/>
        <v>-194228044.79196692</v>
      </c>
      <c r="AQ58" s="121">
        <f t="shared" si="14"/>
        <v>-202442184.64644253</v>
      </c>
      <c r="AR58" s="121">
        <f t="shared" si="14"/>
        <v>-210647884.49620816</v>
      </c>
      <c r="AS58" s="121">
        <f t="shared" si="14"/>
        <v>-218630851.84597379</v>
      </c>
      <c r="AT58" s="121">
        <f t="shared" si="14"/>
        <v>-226588644.44573942</v>
      </c>
      <c r="AU58" s="121">
        <f t="shared" si="14"/>
        <v>-234535247.65021506</v>
      </c>
      <c r="AV58" s="121">
        <f t="shared" si="14"/>
        <v>-242685317.45469069</v>
      </c>
      <c r="AW58" s="121">
        <f t="shared" si="14"/>
        <v>-250820760.31670633</v>
      </c>
      <c r="AX58" s="121">
        <f t="shared" si="14"/>
        <v>-259134691.78343195</v>
      </c>
      <c r="AY58" s="121">
        <f t="shared" si="14"/>
        <v>-267689856.25769758</v>
      </c>
      <c r="AZ58" s="121">
        <f t="shared" si="14"/>
        <v>-280144579.56211108</v>
      </c>
      <c r="BA58" s="121">
        <f t="shared" si="14"/>
        <v>-292188609.70701057</v>
      </c>
      <c r="BB58" s="121">
        <f t="shared" si="14"/>
        <v>-303087605.0570721</v>
      </c>
      <c r="BC58" s="121">
        <f t="shared" si="14"/>
        <v>-313656277.45713359</v>
      </c>
      <c r="BD58" s="121">
        <f t="shared" si="14"/>
        <v>-324213655.8373571</v>
      </c>
      <c r="BE58" s="121">
        <f t="shared" si="14"/>
        <v>-334402626.71758062</v>
      </c>
      <c r="BF58" s="121">
        <f t="shared" si="14"/>
        <v>-344560080.54780412</v>
      </c>
      <c r="BG58" s="121">
        <f t="shared" si="14"/>
        <v>-354709198.99786562</v>
      </c>
      <c r="BH58" s="121">
        <f t="shared" si="14"/>
        <v>-365201663.49792713</v>
      </c>
      <c r="BI58" s="121">
        <f t="shared" si="14"/>
        <v>-375676367.61782664</v>
      </c>
      <c r="BJ58" s="121">
        <f t="shared" si="14"/>
        <v>-386466586.30756414</v>
      </c>
      <c r="BK58" s="121">
        <f t="shared" si="14"/>
        <v>-397703353.31713963</v>
      </c>
      <c r="BL58" s="130"/>
    </row>
    <row r="60" spans="2:64" x14ac:dyDescent="0.15">
      <c r="B60" s="138" t="s">
        <v>1096</v>
      </c>
      <c r="C60" s="130">
        <f>C53</f>
        <v>46992642</v>
      </c>
      <c r="D60" s="130">
        <f t="shared" ref="D60:AI60" si="15">D53+C60</f>
        <v>46992642</v>
      </c>
      <c r="E60" s="130">
        <f t="shared" si="15"/>
        <v>46992642</v>
      </c>
      <c r="F60" s="130">
        <f t="shared" si="15"/>
        <v>46992642</v>
      </c>
      <c r="G60" s="130">
        <f t="shared" si="15"/>
        <v>46992642</v>
      </c>
      <c r="H60" s="130">
        <f t="shared" si="15"/>
        <v>103370451.24000001</v>
      </c>
      <c r="I60" s="130">
        <f t="shared" si="15"/>
        <v>103370451.24000001</v>
      </c>
      <c r="J60" s="130">
        <f t="shared" si="15"/>
        <v>103370451.24000001</v>
      </c>
      <c r="K60" s="130">
        <f t="shared" si="15"/>
        <v>103370451.24000001</v>
      </c>
      <c r="L60" s="130">
        <f t="shared" si="15"/>
        <v>103370451.24000001</v>
      </c>
      <c r="M60" s="130">
        <f t="shared" si="15"/>
        <v>103370451.24000001</v>
      </c>
      <c r="N60" s="130">
        <f t="shared" si="15"/>
        <v>155532583.91800001</v>
      </c>
      <c r="O60" s="130">
        <f t="shared" si="15"/>
        <v>155532583.91800001</v>
      </c>
      <c r="P60" s="130">
        <f t="shared" si="15"/>
        <v>155532583.91800001</v>
      </c>
      <c r="Q60" s="130">
        <f t="shared" si="15"/>
        <v>155532583.91800001</v>
      </c>
      <c r="R60" s="130">
        <f t="shared" si="15"/>
        <v>155532583.91800001</v>
      </c>
      <c r="S60" s="130">
        <f t="shared" si="15"/>
        <v>155532583.91800001</v>
      </c>
      <c r="T60" s="130">
        <f t="shared" si="15"/>
        <v>155532583.91800001</v>
      </c>
      <c r="U60" s="130">
        <f t="shared" si="15"/>
        <v>155532583.91800001</v>
      </c>
      <c r="V60" s="130">
        <f t="shared" si="15"/>
        <v>155532583.91800001</v>
      </c>
      <c r="W60" s="130">
        <f t="shared" si="15"/>
        <v>155532583.91800001</v>
      </c>
      <c r="X60" s="130">
        <f t="shared" si="15"/>
        <v>155532583.91800001</v>
      </c>
      <c r="Y60" s="130">
        <f t="shared" si="15"/>
        <v>155532583.91800001</v>
      </c>
      <c r="Z60" s="130">
        <f t="shared" si="15"/>
        <v>155532583.91800001</v>
      </c>
      <c r="AA60" s="130">
        <f t="shared" si="15"/>
        <v>155532583.91800001</v>
      </c>
      <c r="AB60" s="130">
        <f t="shared" si="15"/>
        <v>155532583.91800001</v>
      </c>
      <c r="AC60" s="130">
        <f t="shared" si="15"/>
        <v>155532583.91800001</v>
      </c>
      <c r="AD60" s="130">
        <f t="shared" si="15"/>
        <v>155532583.91800001</v>
      </c>
      <c r="AE60" s="130">
        <f t="shared" si="15"/>
        <v>155532583.91800001</v>
      </c>
      <c r="AF60" s="130">
        <f t="shared" si="15"/>
        <v>155532583.91800001</v>
      </c>
      <c r="AG60" s="130">
        <f t="shared" si="15"/>
        <v>155532583.91800001</v>
      </c>
      <c r="AH60" s="130">
        <f t="shared" si="15"/>
        <v>155532583.91800001</v>
      </c>
      <c r="AI60" s="130">
        <f t="shared" si="15"/>
        <v>155532583.91800001</v>
      </c>
      <c r="AJ60" s="130">
        <f t="shared" ref="AJ60:BK60" si="16">AJ53+AI60</f>
        <v>155532583.91800001</v>
      </c>
      <c r="AK60" s="130">
        <f t="shared" si="16"/>
        <v>155532583.91800001</v>
      </c>
      <c r="AL60" s="130">
        <f t="shared" si="16"/>
        <v>155532583.91800001</v>
      </c>
      <c r="AM60" s="130">
        <f t="shared" si="16"/>
        <v>155532583.91800001</v>
      </c>
      <c r="AN60" s="130">
        <f t="shared" si="16"/>
        <v>155532583.91800001</v>
      </c>
      <c r="AO60" s="130">
        <f t="shared" si="16"/>
        <v>155532583.91800001</v>
      </c>
      <c r="AP60" s="130">
        <f t="shared" si="16"/>
        <v>155532583.91800001</v>
      </c>
      <c r="AQ60" s="130">
        <f t="shared" si="16"/>
        <v>155532583.91800001</v>
      </c>
      <c r="AR60" s="130">
        <f t="shared" si="16"/>
        <v>155532583.91800001</v>
      </c>
      <c r="AS60" s="130">
        <f t="shared" si="16"/>
        <v>155532583.91800001</v>
      </c>
      <c r="AT60" s="130">
        <f t="shared" si="16"/>
        <v>155532583.91800001</v>
      </c>
      <c r="AU60" s="130">
        <f t="shared" si="16"/>
        <v>155532583.91800001</v>
      </c>
      <c r="AV60" s="130">
        <f t="shared" si="16"/>
        <v>155532583.91800001</v>
      </c>
      <c r="AW60" s="130">
        <f t="shared" si="16"/>
        <v>155532583.91800001</v>
      </c>
      <c r="AX60" s="130">
        <f t="shared" si="16"/>
        <v>155532583.91800001</v>
      </c>
      <c r="AY60" s="130">
        <f t="shared" si="16"/>
        <v>155532583.91800001</v>
      </c>
      <c r="AZ60" s="130">
        <f t="shared" si="16"/>
        <v>155532583.91800001</v>
      </c>
      <c r="BA60" s="130">
        <f t="shared" si="16"/>
        <v>155532583.91800001</v>
      </c>
      <c r="BB60" s="130">
        <f t="shared" si="16"/>
        <v>155532583.91800001</v>
      </c>
      <c r="BC60" s="130">
        <f t="shared" si="16"/>
        <v>155532583.91800001</v>
      </c>
      <c r="BD60" s="130">
        <f t="shared" si="16"/>
        <v>155532583.91800001</v>
      </c>
      <c r="BE60" s="130">
        <f t="shared" si="16"/>
        <v>155532583.91800001</v>
      </c>
      <c r="BF60" s="130">
        <f t="shared" si="16"/>
        <v>155532583.91800001</v>
      </c>
      <c r="BG60" s="130">
        <f t="shared" si="16"/>
        <v>155532583.91800001</v>
      </c>
      <c r="BH60" s="130">
        <f t="shared" si="16"/>
        <v>155532583.91800001</v>
      </c>
      <c r="BI60" s="130">
        <f t="shared" si="16"/>
        <v>155532583.91800001</v>
      </c>
      <c r="BJ60" s="130">
        <f t="shared" si="16"/>
        <v>155532583.91800001</v>
      </c>
      <c r="BK60" s="130">
        <f t="shared" si="16"/>
        <v>155532583.91800001</v>
      </c>
    </row>
    <row r="62" spans="2:64" x14ac:dyDescent="0.15">
      <c r="B62" s="261" t="s">
        <v>1038</v>
      </c>
    </row>
    <row r="63" spans="2:64" x14ac:dyDescent="0.15">
      <c r="B63" s="261"/>
    </row>
    <row r="64" spans="2:64" x14ac:dyDescent="0.15">
      <c r="B64" s="135" t="s">
        <v>868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1082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468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491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-9373214</v>
      </c>
      <c r="G67" s="121">
        <f t="shared" si="17"/>
        <v>-9369074</v>
      </c>
      <c r="H67" s="121">
        <f t="shared" si="17"/>
        <v>-9394714</v>
      </c>
      <c r="I67" s="121">
        <f t="shared" si="17"/>
        <v>-9395824</v>
      </c>
      <c r="J67" s="121">
        <f t="shared" si="17"/>
        <v>-9428614</v>
      </c>
      <c r="K67" s="121">
        <f t="shared" si="17"/>
        <v>-9396274</v>
      </c>
      <c r="L67" s="121">
        <f t="shared" si="17"/>
        <v>-9404914</v>
      </c>
      <c r="M67" s="121">
        <f t="shared" si="17"/>
        <v>-9396491.6199999992</v>
      </c>
      <c r="N67" s="121">
        <f t="shared" si="17"/>
        <v>-9355691.6199999992</v>
      </c>
      <c r="O67" s="121">
        <f t="shared" si="17"/>
        <v>-9353293.7599999998</v>
      </c>
      <c r="P67" s="121">
        <f t="shared" si="17"/>
        <v>-10780959.552999999</v>
      </c>
      <c r="Q67" s="121">
        <f t="shared" si="17"/>
        <v>-10751642.623000002</v>
      </c>
      <c r="R67" s="121">
        <f t="shared" si="17"/>
        <v>-10712767.121000001</v>
      </c>
      <c r="S67" s="121">
        <f t="shared" si="17"/>
        <v>-10563469.621000001</v>
      </c>
      <c r="T67" s="121">
        <f t="shared" si="17"/>
        <v>-10547504.621000001</v>
      </c>
      <c r="U67" s="121">
        <f t="shared" si="17"/>
        <v>-10552214.621000001</v>
      </c>
      <c r="V67" s="121">
        <f t="shared" si="17"/>
        <v>-9567709.6210000012</v>
      </c>
      <c r="W67" s="121">
        <f t="shared" si="17"/>
        <v>-9570590.1909999996</v>
      </c>
      <c r="X67" s="121">
        <f t="shared" si="17"/>
        <v>-9527195.7609999999</v>
      </c>
      <c r="Y67" s="121">
        <f t="shared" si="17"/>
        <v>-9515271.5734999999</v>
      </c>
      <c r="Z67" s="121">
        <f t="shared" si="17"/>
        <v>-9500836.743999999</v>
      </c>
      <c r="AA67" s="121">
        <f t="shared" si="17"/>
        <v>-9423825.556499999</v>
      </c>
      <c r="AB67" s="121">
        <f t="shared" si="17"/>
        <v>-7934486.3216249989</v>
      </c>
      <c r="AC67" s="121">
        <f t="shared" si="17"/>
        <v>-7846631.3652250003</v>
      </c>
      <c r="AD67" s="121">
        <f t="shared" si="17"/>
        <v>-7449552.121425</v>
      </c>
      <c r="AE67" s="121">
        <f t="shared" si="17"/>
        <v>-7354799.621425</v>
      </c>
      <c r="AF67" s="121">
        <f t="shared" si="17"/>
        <v>-7340486.3276249999</v>
      </c>
      <c r="AG67" s="121">
        <f t="shared" si="17"/>
        <v>-7218983.8276249999</v>
      </c>
      <c r="AH67" s="121">
        <f t="shared" si="17"/>
        <v>-7199458.8276249999</v>
      </c>
      <c r="AI67" s="121">
        <f t="shared" si="17"/>
        <v>-7194139.5714250002</v>
      </c>
      <c r="AJ67" s="121">
        <f t="shared" si="17"/>
        <v>-7302674.5214249995</v>
      </c>
      <c r="AK67" s="121">
        <f t="shared" si="17"/>
        <v>-7300032.0027250005</v>
      </c>
      <c r="AL67" s="121">
        <f t="shared" si="17"/>
        <v>-7383601.3465250004</v>
      </c>
      <c r="AM67" s="121">
        <f t="shared" si="17"/>
        <v>-7531970.5778250005</v>
      </c>
      <c r="AN67" s="121">
        <f t="shared" si="17"/>
        <v>-9439812.0789756253</v>
      </c>
      <c r="AO67" s="121">
        <f t="shared" si="17"/>
        <v>-9115429.9870156273</v>
      </c>
      <c r="AP67" s="121">
        <f t="shared" si="17"/>
        <v>-8410837.6044756249</v>
      </c>
      <c r="AQ67" s="121">
        <f t="shared" si="17"/>
        <v>-8214139.8544756258</v>
      </c>
      <c r="AR67" s="121">
        <f t="shared" si="17"/>
        <v>-8205699.8497656258</v>
      </c>
      <c r="AS67" s="121">
        <f t="shared" si="17"/>
        <v>-7982967.3497656258</v>
      </c>
      <c r="AT67" s="121">
        <f t="shared" si="17"/>
        <v>-7957792.5997656258</v>
      </c>
      <c r="AU67" s="121">
        <f t="shared" si="17"/>
        <v>-7946603.2044756273</v>
      </c>
      <c r="AV67" s="121">
        <f t="shared" si="17"/>
        <v>-8150069.8044756269</v>
      </c>
      <c r="AW67" s="121">
        <f t="shared" si="17"/>
        <v>-8135442.8620156283</v>
      </c>
      <c r="AX67" s="121">
        <f t="shared" si="17"/>
        <v>-8313931.466725626</v>
      </c>
      <c r="AY67" s="121">
        <f t="shared" si="17"/>
        <v>-8555164.4742656257</v>
      </c>
      <c r="AZ67" s="121">
        <f t="shared" si="17"/>
        <v>-12454723.304413518</v>
      </c>
      <c r="BA67" s="121">
        <f t="shared" si="17"/>
        <v>-12044030.144899515</v>
      </c>
      <c r="BB67" s="121">
        <f t="shared" si="17"/>
        <v>-10898995.350061513</v>
      </c>
      <c r="BC67" s="121">
        <f t="shared" si="17"/>
        <v>-10568672.400061514</v>
      </c>
      <c r="BD67" s="121">
        <f t="shared" si="17"/>
        <v>-10557378.380223516</v>
      </c>
      <c r="BE67" s="121">
        <f t="shared" si="17"/>
        <v>-10188970.880223516</v>
      </c>
      <c r="BF67" s="121">
        <f t="shared" si="17"/>
        <v>-10157453.830223517</v>
      </c>
      <c r="BG67" s="121">
        <f t="shared" si="17"/>
        <v>-10149118.450061513</v>
      </c>
      <c r="BH67" s="121">
        <f t="shared" si="17"/>
        <v>-10492464.500061516</v>
      </c>
      <c r="BI67" s="121">
        <f t="shared" si="17"/>
        <v>-10474704.119899515</v>
      </c>
      <c r="BJ67" s="121">
        <f t="shared" si="17"/>
        <v>-10790218.689737517</v>
      </c>
      <c r="BK67" s="121">
        <f t="shared" si="17"/>
        <v>-11236767.009575516</v>
      </c>
      <c r="BL67" s="48">
        <f>SUM(C67:BK67)</f>
        <v>-553235937.23513949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493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-28228854</v>
      </c>
      <c r="H69" s="121">
        <f t="shared" si="18"/>
        <v>-37597928</v>
      </c>
      <c r="I69" s="121">
        <f t="shared" si="18"/>
        <v>-46992642</v>
      </c>
      <c r="J69" s="121">
        <f t="shared" si="18"/>
        <v>-56388466</v>
      </c>
      <c r="K69" s="121">
        <f t="shared" si="18"/>
        <v>-65817080</v>
      </c>
      <c r="L69" s="121">
        <f t="shared" si="18"/>
        <v>-75213354</v>
      </c>
      <c r="M69" s="121">
        <f t="shared" si="18"/>
        <v>-84618268</v>
      </c>
      <c r="N69" s="121">
        <f t="shared" si="18"/>
        <v>-94014759.620000005</v>
      </c>
      <c r="O69" s="121">
        <f t="shared" si="18"/>
        <v>-103370451.24000001</v>
      </c>
      <c r="P69" s="121">
        <f t="shared" si="18"/>
        <v>-112723745.00000001</v>
      </c>
      <c r="Q69" s="121">
        <f t="shared" si="18"/>
        <v>-123504704.55300002</v>
      </c>
      <c r="R69" s="121">
        <f t="shared" si="18"/>
        <v>-134256347.17600003</v>
      </c>
      <c r="S69" s="121">
        <f t="shared" si="18"/>
        <v>-144969114.29700002</v>
      </c>
      <c r="T69" s="121">
        <f t="shared" si="18"/>
        <v>-155532583.91800001</v>
      </c>
      <c r="U69" s="121">
        <f t="shared" si="18"/>
        <v>-166080088.539</v>
      </c>
      <c r="V69" s="121">
        <f t="shared" si="18"/>
        <v>-176632303.16</v>
      </c>
      <c r="W69" s="121">
        <f t="shared" si="18"/>
        <v>-186200012.78099999</v>
      </c>
      <c r="X69" s="121">
        <f t="shared" si="18"/>
        <v>-195770602.972</v>
      </c>
      <c r="Y69" s="121">
        <f t="shared" si="18"/>
        <v>-205297798.73300001</v>
      </c>
      <c r="Z69" s="121">
        <f t="shared" si="18"/>
        <v>-214813070.30650002</v>
      </c>
      <c r="AA69" s="121">
        <f t="shared" si="18"/>
        <v>-224313907.05050001</v>
      </c>
      <c r="AB69" s="121">
        <f t="shared" si="18"/>
        <v>-233737732.60699999</v>
      </c>
      <c r="AC69" s="121">
        <f t="shared" si="18"/>
        <v>-241672218.92862499</v>
      </c>
      <c r="AD69" s="121">
        <f t="shared" si="18"/>
        <v>-249518850.29384997</v>
      </c>
      <c r="AE69" s="121">
        <f t="shared" si="18"/>
        <v>-256968402.41527498</v>
      </c>
      <c r="AF69" s="121">
        <f t="shared" si="18"/>
        <v>-264323202.03669998</v>
      </c>
      <c r="AG69" s="121">
        <f t="shared" si="18"/>
        <v>-271663688.36432499</v>
      </c>
      <c r="AH69" s="121">
        <f t="shared" si="18"/>
        <v>-278882672.19194996</v>
      </c>
      <c r="AI69" s="121">
        <f t="shared" si="18"/>
        <v>-286082131.01957494</v>
      </c>
      <c r="AJ69" s="121">
        <f t="shared" ref="AJ69:BK69" si="19">AI70</f>
        <v>-293276270.59099996</v>
      </c>
      <c r="AK69" s="121">
        <f t="shared" si="19"/>
        <v>-300578945.11242497</v>
      </c>
      <c r="AL69" s="121">
        <f t="shared" si="19"/>
        <v>-307878977.11514997</v>
      </c>
      <c r="AM69" s="121">
        <f t="shared" si="19"/>
        <v>-315262578.46167499</v>
      </c>
      <c r="AN69" s="121">
        <f t="shared" si="19"/>
        <v>-322794549.0395</v>
      </c>
      <c r="AO69" s="121">
        <f t="shared" si="19"/>
        <v>-332234361.11847562</v>
      </c>
      <c r="AP69" s="121">
        <f t="shared" si="19"/>
        <v>-341349791.10549122</v>
      </c>
      <c r="AQ69" s="121">
        <f t="shared" si="19"/>
        <v>-349760628.70996684</v>
      </c>
      <c r="AR69" s="121">
        <f t="shared" si="19"/>
        <v>-357974768.56444246</v>
      </c>
      <c r="AS69" s="121">
        <f t="shared" si="19"/>
        <v>-366180468.41420805</v>
      </c>
      <c r="AT69" s="121">
        <f t="shared" si="19"/>
        <v>-374163435.76397365</v>
      </c>
      <c r="AU69" s="121">
        <f t="shared" si="19"/>
        <v>-382121228.36373925</v>
      </c>
      <c r="AV69" s="121">
        <f t="shared" si="19"/>
        <v>-390067831.56821489</v>
      </c>
      <c r="AW69" s="121">
        <f t="shared" si="19"/>
        <v>-398217901.3726905</v>
      </c>
      <c r="AX69" s="121">
        <f t="shared" si="19"/>
        <v>-406353344.2347061</v>
      </c>
      <c r="AY69" s="121">
        <f t="shared" si="19"/>
        <v>-414667275.70143175</v>
      </c>
      <c r="AZ69" s="121">
        <f t="shared" si="19"/>
        <v>-423222440.17569739</v>
      </c>
      <c r="BA69" s="121">
        <f t="shared" si="19"/>
        <v>-435677163.48011088</v>
      </c>
      <c r="BB69" s="121">
        <f t="shared" si="19"/>
        <v>-447721193.62501037</v>
      </c>
      <c r="BC69" s="121">
        <f t="shared" si="19"/>
        <v>-458620188.97507191</v>
      </c>
      <c r="BD69" s="121">
        <f t="shared" si="19"/>
        <v>-469188861.3751334</v>
      </c>
      <c r="BE69" s="121">
        <f t="shared" si="19"/>
        <v>-479746239.75535691</v>
      </c>
      <c r="BF69" s="121">
        <f t="shared" si="19"/>
        <v>-489935210.63558042</v>
      </c>
      <c r="BG69" s="121">
        <f t="shared" si="19"/>
        <v>-500092664.46580392</v>
      </c>
      <c r="BH69" s="121">
        <f t="shared" si="19"/>
        <v>-510241782.91586542</v>
      </c>
      <c r="BI69" s="121">
        <f t="shared" si="19"/>
        <v>-520734247.41592693</v>
      </c>
      <c r="BJ69" s="121">
        <f t="shared" si="19"/>
        <v>-531208951.53582644</v>
      </c>
      <c r="BK69" s="121">
        <f t="shared" si="19"/>
        <v>-541999170.225564</v>
      </c>
    </row>
    <row r="70" spans="2:64" x14ac:dyDescent="0.15">
      <c r="B70" s="136" t="s">
        <v>492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-28228854</v>
      </c>
      <c r="G70" s="121">
        <f t="shared" si="20"/>
        <v>-37597928</v>
      </c>
      <c r="H70" s="121">
        <f t="shared" si="20"/>
        <v>-46992642</v>
      </c>
      <c r="I70" s="121">
        <f t="shared" si="20"/>
        <v>-56388466</v>
      </c>
      <c r="J70" s="121">
        <f t="shared" si="20"/>
        <v>-65817080</v>
      </c>
      <c r="K70" s="121">
        <f t="shared" si="20"/>
        <v>-75213354</v>
      </c>
      <c r="L70" s="121">
        <f t="shared" si="20"/>
        <v>-84618268</v>
      </c>
      <c r="M70" s="121">
        <f t="shared" si="20"/>
        <v>-94014759.620000005</v>
      </c>
      <c r="N70" s="121">
        <f t="shared" si="20"/>
        <v>-103370451.24000001</v>
      </c>
      <c r="O70" s="121">
        <f t="shared" si="20"/>
        <v>-112723745.00000001</v>
      </c>
      <c r="P70" s="121">
        <f t="shared" si="20"/>
        <v>-123504704.55300002</v>
      </c>
      <c r="Q70" s="121">
        <f t="shared" si="20"/>
        <v>-134256347.17600003</v>
      </c>
      <c r="R70" s="121">
        <f t="shared" si="20"/>
        <v>-144969114.29700002</v>
      </c>
      <c r="S70" s="121">
        <f t="shared" si="20"/>
        <v>-155532583.91800001</v>
      </c>
      <c r="T70" s="121">
        <f t="shared" si="20"/>
        <v>-166080088.539</v>
      </c>
      <c r="U70" s="121">
        <f t="shared" si="20"/>
        <v>-176632303.16</v>
      </c>
      <c r="V70" s="121">
        <f t="shared" si="20"/>
        <v>-186200012.78099999</v>
      </c>
      <c r="W70" s="121">
        <f t="shared" si="20"/>
        <v>-195770602.972</v>
      </c>
      <c r="X70" s="121">
        <f t="shared" si="20"/>
        <v>-205297798.73300001</v>
      </c>
      <c r="Y70" s="121">
        <f t="shared" si="20"/>
        <v>-214813070.30650002</v>
      </c>
      <c r="Z70" s="121">
        <f t="shared" si="20"/>
        <v>-224313907.05050001</v>
      </c>
      <c r="AA70" s="121">
        <f t="shared" si="20"/>
        <v>-233737732.60699999</v>
      </c>
      <c r="AB70" s="121">
        <f t="shared" si="20"/>
        <v>-241672218.92862499</v>
      </c>
      <c r="AC70" s="121">
        <f t="shared" si="20"/>
        <v>-249518850.29384997</v>
      </c>
      <c r="AD70" s="121">
        <f t="shared" si="20"/>
        <v>-256968402.41527498</v>
      </c>
      <c r="AE70" s="121">
        <f t="shared" si="20"/>
        <v>-264323202.03669998</v>
      </c>
      <c r="AF70" s="121">
        <f t="shared" si="20"/>
        <v>-271663688.36432499</v>
      </c>
      <c r="AG70" s="121">
        <f t="shared" si="20"/>
        <v>-278882672.19194996</v>
      </c>
      <c r="AH70" s="121">
        <f t="shared" si="20"/>
        <v>-286082131.01957494</v>
      </c>
      <c r="AI70" s="121">
        <f t="shared" si="20"/>
        <v>-293276270.59099996</v>
      </c>
      <c r="AJ70" s="121">
        <f t="shared" ref="AJ70:BK70" si="21">AJ69+AJ67</f>
        <v>-300578945.11242497</v>
      </c>
      <c r="AK70" s="121">
        <f t="shared" si="21"/>
        <v>-307878977.11514997</v>
      </c>
      <c r="AL70" s="121">
        <f t="shared" si="21"/>
        <v>-315262578.46167499</v>
      </c>
      <c r="AM70" s="121">
        <f t="shared" si="21"/>
        <v>-322794549.0395</v>
      </c>
      <c r="AN70" s="121">
        <f t="shared" si="21"/>
        <v>-332234361.11847562</v>
      </c>
      <c r="AO70" s="121">
        <f t="shared" si="21"/>
        <v>-341349791.10549122</v>
      </c>
      <c r="AP70" s="121">
        <f t="shared" si="21"/>
        <v>-349760628.70996684</v>
      </c>
      <c r="AQ70" s="121">
        <f t="shared" si="21"/>
        <v>-357974768.56444246</v>
      </c>
      <c r="AR70" s="121">
        <f t="shared" si="21"/>
        <v>-366180468.41420805</v>
      </c>
      <c r="AS70" s="121">
        <f t="shared" si="21"/>
        <v>-374163435.76397365</v>
      </c>
      <c r="AT70" s="121">
        <f t="shared" si="21"/>
        <v>-382121228.36373925</v>
      </c>
      <c r="AU70" s="121">
        <f t="shared" si="21"/>
        <v>-390067831.56821489</v>
      </c>
      <c r="AV70" s="121">
        <f t="shared" si="21"/>
        <v>-398217901.3726905</v>
      </c>
      <c r="AW70" s="121">
        <f t="shared" si="21"/>
        <v>-406353344.2347061</v>
      </c>
      <c r="AX70" s="121">
        <f t="shared" si="21"/>
        <v>-414667275.70143175</v>
      </c>
      <c r="AY70" s="121">
        <f t="shared" si="21"/>
        <v>-423222440.17569739</v>
      </c>
      <c r="AZ70" s="121">
        <f t="shared" si="21"/>
        <v>-435677163.48011088</v>
      </c>
      <c r="BA70" s="121">
        <f t="shared" si="21"/>
        <v>-447721193.62501037</v>
      </c>
      <c r="BB70" s="121">
        <f t="shared" si="21"/>
        <v>-458620188.97507191</v>
      </c>
      <c r="BC70" s="121">
        <f t="shared" si="21"/>
        <v>-469188861.3751334</v>
      </c>
      <c r="BD70" s="121">
        <f t="shared" si="21"/>
        <v>-479746239.75535691</v>
      </c>
      <c r="BE70" s="121">
        <f t="shared" si="21"/>
        <v>-489935210.63558042</v>
      </c>
      <c r="BF70" s="121">
        <f t="shared" si="21"/>
        <v>-500092664.46580392</v>
      </c>
      <c r="BG70" s="121">
        <f t="shared" si="21"/>
        <v>-510241782.91586542</v>
      </c>
      <c r="BH70" s="121">
        <f t="shared" si="21"/>
        <v>-520734247.41592693</v>
      </c>
      <c r="BI70" s="121">
        <f t="shared" si="21"/>
        <v>-531208951.53582644</v>
      </c>
      <c r="BJ70" s="121">
        <f t="shared" si="21"/>
        <v>-541999170.225564</v>
      </c>
      <c r="BK70" s="121">
        <f t="shared" si="21"/>
        <v>-553235937.23513949</v>
      </c>
      <c r="BL70" s="130">
        <f>+BK58-BK70</f>
        <v>155532583.91799986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41" zoomScale="80" zoomScaleNormal="80" workbookViewId="0">
      <selection activeCell="B41" sqref="B41"/>
    </sheetView>
  </sheetViews>
  <sheetFormatPr baseColWidth="10" defaultColWidth="9.1640625" defaultRowHeight="13" x14ac:dyDescent="0.15"/>
  <cols>
    <col min="1" max="1" width="4.33203125" style="48" hidden="1" customWidth="1"/>
    <col min="2" max="2" width="33.1640625" style="309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7" t="s">
        <v>1137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8"/>
      <c r="C3" s="134"/>
    </row>
    <row r="4" spans="2:64" x14ac:dyDescent="0.15">
      <c r="B4" s="306" t="str">
        <f>+B47</f>
        <v>ASSETS</v>
      </c>
      <c r="C4" s="135"/>
    </row>
    <row r="5" spans="2:64" x14ac:dyDescent="0.15">
      <c r="B5" s="306"/>
      <c r="C5" s="135"/>
    </row>
    <row r="6" spans="2:64" x14ac:dyDescent="0.15">
      <c r="B6" s="306" t="str">
        <f t="shared" ref="B6:B10" si="0">+B49</f>
        <v>Current Assets</v>
      </c>
      <c r="C6" s="135"/>
    </row>
    <row r="7" spans="2:64" x14ac:dyDescent="0.15">
      <c r="B7" s="309" t="str">
        <f t="shared" si="0"/>
        <v>Cash</v>
      </c>
      <c r="C7" s="136"/>
      <c r="D7" s="121">
        <f>D50</f>
        <v>46964050</v>
      </c>
      <c r="E7" s="121">
        <f>P50</f>
        <v>42808838.91800002</v>
      </c>
      <c r="F7" s="121">
        <f>AB50</f>
        <v>-78205148.688999981</v>
      </c>
      <c r="G7" s="121">
        <f>AN50</f>
        <v>-167261965.12150005</v>
      </c>
      <c r="H7" s="121">
        <f>AZ50</f>
        <v>-267689856.25769758</v>
      </c>
      <c r="I7" s="121">
        <f>BL50</f>
        <v>-397703353.31713963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9" t="str">
        <f t="shared" si="0"/>
        <v>Accounts Receivable</v>
      </c>
      <c r="C8" s="136"/>
      <c r="D8" s="121">
        <f>D51</f>
        <v>0</v>
      </c>
      <c r="E8" s="121">
        <f>P51</f>
        <v>78525</v>
      </c>
      <c r="F8" s="121">
        <f>AB51</f>
        <v>508968.75</v>
      </c>
      <c r="G8" s="121">
        <f>AN51</f>
        <v>780077.5</v>
      </c>
      <c r="H8" s="121">
        <f>AZ51</f>
        <v>1407500</v>
      </c>
      <c r="I8" s="121">
        <f>BL51</f>
        <v>2264305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9" t="str">
        <f t="shared" si="0"/>
        <v>Inventory</v>
      </c>
      <c r="C9" s="136"/>
      <c r="D9" s="121">
        <f>D52</f>
        <v>0</v>
      </c>
      <c r="E9" s="121">
        <f>P52</f>
        <v>109500</v>
      </c>
      <c r="F9" s="121">
        <f>AB52</f>
        <v>367350</v>
      </c>
      <c r="G9" s="121">
        <f>AN52</f>
        <v>548385</v>
      </c>
      <c r="H9" s="121">
        <f>AZ52</f>
        <v>746308.5</v>
      </c>
      <c r="I9" s="121">
        <f>BL52</f>
        <v>973647.14999999991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6" t="str">
        <f t="shared" si="0"/>
        <v>Total Current Assets</v>
      </c>
      <c r="C10" s="135"/>
      <c r="D10" s="121">
        <f>D53</f>
        <v>46964050</v>
      </c>
      <c r="E10" s="121">
        <f>P53</f>
        <v>42996863.91800002</v>
      </c>
      <c r="F10" s="121">
        <f>AB53</f>
        <v>-77328829.938999981</v>
      </c>
      <c r="G10" s="121">
        <f>SUM(G7:G9)</f>
        <v>-165933502.62150005</v>
      </c>
      <c r="H10" s="121">
        <f>SUM(H7:H9)</f>
        <v>-265536047.75769758</v>
      </c>
      <c r="I10" s="121">
        <f>SUM(I7:I9)</f>
        <v>-394465401.16713965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9" t="s">
        <v>468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6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9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9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6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9" t="s">
        <v>468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6" t="str">
        <f>+B60</f>
        <v>TOTAL ASSETS</v>
      </c>
      <c r="C17" s="135"/>
      <c r="D17" s="121">
        <f>D60</f>
        <v>46964050</v>
      </c>
      <c r="E17" s="121">
        <f>E15+E10</f>
        <v>43077088.91800002</v>
      </c>
      <c r="F17" s="121">
        <f>F15+F10</f>
        <v>-77262004.938999981</v>
      </c>
      <c r="G17" s="121">
        <f>G15+G10</f>
        <v>-165893185.95483339</v>
      </c>
      <c r="H17" s="121">
        <f>H15+H10</f>
        <v>-265516831.09103093</v>
      </c>
      <c r="I17" s="121">
        <f>I15+I10</f>
        <v>-394467284.50047296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10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6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6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6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6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9" t="str">
        <f>+B66</f>
        <v>Accounts Payable</v>
      </c>
      <c r="C23" s="136"/>
      <c r="D23" s="121">
        <f>D66</f>
        <v>0</v>
      </c>
      <c r="E23" s="121">
        <f>P66</f>
        <v>87750</v>
      </c>
      <c r="F23" s="121">
        <f>AB66</f>
        <v>275400</v>
      </c>
      <c r="G23" s="121">
        <f>AN66</f>
        <v>387585</v>
      </c>
      <c r="H23" s="121">
        <f>AZ66</f>
        <v>501916.5</v>
      </c>
      <c r="I23" s="121">
        <f>BL66</f>
        <v>565886.25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10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6" t="str">
        <f>+B68</f>
        <v>Total Current Liabilities</v>
      </c>
      <c r="C25" s="135"/>
      <c r="D25" s="121">
        <f>D68</f>
        <v>0</v>
      </c>
      <c r="E25" s="121">
        <f>SUM(E23:E24)</f>
        <v>87750</v>
      </c>
      <c r="F25" s="121">
        <f>SUM(F23:F24)</f>
        <v>275400</v>
      </c>
      <c r="G25" s="121">
        <f>SUM(G23:G24)</f>
        <v>387585</v>
      </c>
      <c r="H25" s="121">
        <f>SUM(H23:H24)</f>
        <v>501916.5</v>
      </c>
      <c r="I25" s="121">
        <f>SUM(I23:I24)</f>
        <v>565886.25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9" t="s">
        <v>468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6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10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9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10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6" t="str">
        <f>+B74</f>
        <v>Total Liabilities</v>
      </c>
      <c r="C31" s="135"/>
      <c r="D31" s="121">
        <f>D74</f>
        <v>0</v>
      </c>
      <c r="E31" s="121">
        <f>E29+E25</f>
        <v>87750</v>
      </c>
      <c r="F31" s="121">
        <f>F29+F25</f>
        <v>275400</v>
      </c>
      <c r="G31" s="121">
        <f>G29+G25</f>
        <v>387585</v>
      </c>
      <c r="H31" s="121">
        <f>H29+H25</f>
        <v>501916.5</v>
      </c>
      <c r="I31" s="121">
        <f>I29+I25</f>
        <v>565886.25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9" t="s">
        <v>468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6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9" t="str">
        <f t="shared" si="2"/>
        <v>Stockholders Contribution</v>
      </c>
      <c r="C34" s="136"/>
      <c r="D34" s="121">
        <f>D77</f>
        <v>46992642</v>
      </c>
      <c r="E34" s="121">
        <f>P77</f>
        <v>155532583.91800001</v>
      </c>
      <c r="F34" s="121">
        <f>AB77</f>
        <v>155532583.91800001</v>
      </c>
      <c r="G34" s="121">
        <f>AN77</f>
        <v>155532583.91800001</v>
      </c>
      <c r="H34" s="121">
        <f>AZ77</f>
        <v>155532583.91800001</v>
      </c>
      <c r="I34" s="121">
        <f>BL77</f>
        <v>155532583.91800001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9" t="str">
        <f t="shared" si="2"/>
        <v>Retained Earnings</v>
      </c>
      <c r="C35" s="136"/>
      <c r="D35" s="121">
        <f>D78</f>
        <v>0</v>
      </c>
      <c r="E35" s="121">
        <f>P78</f>
        <v>-103220509.57333332</v>
      </c>
      <c r="F35" s="121">
        <f>AB78</f>
        <v>-223647598.71716666</v>
      </c>
      <c r="G35" s="121">
        <f>AN78</f>
        <v>-314179834.71167505</v>
      </c>
      <c r="H35" s="121">
        <f>AZ78</f>
        <v>-412785492.45143193</v>
      </c>
      <c r="I35" s="121">
        <f>BL78</f>
        <v>-539040347.02556419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9" t="str">
        <f t="shared" si="2"/>
        <v>Net Income</v>
      </c>
      <c r="C36" s="137"/>
      <c r="D36" s="121">
        <f>D79</f>
        <v>-28592</v>
      </c>
      <c r="E36" s="121">
        <f>P79</f>
        <v>-9322735.4266666658</v>
      </c>
      <c r="F36" s="121">
        <f>AB79</f>
        <v>-9422390.139833333</v>
      </c>
      <c r="G36" s="121">
        <f>AN79</f>
        <v>-7633520.1611583335</v>
      </c>
      <c r="H36" s="121">
        <f>AZ79</f>
        <v>-8765839.0575989597</v>
      </c>
      <c r="I36" s="121">
        <f>BL79</f>
        <v>-11525407.642908849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6" t="str">
        <f t="shared" si="2"/>
        <v>Total Equity</v>
      </c>
      <c r="C37" s="135"/>
      <c r="D37" s="121">
        <f>D80</f>
        <v>46964050</v>
      </c>
      <c r="E37" s="121">
        <f>P80</f>
        <v>42989338.918000028</v>
      </c>
      <c r="F37" s="121">
        <f>AB80</f>
        <v>-77537404.938999981</v>
      </c>
      <c r="G37" s="121">
        <f>AN80</f>
        <v>-166280770.95483336</v>
      </c>
      <c r="H37" s="121">
        <f>AZ80</f>
        <v>-266018747.59103087</v>
      </c>
      <c r="I37" s="121">
        <f>BL80</f>
        <v>-395033170.75047308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10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6" t="str">
        <f>+B82</f>
        <v>TOTAL LIABILITIES &amp; EQUITY</v>
      </c>
      <c r="C39" s="135"/>
      <c r="D39" s="121">
        <f>D82</f>
        <v>46964050</v>
      </c>
      <c r="E39" s="121">
        <f>E37+E31</f>
        <v>43077088.918000028</v>
      </c>
      <c r="F39" s="121">
        <f>F37+F31</f>
        <v>-77262004.938999981</v>
      </c>
      <c r="G39" s="121">
        <f>G37+G31</f>
        <v>-165893185.95483336</v>
      </c>
      <c r="H39" s="121">
        <f>H37+H31</f>
        <v>-265516831.09103087</v>
      </c>
      <c r="I39" s="121">
        <f>I37+I31</f>
        <v>-394467284.50047308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1"/>
      <c r="C40" s="137"/>
    </row>
    <row r="41" spans="2:64" s="33" customFormat="1" x14ac:dyDescent="0.15">
      <c r="B41" s="310"/>
      <c r="C41" s="137"/>
    </row>
    <row r="42" spans="2:64" customFormat="1" ht="14" thickBot="1" x14ac:dyDescent="0.2">
      <c r="B42" s="321" t="s">
        <v>1000</v>
      </c>
      <c r="C42" s="322"/>
      <c r="D42" s="276" t="s">
        <v>64</v>
      </c>
      <c r="E42" s="363" t="s">
        <v>35</v>
      </c>
      <c r="F42" s="363"/>
      <c r="G42" s="363"/>
      <c r="H42" s="363"/>
      <c r="I42" s="363"/>
      <c r="J42" s="363"/>
      <c r="K42" s="363"/>
      <c r="L42" s="363"/>
      <c r="M42" s="363"/>
      <c r="N42" s="363"/>
      <c r="O42" s="363"/>
      <c r="P42" s="363"/>
      <c r="Q42" s="363" t="s">
        <v>36</v>
      </c>
      <c r="R42" s="363"/>
      <c r="S42" s="363"/>
      <c r="T42" s="363"/>
      <c r="U42" s="363"/>
      <c r="V42" s="363"/>
      <c r="W42" s="363"/>
      <c r="X42" s="363"/>
      <c r="Y42" s="363"/>
      <c r="Z42" s="363"/>
      <c r="AA42" s="363"/>
      <c r="AB42" s="363"/>
      <c r="AC42" s="363" t="s">
        <v>37</v>
      </c>
      <c r="AD42" s="363"/>
      <c r="AE42" s="363"/>
      <c r="AF42" s="363"/>
      <c r="AG42" s="363"/>
      <c r="AH42" s="363"/>
      <c r="AI42" s="363"/>
      <c r="AJ42" s="363"/>
      <c r="AK42" s="363"/>
      <c r="AL42" s="363"/>
      <c r="AM42" s="363"/>
      <c r="AN42" s="363"/>
      <c r="AO42" s="363" t="s">
        <v>38</v>
      </c>
      <c r="AP42" s="363"/>
      <c r="AQ42" s="363"/>
      <c r="AR42" s="363"/>
      <c r="AS42" s="363"/>
      <c r="AT42" s="363"/>
      <c r="AU42" s="363"/>
      <c r="AV42" s="363"/>
      <c r="AW42" s="363"/>
      <c r="AX42" s="363"/>
      <c r="AY42" s="363"/>
      <c r="AZ42" s="363"/>
      <c r="BA42" s="363" t="s">
        <v>39</v>
      </c>
      <c r="BB42" s="363"/>
      <c r="BC42" s="363"/>
      <c r="BD42" s="363"/>
      <c r="BE42" s="363"/>
      <c r="BF42" s="363"/>
      <c r="BG42" s="363"/>
      <c r="BH42" s="363"/>
      <c r="BI42" s="363"/>
      <c r="BJ42" s="363"/>
      <c r="BK42" s="363"/>
      <c r="BL42" s="363"/>
    </row>
    <row r="43" spans="2:64" customFormat="1" hidden="1" x14ac:dyDescent="0.15">
      <c r="B43" s="312"/>
      <c r="C43" s="254"/>
      <c r="D43" s="255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7" t="s">
        <v>469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8"/>
      <c r="C46" s="134"/>
    </row>
    <row r="47" spans="2:64" x14ac:dyDescent="0.15">
      <c r="B47" s="306" t="s">
        <v>470</v>
      </c>
      <c r="C47" s="135"/>
    </row>
    <row r="48" spans="2:64" x14ac:dyDescent="0.15">
      <c r="B48" s="306"/>
      <c r="C48" s="135"/>
    </row>
    <row r="49" spans="2:64" x14ac:dyDescent="0.15">
      <c r="B49" s="306" t="s">
        <v>471</v>
      </c>
      <c r="C49" s="135"/>
    </row>
    <row r="50" spans="2:64" x14ac:dyDescent="0.15">
      <c r="B50" s="309" t="s">
        <v>467</v>
      </c>
      <c r="C50" s="136"/>
      <c r="D50" s="121">
        <f>IF($D42="Y",'FIN-CASHFLOW_CWS'!C58,'FIN-CASHFLOW_CWS'!C70)</f>
        <v>46964050</v>
      </c>
      <c r="E50" s="121">
        <f>IF($D42="Y",'FIN-CASHFLOW_CWS'!D58,'FIN-CASHFLOW_CWS'!D70)</f>
        <v>37532826</v>
      </c>
      <c r="F50" s="121">
        <f>IF($D42="Y",'FIN-CASHFLOW_CWS'!E58,'FIN-CASHFLOW_CWS'!E70)</f>
        <v>28137002</v>
      </c>
      <c r="G50" s="121">
        <f>IF($D42="Y",'FIN-CASHFLOW_CWS'!F58,'FIN-CASHFLOW_CWS'!F70)</f>
        <v>18763788</v>
      </c>
      <c r="H50" s="121">
        <f>IF($D42="Y",'FIN-CASHFLOW_CWS'!G58,'FIN-CASHFLOW_CWS'!G70)</f>
        <v>9394714</v>
      </c>
      <c r="I50" s="121">
        <f>IF($D42="Y",'FIN-CASHFLOW_CWS'!H58,'FIN-CASHFLOW_CWS'!H70)</f>
        <v>56377809.24000001</v>
      </c>
      <c r="J50" s="121">
        <f>IF($D42="Y",'FIN-CASHFLOW_CWS'!I58,'FIN-CASHFLOW_CWS'!I70)</f>
        <v>46981985.24000001</v>
      </c>
      <c r="K50" s="121">
        <f>IF($D42="Y",'FIN-CASHFLOW_CWS'!J58,'FIN-CASHFLOW_CWS'!J70)</f>
        <v>37553371.24000001</v>
      </c>
      <c r="L50" s="121">
        <f>IF($D42="Y",'FIN-CASHFLOW_CWS'!K58,'FIN-CASHFLOW_CWS'!K70)</f>
        <v>28157097.24000001</v>
      </c>
      <c r="M50" s="121">
        <f>IF($D42="Y",'FIN-CASHFLOW_CWS'!L58,'FIN-CASHFLOW_CWS'!L70)</f>
        <v>18752183.24000001</v>
      </c>
      <c r="N50" s="121">
        <f>IF($D42="Y",'FIN-CASHFLOW_CWS'!M58,'FIN-CASHFLOW_CWS'!M70)</f>
        <v>9355691.6200000104</v>
      </c>
      <c r="O50" s="121">
        <f>IF($D42="Y",'FIN-CASHFLOW_CWS'!N58,'FIN-CASHFLOW_CWS'!N70)</f>
        <v>52162132.678000018</v>
      </c>
      <c r="P50" s="121">
        <f>IF($D42="Y",'FIN-CASHFLOW_CWS'!O58,'FIN-CASHFLOW_CWS'!O70)</f>
        <v>42808838.91800002</v>
      </c>
      <c r="Q50" s="121">
        <f>IF($D42="Y",'FIN-CASHFLOW_CWS'!P58,'FIN-CASHFLOW_CWS'!P70)</f>
        <v>32027879.365000021</v>
      </c>
      <c r="R50" s="121">
        <f>IF($D42="Y",'FIN-CASHFLOW_CWS'!Q58,'FIN-CASHFLOW_CWS'!Q70)</f>
        <v>21276236.742000021</v>
      </c>
      <c r="S50" s="121">
        <f>IF($D42="Y",'FIN-CASHFLOW_CWS'!R58,'FIN-CASHFLOW_CWS'!R70)</f>
        <v>10563469.62100002</v>
      </c>
      <c r="T50" s="121">
        <f>IF($D42="Y",'FIN-CASHFLOW_CWS'!S58,'FIN-CASHFLOW_CWS'!S70)</f>
        <v>1.862645149230957E-8</v>
      </c>
      <c r="U50" s="121">
        <f>IF($D42="Y",'FIN-CASHFLOW_CWS'!T58,'FIN-CASHFLOW_CWS'!T70)</f>
        <v>-10547504.620999983</v>
      </c>
      <c r="V50" s="121">
        <f>IF($D42="Y",'FIN-CASHFLOW_CWS'!U58,'FIN-CASHFLOW_CWS'!U70)</f>
        <v>-21099719.241999984</v>
      </c>
      <c r="W50" s="121">
        <f>IF($D42="Y",'FIN-CASHFLOW_CWS'!V58,'FIN-CASHFLOW_CWS'!V70)</f>
        <v>-30667428.862999983</v>
      </c>
      <c r="X50" s="121">
        <f>IF($D42="Y",'FIN-CASHFLOW_CWS'!W58,'FIN-CASHFLOW_CWS'!W70)</f>
        <v>-40238019.053999983</v>
      </c>
      <c r="Y50" s="121">
        <f>IF($D42="Y",'FIN-CASHFLOW_CWS'!X58,'FIN-CASHFLOW_CWS'!X70)</f>
        <v>-49765214.814999983</v>
      </c>
      <c r="Z50" s="121">
        <f>IF($D42="Y",'FIN-CASHFLOW_CWS'!Y58,'FIN-CASHFLOW_CWS'!Y70)</f>
        <v>-59280486.388499983</v>
      </c>
      <c r="AA50" s="121">
        <f>IF($D42="Y",'FIN-CASHFLOW_CWS'!Z58,'FIN-CASHFLOW_CWS'!Z70)</f>
        <v>-68781323.132499978</v>
      </c>
      <c r="AB50" s="121">
        <f>IF($D42="Y",'FIN-CASHFLOW_CWS'!AA58,'FIN-CASHFLOW_CWS'!AA70)</f>
        <v>-78205148.688999981</v>
      </c>
      <c r="AC50" s="121">
        <f>IF($D42="Y",'FIN-CASHFLOW_CWS'!AB58,'FIN-CASHFLOW_CWS'!AB70)</f>
        <v>-86139635.010624975</v>
      </c>
      <c r="AD50" s="121">
        <f>IF($D42="Y",'FIN-CASHFLOW_CWS'!AC58,'FIN-CASHFLOW_CWS'!AC70)</f>
        <v>-93986266.375849977</v>
      </c>
      <c r="AE50" s="121">
        <f>IF($D42="Y",'FIN-CASHFLOW_CWS'!AD58,'FIN-CASHFLOW_CWS'!AD70)</f>
        <v>-101435818.49727498</v>
      </c>
      <c r="AF50" s="121">
        <f>IF($D42="Y",'FIN-CASHFLOW_CWS'!AE58,'FIN-CASHFLOW_CWS'!AE70)</f>
        <v>-108790618.11869998</v>
      </c>
      <c r="AG50" s="121">
        <f>IF($D42="Y",'FIN-CASHFLOW_CWS'!AF58,'FIN-CASHFLOW_CWS'!AF70)</f>
        <v>-116131104.44632499</v>
      </c>
      <c r="AH50" s="121">
        <f>IF($D42="Y",'FIN-CASHFLOW_CWS'!AG58,'FIN-CASHFLOW_CWS'!AG70)</f>
        <v>-123350088.27395</v>
      </c>
      <c r="AI50" s="121">
        <f>IF($D42="Y",'FIN-CASHFLOW_CWS'!AH58,'FIN-CASHFLOW_CWS'!AH70)</f>
        <v>-130549547.101575</v>
      </c>
      <c r="AJ50" s="121">
        <f>IF($D42="Y",'FIN-CASHFLOW_CWS'!AI58,'FIN-CASHFLOW_CWS'!AI70)</f>
        <v>-137743686.67300001</v>
      </c>
      <c r="AK50" s="121">
        <f>IF($D42="Y",'FIN-CASHFLOW_CWS'!AJ58,'FIN-CASHFLOW_CWS'!AJ70)</f>
        <v>-145046361.19442502</v>
      </c>
      <c r="AL50" s="121">
        <f>IF($D42="Y",'FIN-CASHFLOW_CWS'!AK58,'FIN-CASHFLOW_CWS'!AK70)</f>
        <v>-152346393.19715002</v>
      </c>
      <c r="AM50" s="121">
        <f>IF($D42="Y",'FIN-CASHFLOW_CWS'!AL58,'FIN-CASHFLOW_CWS'!AL70)</f>
        <v>-159729994.54367504</v>
      </c>
      <c r="AN50" s="121">
        <f>IF($D42="Y",'FIN-CASHFLOW_CWS'!AM58,'FIN-CASHFLOW_CWS'!AM70)</f>
        <v>-167261965.12150005</v>
      </c>
      <c r="AO50" s="121">
        <f>IF($D42="Y",'FIN-CASHFLOW_CWS'!AN58,'FIN-CASHFLOW_CWS'!AN70)</f>
        <v>-176701777.20047566</v>
      </c>
      <c r="AP50" s="121">
        <f>IF($D42="Y",'FIN-CASHFLOW_CWS'!AO58,'FIN-CASHFLOW_CWS'!AO70)</f>
        <v>-185817207.1874913</v>
      </c>
      <c r="AQ50" s="121">
        <f>IF($D42="Y",'FIN-CASHFLOW_CWS'!AP58,'FIN-CASHFLOW_CWS'!AP70)</f>
        <v>-194228044.79196692</v>
      </c>
      <c r="AR50" s="121">
        <f>IF($D42="Y",'FIN-CASHFLOW_CWS'!AQ58,'FIN-CASHFLOW_CWS'!AQ70)</f>
        <v>-202442184.64644253</v>
      </c>
      <c r="AS50" s="121">
        <f>IF($D42="Y",'FIN-CASHFLOW_CWS'!AR58,'FIN-CASHFLOW_CWS'!AR70)</f>
        <v>-210647884.49620816</v>
      </c>
      <c r="AT50" s="121">
        <f>IF($D42="Y",'FIN-CASHFLOW_CWS'!AS58,'FIN-CASHFLOW_CWS'!AS70)</f>
        <v>-218630851.84597379</v>
      </c>
      <c r="AU50" s="121">
        <f>IF($D42="Y",'FIN-CASHFLOW_CWS'!AT58,'FIN-CASHFLOW_CWS'!AT70)</f>
        <v>-226588644.44573942</v>
      </c>
      <c r="AV50" s="121">
        <f>IF($D42="Y",'FIN-CASHFLOW_CWS'!AU58,'FIN-CASHFLOW_CWS'!AU70)</f>
        <v>-234535247.65021506</v>
      </c>
      <c r="AW50" s="121">
        <f>IF($D42="Y",'FIN-CASHFLOW_CWS'!AV58,'FIN-CASHFLOW_CWS'!AV70)</f>
        <v>-242685317.45469069</v>
      </c>
      <c r="AX50" s="121">
        <f>IF($D42="Y",'FIN-CASHFLOW_CWS'!AW58,'FIN-CASHFLOW_CWS'!AW70)</f>
        <v>-250820760.31670633</v>
      </c>
      <c r="AY50" s="121">
        <f>IF($D42="Y",'FIN-CASHFLOW_CWS'!AX58,'FIN-CASHFLOW_CWS'!AX70)</f>
        <v>-259134691.78343195</v>
      </c>
      <c r="AZ50" s="121">
        <f>IF($D42="Y",'FIN-CASHFLOW_CWS'!AY58,'FIN-CASHFLOW_CWS'!AY70)</f>
        <v>-267689856.25769758</v>
      </c>
      <c r="BA50" s="121">
        <f>IF($D42="Y",'FIN-CASHFLOW_CWS'!AZ58,'FIN-CASHFLOW_CWS'!AZ70)</f>
        <v>-280144579.56211108</v>
      </c>
      <c r="BB50" s="121">
        <f>IF($D42="Y",'FIN-CASHFLOW_CWS'!BA58,'FIN-CASHFLOW_CWS'!BA70)</f>
        <v>-292188609.70701057</v>
      </c>
      <c r="BC50" s="121">
        <f>IF($D42="Y",'FIN-CASHFLOW_CWS'!BB58,'FIN-CASHFLOW_CWS'!BB70)</f>
        <v>-303087605.0570721</v>
      </c>
      <c r="BD50" s="121">
        <f>IF($D42="Y",'FIN-CASHFLOW_CWS'!BC58,'FIN-CASHFLOW_CWS'!BC70)</f>
        <v>-313656277.45713359</v>
      </c>
      <c r="BE50" s="121">
        <f>IF($D42="Y",'FIN-CASHFLOW_CWS'!BD58,'FIN-CASHFLOW_CWS'!BD70)</f>
        <v>-324213655.8373571</v>
      </c>
      <c r="BF50" s="121">
        <f>IF($D42="Y",'FIN-CASHFLOW_CWS'!BE58,'FIN-CASHFLOW_CWS'!BE70)</f>
        <v>-334402626.71758062</v>
      </c>
      <c r="BG50" s="121">
        <f>IF($D42="Y",'FIN-CASHFLOW_CWS'!BF58,'FIN-CASHFLOW_CWS'!BF70)</f>
        <v>-344560080.54780412</v>
      </c>
      <c r="BH50" s="121">
        <f>IF($D42="Y",'FIN-CASHFLOW_CWS'!BG58,'FIN-CASHFLOW_CWS'!BG70)</f>
        <v>-354709198.99786562</v>
      </c>
      <c r="BI50" s="121">
        <f>IF($D42="Y",'FIN-CASHFLOW_CWS'!BH58,'FIN-CASHFLOW_CWS'!BH70)</f>
        <v>-365201663.49792713</v>
      </c>
      <c r="BJ50" s="121">
        <f>IF($D42="Y",'FIN-CASHFLOW_CWS'!BI58,'FIN-CASHFLOW_CWS'!BI70)</f>
        <v>-375676367.61782664</v>
      </c>
      <c r="BK50" s="121">
        <f>IF($D42="Y",'FIN-CASHFLOW_CWS'!BJ58,'FIN-CASHFLOW_CWS'!BJ70)</f>
        <v>-386466586.30756414</v>
      </c>
      <c r="BL50" s="121">
        <f>IF($D42="Y",'FIN-CASHFLOW_CWS'!BK58,'FIN-CASHFLOW_CWS'!BK70)</f>
        <v>-397703353.31713963</v>
      </c>
    </row>
    <row r="51" spans="2:64" x14ac:dyDescent="0.15">
      <c r="B51" s="309" t="s">
        <v>472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0</v>
      </c>
      <c r="I51" s="121">
        <f>'REV-AR_CWS'!H19</f>
        <v>0</v>
      </c>
      <c r="J51" s="121">
        <f>'REV-AR_CWS'!I19</f>
        <v>0</v>
      </c>
      <c r="K51" s="121">
        <f>'REV-AR_CWS'!J19</f>
        <v>0</v>
      </c>
      <c r="L51" s="121">
        <f>'REV-AR_CWS'!K19</f>
        <v>0</v>
      </c>
      <c r="M51" s="121">
        <f>'REV-AR_CWS'!L19</f>
        <v>0</v>
      </c>
      <c r="N51" s="121">
        <f>'REV-AR_CWS'!M19</f>
        <v>40325</v>
      </c>
      <c r="O51" s="121">
        <f>'REV-AR_CWS'!N19</f>
        <v>40325</v>
      </c>
      <c r="P51" s="121">
        <f>'REV-AR_CWS'!O19</f>
        <v>78525</v>
      </c>
      <c r="Q51" s="121">
        <f>'REV-AR_CWS'!P19</f>
        <v>125562.5</v>
      </c>
      <c r="R51" s="121">
        <f>'REV-AR_CWS'!Q19</f>
        <v>168862.5</v>
      </c>
      <c r="S51" s="121">
        <f>'REV-AR_CWS'!R19</f>
        <v>337725</v>
      </c>
      <c r="T51" s="121">
        <f>'REV-AR_CWS'!S19</f>
        <v>337725</v>
      </c>
      <c r="U51" s="121">
        <f>'REV-AR_CWS'!T19</f>
        <v>337725</v>
      </c>
      <c r="V51" s="121">
        <f>'REV-AR_CWS'!U19</f>
        <v>337725</v>
      </c>
      <c r="W51" s="121">
        <f>'REV-AR_CWS'!V19</f>
        <v>337725</v>
      </c>
      <c r="X51" s="121">
        <f>'REV-AR_CWS'!W19</f>
        <v>381025</v>
      </c>
      <c r="Y51" s="121">
        <f>'REV-AR_CWS'!X19</f>
        <v>424325</v>
      </c>
      <c r="Z51" s="121">
        <f>'REV-AR_CWS'!Y19</f>
        <v>425518.75</v>
      </c>
      <c r="AA51" s="121">
        <f>'REV-AR_CWS'!Z19</f>
        <v>507800</v>
      </c>
      <c r="AB51" s="121">
        <f>'REV-AR_CWS'!AA19</f>
        <v>508968.75</v>
      </c>
      <c r="AC51" s="121">
        <f>'REV-AR_CWS'!AB19</f>
        <v>641690</v>
      </c>
      <c r="AD51" s="121">
        <f>'REV-AR_CWS'!AC19</f>
        <v>1025970</v>
      </c>
      <c r="AE51" s="121">
        <f>'REV-AR_CWS'!AD19</f>
        <v>1157407.5</v>
      </c>
      <c r="AF51" s="121">
        <f>'REV-AR_CWS'!AE19</f>
        <v>1157407.5</v>
      </c>
      <c r="AG51" s="121">
        <f>'REV-AR_CWS'!AF19</f>
        <v>1285210</v>
      </c>
      <c r="AH51" s="121">
        <f>'REV-AR_CWS'!AG19</f>
        <v>1285210</v>
      </c>
      <c r="AI51" s="121">
        <f>'REV-AR_CWS'!AH19</f>
        <v>1285210</v>
      </c>
      <c r="AJ51" s="121">
        <f>'REV-AR_CWS'!AI19</f>
        <v>1158322.5</v>
      </c>
      <c r="AK51" s="121">
        <f>'REV-AR_CWS'!AJ19</f>
        <v>1159237.5</v>
      </c>
      <c r="AL51" s="121">
        <f>'REV-AR_CWS'!AK19</f>
        <v>1032741.25</v>
      </c>
      <c r="AM51" s="121">
        <f>'REV-AR_CWS'!AL19</f>
        <v>906598.75</v>
      </c>
      <c r="AN51" s="121">
        <f>'REV-AR_CWS'!AM19</f>
        <v>780077.5</v>
      </c>
      <c r="AO51" s="121">
        <f>'REV-AR_CWS'!AN19</f>
        <v>1166387.5</v>
      </c>
      <c r="AP51" s="121">
        <f>'REV-AR_CWS'!AO19</f>
        <v>1860795</v>
      </c>
      <c r="AQ51" s="121">
        <f>'REV-AR_CWS'!AP19</f>
        <v>2099827.5</v>
      </c>
      <c r="AR51" s="121">
        <f>'REV-AR_CWS'!AQ19</f>
        <v>2099827.5</v>
      </c>
      <c r="AS51" s="121">
        <f>'REV-AR_CWS'!AR19</f>
        <v>2328860</v>
      </c>
      <c r="AT51" s="121">
        <f>'REV-AR_CWS'!AS19</f>
        <v>2328860</v>
      </c>
      <c r="AU51" s="121">
        <f>'REV-AR_CWS'!AT19</f>
        <v>2328860</v>
      </c>
      <c r="AV51" s="121">
        <f>'REV-AR_CWS'!AU19</f>
        <v>2100847.5</v>
      </c>
      <c r="AW51" s="121">
        <f>'REV-AR_CWS'!AV19</f>
        <v>2101867.5</v>
      </c>
      <c r="AX51" s="121">
        <f>'REV-AR_CWS'!AW19</f>
        <v>1868382.5</v>
      </c>
      <c r="AY51" s="121">
        <f>'REV-AR_CWS'!AX19</f>
        <v>1641020</v>
      </c>
      <c r="AZ51" s="121">
        <f>'REV-AR_CWS'!AY19</f>
        <v>1407500</v>
      </c>
      <c r="BA51" s="121">
        <f>'REV-AR_CWS'!AZ19</f>
        <v>1877640</v>
      </c>
      <c r="BB51" s="121">
        <f>'REV-AR_CWS'!BA19</f>
        <v>3003242.5</v>
      </c>
      <c r="BC51" s="121">
        <f>'REV-AR_CWS'!BB19</f>
        <v>3382242.5</v>
      </c>
      <c r="BD51" s="121">
        <f>'REV-AR_CWS'!BC19</f>
        <v>3382242.5</v>
      </c>
      <c r="BE51" s="121">
        <f>'REV-AR_CWS'!BD19</f>
        <v>3756950</v>
      </c>
      <c r="BF51" s="121">
        <f>'REV-AR_CWS'!BE19</f>
        <v>3756950</v>
      </c>
      <c r="BG51" s="121">
        <f>'REV-AR_CWS'!BF19</f>
        <v>3756950</v>
      </c>
      <c r="BH51" s="121">
        <f>'REV-AR_CWS'!BG19</f>
        <v>3383262.5</v>
      </c>
      <c r="BI51" s="121">
        <f>'REV-AR_CWS'!BH19</f>
        <v>3384282.5</v>
      </c>
      <c r="BJ51" s="121">
        <f>'REV-AR_CWS'!BI19</f>
        <v>3010830</v>
      </c>
      <c r="BK51" s="121">
        <f>'REV-AR_CWS'!BJ19</f>
        <v>2637792.5</v>
      </c>
      <c r="BL51" s="121">
        <f>'REV-AR_CWS'!BK19</f>
        <v>2264305</v>
      </c>
    </row>
    <row r="52" spans="2:64" x14ac:dyDescent="0.15">
      <c r="B52" s="309" t="s">
        <v>473</v>
      </c>
      <c r="C52" s="136"/>
      <c r="D52" s="121">
        <f>'COGS-INVENTORY_CWS'!C48</f>
        <v>0</v>
      </c>
      <c r="E52" s="121">
        <f>'COGS-INVENTORY_CWS'!D48</f>
        <v>0</v>
      </c>
      <c r="F52" s="121">
        <f>'COGS-INVENTORY_CWS'!E48</f>
        <v>0</v>
      </c>
      <c r="G52" s="121">
        <f>'COGS-INVENTORY_CWS'!F48</f>
        <v>0</v>
      </c>
      <c r="H52" s="121">
        <f>'COGS-INVENTORY_CWS'!G48</f>
        <v>0</v>
      </c>
      <c r="I52" s="121">
        <f>'COGS-INVENTORY_CWS'!H48</f>
        <v>0</v>
      </c>
      <c r="J52" s="121">
        <f>'COGS-INVENTORY_CWS'!I48</f>
        <v>0</v>
      </c>
      <c r="K52" s="121">
        <f>'COGS-INVENTORY_CWS'!J48</f>
        <v>14250</v>
      </c>
      <c r="L52" s="121">
        <f>'COGS-INVENTORY_CWS'!K48</f>
        <v>28500</v>
      </c>
      <c r="M52" s="121">
        <f>'COGS-INVENTORY_CWS'!L48</f>
        <v>56250</v>
      </c>
      <c r="N52" s="121">
        <f>'COGS-INVENTORY_CWS'!M48</f>
        <v>63750</v>
      </c>
      <c r="O52" s="121">
        <f>'COGS-INVENTORY_CWS'!N48</f>
        <v>78750</v>
      </c>
      <c r="P52" s="121">
        <f>'COGS-INVENTORY_CWS'!O48</f>
        <v>109500</v>
      </c>
      <c r="Q52" s="121">
        <f>'COGS-INVENTORY_CWS'!P48</f>
        <v>142575</v>
      </c>
      <c r="R52" s="121">
        <f>'COGS-INVENTORY_CWS'!Q48</f>
        <v>168900</v>
      </c>
      <c r="S52" s="121">
        <f>'COGS-INVENTORY_CWS'!R48</f>
        <v>168900</v>
      </c>
      <c r="T52" s="121">
        <f>'COGS-INVENTORY_CWS'!S48</f>
        <v>168900</v>
      </c>
      <c r="U52" s="121">
        <f>'COGS-INVENTORY_CWS'!T48</f>
        <v>175650</v>
      </c>
      <c r="V52" s="121">
        <f>'COGS-INVENTORY_CWS'!U48</f>
        <v>189150</v>
      </c>
      <c r="W52" s="121">
        <f>'COGS-INVENTORY_CWS'!V48</f>
        <v>202650</v>
      </c>
      <c r="X52" s="121">
        <f>'COGS-INVENTORY_CWS'!W48</f>
        <v>222225</v>
      </c>
      <c r="Y52" s="121">
        <f>'COGS-INVENTORY_CWS'!X48</f>
        <v>235050</v>
      </c>
      <c r="Z52" s="121">
        <f>'COGS-INVENTORY_CWS'!Y48</f>
        <v>249900</v>
      </c>
      <c r="AA52" s="121">
        <f>'COGS-INVENTORY_CWS'!Z48</f>
        <v>300525</v>
      </c>
      <c r="AB52" s="121">
        <f>'COGS-INVENTORY_CWS'!AA48</f>
        <v>367350</v>
      </c>
      <c r="AC52" s="121">
        <f>'COGS-INVENTORY_CWS'!AB48</f>
        <v>425670</v>
      </c>
      <c r="AD52" s="121">
        <f>'COGS-INVENTORY_CWS'!AC48</f>
        <v>454830</v>
      </c>
      <c r="AE52" s="121">
        <f>'COGS-INVENTORY_CWS'!AD48</f>
        <v>469410</v>
      </c>
      <c r="AF52" s="121">
        <f>'COGS-INVENTORY_CWS'!AE48</f>
        <v>483990</v>
      </c>
      <c r="AG52" s="121">
        <f>'COGS-INVENTORY_CWS'!AF48</f>
        <v>469410</v>
      </c>
      <c r="AH52" s="121">
        <f>'COGS-INVENTORY_CWS'!AG48</f>
        <v>454830</v>
      </c>
      <c r="AI52" s="121">
        <f>'COGS-INVENTORY_CWS'!AH48</f>
        <v>425670</v>
      </c>
      <c r="AJ52" s="121">
        <f>'COGS-INVENTORY_CWS'!AI48</f>
        <v>396510</v>
      </c>
      <c r="AK52" s="121">
        <f>'COGS-INVENTORY_CWS'!AJ48</f>
        <v>352770</v>
      </c>
      <c r="AL52" s="121">
        <f>'COGS-INVENTORY_CWS'!AK48</f>
        <v>350340</v>
      </c>
      <c r="AM52" s="121">
        <f>'COGS-INVENTORY_CWS'!AL48</f>
        <v>430530</v>
      </c>
      <c r="AN52" s="121">
        <f>'COGS-INVENTORY_CWS'!AM48</f>
        <v>548385</v>
      </c>
      <c r="AO52" s="121">
        <f>'COGS-INVENTORY_CWS'!AN48</f>
        <v>630397.5</v>
      </c>
      <c r="AP52" s="121">
        <f>'COGS-INVENTORY_CWS'!AO48</f>
        <v>671403.75</v>
      </c>
      <c r="AQ52" s="121">
        <f>'COGS-INVENTORY_CWS'!AP48</f>
        <v>691633.5</v>
      </c>
      <c r="AR52" s="121">
        <f>'COGS-INVENTORY_CWS'!AQ48</f>
        <v>711863.25</v>
      </c>
      <c r="AS52" s="121">
        <f>'COGS-INVENTORY_CWS'!AR48</f>
        <v>691633.5</v>
      </c>
      <c r="AT52" s="121">
        <f>'COGS-INVENTORY_CWS'!AS48</f>
        <v>671403.75</v>
      </c>
      <c r="AU52" s="121">
        <f>'COGS-INVENTORY_CWS'!AT48</f>
        <v>630397.5</v>
      </c>
      <c r="AV52" s="121">
        <f>'COGS-INVENTORY_CWS'!AU48</f>
        <v>589391.25</v>
      </c>
      <c r="AW52" s="121">
        <f>'COGS-INVENTORY_CWS'!AV48</f>
        <v>527608.5</v>
      </c>
      <c r="AX52" s="121">
        <f>'COGS-INVENTORY_CWS'!AW48</f>
        <v>511206</v>
      </c>
      <c r="AY52" s="121">
        <f>'COGS-INVENTORY_CWS'!AX48</f>
        <v>603606.75</v>
      </c>
      <c r="AZ52" s="121">
        <f>'COGS-INVENTORY_CWS'!AY48</f>
        <v>746308.5</v>
      </c>
      <c r="BA52" s="121">
        <f>'COGS-INVENTORY_CWS'!AZ48</f>
        <v>852596.7</v>
      </c>
      <c r="BB52" s="121">
        <f>'COGS-INVENTORY_CWS'!BA48</f>
        <v>905740.79999999993</v>
      </c>
      <c r="BC52" s="121">
        <f>'COGS-INVENTORY_CWS'!BB48</f>
        <v>932312.85</v>
      </c>
      <c r="BD52" s="121">
        <f>'COGS-INVENTORY_CWS'!BC48</f>
        <v>958884.9</v>
      </c>
      <c r="BE52" s="121">
        <f>'COGS-INVENTORY_CWS'!BD48</f>
        <v>932312.85</v>
      </c>
      <c r="BF52" s="121">
        <f>'COGS-INVENTORY_CWS'!BE48</f>
        <v>905740.79999999993</v>
      </c>
      <c r="BG52" s="121">
        <f>'COGS-INVENTORY_CWS'!BF48</f>
        <v>852596.7</v>
      </c>
      <c r="BH52" s="121">
        <f>'COGS-INVENTORY_CWS'!BG48</f>
        <v>799452.6</v>
      </c>
      <c r="BI52" s="121">
        <f>'COGS-INVENTORY_CWS'!BH48</f>
        <v>719736.45</v>
      </c>
      <c r="BJ52" s="121">
        <f>'COGS-INVENTORY_CWS'!BI48</f>
        <v>753197.54999999993</v>
      </c>
      <c r="BK52" s="121">
        <f>'COGS-INVENTORY_CWS'!BJ48</f>
        <v>813230.7</v>
      </c>
      <c r="BL52" s="121">
        <f>'COGS-INVENTORY_CWS'!BK48</f>
        <v>973647.14999999991</v>
      </c>
    </row>
    <row r="53" spans="2:64" x14ac:dyDescent="0.15">
      <c r="B53" s="306" t="s">
        <v>474</v>
      </c>
      <c r="C53" s="135"/>
      <c r="D53" s="121">
        <f>SUM(D50:D52)</f>
        <v>46964050</v>
      </c>
      <c r="E53" s="121">
        <f>SUM(E50:E52)</f>
        <v>37532826</v>
      </c>
      <c r="F53" s="121">
        <f t="shared" ref="F53:BL53" si="3">SUM(F50:F52)</f>
        <v>28137002</v>
      </c>
      <c r="G53" s="121">
        <f t="shared" si="3"/>
        <v>18763788</v>
      </c>
      <c r="H53" s="121">
        <f t="shared" si="3"/>
        <v>9394714</v>
      </c>
      <c r="I53" s="121">
        <f t="shared" si="3"/>
        <v>56377809.24000001</v>
      </c>
      <c r="J53" s="121">
        <f t="shared" si="3"/>
        <v>46981985.24000001</v>
      </c>
      <c r="K53" s="121">
        <f t="shared" si="3"/>
        <v>37567621.24000001</v>
      </c>
      <c r="L53" s="121">
        <f t="shared" si="3"/>
        <v>28185597.24000001</v>
      </c>
      <c r="M53" s="121">
        <f t="shared" si="3"/>
        <v>18808433.24000001</v>
      </c>
      <c r="N53" s="121">
        <f t="shared" si="3"/>
        <v>9459766.6200000104</v>
      </c>
      <c r="O53" s="121">
        <f t="shared" si="3"/>
        <v>52281207.678000018</v>
      </c>
      <c r="P53" s="121">
        <f t="shared" si="3"/>
        <v>42996863.91800002</v>
      </c>
      <c r="Q53" s="121">
        <f t="shared" si="3"/>
        <v>32296016.865000021</v>
      </c>
      <c r="R53" s="121">
        <f t="shared" si="3"/>
        <v>21613999.242000021</v>
      </c>
      <c r="S53" s="121">
        <f t="shared" si="3"/>
        <v>11070094.62100002</v>
      </c>
      <c r="T53" s="121">
        <f t="shared" si="3"/>
        <v>506625.00000001863</v>
      </c>
      <c r="U53" s="121">
        <f t="shared" si="3"/>
        <v>-10034129.620999983</v>
      </c>
      <c r="V53" s="121">
        <f t="shared" si="3"/>
        <v>-20572844.241999984</v>
      </c>
      <c r="W53" s="121">
        <f t="shared" si="3"/>
        <v>-30127053.862999983</v>
      </c>
      <c r="X53" s="121">
        <f t="shared" si="3"/>
        <v>-39634769.053999983</v>
      </c>
      <c r="Y53" s="121">
        <f t="shared" si="3"/>
        <v>-49105839.814999983</v>
      </c>
      <c r="Z53" s="121">
        <f t="shared" si="3"/>
        <v>-58605067.638499983</v>
      </c>
      <c r="AA53" s="121">
        <f t="shared" si="3"/>
        <v>-67972998.132499978</v>
      </c>
      <c r="AB53" s="121">
        <f t="shared" si="3"/>
        <v>-77328829.938999981</v>
      </c>
      <c r="AC53" s="121">
        <f t="shared" si="3"/>
        <v>-85072275.010624975</v>
      </c>
      <c r="AD53" s="121">
        <f t="shared" si="3"/>
        <v>-92505466.375849977</v>
      </c>
      <c r="AE53" s="121">
        <f t="shared" si="3"/>
        <v>-99809000.99727498</v>
      </c>
      <c r="AF53" s="121">
        <f t="shared" si="3"/>
        <v>-107149220.61869998</v>
      </c>
      <c r="AG53" s="121">
        <f t="shared" si="3"/>
        <v>-114376484.44632499</v>
      </c>
      <c r="AH53" s="121">
        <f t="shared" si="3"/>
        <v>-121610048.27395</v>
      </c>
      <c r="AI53" s="121">
        <f t="shared" si="3"/>
        <v>-128838667.101575</v>
      </c>
      <c r="AJ53" s="121">
        <f t="shared" si="3"/>
        <v>-136188854.17300001</v>
      </c>
      <c r="AK53" s="121">
        <f t="shared" si="3"/>
        <v>-143534353.69442502</v>
      </c>
      <c r="AL53" s="121">
        <f t="shared" si="3"/>
        <v>-150963311.94715002</v>
      </c>
      <c r="AM53" s="121">
        <f t="shared" si="3"/>
        <v>-158392865.79367504</v>
      </c>
      <c r="AN53" s="121">
        <f t="shared" si="3"/>
        <v>-165933502.62150005</v>
      </c>
      <c r="AO53" s="121">
        <f t="shared" si="3"/>
        <v>-174904992.20047566</v>
      </c>
      <c r="AP53" s="121">
        <f t="shared" si="3"/>
        <v>-183285008.4374913</v>
      </c>
      <c r="AQ53" s="121">
        <f t="shared" si="3"/>
        <v>-191436583.79196692</v>
      </c>
      <c r="AR53" s="121">
        <f t="shared" si="3"/>
        <v>-199630493.89644253</v>
      </c>
      <c r="AS53" s="121">
        <f t="shared" si="3"/>
        <v>-207627390.99620816</v>
      </c>
      <c r="AT53" s="121">
        <f t="shared" si="3"/>
        <v>-215630588.09597379</v>
      </c>
      <c r="AU53" s="121">
        <f t="shared" si="3"/>
        <v>-223629386.94573942</v>
      </c>
      <c r="AV53" s="121">
        <f t="shared" si="3"/>
        <v>-231845008.90021506</v>
      </c>
      <c r="AW53" s="121">
        <f t="shared" si="3"/>
        <v>-240055841.45469069</v>
      </c>
      <c r="AX53" s="121">
        <f t="shared" si="3"/>
        <v>-248441171.81670633</v>
      </c>
      <c r="AY53" s="121">
        <f t="shared" si="3"/>
        <v>-256890065.03343195</v>
      </c>
      <c r="AZ53" s="121">
        <f t="shared" si="3"/>
        <v>-265536047.75769758</v>
      </c>
      <c r="BA53" s="121">
        <f t="shared" si="3"/>
        <v>-277414342.86211109</v>
      </c>
      <c r="BB53" s="121">
        <f t="shared" si="3"/>
        <v>-288279626.40701056</v>
      </c>
      <c r="BC53" s="121">
        <f t="shared" si="3"/>
        <v>-298773049.70707208</v>
      </c>
      <c r="BD53" s="121">
        <f t="shared" si="3"/>
        <v>-309315150.05713362</v>
      </c>
      <c r="BE53" s="121">
        <f t="shared" si="3"/>
        <v>-319524392.98735708</v>
      </c>
      <c r="BF53" s="121">
        <f t="shared" si="3"/>
        <v>-329739935.9175806</v>
      </c>
      <c r="BG53" s="121">
        <f t="shared" si="3"/>
        <v>-339950533.84780413</v>
      </c>
      <c r="BH53" s="121">
        <f t="shared" si="3"/>
        <v>-350526483.89786559</v>
      </c>
      <c r="BI53" s="121">
        <f t="shared" si="3"/>
        <v>-361097644.54792714</v>
      </c>
      <c r="BJ53" s="121">
        <f t="shared" si="3"/>
        <v>-371912340.06782663</v>
      </c>
      <c r="BK53" s="121">
        <f t="shared" si="3"/>
        <v>-383015563.10756415</v>
      </c>
      <c r="BL53" s="121">
        <f t="shared" si="3"/>
        <v>-394465401.16713965</v>
      </c>
    </row>
    <row r="54" spans="2:64" x14ac:dyDescent="0.15">
      <c r="B54" s="309" t="s">
        <v>468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6" t="s">
        <v>475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9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9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6" t="s">
        <v>476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9" t="s">
        <v>468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6" t="s">
        <v>477</v>
      </c>
      <c r="C60" s="135"/>
      <c r="D60" s="121">
        <f t="shared" ref="D60:AI60" si="5">D58+D53</f>
        <v>46964050</v>
      </c>
      <c r="E60" s="121">
        <f t="shared" si="5"/>
        <v>37575109.333333336</v>
      </c>
      <c r="F60" s="121">
        <f t="shared" si="5"/>
        <v>28213477</v>
      </c>
      <c r="G60" s="121">
        <f t="shared" si="5"/>
        <v>18848788</v>
      </c>
      <c r="H60" s="121">
        <f t="shared" si="5"/>
        <v>9488072.333333334</v>
      </c>
      <c r="I60" s="121">
        <f t="shared" si="5"/>
        <v>56469525.906666674</v>
      </c>
      <c r="J60" s="121">
        <f t="shared" si="5"/>
        <v>47072060.24000001</v>
      </c>
      <c r="K60" s="121">
        <f t="shared" si="5"/>
        <v>37656054.573333345</v>
      </c>
      <c r="L60" s="121">
        <f t="shared" si="5"/>
        <v>28272388.906666677</v>
      </c>
      <c r="M60" s="121">
        <f t="shared" si="5"/>
        <v>18893583.24000001</v>
      </c>
      <c r="N60" s="121">
        <f t="shared" si="5"/>
        <v>9543274.9533333443</v>
      </c>
      <c r="O60" s="121">
        <f t="shared" si="5"/>
        <v>52363074.344666682</v>
      </c>
      <c r="P60" s="121">
        <f t="shared" si="5"/>
        <v>43077088.91800002</v>
      </c>
      <c r="Q60" s="121">
        <f t="shared" si="5"/>
        <v>32374600.198333353</v>
      </c>
      <c r="R60" s="121">
        <f t="shared" si="5"/>
        <v>21690940.908666689</v>
      </c>
      <c r="S60" s="121">
        <f t="shared" si="5"/>
        <v>11145394.62100002</v>
      </c>
      <c r="T60" s="121">
        <f t="shared" si="5"/>
        <v>580283.333333352</v>
      </c>
      <c r="U60" s="121">
        <f t="shared" si="5"/>
        <v>-9962112.9543333165</v>
      </c>
      <c r="V60" s="121">
        <f t="shared" si="5"/>
        <v>-20502469.241999984</v>
      </c>
      <c r="W60" s="121">
        <f t="shared" si="5"/>
        <v>-30051437.196333315</v>
      </c>
      <c r="X60" s="121">
        <f t="shared" si="5"/>
        <v>-39560910.720666647</v>
      </c>
      <c r="Y60" s="121">
        <f t="shared" si="5"/>
        <v>-49033739.814999983</v>
      </c>
      <c r="Z60" s="121">
        <f t="shared" si="5"/>
        <v>-58534725.971833318</v>
      </c>
      <c r="AA60" s="121">
        <f t="shared" si="5"/>
        <v>-67904414.79916665</v>
      </c>
      <c r="AB60" s="121">
        <f t="shared" si="5"/>
        <v>-77262004.938999981</v>
      </c>
      <c r="AC60" s="121">
        <f t="shared" si="5"/>
        <v>-85012616.677291647</v>
      </c>
      <c r="AD60" s="121">
        <f t="shared" si="5"/>
        <v>-92447566.375849977</v>
      </c>
      <c r="AE60" s="121">
        <f t="shared" si="5"/>
        <v>-99752859.330608308</v>
      </c>
      <c r="AF60" s="121">
        <f t="shared" si="5"/>
        <v>-107094837.28536665</v>
      </c>
      <c r="AG60" s="121">
        <f t="shared" si="5"/>
        <v>-114323859.44632499</v>
      </c>
      <c r="AH60" s="121">
        <f t="shared" si="5"/>
        <v>-121559181.60728332</v>
      </c>
      <c r="AI60" s="121">
        <f t="shared" si="5"/>
        <v>-128789558.76824167</v>
      </c>
      <c r="AJ60" s="121">
        <f t="shared" ref="AJ60:BL60" si="6">AJ58+AJ53</f>
        <v>-136141504.17300001</v>
      </c>
      <c r="AK60" s="121">
        <f t="shared" si="6"/>
        <v>-143488762.02775836</v>
      </c>
      <c r="AL60" s="121">
        <f t="shared" si="6"/>
        <v>-150919478.61381668</v>
      </c>
      <c r="AM60" s="121">
        <f t="shared" si="6"/>
        <v>-158350790.79367504</v>
      </c>
      <c r="AN60" s="121">
        <f t="shared" si="6"/>
        <v>-165893185.95483339</v>
      </c>
      <c r="AO60" s="121">
        <f t="shared" si="6"/>
        <v>-174866433.86714232</v>
      </c>
      <c r="AP60" s="121">
        <f t="shared" si="6"/>
        <v>-183248208.4374913</v>
      </c>
      <c r="AQ60" s="121">
        <f t="shared" si="6"/>
        <v>-191401542.12530026</v>
      </c>
      <c r="AR60" s="121">
        <f t="shared" si="6"/>
        <v>-199597210.56310919</v>
      </c>
      <c r="AS60" s="121">
        <f t="shared" si="6"/>
        <v>-207595865.99620816</v>
      </c>
      <c r="AT60" s="121">
        <f t="shared" si="6"/>
        <v>-215600821.42930713</v>
      </c>
      <c r="AU60" s="121">
        <f t="shared" si="6"/>
        <v>-223601378.61240608</v>
      </c>
      <c r="AV60" s="121">
        <f t="shared" si="6"/>
        <v>-231818758.90021506</v>
      </c>
      <c r="AW60" s="121">
        <f t="shared" si="6"/>
        <v>-240031349.78802404</v>
      </c>
      <c r="AX60" s="121">
        <f t="shared" si="6"/>
        <v>-248418438.48337299</v>
      </c>
      <c r="AY60" s="121">
        <f t="shared" si="6"/>
        <v>-256869090.03343195</v>
      </c>
      <c r="AZ60" s="121">
        <f t="shared" si="6"/>
        <v>-265516831.09103093</v>
      </c>
      <c r="BA60" s="121">
        <f t="shared" si="6"/>
        <v>-277396884.52877778</v>
      </c>
      <c r="BB60" s="121">
        <f t="shared" si="6"/>
        <v>-288263926.40701056</v>
      </c>
      <c r="BC60" s="121">
        <f t="shared" si="6"/>
        <v>-298759108.04040539</v>
      </c>
      <c r="BD60" s="121">
        <f t="shared" si="6"/>
        <v>-309302966.7238003</v>
      </c>
      <c r="BE60" s="121">
        <f t="shared" si="6"/>
        <v>-319513967.98735708</v>
      </c>
      <c r="BF60" s="121">
        <f t="shared" si="6"/>
        <v>-329731269.25091392</v>
      </c>
      <c r="BG60" s="121">
        <f t="shared" si="6"/>
        <v>-339943625.51447082</v>
      </c>
      <c r="BH60" s="121">
        <f t="shared" si="6"/>
        <v>-350521333.89786559</v>
      </c>
      <c r="BI60" s="121">
        <f t="shared" si="6"/>
        <v>-361094252.88126045</v>
      </c>
      <c r="BJ60" s="121">
        <f t="shared" si="6"/>
        <v>-371910706.73449332</v>
      </c>
      <c r="BK60" s="121">
        <f t="shared" si="6"/>
        <v>-383015688.10756415</v>
      </c>
      <c r="BL60" s="121">
        <f t="shared" si="6"/>
        <v>-394467284.50047296</v>
      </c>
    </row>
    <row r="61" spans="2:64" s="33" customFormat="1" x14ac:dyDescent="0.15">
      <c r="B61" s="310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6" t="s">
        <v>1080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6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6" t="s">
        <v>478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6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9" t="s">
        <v>385</v>
      </c>
      <c r="C66" s="136"/>
      <c r="D66" s="121">
        <f>'COGS-INVENTORY_CWS'!C69</f>
        <v>0</v>
      </c>
      <c r="E66" s="121">
        <f>'COGS-INVENTORY_CWS'!D69</f>
        <v>0</v>
      </c>
      <c r="F66" s="121">
        <f>'COGS-INVENTORY_CWS'!E69</f>
        <v>0</v>
      </c>
      <c r="G66" s="121">
        <f>'COGS-INVENTORY_CWS'!F69</f>
        <v>0</v>
      </c>
      <c r="H66" s="121">
        <f>'COGS-INVENTORY_CWS'!G69</f>
        <v>0</v>
      </c>
      <c r="I66" s="121">
        <f>'COGS-INVENTORY_CWS'!H69</f>
        <v>0</v>
      </c>
      <c r="J66" s="121">
        <f>'COGS-INVENTORY_CWS'!I69</f>
        <v>0</v>
      </c>
      <c r="K66" s="121">
        <f>'COGS-INVENTORY_CWS'!J69</f>
        <v>14250</v>
      </c>
      <c r="L66" s="121">
        <f>'COGS-INVENTORY_CWS'!K69</f>
        <v>28500</v>
      </c>
      <c r="M66" s="121">
        <f>'COGS-INVENTORY_CWS'!L69</f>
        <v>42000</v>
      </c>
      <c r="N66" s="121">
        <f>'COGS-INVENTORY_CWS'!M69</f>
        <v>49500</v>
      </c>
      <c r="O66" s="121">
        <f>'COGS-INVENTORY_CWS'!N69</f>
        <v>51000</v>
      </c>
      <c r="P66" s="121">
        <f>'COGS-INVENTORY_CWS'!O69</f>
        <v>87750</v>
      </c>
      <c r="Q66" s="121">
        <f>'COGS-INVENTORY_CWS'!P69</f>
        <v>111150</v>
      </c>
      <c r="R66" s="121">
        <f>'COGS-INVENTORY_CWS'!Q69</f>
        <v>105300</v>
      </c>
      <c r="S66" s="121">
        <f>'COGS-INVENTORY_CWS'!R69</f>
        <v>105300</v>
      </c>
      <c r="T66" s="121">
        <f>'COGS-INVENTORY_CWS'!S69</f>
        <v>105300</v>
      </c>
      <c r="U66" s="121">
        <f>'COGS-INVENTORY_CWS'!T69</f>
        <v>112050</v>
      </c>
      <c r="V66" s="121">
        <f>'COGS-INVENTORY_CWS'!U69</f>
        <v>125550</v>
      </c>
      <c r="W66" s="121">
        <f>'COGS-INVENTORY_CWS'!V69</f>
        <v>132300</v>
      </c>
      <c r="X66" s="121">
        <f>'COGS-INVENTORY_CWS'!W69</f>
        <v>145125</v>
      </c>
      <c r="Y66" s="121">
        <f>'COGS-INVENTORY_CWS'!X69</f>
        <v>157950</v>
      </c>
      <c r="Z66" s="121">
        <f>'COGS-INVENTORY_CWS'!Y69</f>
        <v>159975</v>
      </c>
      <c r="AA66" s="121">
        <f>'COGS-INVENTORY_CWS'!Z69</f>
        <v>210600</v>
      </c>
      <c r="AB66" s="121">
        <f>'COGS-INVENTORY_CWS'!AA69</f>
        <v>275400</v>
      </c>
      <c r="AC66" s="121">
        <f>'COGS-INVENTORY_CWS'!AB69</f>
        <v>277020</v>
      </c>
      <c r="AD66" s="121">
        <f>'COGS-INVENTORY_CWS'!AC69</f>
        <v>277020</v>
      </c>
      <c r="AE66" s="121">
        <f>'COGS-INVENTORY_CWS'!AD69</f>
        <v>291600</v>
      </c>
      <c r="AF66" s="121">
        <f>'COGS-INVENTORY_CWS'!AE69</f>
        <v>291600</v>
      </c>
      <c r="AG66" s="121">
        <f>'COGS-INVENTORY_CWS'!AF69</f>
        <v>277020</v>
      </c>
      <c r="AH66" s="121">
        <f>'COGS-INVENTORY_CWS'!AG69</f>
        <v>262440</v>
      </c>
      <c r="AI66" s="121">
        <f>'COGS-INVENTORY_CWS'!AH69</f>
        <v>247860</v>
      </c>
      <c r="AJ66" s="121">
        <f>'COGS-INVENTORY_CWS'!AI69</f>
        <v>218700</v>
      </c>
      <c r="AK66" s="121">
        <f>'COGS-INVENTORY_CWS'!AJ69</f>
        <v>189540</v>
      </c>
      <c r="AL66" s="121">
        <f>'COGS-INVENTORY_CWS'!AK69</f>
        <v>201690</v>
      </c>
      <c r="AM66" s="121">
        <f>'COGS-INVENTORY_CWS'!AL69</f>
        <v>296460</v>
      </c>
      <c r="AN66" s="121">
        <f>'COGS-INVENTORY_CWS'!AM69</f>
        <v>387585</v>
      </c>
      <c r="AO66" s="121">
        <f>'COGS-INVENTORY_CWS'!AN69</f>
        <v>390136.5</v>
      </c>
      <c r="AP66" s="121">
        <f>'COGS-INVENTORY_CWS'!AO69</f>
        <v>389832.75</v>
      </c>
      <c r="AQ66" s="121">
        <f>'COGS-INVENTORY_CWS'!AP69</f>
        <v>410062.5</v>
      </c>
      <c r="AR66" s="121">
        <f>'COGS-INVENTORY_CWS'!AQ69</f>
        <v>410062.5</v>
      </c>
      <c r="AS66" s="121">
        <f>'COGS-INVENTORY_CWS'!AR69</f>
        <v>389832.75</v>
      </c>
      <c r="AT66" s="121">
        <f>'COGS-INVENTORY_CWS'!AS69</f>
        <v>369603</v>
      </c>
      <c r="AU66" s="121">
        <f>'COGS-INVENTORY_CWS'!AT69</f>
        <v>348826.5</v>
      </c>
      <c r="AV66" s="121">
        <f>'COGS-INVENTORY_CWS'!AU69</f>
        <v>307820.25</v>
      </c>
      <c r="AW66" s="121">
        <f>'COGS-INVENTORY_CWS'!AV69</f>
        <v>266814</v>
      </c>
      <c r="AX66" s="121">
        <f>'COGS-INVENTORY_CWS'!AW69</f>
        <v>270641.25</v>
      </c>
      <c r="AY66" s="121">
        <f>'COGS-INVENTORY_CWS'!AX69</f>
        <v>383818.5</v>
      </c>
      <c r="AZ66" s="121">
        <f>'COGS-INVENTORY_CWS'!AY69</f>
        <v>501916.5</v>
      </c>
      <c r="BA66" s="121">
        <f>'COGS-INVENTORY_CWS'!AZ69</f>
        <v>504868.94999999995</v>
      </c>
      <c r="BB66" s="121">
        <f>'COGS-INVENTORY_CWS'!BA69</f>
        <v>504868.94999999995</v>
      </c>
      <c r="BC66" s="121">
        <f>'COGS-INVENTORY_CWS'!BB69</f>
        <v>531441</v>
      </c>
      <c r="BD66" s="121">
        <f>'COGS-INVENTORY_CWS'!BC69</f>
        <v>531441</v>
      </c>
      <c r="BE66" s="121">
        <f>'COGS-INVENTORY_CWS'!BD69</f>
        <v>504868.94999999995</v>
      </c>
      <c r="BF66" s="121">
        <f>'COGS-INVENTORY_CWS'!BE69</f>
        <v>478296.89999999991</v>
      </c>
      <c r="BG66" s="121">
        <f>'COGS-INVENTORY_CWS'!BF69</f>
        <v>451724.85</v>
      </c>
      <c r="BH66" s="121">
        <f>'COGS-INVENTORY_CWS'!BG69</f>
        <v>398580.75</v>
      </c>
      <c r="BI66" s="121">
        <f>'COGS-INVENTORY_CWS'!BH69</f>
        <v>345436.65</v>
      </c>
      <c r="BJ66" s="121">
        <f>'COGS-INVENTORY_CWS'!BI69</f>
        <v>405469.80000000005</v>
      </c>
      <c r="BK66" s="121">
        <f>'COGS-INVENTORY_CWS'!BJ69</f>
        <v>492075.00000000006</v>
      </c>
      <c r="BL66" s="121">
        <f>'COGS-INVENTORY_CWS'!BK69</f>
        <v>565886.25</v>
      </c>
    </row>
    <row r="67" spans="2:64" s="33" customFormat="1" x14ac:dyDescent="0.15">
      <c r="B67" s="310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6" t="s">
        <v>479</v>
      </c>
      <c r="C68" s="135"/>
      <c r="D68" s="121">
        <f>SUM(D66:D67)</f>
        <v>0</v>
      </c>
      <c r="E68" s="121">
        <f>SUM(E66:E67)</f>
        <v>0</v>
      </c>
      <c r="F68" s="121">
        <f t="shared" ref="F68:BL68" si="7">SUM(F66:F67)</f>
        <v>0</v>
      </c>
      <c r="G68" s="121">
        <f t="shared" si="7"/>
        <v>0</v>
      </c>
      <c r="H68" s="121">
        <f t="shared" si="7"/>
        <v>0</v>
      </c>
      <c r="I68" s="121">
        <f t="shared" si="7"/>
        <v>0</v>
      </c>
      <c r="J68" s="121">
        <f t="shared" si="7"/>
        <v>0</v>
      </c>
      <c r="K68" s="121">
        <f t="shared" si="7"/>
        <v>14250</v>
      </c>
      <c r="L68" s="121">
        <f t="shared" si="7"/>
        <v>28500</v>
      </c>
      <c r="M68" s="121">
        <f t="shared" si="7"/>
        <v>42000</v>
      </c>
      <c r="N68" s="121">
        <f t="shared" si="7"/>
        <v>49500</v>
      </c>
      <c r="O68" s="121">
        <f t="shared" si="7"/>
        <v>51000</v>
      </c>
      <c r="P68" s="121">
        <f t="shared" si="7"/>
        <v>87750</v>
      </c>
      <c r="Q68" s="121">
        <f t="shared" si="7"/>
        <v>111150</v>
      </c>
      <c r="R68" s="121">
        <f t="shared" si="7"/>
        <v>105300</v>
      </c>
      <c r="S68" s="121">
        <f t="shared" si="7"/>
        <v>105300</v>
      </c>
      <c r="T68" s="121">
        <f t="shared" si="7"/>
        <v>105300</v>
      </c>
      <c r="U68" s="121">
        <f t="shared" si="7"/>
        <v>112050</v>
      </c>
      <c r="V68" s="121">
        <f t="shared" si="7"/>
        <v>125550</v>
      </c>
      <c r="W68" s="121">
        <f t="shared" si="7"/>
        <v>132300</v>
      </c>
      <c r="X68" s="121">
        <f t="shared" si="7"/>
        <v>145125</v>
      </c>
      <c r="Y68" s="121">
        <f t="shared" si="7"/>
        <v>157950</v>
      </c>
      <c r="Z68" s="121">
        <f t="shared" si="7"/>
        <v>159975</v>
      </c>
      <c r="AA68" s="121">
        <f t="shared" si="7"/>
        <v>210600</v>
      </c>
      <c r="AB68" s="121">
        <f t="shared" si="7"/>
        <v>275400</v>
      </c>
      <c r="AC68" s="121">
        <f t="shared" si="7"/>
        <v>277020</v>
      </c>
      <c r="AD68" s="121">
        <f t="shared" si="7"/>
        <v>277020</v>
      </c>
      <c r="AE68" s="121">
        <f t="shared" si="7"/>
        <v>291600</v>
      </c>
      <c r="AF68" s="121">
        <f t="shared" si="7"/>
        <v>291600</v>
      </c>
      <c r="AG68" s="121">
        <f t="shared" si="7"/>
        <v>277020</v>
      </c>
      <c r="AH68" s="121">
        <f t="shared" si="7"/>
        <v>262440</v>
      </c>
      <c r="AI68" s="121">
        <f t="shared" si="7"/>
        <v>247860</v>
      </c>
      <c r="AJ68" s="121">
        <f t="shared" si="7"/>
        <v>218700</v>
      </c>
      <c r="AK68" s="121">
        <f t="shared" si="7"/>
        <v>189540</v>
      </c>
      <c r="AL68" s="121">
        <f t="shared" si="7"/>
        <v>201690</v>
      </c>
      <c r="AM68" s="121">
        <f t="shared" si="7"/>
        <v>296460</v>
      </c>
      <c r="AN68" s="121">
        <f t="shared" si="7"/>
        <v>387585</v>
      </c>
      <c r="AO68" s="121">
        <f t="shared" si="7"/>
        <v>390136.5</v>
      </c>
      <c r="AP68" s="121">
        <f t="shared" si="7"/>
        <v>389832.75</v>
      </c>
      <c r="AQ68" s="121">
        <f t="shared" si="7"/>
        <v>410062.5</v>
      </c>
      <c r="AR68" s="121">
        <f t="shared" si="7"/>
        <v>410062.5</v>
      </c>
      <c r="AS68" s="121">
        <f t="shared" si="7"/>
        <v>389832.75</v>
      </c>
      <c r="AT68" s="121">
        <f t="shared" si="7"/>
        <v>369603</v>
      </c>
      <c r="AU68" s="121">
        <f t="shared" si="7"/>
        <v>348826.5</v>
      </c>
      <c r="AV68" s="121">
        <f t="shared" si="7"/>
        <v>307820.25</v>
      </c>
      <c r="AW68" s="121">
        <f t="shared" si="7"/>
        <v>266814</v>
      </c>
      <c r="AX68" s="121">
        <f t="shared" si="7"/>
        <v>270641.25</v>
      </c>
      <c r="AY68" s="121">
        <f t="shared" si="7"/>
        <v>383818.5</v>
      </c>
      <c r="AZ68" s="121">
        <f t="shared" si="7"/>
        <v>501916.5</v>
      </c>
      <c r="BA68" s="121">
        <f t="shared" si="7"/>
        <v>504868.94999999995</v>
      </c>
      <c r="BB68" s="121">
        <f t="shared" si="7"/>
        <v>504868.94999999995</v>
      </c>
      <c r="BC68" s="121">
        <f t="shared" si="7"/>
        <v>531441</v>
      </c>
      <c r="BD68" s="121">
        <f t="shared" si="7"/>
        <v>531441</v>
      </c>
      <c r="BE68" s="121">
        <f t="shared" si="7"/>
        <v>504868.94999999995</v>
      </c>
      <c r="BF68" s="121">
        <f t="shared" si="7"/>
        <v>478296.89999999991</v>
      </c>
      <c r="BG68" s="121">
        <f t="shared" si="7"/>
        <v>451724.85</v>
      </c>
      <c r="BH68" s="121">
        <f t="shared" si="7"/>
        <v>398580.75</v>
      </c>
      <c r="BI68" s="121">
        <f t="shared" si="7"/>
        <v>345436.65</v>
      </c>
      <c r="BJ68" s="121">
        <f t="shared" si="7"/>
        <v>405469.80000000005</v>
      </c>
      <c r="BK68" s="121">
        <f t="shared" si="7"/>
        <v>492075.00000000006</v>
      </c>
      <c r="BL68" s="121">
        <f t="shared" si="7"/>
        <v>565886.25</v>
      </c>
    </row>
    <row r="69" spans="2:64" x14ac:dyDescent="0.15">
      <c r="B69" s="309" t="s">
        <v>468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6" t="s">
        <v>480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10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9" t="s">
        <v>481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10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6" t="s">
        <v>482</v>
      </c>
      <c r="C74" s="135"/>
      <c r="D74" s="121">
        <f t="shared" ref="D74:AI74" si="8">D72+D68</f>
        <v>0</v>
      </c>
      <c r="E74" s="121">
        <f t="shared" si="8"/>
        <v>0</v>
      </c>
      <c r="F74" s="121">
        <f t="shared" si="8"/>
        <v>0</v>
      </c>
      <c r="G74" s="121">
        <f t="shared" si="8"/>
        <v>0</v>
      </c>
      <c r="H74" s="121">
        <f t="shared" si="8"/>
        <v>0</v>
      </c>
      <c r="I74" s="121">
        <f t="shared" si="8"/>
        <v>0</v>
      </c>
      <c r="J74" s="121">
        <f t="shared" si="8"/>
        <v>0</v>
      </c>
      <c r="K74" s="121">
        <f t="shared" si="8"/>
        <v>14250</v>
      </c>
      <c r="L74" s="121">
        <f t="shared" si="8"/>
        <v>28500</v>
      </c>
      <c r="M74" s="121">
        <f t="shared" si="8"/>
        <v>42000</v>
      </c>
      <c r="N74" s="121">
        <f t="shared" si="8"/>
        <v>49500</v>
      </c>
      <c r="O74" s="121">
        <f t="shared" si="8"/>
        <v>51000</v>
      </c>
      <c r="P74" s="121">
        <f t="shared" si="8"/>
        <v>87750</v>
      </c>
      <c r="Q74" s="121">
        <f t="shared" si="8"/>
        <v>111150</v>
      </c>
      <c r="R74" s="121">
        <f t="shared" si="8"/>
        <v>105300</v>
      </c>
      <c r="S74" s="121">
        <f t="shared" si="8"/>
        <v>105300</v>
      </c>
      <c r="T74" s="121">
        <f t="shared" si="8"/>
        <v>105300</v>
      </c>
      <c r="U74" s="121">
        <f t="shared" si="8"/>
        <v>112050</v>
      </c>
      <c r="V74" s="121">
        <f t="shared" si="8"/>
        <v>125550</v>
      </c>
      <c r="W74" s="121">
        <f t="shared" si="8"/>
        <v>132300</v>
      </c>
      <c r="X74" s="121">
        <f t="shared" si="8"/>
        <v>145125</v>
      </c>
      <c r="Y74" s="121">
        <f t="shared" si="8"/>
        <v>157950</v>
      </c>
      <c r="Z74" s="121">
        <f t="shared" si="8"/>
        <v>159975</v>
      </c>
      <c r="AA74" s="121">
        <f t="shared" si="8"/>
        <v>210600</v>
      </c>
      <c r="AB74" s="121">
        <f t="shared" si="8"/>
        <v>275400</v>
      </c>
      <c r="AC74" s="121">
        <f t="shared" si="8"/>
        <v>277020</v>
      </c>
      <c r="AD74" s="121">
        <f t="shared" si="8"/>
        <v>277020</v>
      </c>
      <c r="AE74" s="121">
        <f t="shared" si="8"/>
        <v>291600</v>
      </c>
      <c r="AF74" s="121">
        <f t="shared" si="8"/>
        <v>291600</v>
      </c>
      <c r="AG74" s="121">
        <f t="shared" si="8"/>
        <v>277020</v>
      </c>
      <c r="AH74" s="121">
        <f t="shared" si="8"/>
        <v>262440</v>
      </c>
      <c r="AI74" s="121">
        <f t="shared" si="8"/>
        <v>247860</v>
      </c>
      <c r="AJ74" s="121">
        <f t="shared" ref="AJ74:BL74" si="9">AJ72+AJ68</f>
        <v>218700</v>
      </c>
      <c r="AK74" s="121">
        <f t="shared" si="9"/>
        <v>189540</v>
      </c>
      <c r="AL74" s="121">
        <f t="shared" si="9"/>
        <v>201690</v>
      </c>
      <c r="AM74" s="121">
        <f t="shared" si="9"/>
        <v>296460</v>
      </c>
      <c r="AN74" s="121">
        <f t="shared" si="9"/>
        <v>387585</v>
      </c>
      <c r="AO74" s="121">
        <f t="shared" si="9"/>
        <v>390136.5</v>
      </c>
      <c r="AP74" s="121">
        <f t="shared" si="9"/>
        <v>389832.75</v>
      </c>
      <c r="AQ74" s="121">
        <f t="shared" si="9"/>
        <v>410062.5</v>
      </c>
      <c r="AR74" s="121">
        <f t="shared" si="9"/>
        <v>410062.5</v>
      </c>
      <c r="AS74" s="121">
        <f t="shared" si="9"/>
        <v>389832.75</v>
      </c>
      <c r="AT74" s="121">
        <f t="shared" si="9"/>
        <v>369603</v>
      </c>
      <c r="AU74" s="121">
        <f t="shared" si="9"/>
        <v>348826.5</v>
      </c>
      <c r="AV74" s="121">
        <f t="shared" si="9"/>
        <v>307820.25</v>
      </c>
      <c r="AW74" s="121">
        <f t="shared" si="9"/>
        <v>266814</v>
      </c>
      <c r="AX74" s="121">
        <f t="shared" si="9"/>
        <v>270641.25</v>
      </c>
      <c r="AY74" s="121">
        <f t="shared" si="9"/>
        <v>383818.5</v>
      </c>
      <c r="AZ74" s="121">
        <f t="shared" si="9"/>
        <v>501916.5</v>
      </c>
      <c r="BA74" s="121">
        <f t="shared" si="9"/>
        <v>504868.94999999995</v>
      </c>
      <c r="BB74" s="121">
        <f t="shared" si="9"/>
        <v>504868.94999999995</v>
      </c>
      <c r="BC74" s="121">
        <f t="shared" si="9"/>
        <v>531441</v>
      </c>
      <c r="BD74" s="121">
        <f t="shared" si="9"/>
        <v>531441</v>
      </c>
      <c r="BE74" s="121">
        <f t="shared" si="9"/>
        <v>504868.94999999995</v>
      </c>
      <c r="BF74" s="121">
        <f t="shared" si="9"/>
        <v>478296.89999999991</v>
      </c>
      <c r="BG74" s="121">
        <f t="shared" si="9"/>
        <v>451724.85</v>
      </c>
      <c r="BH74" s="121">
        <f t="shared" si="9"/>
        <v>398580.75</v>
      </c>
      <c r="BI74" s="121">
        <f t="shared" si="9"/>
        <v>345436.65</v>
      </c>
      <c r="BJ74" s="121">
        <f t="shared" si="9"/>
        <v>405469.80000000005</v>
      </c>
      <c r="BK74" s="121">
        <f t="shared" si="9"/>
        <v>492075.00000000006</v>
      </c>
      <c r="BL74" s="121">
        <f t="shared" si="9"/>
        <v>565886.25</v>
      </c>
    </row>
    <row r="75" spans="2:64" x14ac:dyDescent="0.15">
      <c r="B75" s="309" t="s">
        <v>468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6" t="s">
        <v>1081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9" t="s">
        <v>1082</v>
      </c>
      <c r="C77" s="136"/>
      <c r="D77" s="121">
        <f>IF($D42="Y",'FIN-CASHFLOW_CWS'!C60,'FIN-CASHFLOW_CWS'!C65)</f>
        <v>46992642</v>
      </c>
      <c r="E77" s="121">
        <f>IF($D42="Y",'FIN-CASHFLOW_CWS'!D60,'FIN-CASHFLOW_CWS'!D65)</f>
        <v>46992642</v>
      </c>
      <c r="F77" s="121">
        <f>IF($D42="Y",'FIN-CASHFLOW_CWS'!E60,'FIN-CASHFLOW_CWS'!E65)</f>
        <v>46992642</v>
      </c>
      <c r="G77" s="121">
        <f>IF($D42="Y",'FIN-CASHFLOW_CWS'!F60,'FIN-CASHFLOW_CWS'!F65)</f>
        <v>46992642</v>
      </c>
      <c r="H77" s="121">
        <f>IF($D42="Y",'FIN-CASHFLOW_CWS'!G60,'FIN-CASHFLOW_CWS'!G65)</f>
        <v>46992642</v>
      </c>
      <c r="I77" s="121">
        <f>IF($D42="Y",'FIN-CASHFLOW_CWS'!H60,'FIN-CASHFLOW_CWS'!H65)</f>
        <v>103370451.24000001</v>
      </c>
      <c r="J77" s="121">
        <f>IF($D42="Y",'FIN-CASHFLOW_CWS'!I60,'FIN-CASHFLOW_CWS'!I65)</f>
        <v>103370451.24000001</v>
      </c>
      <c r="K77" s="121">
        <f>IF($D42="Y",'FIN-CASHFLOW_CWS'!J60,'FIN-CASHFLOW_CWS'!J65)</f>
        <v>103370451.24000001</v>
      </c>
      <c r="L77" s="121">
        <f>IF($D42="Y",'FIN-CASHFLOW_CWS'!K60,'FIN-CASHFLOW_CWS'!K65)</f>
        <v>103370451.24000001</v>
      </c>
      <c r="M77" s="121">
        <f>IF($D42="Y",'FIN-CASHFLOW_CWS'!L60,'FIN-CASHFLOW_CWS'!L65)</f>
        <v>103370451.24000001</v>
      </c>
      <c r="N77" s="121">
        <f>IF($D42="Y",'FIN-CASHFLOW_CWS'!M60,'FIN-CASHFLOW_CWS'!M65)</f>
        <v>103370451.24000001</v>
      </c>
      <c r="O77" s="121">
        <f>IF($D42="Y",'FIN-CASHFLOW_CWS'!N60,'FIN-CASHFLOW_CWS'!N65)</f>
        <v>155532583.91800001</v>
      </c>
      <c r="P77" s="121">
        <f>IF($D42="Y",'FIN-CASHFLOW_CWS'!O60,'FIN-CASHFLOW_CWS'!O65)</f>
        <v>155532583.91800001</v>
      </c>
      <c r="Q77" s="121">
        <f>IF($D42="Y",'FIN-CASHFLOW_CWS'!P60,'FIN-CASHFLOW_CWS'!P65)</f>
        <v>155532583.91800001</v>
      </c>
      <c r="R77" s="121">
        <f>IF($D42="Y",'FIN-CASHFLOW_CWS'!Q60,'FIN-CASHFLOW_CWS'!Q65)</f>
        <v>155532583.91800001</v>
      </c>
      <c r="S77" s="121">
        <f>IF($D42="Y",'FIN-CASHFLOW_CWS'!R60,'FIN-CASHFLOW_CWS'!R65)</f>
        <v>155532583.91800001</v>
      </c>
      <c r="T77" s="121">
        <f>IF($D42="Y",'FIN-CASHFLOW_CWS'!S60,'FIN-CASHFLOW_CWS'!S65)</f>
        <v>155532583.91800001</v>
      </c>
      <c r="U77" s="121">
        <f>IF($D42="Y",'FIN-CASHFLOW_CWS'!T60,'FIN-CASHFLOW_CWS'!T65)</f>
        <v>155532583.91800001</v>
      </c>
      <c r="V77" s="121">
        <f>IF($D42="Y",'FIN-CASHFLOW_CWS'!U60,'FIN-CASHFLOW_CWS'!U65)</f>
        <v>155532583.91800001</v>
      </c>
      <c r="W77" s="121">
        <f>IF($D42="Y",'FIN-CASHFLOW_CWS'!V60,'FIN-CASHFLOW_CWS'!V65)</f>
        <v>155532583.91800001</v>
      </c>
      <c r="X77" s="121">
        <f>IF($D42="Y",'FIN-CASHFLOW_CWS'!W60,'FIN-CASHFLOW_CWS'!W65)</f>
        <v>155532583.91800001</v>
      </c>
      <c r="Y77" s="121">
        <f>IF($D42="Y",'FIN-CASHFLOW_CWS'!X60,'FIN-CASHFLOW_CWS'!X65)</f>
        <v>155532583.91800001</v>
      </c>
      <c r="Z77" s="121">
        <f>IF($D42="Y",'FIN-CASHFLOW_CWS'!Y60,'FIN-CASHFLOW_CWS'!Y65)</f>
        <v>155532583.91800001</v>
      </c>
      <c r="AA77" s="121">
        <f>IF($D42="Y",'FIN-CASHFLOW_CWS'!Z60,'FIN-CASHFLOW_CWS'!Z65)</f>
        <v>155532583.91800001</v>
      </c>
      <c r="AB77" s="121">
        <f>IF($D42="Y",'FIN-CASHFLOW_CWS'!AA60,'FIN-CASHFLOW_CWS'!AA65)</f>
        <v>155532583.91800001</v>
      </c>
      <c r="AC77" s="121">
        <f>IF($D42="Y",'FIN-CASHFLOW_CWS'!AB60,'FIN-CASHFLOW_CWS'!AB65)</f>
        <v>155532583.91800001</v>
      </c>
      <c r="AD77" s="121">
        <f>IF($D42="Y",'FIN-CASHFLOW_CWS'!AC60,'FIN-CASHFLOW_CWS'!AC65)</f>
        <v>155532583.91800001</v>
      </c>
      <c r="AE77" s="121">
        <f>IF($D42="Y",'FIN-CASHFLOW_CWS'!AD60,'FIN-CASHFLOW_CWS'!AD65)</f>
        <v>155532583.91800001</v>
      </c>
      <c r="AF77" s="121">
        <f>IF($D42="Y",'FIN-CASHFLOW_CWS'!AE60,'FIN-CASHFLOW_CWS'!AE65)</f>
        <v>155532583.91800001</v>
      </c>
      <c r="AG77" s="121">
        <f>IF($D42="Y",'FIN-CASHFLOW_CWS'!AF60,'FIN-CASHFLOW_CWS'!AF65)</f>
        <v>155532583.91800001</v>
      </c>
      <c r="AH77" s="121">
        <f>IF($D42="Y",'FIN-CASHFLOW_CWS'!AG60,'FIN-CASHFLOW_CWS'!AG65)</f>
        <v>155532583.91800001</v>
      </c>
      <c r="AI77" s="121">
        <f>IF($D42="Y",'FIN-CASHFLOW_CWS'!AH60,'FIN-CASHFLOW_CWS'!AH65)</f>
        <v>155532583.91800001</v>
      </c>
      <c r="AJ77" s="121">
        <f>IF($D42="Y",'FIN-CASHFLOW_CWS'!AI60,'FIN-CASHFLOW_CWS'!AI65)</f>
        <v>155532583.91800001</v>
      </c>
      <c r="AK77" s="121">
        <f>IF($D42="Y",'FIN-CASHFLOW_CWS'!AJ60,'FIN-CASHFLOW_CWS'!AJ65)</f>
        <v>155532583.91800001</v>
      </c>
      <c r="AL77" s="121">
        <f>IF($D42="Y",'FIN-CASHFLOW_CWS'!AK60,'FIN-CASHFLOW_CWS'!AK65)</f>
        <v>155532583.91800001</v>
      </c>
      <c r="AM77" s="121">
        <f>IF($D42="Y",'FIN-CASHFLOW_CWS'!AL60,'FIN-CASHFLOW_CWS'!AL65)</f>
        <v>155532583.91800001</v>
      </c>
      <c r="AN77" s="121">
        <f>IF($D42="Y",'FIN-CASHFLOW_CWS'!AM60,'FIN-CASHFLOW_CWS'!AM65)</f>
        <v>155532583.91800001</v>
      </c>
      <c r="AO77" s="121">
        <f>IF($D42="Y",'FIN-CASHFLOW_CWS'!AN60,'FIN-CASHFLOW_CWS'!AN65)</f>
        <v>155532583.91800001</v>
      </c>
      <c r="AP77" s="121">
        <f>IF($D42="Y",'FIN-CASHFLOW_CWS'!AO60,'FIN-CASHFLOW_CWS'!AO65)</f>
        <v>155532583.91800001</v>
      </c>
      <c r="AQ77" s="121">
        <f>IF($D42="Y",'FIN-CASHFLOW_CWS'!AP60,'FIN-CASHFLOW_CWS'!AP65)</f>
        <v>155532583.91800001</v>
      </c>
      <c r="AR77" s="121">
        <f>IF($D42="Y",'FIN-CASHFLOW_CWS'!AQ60,'FIN-CASHFLOW_CWS'!AQ65)</f>
        <v>155532583.91800001</v>
      </c>
      <c r="AS77" s="121">
        <f>IF($D42="Y",'FIN-CASHFLOW_CWS'!AR60,'FIN-CASHFLOW_CWS'!AR65)</f>
        <v>155532583.91800001</v>
      </c>
      <c r="AT77" s="121">
        <f>IF($D42="Y",'FIN-CASHFLOW_CWS'!AS60,'FIN-CASHFLOW_CWS'!AS65)</f>
        <v>155532583.91800001</v>
      </c>
      <c r="AU77" s="121">
        <f>IF($D42="Y",'FIN-CASHFLOW_CWS'!AT60,'FIN-CASHFLOW_CWS'!AT65)</f>
        <v>155532583.91800001</v>
      </c>
      <c r="AV77" s="121">
        <f>IF($D42="Y",'FIN-CASHFLOW_CWS'!AU60,'FIN-CASHFLOW_CWS'!AU65)</f>
        <v>155532583.91800001</v>
      </c>
      <c r="AW77" s="121">
        <f>IF($D42="Y",'FIN-CASHFLOW_CWS'!AV60,'FIN-CASHFLOW_CWS'!AV65)</f>
        <v>155532583.91800001</v>
      </c>
      <c r="AX77" s="121">
        <f>IF($D42="Y",'FIN-CASHFLOW_CWS'!AW60,'FIN-CASHFLOW_CWS'!AW65)</f>
        <v>155532583.91800001</v>
      </c>
      <c r="AY77" s="121">
        <f>IF($D42="Y",'FIN-CASHFLOW_CWS'!AX60,'FIN-CASHFLOW_CWS'!AX65)</f>
        <v>155532583.91800001</v>
      </c>
      <c r="AZ77" s="121">
        <f>IF($D42="Y",'FIN-CASHFLOW_CWS'!AY60,'FIN-CASHFLOW_CWS'!AY65)</f>
        <v>155532583.91800001</v>
      </c>
      <c r="BA77" s="121">
        <f>IF($D42="Y",'FIN-CASHFLOW_CWS'!AZ60,'FIN-CASHFLOW_CWS'!AZ65)</f>
        <v>155532583.91800001</v>
      </c>
      <c r="BB77" s="121">
        <f>IF($D42="Y",'FIN-CASHFLOW_CWS'!BA60,'FIN-CASHFLOW_CWS'!BA65)</f>
        <v>155532583.91800001</v>
      </c>
      <c r="BC77" s="121">
        <f>IF($D42="Y",'FIN-CASHFLOW_CWS'!BB60,'FIN-CASHFLOW_CWS'!BB65)</f>
        <v>155532583.91800001</v>
      </c>
      <c r="BD77" s="121">
        <f>IF($D42="Y",'FIN-CASHFLOW_CWS'!BC60,'FIN-CASHFLOW_CWS'!BC65)</f>
        <v>155532583.91800001</v>
      </c>
      <c r="BE77" s="121">
        <f>IF($D42="Y",'FIN-CASHFLOW_CWS'!BD60,'FIN-CASHFLOW_CWS'!BD65)</f>
        <v>155532583.91800001</v>
      </c>
      <c r="BF77" s="121">
        <f>IF($D42="Y",'FIN-CASHFLOW_CWS'!BE60,'FIN-CASHFLOW_CWS'!BE65)</f>
        <v>155532583.91800001</v>
      </c>
      <c r="BG77" s="121">
        <f>IF($D42="Y",'FIN-CASHFLOW_CWS'!BF60,'FIN-CASHFLOW_CWS'!BF65)</f>
        <v>155532583.91800001</v>
      </c>
      <c r="BH77" s="121">
        <f>IF($D42="Y",'FIN-CASHFLOW_CWS'!BG60,'FIN-CASHFLOW_CWS'!BG65)</f>
        <v>155532583.91800001</v>
      </c>
      <c r="BI77" s="121">
        <f>IF($D42="Y",'FIN-CASHFLOW_CWS'!BH60,'FIN-CASHFLOW_CWS'!BH65)</f>
        <v>155532583.91800001</v>
      </c>
      <c r="BJ77" s="121">
        <f>IF($D42="Y",'FIN-CASHFLOW_CWS'!BI60,'FIN-CASHFLOW_CWS'!BI65)</f>
        <v>155532583.91800001</v>
      </c>
      <c r="BK77" s="121">
        <f>IF($D42="Y",'FIN-CASHFLOW_CWS'!BJ60,'FIN-CASHFLOW_CWS'!BJ65)</f>
        <v>155532583.91800001</v>
      </c>
      <c r="BL77" s="121">
        <f>IF($D42="Y",'FIN-CASHFLOW_CWS'!BK60,'FIN-CASHFLOW_CWS'!BK65)</f>
        <v>155532583.91800001</v>
      </c>
    </row>
    <row r="78" spans="2:64" x14ac:dyDescent="0.15">
      <c r="B78" s="309" t="s">
        <v>1001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-37504569.666666664</v>
      </c>
      <c r="J78" s="121">
        <f t="shared" si="10"/>
        <v>-46900925.333333328</v>
      </c>
      <c r="K78" s="121">
        <f t="shared" si="10"/>
        <v>-56298390.999999993</v>
      </c>
      <c r="L78" s="121">
        <f t="shared" si="10"/>
        <v>-65728646.666666657</v>
      </c>
      <c r="M78" s="121">
        <f t="shared" si="10"/>
        <v>-75126562.333333328</v>
      </c>
      <c r="N78" s="121">
        <f t="shared" si="10"/>
        <v>-84518868</v>
      </c>
      <c r="O78" s="121">
        <f t="shared" si="10"/>
        <v>-93876676.286666662</v>
      </c>
      <c r="P78" s="121">
        <f t="shared" si="10"/>
        <v>-103220509.57333332</v>
      </c>
      <c r="Q78" s="121">
        <f t="shared" si="10"/>
        <v>-112543244.99999999</v>
      </c>
      <c r="R78" s="121">
        <f t="shared" si="10"/>
        <v>-123269133.71966664</v>
      </c>
      <c r="S78" s="121">
        <f t="shared" si="10"/>
        <v>-133946943.00933331</v>
      </c>
      <c r="T78" s="121">
        <f t="shared" si="10"/>
        <v>-144492489.29699999</v>
      </c>
      <c r="U78" s="121">
        <f t="shared" si="10"/>
        <v>-155057600.58466667</v>
      </c>
      <c r="V78" s="121">
        <f t="shared" si="10"/>
        <v>-165606746.87233335</v>
      </c>
      <c r="W78" s="121">
        <f t="shared" si="10"/>
        <v>-176160603.16000003</v>
      </c>
      <c r="X78" s="121">
        <f t="shared" si="10"/>
        <v>-185716321.11433336</v>
      </c>
      <c r="Y78" s="121">
        <f t="shared" si="10"/>
        <v>-195238619.63866669</v>
      </c>
      <c r="Z78" s="121">
        <f t="shared" si="10"/>
        <v>-204724273.73300001</v>
      </c>
      <c r="AA78" s="121">
        <f t="shared" si="10"/>
        <v>-214227284.88983333</v>
      </c>
      <c r="AB78" s="121">
        <f t="shared" si="10"/>
        <v>-223647598.71716666</v>
      </c>
      <c r="AC78" s="121">
        <f t="shared" si="10"/>
        <v>-233069988.85699999</v>
      </c>
      <c r="AD78" s="121">
        <f t="shared" si="10"/>
        <v>-240822220.59529167</v>
      </c>
      <c r="AE78" s="121">
        <f t="shared" si="10"/>
        <v>-248257170.29385</v>
      </c>
      <c r="AF78" s="121">
        <f t="shared" si="10"/>
        <v>-255577043.24860835</v>
      </c>
      <c r="AG78" s="121">
        <f t="shared" si="10"/>
        <v>-262919021.2033667</v>
      </c>
      <c r="AH78" s="121">
        <f t="shared" si="10"/>
        <v>-270133463.36432505</v>
      </c>
      <c r="AI78" s="121">
        <f t="shared" si="10"/>
        <v>-277354205.5252834</v>
      </c>
      <c r="AJ78" s="121">
        <f t="shared" si="10"/>
        <v>-284570002.68624175</v>
      </c>
      <c r="AK78" s="121">
        <f t="shared" si="10"/>
        <v>-291892788.09100008</v>
      </c>
      <c r="AL78" s="121">
        <f t="shared" si="10"/>
        <v>-299210885.9457584</v>
      </c>
      <c r="AM78" s="121">
        <f t="shared" si="10"/>
        <v>-306653752.53181672</v>
      </c>
      <c r="AN78" s="121">
        <f t="shared" si="10"/>
        <v>-314179834.71167505</v>
      </c>
      <c r="AO78" s="121">
        <f t="shared" si="10"/>
        <v>-321813354.87283337</v>
      </c>
      <c r="AP78" s="121">
        <f t="shared" si="10"/>
        <v>-330789154.2851423</v>
      </c>
      <c r="AQ78" s="121">
        <f t="shared" si="10"/>
        <v>-339170625.10549128</v>
      </c>
      <c r="AR78" s="121">
        <f t="shared" si="10"/>
        <v>-347344188.54330021</v>
      </c>
      <c r="AS78" s="121">
        <f t="shared" si="10"/>
        <v>-355539856.98110914</v>
      </c>
      <c r="AT78" s="121">
        <f t="shared" si="10"/>
        <v>-363518282.66420811</v>
      </c>
      <c r="AU78" s="121">
        <f t="shared" si="10"/>
        <v>-371503008.34730709</v>
      </c>
      <c r="AV78" s="121">
        <f t="shared" si="10"/>
        <v>-379482789.03040606</v>
      </c>
      <c r="AW78" s="121">
        <f t="shared" si="10"/>
        <v>-387659163.06821501</v>
      </c>
      <c r="AX78" s="121">
        <f t="shared" si="10"/>
        <v>-395830747.70602399</v>
      </c>
      <c r="AY78" s="121">
        <f t="shared" si="10"/>
        <v>-404221663.65137297</v>
      </c>
      <c r="AZ78" s="121">
        <f t="shared" si="10"/>
        <v>-412785492.45143193</v>
      </c>
      <c r="BA78" s="121">
        <f t="shared" si="10"/>
        <v>-421551331.50903088</v>
      </c>
      <c r="BB78" s="121">
        <f t="shared" si="10"/>
        <v>-433434337.39677775</v>
      </c>
      <c r="BC78" s="121">
        <f t="shared" si="10"/>
        <v>-444301379.27501059</v>
      </c>
      <c r="BD78" s="121">
        <f t="shared" si="10"/>
        <v>-454823132.95840544</v>
      </c>
      <c r="BE78" s="121">
        <f t="shared" si="10"/>
        <v>-465366991.64180028</v>
      </c>
      <c r="BF78" s="121">
        <f t="shared" si="10"/>
        <v>-475551420.85535711</v>
      </c>
      <c r="BG78" s="121">
        <f t="shared" si="10"/>
        <v>-485742150.06891394</v>
      </c>
      <c r="BH78" s="121">
        <f t="shared" si="10"/>
        <v>-495927934.28247076</v>
      </c>
      <c r="BI78" s="121">
        <f t="shared" si="10"/>
        <v>-506452498.56586564</v>
      </c>
      <c r="BJ78" s="121">
        <f t="shared" si="10"/>
        <v>-516972273.44926047</v>
      </c>
      <c r="BK78" s="121">
        <f t="shared" si="10"/>
        <v>-527848760.45249331</v>
      </c>
      <c r="BL78" s="121">
        <f t="shared" si="10"/>
        <v>-539040347.02556419</v>
      </c>
    </row>
    <row r="79" spans="2:64" s="33" customFormat="1" x14ac:dyDescent="0.15">
      <c r="B79" s="310" t="s">
        <v>485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-9360715.666666666</v>
      </c>
      <c r="I79" s="70">
        <f>'FIN-CASHFLOW_CWS'!H35</f>
        <v>-9396355.666666666</v>
      </c>
      <c r="J79" s="70">
        <f>'FIN-CASHFLOW_CWS'!I35</f>
        <v>-9397465.666666666</v>
      </c>
      <c r="K79" s="70">
        <f>'FIN-CASHFLOW_CWS'!J35</f>
        <v>-9430255.666666666</v>
      </c>
      <c r="L79" s="70">
        <f>'FIN-CASHFLOW_CWS'!K35</f>
        <v>-9397915.666666666</v>
      </c>
      <c r="M79" s="70">
        <f>'FIN-CASHFLOW_CWS'!L35</f>
        <v>-9392305.666666666</v>
      </c>
      <c r="N79" s="70">
        <f>'FIN-CASHFLOW_CWS'!M35</f>
        <v>-9357808.2866666652</v>
      </c>
      <c r="O79" s="70">
        <f>'FIN-CASHFLOW_CWS'!N35</f>
        <v>-9343833.2866666652</v>
      </c>
      <c r="P79" s="70">
        <f>'FIN-CASHFLOW_CWS'!O35</f>
        <v>-9322735.4266666658</v>
      </c>
      <c r="Q79" s="70">
        <f>'FIN-CASHFLOW_CWS'!P35</f>
        <v>-10725888.719666665</v>
      </c>
      <c r="R79" s="70">
        <f>'FIN-CASHFLOW_CWS'!Q35</f>
        <v>-10677809.289666668</v>
      </c>
      <c r="S79" s="70">
        <f>'FIN-CASHFLOW_CWS'!R35</f>
        <v>-10545546.287666667</v>
      </c>
      <c r="T79" s="70">
        <f>'FIN-CASHFLOW_CWS'!S35</f>
        <v>-10565111.287666667</v>
      </c>
      <c r="U79" s="70">
        <f>'FIN-CASHFLOW_CWS'!T35</f>
        <v>-10549146.287666667</v>
      </c>
      <c r="V79" s="70">
        <f>'FIN-CASHFLOW_CWS'!U35</f>
        <v>-10553856.287666667</v>
      </c>
      <c r="W79" s="70">
        <f>'FIN-CASHFLOW_CWS'!V35</f>
        <v>-9555717.9543333352</v>
      </c>
      <c r="X79" s="70">
        <f>'FIN-CASHFLOW_CWS'!W35</f>
        <v>-9522298.5243333336</v>
      </c>
      <c r="Y79" s="70">
        <f>'FIN-CASHFLOW_CWS'!X35</f>
        <v>-9485654.0943333339</v>
      </c>
      <c r="Z79" s="70">
        <f>'FIN-CASHFLOW_CWS'!Y35</f>
        <v>-9503011.1568333339</v>
      </c>
      <c r="AA79" s="70">
        <f>'FIN-CASHFLOW_CWS'!Z35</f>
        <v>-9420313.827333333</v>
      </c>
      <c r="AB79" s="70">
        <f>'FIN-CASHFLOW_CWS'!AA35</f>
        <v>-9422390.139833333</v>
      </c>
      <c r="AC79" s="70">
        <f>'FIN-CASHFLOW_CWS'!AB35</f>
        <v>-7752231.7382916659</v>
      </c>
      <c r="AD79" s="70">
        <f>'FIN-CASHFLOW_CWS'!AC35</f>
        <v>-7434949.6985583333</v>
      </c>
      <c r="AE79" s="70">
        <f>'FIN-CASHFLOW_CWS'!AD35</f>
        <v>-7319872.954758333</v>
      </c>
      <c r="AF79" s="70">
        <f>'FIN-CASHFLOW_CWS'!AE35</f>
        <v>-7341977.954758333</v>
      </c>
      <c r="AG79" s="70">
        <f>'FIN-CASHFLOW_CWS'!AF35</f>
        <v>-7214442.1609583329</v>
      </c>
      <c r="AH79" s="70">
        <f>'FIN-CASHFLOW_CWS'!AG35</f>
        <v>-7220742.1609583329</v>
      </c>
      <c r="AI79" s="70">
        <f>'FIN-CASHFLOW_CWS'!AH35</f>
        <v>-7215797.1609583329</v>
      </c>
      <c r="AJ79" s="70">
        <f>'FIN-CASHFLOW_CWS'!AI35</f>
        <v>-7322785.4047583332</v>
      </c>
      <c r="AK79" s="70">
        <f>'FIN-CASHFLOW_CWS'!AJ35</f>
        <v>-7318097.8547583325</v>
      </c>
      <c r="AL79" s="70">
        <f>'FIN-CASHFLOW_CWS'!AK35</f>
        <v>-7442866.5860583335</v>
      </c>
      <c r="AM79" s="70">
        <f>'FIN-CASHFLOW_CWS'!AL35</f>
        <v>-7526082.1798583334</v>
      </c>
      <c r="AN79" s="70">
        <f>'FIN-CASHFLOW_CWS'!AM35</f>
        <v>-7633520.1611583335</v>
      </c>
      <c r="AO79" s="70">
        <f>'FIN-CASHFLOW_CWS'!AN35</f>
        <v>-8975799.4123089593</v>
      </c>
      <c r="AP79" s="70">
        <f>'FIN-CASHFLOW_CWS'!AO35</f>
        <v>-8381470.8203489603</v>
      </c>
      <c r="AQ79" s="70">
        <f>'FIN-CASHFLOW_CWS'!AP35</f>
        <v>-8173563.4378089588</v>
      </c>
      <c r="AR79" s="70">
        <f>'FIN-CASHFLOW_CWS'!AQ35</f>
        <v>-8195668.4378089588</v>
      </c>
      <c r="AS79" s="70">
        <f>'FIN-CASHFLOW_CWS'!AR35</f>
        <v>-7978425.6830989588</v>
      </c>
      <c r="AT79" s="70">
        <f>'FIN-CASHFLOW_CWS'!AS35</f>
        <v>-7984725.6830989588</v>
      </c>
      <c r="AU79" s="70">
        <f>'FIN-CASHFLOW_CWS'!AT35</f>
        <v>-7979780.6830989588</v>
      </c>
      <c r="AV79" s="70">
        <f>'FIN-CASHFLOW_CWS'!AU35</f>
        <v>-8176374.0378089603</v>
      </c>
      <c r="AW79" s="70">
        <f>'FIN-CASHFLOW_CWS'!AV35</f>
        <v>-8171584.6378089599</v>
      </c>
      <c r="AX79" s="70">
        <f>'FIN-CASHFLOW_CWS'!AW35</f>
        <v>-8390915.9453489613</v>
      </c>
      <c r="AY79" s="70">
        <f>'FIN-CASHFLOW_CWS'!AX35</f>
        <v>-8563828.8000589591</v>
      </c>
      <c r="AZ79" s="70">
        <f>'FIN-CASHFLOW_CWS'!AY35</f>
        <v>-8765839.0575989597</v>
      </c>
      <c r="BA79" s="70">
        <f>'FIN-CASHFLOW_CWS'!AZ35</f>
        <v>-11883005.887746852</v>
      </c>
      <c r="BB79" s="70">
        <f>'FIN-CASHFLOW_CWS'!BA35</f>
        <v>-10867041.878232848</v>
      </c>
      <c r="BC79" s="70">
        <f>'FIN-CASHFLOW_CWS'!BB35</f>
        <v>-10521753.683394847</v>
      </c>
      <c r="BD79" s="70">
        <f>'FIN-CASHFLOW_CWS'!BC35</f>
        <v>-10543858.683394847</v>
      </c>
      <c r="BE79" s="70">
        <f>'FIN-CASHFLOW_CWS'!BD35</f>
        <v>-10184429.21355685</v>
      </c>
      <c r="BF79" s="70">
        <f>'FIN-CASHFLOW_CWS'!BE35</f>
        <v>-10190729.21355685</v>
      </c>
      <c r="BG79" s="70">
        <f>'FIN-CASHFLOW_CWS'!BF35</f>
        <v>-10185784.21355685</v>
      </c>
      <c r="BH79" s="70">
        <f>'FIN-CASHFLOW_CWS'!BG35</f>
        <v>-10524564.283394847</v>
      </c>
      <c r="BI79" s="70">
        <f>'FIN-CASHFLOW_CWS'!BH35</f>
        <v>-10519774.883394849</v>
      </c>
      <c r="BJ79" s="70">
        <f>'FIN-CASHFLOW_CWS'!BI35</f>
        <v>-10876487.003232848</v>
      </c>
      <c r="BK79" s="70">
        <f>'FIN-CASHFLOW_CWS'!BJ35</f>
        <v>-11191586.57307085</v>
      </c>
      <c r="BL79" s="70">
        <f>'FIN-CASHFLOW_CWS'!BK35</f>
        <v>-11525407.642908849</v>
      </c>
    </row>
    <row r="80" spans="2:64" x14ac:dyDescent="0.15">
      <c r="B80" s="306" t="s">
        <v>1083</v>
      </c>
      <c r="C80" s="135"/>
      <c r="D80" s="121">
        <f>SUM(D77:D79)</f>
        <v>46964050</v>
      </c>
      <c r="E80" s="121">
        <f>SUM(E77:E79)</f>
        <v>37575109.333333336</v>
      </c>
      <c r="F80" s="121">
        <f t="shared" ref="F80:BL80" si="11">SUM(F77:F79)</f>
        <v>28213477</v>
      </c>
      <c r="G80" s="121">
        <f t="shared" si="11"/>
        <v>18848788</v>
      </c>
      <c r="H80" s="121">
        <f t="shared" si="11"/>
        <v>9488072.333333334</v>
      </c>
      <c r="I80" s="121">
        <f t="shared" si="11"/>
        <v>56469525.906666681</v>
      </c>
      <c r="J80" s="121">
        <f t="shared" si="11"/>
        <v>47072060.240000017</v>
      </c>
      <c r="K80" s="121">
        <f t="shared" si="11"/>
        <v>37641804.573333353</v>
      </c>
      <c r="L80" s="121">
        <f t="shared" si="11"/>
        <v>28243888.906666689</v>
      </c>
      <c r="M80" s="121">
        <f t="shared" si="11"/>
        <v>18851583.240000017</v>
      </c>
      <c r="N80" s="121">
        <f t="shared" si="11"/>
        <v>9493774.9533333443</v>
      </c>
      <c r="O80" s="121">
        <f t="shared" si="11"/>
        <v>52312074.34466669</v>
      </c>
      <c r="P80" s="121">
        <f t="shared" si="11"/>
        <v>42989338.918000028</v>
      </c>
      <c r="Q80" s="121">
        <f t="shared" si="11"/>
        <v>32263450.19833336</v>
      </c>
      <c r="R80" s="121">
        <f t="shared" si="11"/>
        <v>21585640.9086667</v>
      </c>
      <c r="S80" s="121">
        <f t="shared" si="11"/>
        <v>11040094.621000033</v>
      </c>
      <c r="T80" s="121">
        <f t="shared" si="11"/>
        <v>474983.33333335444</v>
      </c>
      <c r="U80" s="121">
        <f t="shared" si="11"/>
        <v>-10074162.954333324</v>
      </c>
      <c r="V80" s="121">
        <f t="shared" si="11"/>
        <v>-20628019.242000002</v>
      </c>
      <c r="W80" s="121">
        <f t="shared" si="11"/>
        <v>-30183737.196333349</v>
      </c>
      <c r="X80" s="121">
        <f t="shared" si="11"/>
        <v>-39706035.720666684</v>
      </c>
      <c r="Y80" s="121">
        <f t="shared" si="11"/>
        <v>-49191689.815000013</v>
      </c>
      <c r="Z80" s="121">
        <f t="shared" si="11"/>
        <v>-58694700.971833333</v>
      </c>
      <c r="AA80" s="121">
        <f t="shared" si="11"/>
        <v>-68115014.79916665</v>
      </c>
      <c r="AB80" s="121">
        <f t="shared" si="11"/>
        <v>-77537404.938999981</v>
      </c>
      <c r="AC80" s="121">
        <f t="shared" si="11"/>
        <v>-85289636.677291647</v>
      </c>
      <c r="AD80" s="121">
        <f t="shared" si="11"/>
        <v>-92724586.375849992</v>
      </c>
      <c r="AE80" s="121">
        <f t="shared" si="11"/>
        <v>-100044459.33060832</v>
      </c>
      <c r="AF80" s="121">
        <f t="shared" si="11"/>
        <v>-107386437.28536667</v>
      </c>
      <c r="AG80" s="121">
        <f t="shared" si="11"/>
        <v>-114600879.44632502</v>
      </c>
      <c r="AH80" s="121">
        <f t="shared" si="11"/>
        <v>-121821621.60728337</v>
      </c>
      <c r="AI80" s="121">
        <f t="shared" si="11"/>
        <v>-129037418.76824172</v>
      </c>
      <c r="AJ80" s="121">
        <f t="shared" si="11"/>
        <v>-136360204.17300007</v>
      </c>
      <c r="AK80" s="121">
        <f t="shared" si="11"/>
        <v>-143678302.02775839</v>
      </c>
      <c r="AL80" s="121">
        <f t="shared" si="11"/>
        <v>-151121168.61381674</v>
      </c>
      <c r="AM80" s="121">
        <f t="shared" si="11"/>
        <v>-158647250.79367504</v>
      </c>
      <c r="AN80" s="121">
        <f t="shared" si="11"/>
        <v>-166280770.95483336</v>
      </c>
      <c r="AO80" s="121">
        <f t="shared" si="11"/>
        <v>-175256570.36714232</v>
      </c>
      <c r="AP80" s="121">
        <f t="shared" si="11"/>
        <v>-183638041.18749124</v>
      </c>
      <c r="AQ80" s="121">
        <f t="shared" si="11"/>
        <v>-191811604.62530023</v>
      </c>
      <c r="AR80" s="121">
        <f t="shared" si="11"/>
        <v>-200007273.06310916</v>
      </c>
      <c r="AS80" s="121">
        <f t="shared" si="11"/>
        <v>-207985698.7462081</v>
      </c>
      <c r="AT80" s="121">
        <f t="shared" si="11"/>
        <v>-215970424.42930707</v>
      </c>
      <c r="AU80" s="121">
        <f t="shared" si="11"/>
        <v>-223950205.11240605</v>
      </c>
      <c r="AV80" s="121">
        <f t="shared" si="11"/>
        <v>-232126579.150215</v>
      </c>
      <c r="AW80" s="121">
        <f t="shared" si="11"/>
        <v>-240298163.78802395</v>
      </c>
      <c r="AX80" s="121">
        <f t="shared" si="11"/>
        <v>-248689079.73337293</v>
      </c>
      <c r="AY80" s="121">
        <f t="shared" si="11"/>
        <v>-257252908.53343192</v>
      </c>
      <c r="AZ80" s="121">
        <f t="shared" si="11"/>
        <v>-266018747.59103087</v>
      </c>
      <c r="BA80" s="121">
        <f t="shared" si="11"/>
        <v>-277901753.47877771</v>
      </c>
      <c r="BB80" s="121">
        <f t="shared" si="11"/>
        <v>-288768795.3570106</v>
      </c>
      <c r="BC80" s="121">
        <f t="shared" si="11"/>
        <v>-299290549.04040545</v>
      </c>
      <c r="BD80" s="121">
        <f t="shared" si="11"/>
        <v>-309834407.72380024</v>
      </c>
      <c r="BE80" s="121">
        <f t="shared" si="11"/>
        <v>-320018836.93735713</v>
      </c>
      <c r="BF80" s="121">
        <f t="shared" si="11"/>
        <v>-330209566.15091389</v>
      </c>
      <c r="BG80" s="121">
        <f t="shared" si="11"/>
        <v>-340395350.36447078</v>
      </c>
      <c r="BH80" s="121">
        <f t="shared" si="11"/>
        <v>-350919914.64786559</v>
      </c>
      <c r="BI80" s="121">
        <f t="shared" si="11"/>
        <v>-361439689.53126049</v>
      </c>
      <c r="BJ80" s="121">
        <f t="shared" si="11"/>
        <v>-372316176.53449333</v>
      </c>
      <c r="BK80" s="121">
        <f t="shared" si="11"/>
        <v>-383507763.10756415</v>
      </c>
      <c r="BL80" s="121">
        <f t="shared" si="11"/>
        <v>-395033170.75047308</v>
      </c>
    </row>
    <row r="81" spans="2:64" s="33" customFormat="1" x14ac:dyDescent="0.15">
      <c r="B81" s="310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6" t="s">
        <v>1084</v>
      </c>
      <c r="C82" s="135"/>
      <c r="D82" s="121">
        <f t="shared" ref="D82:AI82" si="12">D80+D74</f>
        <v>46964050</v>
      </c>
      <c r="E82" s="121">
        <f t="shared" si="12"/>
        <v>37575109.333333336</v>
      </c>
      <c r="F82" s="121">
        <f t="shared" si="12"/>
        <v>28213477</v>
      </c>
      <c r="G82" s="121">
        <f t="shared" si="12"/>
        <v>18848788</v>
      </c>
      <c r="H82" s="121">
        <f t="shared" si="12"/>
        <v>9488072.333333334</v>
      </c>
      <c r="I82" s="121">
        <f t="shared" si="12"/>
        <v>56469525.906666681</v>
      </c>
      <c r="J82" s="121">
        <f t="shared" si="12"/>
        <v>47072060.240000017</v>
      </c>
      <c r="K82" s="121">
        <f t="shared" si="12"/>
        <v>37656054.573333353</v>
      </c>
      <c r="L82" s="121">
        <f t="shared" si="12"/>
        <v>28272388.906666689</v>
      </c>
      <c r="M82" s="121">
        <f t="shared" si="12"/>
        <v>18893583.240000017</v>
      </c>
      <c r="N82" s="121">
        <f t="shared" si="12"/>
        <v>9543274.9533333443</v>
      </c>
      <c r="O82" s="121">
        <f t="shared" si="12"/>
        <v>52363074.34466669</v>
      </c>
      <c r="P82" s="121">
        <f t="shared" si="12"/>
        <v>43077088.918000028</v>
      </c>
      <c r="Q82" s="121">
        <f t="shared" si="12"/>
        <v>32374600.19833336</v>
      </c>
      <c r="R82" s="121">
        <f t="shared" si="12"/>
        <v>21690940.9086667</v>
      </c>
      <c r="S82" s="121">
        <f t="shared" si="12"/>
        <v>11145394.621000033</v>
      </c>
      <c r="T82" s="121">
        <f t="shared" si="12"/>
        <v>580283.33333335444</v>
      </c>
      <c r="U82" s="121">
        <f t="shared" si="12"/>
        <v>-9962112.954333324</v>
      </c>
      <c r="V82" s="121">
        <f t="shared" si="12"/>
        <v>-20502469.242000002</v>
      </c>
      <c r="W82" s="121">
        <f t="shared" si="12"/>
        <v>-30051437.196333349</v>
      </c>
      <c r="X82" s="121">
        <f t="shared" si="12"/>
        <v>-39560910.720666684</v>
      </c>
      <c r="Y82" s="121">
        <f t="shared" si="12"/>
        <v>-49033739.815000013</v>
      </c>
      <c r="Z82" s="121">
        <f t="shared" si="12"/>
        <v>-58534725.971833333</v>
      </c>
      <c r="AA82" s="121">
        <f t="shared" si="12"/>
        <v>-67904414.79916665</v>
      </c>
      <c r="AB82" s="121">
        <f t="shared" si="12"/>
        <v>-77262004.938999981</v>
      </c>
      <c r="AC82" s="121">
        <f t="shared" si="12"/>
        <v>-85012616.677291647</v>
      </c>
      <c r="AD82" s="121">
        <f t="shared" si="12"/>
        <v>-92447566.375849992</v>
      </c>
      <c r="AE82" s="121">
        <f t="shared" si="12"/>
        <v>-99752859.330608323</v>
      </c>
      <c r="AF82" s="121">
        <f t="shared" si="12"/>
        <v>-107094837.28536667</v>
      </c>
      <c r="AG82" s="121">
        <f t="shared" si="12"/>
        <v>-114323859.44632502</v>
      </c>
      <c r="AH82" s="121">
        <f t="shared" si="12"/>
        <v>-121559181.60728337</v>
      </c>
      <c r="AI82" s="121">
        <f t="shared" si="12"/>
        <v>-128789558.76824172</v>
      </c>
      <c r="AJ82" s="121">
        <f t="shared" ref="AJ82:BL82" si="13">AJ80+AJ74</f>
        <v>-136141504.17300007</v>
      </c>
      <c r="AK82" s="121">
        <f t="shared" si="13"/>
        <v>-143488762.02775839</v>
      </c>
      <c r="AL82" s="121">
        <f t="shared" si="13"/>
        <v>-150919478.61381674</v>
      </c>
      <c r="AM82" s="121">
        <f t="shared" si="13"/>
        <v>-158350790.79367504</v>
      </c>
      <c r="AN82" s="121">
        <f t="shared" si="13"/>
        <v>-165893185.95483336</v>
      </c>
      <c r="AO82" s="121">
        <f t="shared" si="13"/>
        <v>-174866433.86714232</v>
      </c>
      <c r="AP82" s="121">
        <f t="shared" si="13"/>
        <v>-183248208.43749124</v>
      </c>
      <c r="AQ82" s="121">
        <f t="shared" si="13"/>
        <v>-191401542.12530023</v>
      </c>
      <c r="AR82" s="121">
        <f t="shared" si="13"/>
        <v>-199597210.56310916</v>
      </c>
      <c r="AS82" s="121">
        <f t="shared" si="13"/>
        <v>-207595865.9962081</v>
      </c>
      <c r="AT82" s="121">
        <f t="shared" si="13"/>
        <v>-215600821.42930707</v>
      </c>
      <c r="AU82" s="121">
        <f t="shared" si="13"/>
        <v>-223601378.61240605</v>
      </c>
      <c r="AV82" s="121">
        <f t="shared" si="13"/>
        <v>-231818758.900215</v>
      </c>
      <c r="AW82" s="121">
        <f t="shared" si="13"/>
        <v>-240031349.78802395</v>
      </c>
      <c r="AX82" s="121">
        <f t="shared" si="13"/>
        <v>-248418438.48337293</v>
      </c>
      <c r="AY82" s="121">
        <f t="shared" si="13"/>
        <v>-256869090.03343192</v>
      </c>
      <c r="AZ82" s="121">
        <f t="shared" si="13"/>
        <v>-265516831.09103087</v>
      </c>
      <c r="BA82" s="121">
        <f t="shared" si="13"/>
        <v>-277396884.52877772</v>
      </c>
      <c r="BB82" s="121">
        <f t="shared" si="13"/>
        <v>-288263926.40701061</v>
      </c>
      <c r="BC82" s="121">
        <f t="shared" si="13"/>
        <v>-298759108.04040545</v>
      </c>
      <c r="BD82" s="121">
        <f t="shared" si="13"/>
        <v>-309302966.72380024</v>
      </c>
      <c r="BE82" s="121">
        <f t="shared" si="13"/>
        <v>-319513967.98735714</v>
      </c>
      <c r="BF82" s="121">
        <f t="shared" si="13"/>
        <v>-329731269.25091392</v>
      </c>
      <c r="BG82" s="121">
        <f t="shared" si="13"/>
        <v>-339943625.51447076</v>
      </c>
      <c r="BH82" s="121">
        <f t="shared" si="13"/>
        <v>-350521333.89786559</v>
      </c>
      <c r="BI82" s="121">
        <f t="shared" si="13"/>
        <v>-361094252.88126051</v>
      </c>
      <c r="BJ82" s="121">
        <f t="shared" si="13"/>
        <v>-371910706.73449332</v>
      </c>
      <c r="BK82" s="121">
        <f t="shared" si="13"/>
        <v>-383015688.10756415</v>
      </c>
      <c r="BL82" s="121">
        <f t="shared" si="13"/>
        <v>-394467284.50047308</v>
      </c>
    </row>
    <row r="83" spans="2:64" s="33" customFormat="1" ht="14" thickBot="1" x14ac:dyDescent="0.2">
      <c r="B83" s="311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zoomScale="90" zoomScaleNormal="90" workbookViewId="0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5"/>
    </row>
    <row r="2" spans="2:15" s="14" customFormat="1" x14ac:dyDescent="0.15">
      <c r="B2" s="261"/>
      <c r="C2" s="305" t="s">
        <v>964</v>
      </c>
      <c r="D2" s="74" t="s">
        <v>869</v>
      </c>
      <c r="E2" s="74" t="s">
        <v>870</v>
      </c>
      <c r="F2" s="10"/>
      <c r="G2" s="261" t="s">
        <v>938</v>
      </c>
      <c r="O2" s="10"/>
    </row>
    <row r="3" spans="2:15" x14ac:dyDescent="0.15">
      <c r="B3" s="138"/>
      <c r="C3" s="225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2">
        <f>'FIN-VALUE_CWS'!C34</f>
        <v>0.75500000000000012</v>
      </c>
      <c r="D4" s="121">
        <f>'FIN-VALUE_CWS'!D34</f>
        <v>-143083346.77815953</v>
      </c>
      <c r="E4" s="121">
        <f>'FIN-VALUE_CWS'!E34</f>
        <v>56377809.24000001</v>
      </c>
      <c r="G4" s="245">
        <f>'FIN-VALUE_CWS'!F34</f>
        <v>-0.39402076139167869</v>
      </c>
    </row>
    <row r="5" spans="2:15" x14ac:dyDescent="0.15">
      <c r="B5" s="138" t="str">
        <f>'FIN-VALUE_CWS'!B35</f>
        <v>Second Round - NPV from Dec  YR 1</v>
      </c>
      <c r="C5" s="222">
        <f>'FIN-VALUE_CWS'!C35</f>
        <v>0.48000000000000009</v>
      </c>
      <c r="D5" s="121">
        <f>'FIN-VALUE_CWS'!D35</f>
        <v>-197554515.79006577</v>
      </c>
      <c r="E5" s="121">
        <f>'FIN-VALUE_CWS'!E35</f>
        <v>52162132.678000003</v>
      </c>
      <c r="G5" s="245">
        <f>'FIN-VALUE_CWS'!F35</f>
        <v>-0.26403918163749224</v>
      </c>
    </row>
    <row r="6" spans="2:15" x14ac:dyDescent="0.15">
      <c r="B6" s="138" t="str">
        <f>'FIN-VALUE_CWS'!B36</f>
        <v>Exit Valuation - NPV from Jul YR 2</v>
      </c>
      <c r="C6" s="222">
        <f>'FIN-VALUE_CWS'!C36</f>
        <v>0.25000000000000006</v>
      </c>
      <c r="D6" s="121">
        <f>'FIN-VALUE_CWS'!D36</f>
        <v>-244697169.23392883</v>
      </c>
      <c r="E6" s="121">
        <f>'FIN-VALUE_CWS'!E36</f>
        <v>0</v>
      </c>
      <c r="G6" s="245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1" t="s">
        <v>887</v>
      </c>
      <c r="C10" s="14" t="s">
        <v>883</v>
      </c>
      <c r="D10" s="14" t="s">
        <v>884</v>
      </c>
      <c r="E10" s="14" t="s">
        <v>937</v>
      </c>
      <c r="F10" s="10"/>
      <c r="G10" s="10" t="s">
        <v>920</v>
      </c>
    </row>
    <row r="11" spans="2:15" s="6" customFormat="1" x14ac:dyDescent="0.15">
      <c r="B11" s="138"/>
      <c r="C11" s="174"/>
    </row>
    <row r="12" spans="2:15" x14ac:dyDescent="0.15">
      <c r="B12" s="17" t="s">
        <v>888</v>
      </c>
      <c r="C12" s="229">
        <v>0.06</v>
      </c>
      <c r="D12" s="229">
        <v>0.06</v>
      </c>
      <c r="E12" s="229">
        <v>0.06</v>
      </c>
      <c r="F12" s="229"/>
      <c r="G12" s="33" t="s">
        <v>921</v>
      </c>
    </row>
    <row r="13" spans="2:15" x14ac:dyDescent="0.15">
      <c r="B13" s="124" t="s">
        <v>889</v>
      </c>
      <c r="C13" s="229">
        <v>0.1</v>
      </c>
      <c r="D13" s="229">
        <v>0.08</v>
      </c>
      <c r="E13" s="229">
        <v>0.02</v>
      </c>
      <c r="F13" s="229"/>
      <c r="G13" s="33" t="s">
        <v>936</v>
      </c>
    </row>
    <row r="14" spans="2:15" x14ac:dyDescent="0.15">
      <c r="C14" s="229"/>
      <c r="D14" s="229"/>
      <c r="E14" s="229"/>
      <c r="F14" s="229"/>
    </row>
    <row r="15" spans="2:15" x14ac:dyDescent="0.15">
      <c r="B15" s="261" t="s">
        <v>1135</v>
      </c>
      <c r="C15" s="229"/>
      <c r="D15" s="229"/>
      <c r="E15" s="229"/>
      <c r="F15" s="229"/>
    </row>
    <row r="16" spans="2:15" x14ac:dyDescent="0.15">
      <c r="B16" s="124" t="s">
        <v>908</v>
      </c>
      <c r="C16" s="229">
        <v>0.02</v>
      </c>
      <c r="D16" s="229">
        <v>0.02</v>
      </c>
      <c r="E16" s="229">
        <v>0</v>
      </c>
      <c r="F16" s="229"/>
      <c r="G16" s="33" t="s">
        <v>913</v>
      </c>
    </row>
    <row r="17" spans="2:14" x14ac:dyDescent="0.15">
      <c r="B17" s="124" t="s">
        <v>909</v>
      </c>
      <c r="C17" s="229">
        <v>0.05</v>
      </c>
      <c r="D17" s="229">
        <v>2.5000000000000001E-2</v>
      </c>
      <c r="E17" s="229">
        <v>0</v>
      </c>
      <c r="F17" s="229"/>
      <c r="G17" s="33" t="s">
        <v>914</v>
      </c>
    </row>
    <row r="18" spans="2:14" x14ac:dyDescent="0.15">
      <c r="B18" s="124" t="s">
        <v>890</v>
      </c>
      <c r="C18" s="229"/>
      <c r="D18" s="229"/>
      <c r="E18" s="229"/>
      <c r="F18" s="229"/>
    </row>
    <row r="19" spans="2:14" x14ac:dyDescent="0.15">
      <c r="B19" s="228" t="s">
        <v>891</v>
      </c>
      <c r="C19" s="229">
        <v>0.05</v>
      </c>
      <c r="D19" s="229">
        <v>0.01</v>
      </c>
      <c r="E19" s="229">
        <v>0</v>
      </c>
      <c r="F19" s="229"/>
      <c r="G19" s="33" t="s">
        <v>915</v>
      </c>
    </row>
    <row r="20" spans="2:14" x14ac:dyDescent="0.15">
      <c r="B20" s="228" t="s">
        <v>910</v>
      </c>
      <c r="C20" s="229">
        <v>0.05</v>
      </c>
      <c r="D20" s="229">
        <v>0</v>
      </c>
      <c r="E20" s="229">
        <v>0</v>
      </c>
      <c r="F20" s="229"/>
      <c r="G20" s="33" t="s">
        <v>916</v>
      </c>
    </row>
    <row r="21" spans="2:14" x14ac:dyDescent="0.15">
      <c r="B21" s="228" t="s">
        <v>911</v>
      </c>
      <c r="C21" s="229">
        <v>0.03</v>
      </c>
      <c r="D21" s="229">
        <v>0</v>
      </c>
      <c r="E21" s="229">
        <v>0</v>
      </c>
      <c r="F21" s="229"/>
      <c r="G21" s="33" t="s">
        <v>917</v>
      </c>
    </row>
    <row r="22" spans="2:14" x14ac:dyDescent="0.15">
      <c r="B22" s="228" t="s">
        <v>892</v>
      </c>
      <c r="C22" s="229">
        <v>0.05</v>
      </c>
      <c r="D22" s="229">
        <v>0</v>
      </c>
      <c r="E22" s="229">
        <v>0</v>
      </c>
      <c r="F22" s="229"/>
      <c r="G22" s="33" t="s">
        <v>918</v>
      </c>
      <c r="K22" s="25"/>
      <c r="M22" s="25"/>
      <c r="N22" s="25"/>
    </row>
    <row r="23" spans="2:14" x14ac:dyDescent="0.15">
      <c r="B23" s="228" t="s">
        <v>893</v>
      </c>
      <c r="C23" s="229">
        <v>0.02</v>
      </c>
      <c r="D23" s="229">
        <v>0.01</v>
      </c>
      <c r="E23" s="229">
        <v>0</v>
      </c>
      <c r="F23" s="229"/>
      <c r="G23" s="33" t="s">
        <v>919</v>
      </c>
      <c r="K23" s="33"/>
    </row>
    <row r="24" spans="2:14" x14ac:dyDescent="0.15">
      <c r="B24" s="228" t="s">
        <v>912</v>
      </c>
      <c r="C24" s="229">
        <v>0.05</v>
      </c>
      <c r="D24" s="229">
        <v>0.05</v>
      </c>
      <c r="E24" s="229">
        <v>0.02</v>
      </c>
      <c r="F24" s="229"/>
      <c r="G24" s="33" t="s">
        <v>939</v>
      </c>
      <c r="K24" s="33"/>
    </row>
    <row r="25" spans="2:14" x14ac:dyDescent="0.15">
      <c r="B25" s="124" t="s">
        <v>894</v>
      </c>
      <c r="C25" s="229"/>
      <c r="D25" s="229"/>
      <c r="E25" s="229"/>
      <c r="F25" s="229"/>
    </row>
    <row r="26" spans="2:14" x14ac:dyDescent="0.15">
      <c r="B26" s="228" t="s">
        <v>895</v>
      </c>
      <c r="C26" s="229">
        <v>0.05</v>
      </c>
      <c r="D26" s="229">
        <v>2.5000000000000001E-2</v>
      </c>
      <c r="E26" s="229">
        <v>0</v>
      </c>
      <c r="F26" s="229"/>
      <c r="G26" s="33" t="s">
        <v>922</v>
      </c>
    </row>
    <row r="27" spans="2:14" x14ac:dyDescent="0.15">
      <c r="B27" s="228" t="s">
        <v>536</v>
      </c>
      <c r="C27" s="229">
        <v>2.5000000000000001E-2</v>
      </c>
      <c r="D27" s="229">
        <v>2.5000000000000001E-2</v>
      </c>
      <c r="E27" s="229">
        <v>2.5000000000000001E-2</v>
      </c>
      <c r="F27" s="229"/>
      <c r="G27" s="33" t="s">
        <v>923</v>
      </c>
    </row>
    <row r="28" spans="2:14" x14ac:dyDescent="0.15">
      <c r="B28" s="228" t="s">
        <v>896</v>
      </c>
      <c r="C28" s="229">
        <v>2.5000000000000001E-2</v>
      </c>
      <c r="D28" s="229">
        <v>2.5000000000000001E-2</v>
      </c>
      <c r="E28" s="229">
        <v>2.5000000000000001E-2</v>
      </c>
      <c r="F28" s="229"/>
      <c r="G28" s="33" t="s">
        <v>924</v>
      </c>
    </row>
    <row r="29" spans="2:14" x14ac:dyDescent="0.15">
      <c r="B29" s="228" t="s">
        <v>897</v>
      </c>
      <c r="C29" s="229">
        <v>0.01</v>
      </c>
      <c r="D29" s="229">
        <v>0.01</v>
      </c>
      <c r="E29" s="229">
        <v>0.01</v>
      </c>
      <c r="F29" s="229"/>
      <c r="G29" s="33" t="s">
        <v>925</v>
      </c>
    </row>
    <row r="30" spans="2:14" x14ac:dyDescent="0.15">
      <c r="B30" s="48" t="s">
        <v>898</v>
      </c>
      <c r="C30" s="229"/>
      <c r="D30" s="229"/>
      <c r="E30" s="229"/>
      <c r="F30" s="229"/>
    </row>
    <row r="31" spans="2:14" x14ac:dyDescent="0.15">
      <c r="B31" s="228" t="s">
        <v>899</v>
      </c>
      <c r="C31" s="229">
        <v>0.01</v>
      </c>
      <c r="D31" s="229">
        <v>0.01</v>
      </c>
      <c r="E31" s="229">
        <v>4.4999999999999998E-2</v>
      </c>
      <c r="F31" s="229"/>
      <c r="G31" s="33" t="s">
        <v>926</v>
      </c>
    </row>
    <row r="32" spans="2:14" x14ac:dyDescent="0.15">
      <c r="B32" s="106" t="s">
        <v>905</v>
      </c>
      <c r="C32" s="229">
        <v>0.01</v>
      </c>
      <c r="D32" s="229">
        <v>0.01</v>
      </c>
      <c r="E32" s="229">
        <v>2.5000000000000001E-2</v>
      </c>
      <c r="F32" s="229"/>
      <c r="G32" s="33" t="s">
        <v>927</v>
      </c>
    </row>
    <row r="33" spans="2:15" x14ac:dyDescent="0.15">
      <c r="B33" s="106" t="s">
        <v>906</v>
      </c>
      <c r="C33" s="229">
        <v>0.02</v>
      </c>
      <c r="D33" s="229">
        <v>0.02</v>
      </c>
      <c r="E33" s="229">
        <v>0.01</v>
      </c>
      <c r="F33" s="229"/>
      <c r="G33" s="33" t="s">
        <v>931</v>
      </c>
    </row>
    <row r="34" spans="2:15" x14ac:dyDescent="0.15">
      <c r="B34" s="106" t="s">
        <v>907</v>
      </c>
      <c r="C34" s="229">
        <v>0.05</v>
      </c>
      <c r="D34" s="229">
        <v>0.05</v>
      </c>
      <c r="E34" s="229">
        <v>0.01</v>
      </c>
      <c r="F34" s="229"/>
      <c r="G34" s="33" t="s">
        <v>932</v>
      </c>
    </row>
    <row r="35" spans="2:15" x14ac:dyDescent="0.15">
      <c r="B35" s="106" t="s">
        <v>900</v>
      </c>
      <c r="C35" s="229">
        <v>7.4999999999999997E-2</v>
      </c>
      <c r="D35" s="229">
        <v>0.05</v>
      </c>
      <c r="E35" s="229">
        <v>2.5000000000000001E-2</v>
      </c>
      <c r="F35" s="229"/>
      <c r="G35" s="33" t="s">
        <v>933</v>
      </c>
    </row>
    <row r="36" spans="2:15" x14ac:dyDescent="0.15">
      <c r="B36" s="106" t="s">
        <v>901</v>
      </c>
      <c r="C36" s="229">
        <v>2.5000000000000001E-2</v>
      </c>
      <c r="D36" s="229">
        <v>2.5000000000000001E-2</v>
      </c>
      <c r="E36" s="229">
        <v>2.5000000000000001E-2</v>
      </c>
      <c r="F36" s="229"/>
      <c r="G36" s="33" t="s">
        <v>928</v>
      </c>
    </row>
    <row r="37" spans="2:15" x14ac:dyDescent="0.15">
      <c r="B37" s="106" t="s">
        <v>902</v>
      </c>
      <c r="C37" s="229">
        <v>0.05</v>
      </c>
      <c r="D37" s="229">
        <v>0.05</v>
      </c>
      <c r="E37" s="229">
        <v>2.5000000000000001E-2</v>
      </c>
      <c r="F37" s="229"/>
      <c r="G37" s="33" t="s">
        <v>929</v>
      </c>
    </row>
    <row r="38" spans="2:15" x14ac:dyDescent="0.15">
      <c r="B38" s="106" t="s">
        <v>903</v>
      </c>
      <c r="C38" s="230">
        <v>-0.05</v>
      </c>
      <c r="D38" s="230">
        <v>-0.05</v>
      </c>
      <c r="E38" s="230">
        <v>-0.05</v>
      </c>
      <c r="F38" s="230"/>
      <c r="G38" s="33" t="s">
        <v>930</v>
      </c>
    </row>
    <row r="39" spans="2:15" x14ac:dyDescent="0.15">
      <c r="B39" s="106" t="s">
        <v>904</v>
      </c>
      <c r="C39" s="229">
        <v>-2.5000000000000001E-2</v>
      </c>
      <c r="D39" s="229">
        <v>-2.5000000000000001E-2</v>
      </c>
      <c r="E39" s="229">
        <v>-2.5000000000000001E-2</v>
      </c>
      <c r="F39" s="229"/>
      <c r="G39" s="33" t="s">
        <v>934</v>
      </c>
    </row>
    <row r="40" spans="2:15" x14ac:dyDescent="0.15">
      <c r="C40" s="229"/>
      <c r="D40" s="229"/>
      <c r="E40" s="229"/>
      <c r="F40" s="229"/>
    </row>
    <row r="41" spans="2:15" s="14" customFormat="1" x14ac:dyDescent="0.15">
      <c r="B41" s="303" t="s">
        <v>965</v>
      </c>
      <c r="C41" s="304">
        <f>SUM(C12:C40)</f>
        <v>0.75500000000000012</v>
      </c>
      <c r="D41" s="304">
        <f>SUM(D12:D40)</f>
        <v>0.48000000000000009</v>
      </c>
      <c r="E41" s="304">
        <f>SUM(E12:E40)</f>
        <v>0.25000000000000006</v>
      </c>
      <c r="F41" s="304"/>
      <c r="G41" s="14" t="s">
        <v>935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32" zoomScaleNormal="100" workbookViewId="0">
      <selection activeCell="L43" sqref="L43"/>
    </sheetView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64" t="s">
        <v>35</v>
      </c>
      <c r="E1" s="364"/>
      <c r="F1" s="364"/>
      <c r="G1" s="364"/>
      <c r="H1" s="364"/>
      <c r="I1" s="364"/>
      <c r="J1" s="364"/>
      <c r="K1" s="364"/>
      <c r="L1" s="364"/>
      <c r="M1" s="364"/>
      <c r="N1" s="364"/>
      <c r="O1" s="364"/>
      <c r="P1" s="364" t="s">
        <v>36</v>
      </c>
      <c r="Q1" s="364"/>
      <c r="R1" s="364"/>
      <c r="S1" s="364"/>
      <c r="T1" s="364"/>
      <c r="U1" s="364"/>
      <c r="V1" s="364"/>
      <c r="W1" s="364"/>
      <c r="X1" s="364"/>
      <c r="Y1" s="364"/>
      <c r="Z1" s="364"/>
      <c r="AA1" s="364"/>
      <c r="AB1" s="364" t="s">
        <v>37</v>
      </c>
      <c r="AC1" s="364"/>
      <c r="AD1" s="364"/>
      <c r="AE1" s="364"/>
      <c r="AF1" s="364"/>
      <c r="AG1" s="364"/>
      <c r="AH1" s="364"/>
      <c r="AI1" s="364"/>
      <c r="AJ1" s="364"/>
      <c r="AK1" s="364"/>
      <c r="AL1" s="364"/>
      <c r="AM1" s="364"/>
      <c r="AN1" s="364" t="s">
        <v>38</v>
      </c>
      <c r="AO1" s="364"/>
      <c r="AP1" s="364"/>
      <c r="AQ1" s="364"/>
      <c r="AR1" s="364"/>
      <c r="AS1" s="364"/>
      <c r="AT1" s="364"/>
      <c r="AU1" s="364"/>
      <c r="AV1" s="364"/>
      <c r="AW1" s="364"/>
      <c r="AX1" s="364"/>
      <c r="AY1" s="364"/>
      <c r="AZ1" s="364" t="s">
        <v>39</v>
      </c>
      <c r="BA1" s="364"/>
      <c r="BB1" s="364"/>
      <c r="BC1" s="364"/>
      <c r="BD1" s="364"/>
      <c r="BE1" s="364"/>
      <c r="BF1" s="364"/>
      <c r="BG1" s="364"/>
      <c r="BH1" s="364"/>
      <c r="BI1" s="364"/>
      <c r="BJ1" s="364"/>
      <c r="BK1" s="364"/>
    </row>
    <row r="2" spans="2:63" x14ac:dyDescent="0.15">
      <c r="B2" s="135" t="s">
        <v>958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1082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468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7" t="s">
        <v>491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-9373214</v>
      </c>
      <c r="G6" s="121">
        <f>'FIN-CASHFLOW_CWS'!G67</f>
        <v>-9369074</v>
      </c>
      <c r="H6" s="121">
        <f>'FIN-CASHFLOW_CWS'!H67</f>
        <v>-9394714</v>
      </c>
      <c r="I6" s="121">
        <f>'FIN-CASHFLOW_CWS'!I67</f>
        <v>-9395824</v>
      </c>
      <c r="J6" s="121">
        <f>'FIN-CASHFLOW_CWS'!J67</f>
        <v>-9428614</v>
      </c>
      <c r="K6" s="121">
        <f>'FIN-CASHFLOW_CWS'!K67</f>
        <v>-9396274</v>
      </c>
      <c r="L6" s="121">
        <f>'FIN-CASHFLOW_CWS'!L67</f>
        <v>-9404914</v>
      </c>
      <c r="M6" s="121">
        <f>'FIN-CASHFLOW_CWS'!M67</f>
        <v>-9396491.6199999992</v>
      </c>
      <c r="N6" s="121">
        <f>'FIN-CASHFLOW_CWS'!N67</f>
        <v>-9355691.6199999992</v>
      </c>
      <c r="O6" s="121">
        <f>'FIN-CASHFLOW_CWS'!O67</f>
        <v>-9353293.7599999998</v>
      </c>
      <c r="P6" s="121">
        <f>'FIN-CASHFLOW_CWS'!P67</f>
        <v>-10780959.552999999</v>
      </c>
      <c r="Q6" s="121">
        <f>'FIN-CASHFLOW_CWS'!Q67</f>
        <v>-10751642.623000002</v>
      </c>
      <c r="R6" s="121">
        <f>'FIN-CASHFLOW_CWS'!R67</f>
        <v>-10712767.121000001</v>
      </c>
      <c r="S6" s="121">
        <f>'FIN-CASHFLOW_CWS'!S67</f>
        <v>-10563469.621000001</v>
      </c>
      <c r="T6" s="121">
        <f>'FIN-CASHFLOW_CWS'!T67</f>
        <v>-10547504.621000001</v>
      </c>
      <c r="U6" s="121">
        <f>'FIN-CASHFLOW_CWS'!U67</f>
        <v>-10552214.621000001</v>
      </c>
      <c r="V6" s="121">
        <f>'FIN-CASHFLOW_CWS'!V67</f>
        <v>-9567709.6210000012</v>
      </c>
      <c r="W6" s="121">
        <f>'FIN-CASHFLOW_CWS'!W67</f>
        <v>-9570590.1909999996</v>
      </c>
      <c r="X6" s="121">
        <f>'FIN-CASHFLOW_CWS'!X67</f>
        <v>-9527195.7609999999</v>
      </c>
      <c r="Y6" s="121">
        <f>'FIN-CASHFLOW_CWS'!Y67</f>
        <v>-9515271.5734999999</v>
      </c>
      <c r="Z6" s="121">
        <f>'FIN-CASHFLOW_CWS'!Z67</f>
        <v>-9500836.743999999</v>
      </c>
      <c r="AA6" s="121">
        <f>'FIN-CASHFLOW_CWS'!AA67</f>
        <v>-9423825.556499999</v>
      </c>
      <c r="AB6" s="121">
        <f>'FIN-CASHFLOW_CWS'!AB67</f>
        <v>-7934486.3216249989</v>
      </c>
      <c r="AC6" s="121">
        <f>'FIN-CASHFLOW_CWS'!AC67</f>
        <v>-7846631.3652250003</v>
      </c>
      <c r="AD6" s="121">
        <f>'FIN-CASHFLOW_CWS'!AD67</f>
        <v>-7449552.121425</v>
      </c>
      <c r="AE6" s="121">
        <f>'FIN-CASHFLOW_CWS'!AE67</f>
        <v>-7354799.621425</v>
      </c>
      <c r="AF6" s="121">
        <f>'FIN-CASHFLOW_CWS'!AF67</f>
        <v>-7340486.3276249999</v>
      </c>
      <c r="AG6" s="121">
        <f>'FIN-CASHFLOW_CWS'!AG67</f>
        <v>-7218983.8276249999</v>
      </c>
      <c r="AH6" s="121">
        <f>'FIN-CASHFLOW_CWS'!AH67</f>
        <v>-7199458.8276249999</v>
      </c>
      <c r="AI6" s="121">
        <f>'FIN-CASHFLOW_CWS'!AI67</f>
        <v>-7194139.5714250002</v>
      </c>
      <c r="AJ6" s="121">
        <f>'FIN-CASHFLOW_CWS'!AJ67</f>
        <v>-7302674.5214249995</v>
      </c>
      <c r="AK6" s="121">
        <f>'FIN-CASHFLOW_CWS'!AK67</f>
        <v>-7300032.0027250005</v>
      </c>
      <c r="AL6" s="121">
        <f>'FIN-CASHFLOW_CWS'!AL67</f>
        <v>-7383601.3465250004</v>
      </c>
      <c r="AM6" s="121">
        <f>'FIN-CASHFLOW_CWS'!AM67</f>
        <v>-7531970.5778250005</v>
      </c>
      <c r="AN6" s="121">
        <f>'FIN-CASHFLOW_CWS'!AN67</f>
        <v>-9439812.0789756253</v>
      </c>
      <c r="AO6" s="121">
        <f>'FIN-CASHFLOW_CWS'!AO67</f>
        <v>-9115429.9870156273</v>
      </c>
      <c r="AP6" s="121">
        <f>'FIN-CASHFLOW_CWS'!AP67</f>
        <v>-8410837.6044756249</v>
      </c>
      <c r="AQ6" s="121">
        <f>'FIN-CASHFLOW_CWS'!AQ67</f>
        <v>-8214139.8544756258</v>
      </c>
      <c r="AR6" s="121">
        <f>'FIN-CASHFLOW_CWS'!AR67</f>
        <v>-8205699.8497656258</v>
      </c>
      <c r="AS6" s="121">
        <f>'FIN-CASHFLOW_CWS'!AS67</f>
        <v>-7982967.3497656258</v>
      </c>
      <c r="AT6" s="121">
        <f>'FIN-CASHFLOW_CWS'!AT67</f>
        <v>-7957792.5997656258</v>
      </c>
      <c r="AU6" s="121">
        <f>'FIN-CASHFLOW_CWS'!AU67</f>
        <v>-7946603.2044756273</v>
      </c>
      <c r="AV6" s="121">
        <f>'FIN-CASHFLOW_CWS'!AV67</f>
        <v>-8150069.8044756269</v>
      </c>
      <c r="AW6" s="121">
        <f>'FIN-CASHFLOW_CWS'!AW67</f>
        <v>-8135442.8620156283</v>
      </c>
      <c r="AX6" s="121">
        <f>'FIN-CASHFLOW_CWS'!AX67</f>
        <v>-8313931.466725626</v>
      </c>
      <c r="AY6" s="121">
        <f>'FIN-CASHFLOW_CWS'!AY67</f>
        <v>-8555164.4742656257</v>
      </c>
      <c r="AZ6" s="121">
        <f>'FIN-CASHFLOW_CWS'!AZ67</f>
        <v>-12454723.304413518</v>
      </c>
      <c r="BA6" s="121">
        <f>'FIN-CASHFLOW_CWS'!BA67</f>
        <v>-12044030.144899515</v>
      </c>
      <c r="BB6" s="121">
        <f>'FIN-CASHFLOW_CWS'!BB67</f>
        <v>-10898995.350061513</v>
      </c>
      <c r="BC6" s="121">
        <f>'FIN-CASHFLOW_CWS'!BC67</f>
        <v>-10568672.400061514</v>
      </c>
      <c r="BD6" s="121">
        <f>'FIN-CASHFLOW_CWS'!BD67</f>
        <v>-10557378.380223516</v>
      </c>
      <c r="BE6" s="121">
        <f>'FIN-CASHFLOW_CWS'!BE67</f>
        <v>-10188970.880223516</v>
      </c>
      <c r="BF6" s="121">
        <f>'FIN-CASHFLOW_CWS'!BF67</f>
        <v>-10157453.830223517</v>
      </c>
      <c r="BG6" s="121">
        <f>'FIN-CASHFLOW_CWS'!BG67</f>
        <v>-10149118.450061513</v>
      </c>
      <c r="BH6" s="121">
        <f>'FIN-CASHFLOW_CWS'!BH67</f>
        <v>-10492464.500061516</v>
      </c>
      <c r="BI6" s="121">
        <f>'FIN-CASHFLOW_CWS'!BI67</f>
        <v>-10474704.119899515</v>
      </c>
      <c r="BJ6" s="121">
        <f>'FIN-CASHFLOW_CWS'!BJ67</f>
        <v>-10790218.689737517</v>
      </c>
      <c r="BK6" s="121">
        <f>'FIN-CASHFLOW_CWS'!BK67</f>
        <v>-11236767.009575516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493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-28228854</v>
      </c>
      <c r="H8" s="121">
        <f>'FIN-CASHFLOW_CWS'!H69</f>
        <v>-37597928</v>
      </c>
      <c r="I8" s="121">
        <f>'FIN-CASHFLOW_CWS'!I69</f>
        <v>-46992642</v>
      </c>
      <c r="J8" s="121">
        <f>'FIN-CASHFLOW_CWS'!J69</f>
        <v>-56388466</v>
      </c>
      <c r="K8" s="121">
        <f>'FIN-CASHFLOW_CWS'!K69</f>
        <v>-65817080</v>
      </c>
      <c r="L8" s="121">
        <f>'FIN-CASHFLOW_CWS'!L69</f>
        <v>-75213354</v>
      </c>
      <c r="M8" s="121">
        <f>'FIN-CASHFLOW_CWS'!M69</f>
        <v>-84618268</v>
      </c>
      <c r="N8" s="121">
        <f>'FIN-CASHFLOW_CWS'!N69</f>
        <v>-94014759.620000005</v>
      </c>
      <c r="O8" s="121">
        <f>'FIN-CASHFLOW_CWS'!O69</f>
        <v>-103370451.24000001</v>
      </c>
      <c r="P8" s="121">
        <f>'FIN-CASHFLOW_CWS'!P69</f>
        <v>-112723745.00000001</v>
      </c>
      <c r="Q8" s="121">
        <f>'FIN-CASHFLOW_CWS'!Q69</f>
        <v>-123504704.55300002</v>
      </c>
      <c r="R8" s="121">
        <f>'FIN-CASHFLOW_CWS'!R69</f>
        <v>-134256347.17600003</v>
      </c>
      <c r="S8" s="121">
        <f>'FIN-CASHFLOW_CWS'!S69</f>
        <v>-144969114.29700002</v>
      </c>
      <c r="T8" s="121">
        <f>'FIN-CASHFLOW_CWS'!T69</f>
        <v>-155532583.91800001</v>
      </c>
      <c r="U8" s="121">
        <f>'FIN-CASHFLOW_CWS'!U69</f>
        <v>-166080088.539</v>
      </c>
      <c r="V8" s="121">
        <f>'FIN-CASHFLOW_CWS'!V69</f>
        <v>-176632303.16</v>
      </c>
      <c r="W8" s="121">
        <f>'FIN-CASHFLOW_CWS'!W69</f>
        <v>-186200012.78099999</v>
      </c>
      <c r="X8" s="121">
        <f>'FIN-CASHFLOW_CWS'!X69</f>
        <v>-195770602.972</v>
      </c>
      <c r="Y8" s="121">
        <f>'FIN-CASHFLOW_CWS'!Y69</f>
        <v>-205297798.73300001</v>
      </c>
      <c r="Z8" s="121">
        <f>'FIN-CASHFLOW_CWS'!Z69</f>
        <v>-214813070.30650002</v>
      </c>
      <c r="AA8" s="121">
        <f>'FIN-CASHFLOW_CWS'!AA69</f>
        <v>-224313907.05050001</v>
      </c>
      <c r="AB8" s="121">
        <f>'FIN-CASHFLOW_CWS'!AB69</f>
        <v>-233737732.60699999</v>
      </c>
      <c r="AC8" s="121">
        <f>'FIN-CASHFLOW_CWS'!AC69</f>
        <v>-241672218.92862499</v>
      </c>
      <c r="AD8" s="121">
        <f>'FIN-CASHFLOW_CWS'!AD69</f>
        <v>-249518850.29384997</v>
      </c>
      <c r="AE8" s="121">
        <f>'FIN-CASHFLOW_CWS'!AE69</f>
        <v>-256968402.41527498</v>
      </c>
      <c r="AF8" s="121">
        <f>'FIN-CASHFLOW_CWS'!AF69</f>
        <v>-264323202.03669998</v>
      </c>
      <c r="AG8" s="121">
        <f>'FIN-CASHFLOW_CWS'!AG69</f>
        <v>-271663688.36432499</v>
      </c>
      <c r="AH8" s="121">
        <f>'FIN-CASHFLOW_CWS'!AH69</f>
        <v>-278882672.19194996</v>
      </c>
      <c r="AI8" s="121">
        <f>'FIN-CASHFLOW_CWS'!AI69</f>
        <v>-286082131.01957494</v>
      </c>
      <c r="AJ8" s="121">
        <f>'FIN-CASHFLOW_CWS'!AJ69</f>
        <v>-293276270.59099996</v>
      </c>
      <c r="AK8" s="121">
        <f>'FIN-CASHFLOW_CWS'!AK69</f>
        <v>-300578945.11242497</v>
      </c>
      <c r="AL8" s="121">
        <f>'FIN-CASHFLOW_CWS'!AL69</f>
        <v>-307878977.11514997</v>
      </c>
      <c r="AM8" s="121">
        <f>'FIN-CASHFLOW_CWS'!AM69</f>
        <v>-315262578.46167499</v>
      </c>
      <c r="AN8" s="121">
        <f>'FIN-CASHFLOW_CWS'!AN69</f>
        <v>-322794549.0395</v>
      </c>
      <c r="AO8" s="121">
        <f>'FIN-CASHFLOW_CWS'!AO69</f>
        <v>-332234361.11847562</v>
      </c>
      <c r="AP8" s="121">
        <f>'FIN-CASHFLOW_CWS'!AP69</f>
        <v>-341349791.10549122</v>
      </c>
      <c r="AQ8" s="121">
        <f>'FIN-CASHFLOW_CWS'!AQ69</f>
        <v>-349760628.70996684</v>
      </c>
      <c r="AR8" s="121">
        <f>'FIN-CASHFLOW_CWS'!AR69</f>
        <v>-357974768.56444246</v>
      </c>
      <c r="AS8" s="121">
        <f>'FIN-CASHFLOW_CWS'!AS69</f>
        <v>-366180468.41420805</v>
      </c>
      <c r="AT8" s="121">
        <f>'FIN-CASHFLOW_CWS'!AT69</f>
        <v>-374163435.76397365</v>
      </c>
      <c r="AU8" s="121">
        <f>'FIN-CASHFLOW_CWS'!AU69</f>
        <v>-382121228.36373925</v>
      </c>
      <c r="AV8" s="121">
        <f>'FIN-CASHFLOW_CWS'!AV69</f>
        <v>-390067831.56821489</v>
      </c>
      <c r="AW8" s="121">
        <f>'FIN-CASHFLOW_CWS'!AW69</f>
        <v>-398217901.3726905</v>
      </c>
      <c r="AX8" s="121">
        <f>'FIN-CASHFLOW_CWS'!AX69</f>
        <v>-406353344.2347061</v>
      </c>
      <c r="AY8" s="121">
        <f>'FIN-CASHFLOW_CWS'!AY69</f>
        <v>-414667275.70143175</v>
      </c>
      <c r="AZ8" s="121">
        <f>'FIN-CASHFLOW_CWS'!AZ69</f>
        <v>-423222440.17569739</v>
      </c>
      <c r="BA8" s="121">
        <f>'FIN-CASHFLOW_CWS'!BA69</f>
        <v>-435677163.48011088</v>
      </c>
      <c r="BB8" s="121">
        <f>'FIN-CASHFLOW_CWS'!BB69</f>
        <v>-447721193.62501037</v>
      </c>
      <c r="BC8" s="121">
        <f>'FIN-CASHFLOW_CWS'!BC69</f>
        <v>-458620188.97507191</v>
      </c>
      <c r="BD8" s="121">
        <f>'FIN-CASHFLOW_CWS'!BD69</f>
        <v>-469188861.3751334</v>
      </c>
      <c r="BE8" s="121">
        <f>'FIN-CASHFLOW_CWS'!BE69</f>
        <v>-479746239.75535691</v>
      </c>
      <c r="BF8" s="121">
        <f>'FIN-CASHFLOW_CWS'!BF69</f>
        <v>-489935210.63558042</v>
      </c>
      <c r="BG8" s="121">
        <f>'FIN-CASHFLOW_CWS'!BG69</f>
        <v>-500092664.46580392</v>
      </c>
      <c r="BH8" s="121">
        <f>'FIN-CASHFLOW_CWS'!BH69</f>
        <v>-510241782.91586542</v>
      </c>
      <c r="BI8" s="121">
        <f>'FIN-CASHFLOW_CWS'!BI69</f>
        <v>-520734247.41592693</v>
      </c>
      <c r="BJ8" s="121">
        <f>'FIN-CASHFLOW_CWS'!BJ69</f>
        <v>-531208951.53582644</v>
      </c>
      <c r="BK8" s="121">
        <f>'FIN-CASHFLOW_CWS'!BK69</f>
        <v>-541999170.225564</v>
      </c>
    </row>
    <row r="9" spans="2:63" x14ac:dyDescent="0.15">
      <c r="B9" s="127" t="s">
        <v>492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-28228854</v>
      </c>
      <c r="G9" s="121">
        <f>'FIN-CASHFLOW_CWS'!G70</f>
        <v>-37597928</v>
      </c>
      <c r="H9" s="121">
        <f>'FIN-CASHFLOW_CWS'!H70</f>
        <v>-46992642</v>
      </c>
      <c r="I9" s="121">
        <f>'FIN-CASHFLOW_CWS'!I70</f>
        <v>-56388466</v>
      </c>
      <c r="J9" s="121">
        <f>'FIN-CASHFLOW_CWS'!J70</f>
        <v>-65817080</v>
      </c>
      <c r="K9" s="121">
        <f>'FIN-CASHFLOW_CWS'!K70</f>
        <v>-75213354</v>
      </c>
      <c r="L9" s="121">
        <f>'FIN-CASHFLOW_CWS'!L70</f>
        <v>-84618268</v>
      </c>
      <c r="M9" s="121">
        <f>'FIN-CASHFLOW_CWS'!M70</f>
        <v>-94014759.620000005</v>
      </c>
      <c r="N9" s="121">
        <f>'FIN-CASHFLOW_CWS'!N70</f>
        <v>-103370451.24000001</v>
      </c>
      <c r="O9" s="121">
        <f>'FIN-CASHFLOW_CWS'!O70</f>
        <v>-112723745.00000001</v>
      </c>
      <c r="P9" s="121">
        <f>'FIN-CASHFLOW_CWS'!P70</f>
        <v>-123504704.55300002</v>
      </c>
      <c r="Q9" s="121">
        <f>'FIN-CASHFLOW_CWS'!Q70</f>
        <v>-134256347.17600003</v>
      </c>
      <c r="R9" s="121">
        <f>'FIN-CASHFLOW_CWS'!R70</f>
        <v>-144969114.29700002</v>
      </c>
      <c r="S9" s="121">
        <f>'FIN-CASHFLOW_CWS'!S70</f>
        <v>-155532583.91800001</v>
      </c>
      <c r="T9" s="121">
        <f>'FIN-CASHFLOW_CWS'!T70</f>
        <v>-166080088.539</v>
      </c>
      <c r="U9" s="121">
        <f>'FIN-CASHFLOW_CWS'!U70</f>
        <v>-176632303.16</v>
      </c>
      <c r="V9" s="121">
        <f>'FIN-CASHFLOW_CWS'!V70</f>
        <v>-186200012.78099999</v>
      </c>
      <c r="W9" s="121">
        <f>'FIN-CASHFLOW_CWS'!W70</f>
        <v>-195770602.972</v>
      </c>
      <c r="X9" s="121">
        <f>'FIN-CASHFLOW_CWS'!X70</f>
        <v>-205297798.73300001</v>
      </c>
      <c r="Y9" s="121">
        <f>'FIN-CASHFLOW_CWS'!Y70</f>
        <v>-214813070.30650002</v>
      </c>
      <c r="Z9" s="121">
        <f>'FIN-CASHFLOW_CWS'!Z70</f>
        <v>-224313907.05050001</v>
      </c>
      <c r="AA9" s="121">
        <f>'FIN-CASHFLOW_CWS'!AA70</f>
        <v>-233737732.60699999</v>
      </c>
      <c r="AB9" s="121">
        <f>'FIN-CASHFLOW_CWS'!AB70</f>
        <v>-241672218.92862499</v>
      </c>
      <c r="AC9" s="121">
        <f>'FIN-CASHFLOW_CWS'!AC70</f>
        <v>-249518850.29384997</v>
      </c>
      <c r="AD9" s="121">
        <f>'FIN-CASHFLOW_CWS'!AD70</f>
        <v>-256968402.41527498</v>
      </c>
      <c r="AE9" s="121">
        <f>'FIN-CASHFLOW_CWS'!AE70</f>
        <v>-264323202.03669998</v>
      </c>
      <c r="AF9" s="121">
        <f>'FIN-CASHFLOW_CWS'!AF70</f>
        <v>-271663688.36432499</v>
      </c>
      <c r="AG9" s="121">
        <f>'FIN-CASHFLOW_CWS'!AG70</f>
        <v>-278882672.19194996</v>
      </c>
      <c r="AH9" s="121">
        <f>'FIN-CASHFLOW_CWS'!AH70</f>
        <v>-286082131.01957494</v>
      </c>
      <c r="AI9" s="121">
        <f>'FIN-CASHFLOW_CWS'!AI70</f>
        <v>-293276270.59099996</v>
      </c>
      <c r="AJ9" s="121">
        <f>'FIN-CASHFLOW_CWS'!AJ70</f>
        <v>-300578945.11242497</v>
      </c>
      <c r="AK9" s="121">
        <f>'FIN-CASHFLOW_CWS'!AK70</f>
        <v>-307878977.11514997</v>
      </c>
      <c r="AL9" s="121">
        <f>'FIN-CASHFLOW_CWS'!AL70</f>
        <v>-315262578.46167499</v>
      </c>
      <c r="AM9" s="121">
        <f>'FIN-CASHFLOW_CWS'!AM70</f>
        <v>-322794549.0395</v>
      </c>
      <c r="AN9" s="121">
        <f>'FIN-CASHFLOW_CWS'!AN70</f>
        <v>-332234361.11847562</v>
      </c>
      <c r="AO9" s="121">
        <f>'FIN-CASHFLOW_CWS'!AO70</f>
        <v>-341349791.10549122</v>
      </c>
      <c r="AP9" s="121">
        <f>'FIN-CASHFLOW_CWS'!AP70</f>
        <v>-349760628.70996684</v>
      </c>
      <c r="AQ9" s="121">
        <f>'FIN-CASHFLOW_CWS'!AQ70</f>
        <v>-357974768.56444246</v>
      </c>
      <c r="AR9" s="121">
        <f>'FIN-CASHFLOW_CWS'!AR70</f>
        <v>-366180468.41420805</v>
      </c>
      <c r="AS9" s="121">
        <f>'FIN-CASHFLOW_CWS'!AS70</f>
        <v>-374163435.76397365</v>
      </c>
      <c r="AT9" s="121">
        <f>'FIN-CASHFLOW_CWS'!AT70</f>
        <v>-382121228.36373925</v>
      </c>
      <c r="AU9" s="121">
        <f>'FIN-CASHFLOW_CWS'!AU70</f>
        <v>-390067831.56821489</v>
      </c>
      <c r="AV9" s="121">
        <f>'FIN-CASHFLOW_CWS'!AV70</f>
        <v>-398217901.3726905</v>
      </c>
      <c r="AW9" s="121">
        <f>'FIN-CASHFLOW_CWS'!AW70</f>
        <v>-406353344.2347061</v>
      </c>
      <c r="AX9" s="121">
        <f>'FIN-CASHFLOW_CWS'!AX70</f>
        <v>-414667275.70143175</v>
      </c>
      <c r="AY9" s="121">
        <f>'FIN-CASHFLOW_CWS'!AY70</f>
        <v>-423222440.17569739</v>
      </c>
      <c r="AZ9" s="121">
        <f>'FIN-CASHFLOW_CWS'!AZ70</f>
        <v>-435677163.48011088</v>
      </c>
      <c r="BA9" s="121">
        <f>'FIN-CASHFLOW_CWS'!BA70</f>
        <v>-447721193.62501037</v>
      </c>
      <c r="BB9" s="121">
        <f>'FIN-CASHFLOW_CWS'!BB70</f>
        <v>-458620188.97507191</v>
      </c>
      <c r="BC9" s="121">
        <f>'FIN-CASHFLOW_CWS'!BC70</f>
        <v>-469188861.3751334</v>
      </c>
      <c r="BD9" s="121">
        <f>'FIN-CASHFLOW_CWS'!BD70</f>
        <v>-479746239.75535691</v>
      </c>
      <c r="BE9" s="121">
        <f>'FIN-CASHFLOW_CWS'!BE70</f>
        <v>-489935210.63558042</v>
      </c>
      <c r="BF9" s="121">
        <f>'FIN-CASHFLOW_CWS'!BF70</f>
        <v>-500092664.46580392</v>
      </c>
      <c r="BG9" s="121">
        <f>'FIN-CASHFLOW_CWS'!BG70</f>
        <v>-510241782.91586542</v>
      </c>
      <c r="BH9" s="121">
        <f>'FIN-CASHFLOW_CWS'!BH70</f>
        <v>-520734247.41592693</v>
      </c>
      <c r="BI9" s="121">
        <f>'FIN-CASHFLOW_CWS'!BI70</f>
        <v>-531208951.53582644</v>
      </c>
      <c r="BJ9" s="121">
        <f>'FIN-CASHFLOW_CWS'!BJ70</f>
        <v>-541999170.225564</v>
      </c>
      <c r="BK9" s="121">
        <f>'FIN-CASHFLOW_CWS'!BK70</f>
        <v>-553235937.23513949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959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1082</v>
      </c>
      <c r="C13" s="121">
        <f>C28*-1</f>
        <v>46992642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56377809.24000001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52162132.678000003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7" t="s">
        <v>491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-9373214</v>
      </c>
      <c r="G15" s="121">
        <f t="shared" si="0"/>
        <v>-9369074</v>
      </c>
      <c r="H15" s="121">
        <f t="shared" si="0"/>
        <v>46983095.24000001</v>
      </c>
      <c r="I15" s="121">
        <f t="shared" si="0"/>
        <v>-9395824</v>
      </c>
      <c r="J15" s="121">
        <f t="shared" si="0"/>
        <v>-9428614</v>
      </c>
      <c r="K15" s="121">
        <f t="shared" si="0"/>
        <v>-9396274</v>
      </c>
      <c r="L15" s="121">
        <f t="shared" si="0"/>
        <v>-9404914</v>
      </c>
      <c r="M15" s="121">
        <f t="shared" si="0"/>
        <v>-9396491.6199999992</v>
      </c>
      <c r="N15" s="121">
        <f t="shared" si="0"/>
        <v>42806441.058000006</v>
      </c>
      <c r="O15" s="121">
        <f t="shared" si="0"/>
        <v>-9353293.7599999998</v>
      </c>
      <c r="P15" s="121">
        <f t="shared" si="0"/>
        <v>-10780959.552999999</v>
      </c>
      <c r="Q15" s="121">
        <f t="shared" si="0"/>
        <v>-10751642.623000002</v>
      </c>
      <c r="R15" s="121">
        <f t="shared" si="0"/>
        <v>-10712767.121000001</v>
      </c>
      <c r="S15" s="121">
        <f t="shared" si="0"/>
        <v>-10563469.621000001</v>
      </c>
      <c r="T15" s="121">
        <f t="shared" si="0"/>
        <v>-10547504.621000001</v>
      </c>
      <c r="U15" s="121">
        <f t="shared" si="0"/>
        <v>-10552214.621000001</v>
      </c>
      <c r="V15" s="121">
        <f t="shared" si="0"/>
        <v>-9567709.6210000012</v>
      </c>
      <c r="W15" s="121">
        <f t="shared" si="0"/>
        <v>-9570590.1909999996</v>
      </c>
      <c r="X15" s="121">
        <f t="shared" si="0"/>
        <v>-9527195.7609999999</v>
      </c>
      <c r="Y15" s="121">
        <f t="shared" si="0"/>
        <v>-9515271.5734999999</v>
      </c>
      <c r="Z15" s="121">
        <f t="shared" si="0"/>
        <v>-9500836.743999999</v>
      </c>
      <c r="AA15" s="121">
        <f t="shared" si="0"/>
        <v>-9423825.556499999</v>
      </c>
      <c r="AB15" s="121">
        <f t="shared" si="0"/>
        <v>-7934486.3216249989</v>
      </c>
      <c r="AC15" s="121">
        <f t="shared" si="0"/>
        <v>-7846631.3652250003</v>
      </c>
      <c r="AD15" s="121">
        <f t="shared" si="0"/>
        <v>-7449552.121425</v>
      </c>
      <c r="AE15" s="121">
        <f t="shared" si="0"/>
        <v>-7354799.621425</v>
      </c>
      <c r="AF15" s="121">
        <f t="shared" si="0"/>
        <v>-7340486.3276249999</v>
      </c>
      <c r="AG15" s="121">
        <f t="shared" si="0"/>
        <v>-7218983.8276249999</v>
      </c>
      <c r="AH15" s="121">
        <f t="shared" si="0"/>
        <v>-7199458.8276249999</v>
      </c>
      <c r="AI15" s="121">
        <f t="shared" si="0"/>
        <v>-7194139.5714250002</v>
      </c>
      <c r="AJ15" s="121">
        <f t="shared" ref="AJ15:BK15" si="1">AJ6+AJ13</f>
        <v>-7302674.5214249995</v>
      </c>
      <c r="AK15" s="121">
        <f t="shared" si="1"/>
        <v>-7300032.0027250005</v>
      </c>
      <c r="AL15" s="121">
        <f t="shared" si="1"/>
        <v>-7383601.3465250004</v>
      </c>
      <c r="AM15" s="121">
        <f t="shared" si="1"/>
        <v>-7531970.5778250005</v>
      </c>
      <c r="AN15" s="121">
        <f t="shared" si="1"/>
        <v>-9439812.0789756253</v>
      </c>
      <c r="AO15" s="121">
        <f t="shared" si="1"/>
        <v>-9115429.9870156273</v>
      </c>
      <c r="AP15" s="121">
        <f t="shared" si="1"/>
        <v>-8410837.6044756249</v>
      </c>
      <c r="AQ15" s="121">
        <f t="shared" si="1"/>
        <v>-8214139.8544756258</v>
      </c>
      <c r="AR15" s="121">
        <f t="shared" si="1"/>
        <v>-8205699.8497656258</v>
      </c>
      <c r="AS15" s="121">
        <f t="shared" si="1"/>
        <v>-7982967.3497656258</v>
      </c>
      <c r="AT15" s="121">
        <f t="shared" si="1"/>
        <v>-7957792.5997656258</v>
      </c>
      <c r="AU15" s="121">
        <f t="shared" si="1"/>
        <v>-7946603.2044756273</v>
      </c>
      <c r="AV15" s="121">
        <f t="shared" si="1"/>
        <v>-8150069.8044756269</v>
      </c>
      <c r="AW15" s="121">
        <f t="shared" si="1"/>
        <v>-8135442.8620156283</v>
      </c>
      <c r="AX15" s="121">
        <f t="shared" si="1"/>
        <v>-8313931.466725626</v>
      </c>
      <c r="AY15" s="121">
        <f t="shared" si="1"/>
        <v>-8555164.4742656257</v>
      </c>
      <c r="AZ15" s="121">
        <f t="shared" si="1"/>
        <v>-12454723.304413518</v>
      </c>
      <c r="BA15" s="121">
        <f t="shared" si="1"/>
        <v>-12044030.144899515</v>
      </c>
      <c r="BB15" s="121">
        <f t="shared" si="1"/>
        <v>-10898995.350061513</v>
      </c>
      <c r="BC15" s="121">
        <f t="shared" si="1"/>
        <v>-10568672.400061514</v>
      </c>
      <c r="BD15" s="121">
        <f t="shared" si="1"/>
        <v>-10557378.380223516</v>
      </c>
      <c r="BE15" s="121">
        <f t="shared" si="1"/>
        <v>-10188970.880223516</v>
      </c>
      <c r="BF15" s="121">
        <f t="shared" si="1"/>
        <v>-10157453.830223517</v>
      </c>
      <c r="BG15" s="121">
        <f t="shared" si="1"/>
        <v>-10149118.450061513</v>
      </c>
      <c r="BH15" s="121">
        <f t="shared" si="1"/>
        <v>-10492464.500061516</v>
      </c>
      <c r="BI15" s="121">
        <f t="shared" si="1"/>
        <v>-10474704.119899515</v>
      </c>
      <c r="BJ15" s="121">
        <f t="shared" si="1"/>
        <v>-10790218.689737517</v>
      </c>
      <c r="BK15" s="121">
        <f t="shared" si="1"/>
        <v>-11236767.009575516</v>
      </c>
    </row>
    <row r="16" spans="2:63" x14ac:dyDescent="0.15">
      <c r="B16" s="227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493</v>
      </c>
      <c r="C17" s="121">
        <f>C13</f>
        <v>46992642</v>
      </c>
      <c r="D17" s="121">
        <f t="shared" ref="D17:AI17" si="2">C18</f>
        <v>46964050</v>
      </c>
      <c r="E17" s="121">
        <f t="shared" si="2"/>
        <v>37532826</v>
      </c>
      <c r="F17" s="121">
        <f t="shared" si="2"/>
        <v>28137002</v>
      </c>
      <c r="G17" s="121">
        <f t="shared" si="2"/>
        <v>18763788</v>
      </c>
      <c r="H17" s="121">
        <f t="shared" si="2"/>
        <v>9394714</v>
      </c>
      <c r="I17" s="121">
        <f t="shared" si="2"/>
        <v>56377809.24000001</v>
      </c>
      <c r="J17" s="121">
        <f t="shared" si="2"/>
        <v>46981985.24000001</v>
      </c>
      <c r="K17" s="121">
        <f t="shared" si="2"/>
        <v>37553371.24000001</v>
      </c>
      <c r="L17" s="121">
        <f t="shared" si="2"/>
        <v>28157097.24000001</v>
      </c>
      <c r="M17" s="121">
        <f t="shared" si="2"/>
        <v>18752183.24000001</v>
      </c>
      <c r="N17" s="121">
        <f t="shared" si="2"/>
        <v>9355691.6200000104</v>
      </c>
      <c r="O17" s="121">
        <f t="shared" si="2"/>
        <v>52162132.678000018</v>
      </c>
      <c r="P17" s="121">
        <f t="shared" si="2"/>
        <v>42808838.91800002</v>
      </c>
      <c r="Q17" s="121">
        <f t="shared" si="2"/>
        <v>32027879.365000021</v>
      </c>
      <c r="R17" s="121">
        <f t="shared" si="2"/>
        <v>21276236.742000021</v>
      </c>
      <c r="S17" s="121">
        <f t="shared" si="2"/>
        <v>10563469.62100002</v>
      </c>
      <c r="T17" s="121">
        <f t="shared" si="2"/>
        <v>1.862645149230957E-8</v>
      </c>
      <c r="U17" s="121">
        <f t="shared" si="2"/>
        <v>-10547504.620999983</v>
      </c>
      <c r="V17" s="121">
        <f t="shared" si="2"/>
        <v>-21099719.241999984</v>
      </c>
      <c r="W17" s="121">
        <f t="shared" si="2"/>
        <v>-30667428.862999983</v>
      </c>
      <c r="X17" s="121">
        <f t="shared" si="2"/>
        <v>-40238019.053999983</v>
      </c>
      <c r="Y17" s="121">
        <f t="shared" si="2"/>
        <v>-49765214.814999983</v>
      </c>
      <c r="Z17" s="121">
        <f t="shared" si="2"/>
        <v>-59280486.388499983</v>
      </c>
      <c r="AA17" s="121">
        <f t="shared" si="2"/>
        <v>-68781323.132499978</v>
      </c>
      <c r="AB17" s="121">
        <f t="shared" si="2"/>
        <v>-78205148.688999981</v>
      </c>
      <c r="AC17" s="121">
        <f t="shared" si="2"/>
        <v>-86139635.010624975</v>
      </c>
      <c r="AD17" s="121">
        <f t="shared" si="2"/>
        <v>-93986266.375849977</v>
      </c>
      <c r="AE17" s="121">
        <f t="shared" si="2"/>
        <v>-101435818.49727498</v>
      </c>
      <c r="AF17" s="121">
        <f t="shared" si="2"/>
        <v>-108790618.11869998</v>
      </c>
      <c r="AG17" s="121">
        <f t="shared" si="2"/>
        <v>-116131104.44632499</v>
      </c>
      <c r="AH17" s="121">
        <f t="shared" si="2"/>
        <v>-123350088.27395</v>
      </c>
      <c r="AI17" s="121">
        <f t="shared" si="2"/>
        <v>-130549547.101575</v>
      </c>
      <c r="AJ17" s="121">
        <f t="shared" ref="AJ17:BK17" si="3">AI18</f>
        <v>-137743686.67300001</v>
      </c>
      <c r="AK17" s="121">
        <f t="shared" si="3"/>
        <v>-145046361.19442502</v>
      </c>
      <c r="AL17" s="121">
        <f t="shared" si="3"/>
        <v>-152346393.19715002</v>
      </c>
      <c r="AM17" s="121">
        <f t="shared" si="3"/>
        <v>-159729994.54367504</v>
      </c>
      <c r="AN17" s="121">
        <f t="shared" si="3"/>
        <v>-167261965.12150005</v>
      </c>
      <c r="AO17" s="121">
        <f t="shared" si="3"/>
        <v>-176701777.20047566</v>
      </c>
      <c r="AP17" s="121">
        <f t="shared" si="3"/>
        <v>-185817207.1874913</v>
      </c>
      <c r="AQ17" s="121">
        <f t="shared" si="3"/>
        <v>-194228044.79196692</v>
      </c>
      <c r="AR17" s="121">
        <f t="shared" si="3"/>
        <v>-202442184.64644253</v>
      </c>
      <c r="AS17" s="121">
        <f t="shared" si="3"/>
        <v>-210647884.49620816</v>
      </c>
      <c r="AT17" s="121">
        <f t="shared" si="3"/>
        <v>-218630851.84597379</v>
      </c>
      <c r="AU17" s="121">
        <f t="shared" si="3"/>
        <v>-226588644.44573942</v>
      </c>
      <c r="AV17" s="121">
        <f t="shared" si="3"/>
        <v>-234535247.65021506</v>
      </c>
      <c r="AW17" s="121">
        <f t="shared" si="3"/>
        <v>-242685317.45469069</v>
      </c>
      <c r="AX17" s="121">
        <f t="shared" si="3"/>
        <v>-250820760.31670633</v>
      </c>
      <c r="AY17" s="121">
        <f t="shared" si="3"/>
        <v>-259134691.78343195</v>
      </c>
      <c r="AZ17" s="121">
        <f t="shared" si="3"/>
        <v>-267689856.25769758</v>
      </c>
      <c r="BA17" s="121">
        <f t="shared" si="3"/>
        <v>-280144579.56211108</v>
      </c>
      <c r="BB17" s="121">
        <f t="shared" si="3"/>
        <v>-292188609.70701057</v>
      </c>
      <c r="BC17" s="121">
        <f t="shared" si="3"/>
        <v>-303087605.0570721</v>
      </c>
      <c r="BD17" s="121">
        <f t="shared" si="3"/>
        <v>-313656277.45713359</v>
      </c>
      <c r="BE17" s="121">
        <f t="shared" si="3"/>
        <v>-324213655.8373571</v>
      </c>
      <c r="BF17" s="121">
        <f t="shared" si="3"/>
        <v>-334402626.71758062</v>
      </c>
      <c r="BG17" s="121">
        <f t="shared" si="3"/>
        <v>-344560080.54780412</v>
      </c>
      <c r="BH17" s="121">
        <f t="shared" si="3"/>
        <v>-354709198.99786562</v>
      </c>
      <c r="BI17" s="121">
        <f t="shared" si="3"/>
        <v>-365201663.49792713</v>
      </c>
      <c r="BJ17" s="121">
        <f t="shared" si="3"/>
        <v>-375676367.61782664</v>
      </c>
      <c r="BK17" s="121">
        <f t="shared" si="3"/>
        <v>-386466586.30756414</v>
      </c>
    </row>
    <row r="18" spans="2:64" x14ac:dyDescent="0.15">
      <c r="B18" s="127" t="s">
        <v>492</v>
      </c>
      <c r="C18" s="121">
        <f>C13+C15</f>
        <v>46964050</v>
      </c>
      <c r="D18" s="121">
        <f t="shared" ref="D18:AI18" si="4">D15+D17</f>
        <v>37532826</v>
      </c>
      <c r="E18" s="121">
        <f t="shared" si="4"/>
        <v>28137002</v>
      </c>
      <c r="F18" s="121">
        <f t="shared" si="4"/>
        <v>18763788</v>
      </c>
      <c r="G18" s="121">
        <f t="shared" si="4"/>
        <v>9394714</v>
      </c>
      <c r="H18" s="121">
        <f t="shared" si="4"/>
        <v>56377809.24000001</v>
      </c>
      <c r="I18" s="121">
        <f t="shared" si="4"/>
        <v>46981985.24000001</v>
      </c>
      <c r="J18" s="121">
        <f t="shared" si="4"/>
        <v>37553371.24000001</v>
      </c>
      <c r="K18" s="121">
        <f t="shared" si="4"/>
        <v>28157097.24000001</v>
      </c>
      <c r="L18" s="121">
        <f t="shared" si="4"/>
        <v>18752183.24000001</v>
      </c>
      <c r="M18" s="121">
        <f t="shared" si="4"/>
        <v>9355691.6200000104</v>
      </c>
      <c r="N18" s="121">
        <f t="shared" si="4"/>
        <v>52162132.678000018</v>
      </c>
      <c r="O18" s="121">
        <f t="shared" si="4"/>
        <v>42808838.91800002</v>
      </c>
      <c r="P18" s="121">
        <f t="shared" si="4"/>
        <v>32027879.365000021</v>
      </c>
      <c r="Q18" s="121">
        <f t="shared" si="4"/>
        <v>21276236.742000021</v>
      </c>
      <c r="R18" s="121">
        <f t="shared" si="4"/>
        <v>10563469.62100002</v>
      </c>
      <c r="S18" s="121">
        <f t="shared" si="4"/>
        <v>1.862645149230957E-8</v>
      </c>
      <c r="T18" s="121">
        <f t="shared" si="4"/>
        <v>-10547504.620999983</v>
      </c>
      <c r="U18" s="121">
        <f t="shared" si="4"/>
        <v>-21099719.241999984</v>
      </c>
      <c r="V18" s="121">
        <f t="shared" si="4"/>
        <v>-30667428.862999983</v>
      </c>
      <c r="W18" s="121">
        <f t="shared" si="4"/>
        <v>-40238019.053999983</v>
      </c>
      <c r="X18" s="121">
        <f t="shared" si="4"/>
        <v>-49765214.814999983</v>
      </c>
      <c r="Y18" s="121">
        <f t="shared" si="4"/>
        <v>-59280486.388499983</v>
      </c>
      <c r="Z18" s="121">
        <f t="shared" si="4"/>
        <v>-68781323.132499978</v>
      </c>
      <c r="AA18" s="121">
        <f t="shared" si="4"/>
        <v>-78205148.688999981</v>
      </c>
      <c r="AB18" s="121">
        <f t="shared" si="4"/>
        <v>-86139635.010624975</v>
      </c>
      <c r="AC18" s="121">
        <f t="shared" si="4"/>
        <v>-93986266.375849977</v>
      </c>
      <c r="AD18" s="121">
        <f t="shared" si="4"/>
        <v>-101435818.49727498</v>
      </c>
      <c r="AE18" s="121">
        <f t="shared" si="4"/>
        <v>-108790618.11869998</v>
      </c>
      <c r="AF18" s="121">
        <f t="shared" si="4"/>
        <v>-116131104.44632499</v>
      </c>
      <c r="AG18" s="121">
        <f t="shared" si="4"/>
        <v>-123350088.27395</v>
      </c>
      <c r="AH18" s="121">
        <f t="shared" si="4"/>
        <v>-130549547.101575</v>
      </c>
      <c r="AI18" s="121">
        <f t="shared" si="4"/>
        <v>-137743686.67300001</v>
      </c>
      <c r="AJ18" s="121">
        <f t="shared" ref="AJ18:BK18" si="5">AJ15+AJ17</f>
        <v>-145046361.19442502</v>
      </c>
      <c r="AK18" s="121">
        <f t="shared" si="5"/>
        <v>-152346393.19715002</v>
      </c>
      <c r="AL18" s="121">
        <f t="shared" si="5"/>
        <v>-159729994.54367504</v>
      </c>
      <c r="AM18" s="121">
        <f t="shared" si="5"/>
        <v>-167261965.12150005</v>
      </c>
      <c r="AN18" s="121">
        <f t="shared" si="5"/>
        <v>-176701777.20047566</v>
      </c>
      <c r="AO18" s="121">
        <f t="shared" si="5"/>
        <v>-185817207.1874913</v>
      </c>
      <c r="AP18" s="121">
        <f t="shared" si="5"/>
        <v>-194228044.79196692</v>
      </c>
      <c r="AQ18" s="121">
        <f t="shared" si="5"/>
        <v>-202442184.64644253</v>
      </c>
      <c r="AR18" s="121">
        <f t="shared" si="5"/>
        <v>-210647884.49620816</v>
      </c>
      <c r="AS18" s="121">
        <f t="shared" si="5"/>
        <v>-218630851.84597379</v>
      </c>
      <c r="AT18" s="121">
        <f t="shared" si="5"/>
        <v>-226588644.44573942</v>
      </c>
      <c r="AU18" s="121">
        <f t="shared" si="5"/>
        <v>-234535247.65021506</v>
      </c>
      <c r="AV18" s="121">
        <f t="shared" si="5"/>
        <v>-242685317.45469069</v>
      </c>
      <c r="AW18" s="121">
        <f t="shared" si="5"/>
        <v>-250820760.31670633</v>
      </c>
      <c r="AX18" s="121">
        <f t="shared" si="5"/>
        <v>-259134691.78343195</v>
      </c>
      <c r="AY18" s="121">
        <f t="shared" si="5"/>
        <v>-267689856.25769758</v>
      </c>
      <c r="AZ18" s="121">
        <f t="shared" si="5"/>
        <v>-280144579.56211108</v>
      </c>
      <c r="BA18" s="121">
        <f t="shared" si="5"/>
        <v>-292188609.70701057</v>
      </c>
      <c r="BB18" s="121">
        <f t="shared" si="5"/>
        <v>-303087605.0570721</v>
      </c>
      <c r="BC18" s="121">
        <f t="shared" si="5"/>
        <v>-313656277.45713359</v>
      </c>
      <c r="BD18" s="121">
        <f t="shared" si="5"/>
        <v>-324213655.8373571</v>
      </c>
      <c r="BE18" s="121">
        <f t="shared" si="5"/>
        <v>-334402626.71758062</v>
      </c>
      <c r="BF18" s="121">
        <f t="shared" si="5"/>
        <v>-344560080.54780412</v>
      </c>
      <c r="BG18" s="121">
        <f t="shared" si="5"/>
        <v>-354709198.99786562</v>
      </c>
      <c r="BH18" s="121">
        <f t="shared" si="5"/>
        <v>-365201663.49792713</v>
      </c>
      <c r="BI18" s="121">
        <f t="shared" si="5"/>
        <v>-375676367.61782664</v>
      </c>
      <c r="BJ18" s="121">
        <f t="shared" si="5"/>
        <v>-386466586.30756414</v>
      </c>
      <c r="BK18" s="121">
        <f t="shared" si="5"/>
        <v>-397703353.31713963</v>
      </c>
      <c r="BL18" s="130">
        <f>BK18-BK9</f>
        <v>155532583.91799986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993</v>
      </c>
      <c r="C21" s="75" t="s">
        <v>885</v>
      </c>
      <c r="D21" s="75" t="s">
        <v>883</v>
      </c>
      <c r="E21" s="75" t="s">
        <v>884</v>
      </c>
      <c r="F21" s="75" t="s">
        <v>881</v>
      </c>
      <c r="G21" s="75" t="s">
        <v>882</v>
      </c>
      <c r="L21" s="130"/>
      <c r="U21" s="130"/>
    </row>
    <row r="22" spans="2:64" x14ac:dyDescent="0.15">
      <c r="B22" s="136" t="s">
        <v>996</v>
      </c>
      <c r="C22" s="75" t="s">
        <v>147</v>
      </c>
      <c r="D22" s="75" t="s">
        <v>962</v>
      </c>
      <c r="E22" s="75" t="s">
        <v>878</v>
      </c>
      <c r="L22" s="130"/>
    </row>
    <row r="23" spans="2:64" x14ac:dyDescent="0.15">
      <c r="B23" s="136" t="s">
        <v>960</v>
      </c>
      <c r="C23" s="75" t="s">
        <v>147</v>
      </c>
      <c r="D23" s="226" t="s">
        <v>986</v>
      </c>
      <c r="E23" s="75" t="s">
        <v>987</v>
      </c>
      <c r="L23" s="130"/>
    </row>
    <row r="24" spans="2:64" x14ac:dyDescent="0.15">
      <c r="B24" s="138" t="s">
        <v>961</v>
      </c>
      <c r="C24" s="75" t="s">
        <v>962</v>
      </c>
      <c r="D24" s="226" t="s">
        <v>878</v>
      </c>
      <c r="E24" s="75" t="s">
        <v>879</v>
      </c>
      <c r="L24" s="130"/>
    </row>
    <row r="25" spans="2:64" x14ac:dyDescent="0.15">
      <c r="B25" s="138" t="s">
        <v>997</v>
      </c>
      <c r="C25" s="75" t="s">
        <v>989</v>
      </c>
      <c r="D25" s="226" t="s">
        <v>963</v>
      </c>
      <c r="E25" s="75" t="s">
        <v>992</v>
      </c>
      <c r="F25" s="75" t="s">
        <v>990</v>
      </c>
      <c r="L25" s="130"/>
    </row>
    <row r="26" spans="2:64" x14ac:dyDescent="0.15">
      <c r="C26" s="75"/>
      <c r="D26" s="226"/>
      <c r="E26" s="75"/>
      <c r="L26" s="130"/>
    </row>
    <row r="27" spans="2:64" x14ac:dyDescent="0.15">
      <c r="B27" s="138" t="s">
        <v>871</v>
      </c>
      <c r="C27" s="121">
        <f>C4</f>
        <v>0</v>
      </c>
      <c r="D27" s="130">
        <f>C29</f>
        <v>-46992642</v>
      </c>
      <c r="E27" s="130">
        <f>D29</f>
        <v>-103370451.24000001</v>
      </c>
      <c r="F27" s="225">
        <f>C27</f>
        <v>0</v>
      </c>
      <c r="G27" s="225">
        <f>F29</f>
        <v>-155532583.91800001</v>
      </c>
      <c r="L27" s="130"/>
    </row>
    <row r="28" spans="2:64" x14ac:dyDescent="0.15">
      <c r="B28" s="138" t="s">
        <v>872</v>
      </c>
      <c r="C28" s="121">
        <f>C29-C27</f>
        <v>-46992642</v>
      </c>
      <c r="D28" s="121">
        <f>D29-D27</f>
        <v>-56377809.24000001</v>
      </c>
      <c r="E28" s="121">
        <f>E29-E27</f>
        <v>-52162132.678000003</v>
      </c>
      <c r="F28" s="225">
        <f>SUM(C28:E28)</f>
        <v>-155532583.91800001</v>
      </c>
      <c r="G28" s="145">
        <f>G29-G27</f>
        <v>-242170769.39913961</v>
      </c>
      <c r="L28" s="130"/>
    </row>
    <row r="29" spans="2:64" x14ac:dyDescent="0.15">
      <c r="B29" s="138" t="s">
        <v>873</v>
      </c>
      <c r="C29" s="121">
        <f>H9</f>
        <v>-46992642</v>
      </c>
      <c r="D29" s="130">
        <f>N9</f>
        <v>-103370451.24000001</v>
      </c>
      <c r="E29" s="130">
        <f>S9</f>
        <v>-155532583.91800001</v>
      </c>
      <c r="F29" s="225">
        <f>E29</f>
        <v>-155532583.91800001</v>
      </c>
      <c r="G29" s="225">
        <f>'FIN-CASHFLOW_CWS'!BK58</f>
        <v>-397703353.31713963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5"/>
      <c r="G31" s="225"/>
      <c r="L31" s="130"/>
    </row>
    <row r="32" spans="2:64" x14ac:dyDescent="0.15">
      <c r="C32" s="225" t="s">
        <v>991</v>
      </c>
      <c r="D32" s="75" t="s">
        <v>869</v>
      </c>
      <c r="E32" s="75" t="s">
        <v>870</v>
      </c>
      <c r="F32" s="75" t="s">
        <v>938</v>
      </c>
    </row>
    <row r="33" spans="1:15" x14ac:dyDescent="0.15">
      <c r="C33" s="225"/>
      <c r="D33" s="75"/>
      <c r="E33" s="75"/>
    </row>
    <row r="34" spans="1:15" x14ac:dyDescent="0.15">
      <c r="B34" s="138" t="s">
        <v>1141</v>
      </c>
      <c r="C34" s="222">
        <f>'FIN-VALUE_DB'!C41</f>
        <v>0.75500000000000012</v>
      </c>
      <c r="D34" s="121">
        <f>NPV(+C34/12,I6:BK6)</f>
        <v>-143083346.77815953</v>
      </c>
      <c r="E34" s="130">
        <f>D28*-1</f>
        <v>56377809.24000001</v>
      </c>
      <c r="F34" s="238">
        <f>E34/D34</f>
        <v>-0.39402076139167869</v>
      </c>
    </row>
    <row r="35" spans="1:15" x14ac:dyDescent="0.15">
      <c r="B35" s="138" t="s">
        <v>988</v>
      </c>
      <c r="C35" s="222">
        <f>'FIN-VALUE_DB'!D41</f>
        <v>0.48000000000000009</v>
      </c>
      <c r="D35" s="121">
        <f>NPV(+C35/12,N6:BK6)</f>
        <v>-197554515.79006577</v>
      </c>
      <c r="E35" s="130">
        <f>E28*-1</f>
        <v>52162132.678000003</v>
      </c>
      <c r="F35" s="238">
        <f>E35/D35</f>
        <v>-0.26403918163749224</v>
      </c>
    </row>
    <row r="36" spans="1:15" x14ac:dyDescent="0.15">
      <c r="B36" s="138" t="s">
        <v>886</v>
      </c>
      <c r="C36" s="222">
        <f>'FIN-VALUE_DB'!E41</f>
        <v>0.25000000000000006</v>
      </c>
      <c r="D36" s="121">
        <f>NPV(+C36/12,V6:BK6)</f>
        <v>-244697169.23392883</v>
      </c>
      <c r="E36" s="130"/>
      <c r="F36" s="238">
        <f>E36/D36</f>
        <v>0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3"/>
      <c r="N38"/>
      <c r="O38" s="9"/>
    </row>
    <row r="39" spans="1:15" ht="13.5" customHeight="1" x14ac:dyDescent="0.15">
      <c r="A39" s="34" t="s">
        <v>876</v>
      </c>
      <c r="B39" s="48" t="s">
        <v>984</v>
      </c>
      <c r="C39" s="34" t="s">
        <v>955</v>
      </c>
      <c r="D39" s="34" t="s">
        <v>957</v>
      </c>
      <c r="E39" s="34" t="s">
        <v>983</v>
      </c>
      <c r="F39" s="365" t="s">
        <v>876</v>
      </c>
      <c r="G39" s="365"/>
      <c r="H39" s="365"/>
    </row>
    <row r="40" spans="1:15" ht="13.5" customHeight="1" x14ac:dyDescent="0.15">
      <c r="A40" s="34"/>
      <c r="B40" s="48"/>
      <c r="C40" s="34"/>
      <c r="D40" s="34"/>
      <c r="E40" s="34"/>
      <c r="F40" s="75" t="s">
        <v>956</v>
      </c>
      <c r="G40" s="75" t="s">
        <v>883</v>
      </c>
      <c r="H40" s="75" t="s">
        <v>884</v>
      </c>
    </row>
    <row r="41" spans="1:15" x14ac:dyDescent="0.15">
      <c r="B41" s="33" t="s">
        <v>940</v>
      </c>
    </row>
    <row r="42" spans="1:15" x14ac:dyDescent="0.15">
      <c r="B42" s="106" t="s">
        <v>875</v>
      </c>
      <c r="C42" s="33" t="s">
        <v>147</v>
      </c>
      <c r="D42" s="121">
        <f>C13/2</f>
        <v>23496321</v>
      </c>
      <c r="F42" s="239">
        <f>D42/E44</f>
        <v>0.5</v>
      </c>
      <c r="G42" s="240">
        <f>F42*(1-G52)</f>
        <v>0.69701038069583932</v>
      </c>
      <c r="H42" s="241">
        <f>G42*(1-H60)</f>
        <v>0.88104843120760568</v>
      </c>
      <c r="L42" s="224"/>
    </row>
    <row r="43" spans="1:15" x14ac:dyDescent="0.15">
      <c r="B43" s="106" t="s">
        <v>941</v>
      </c>
      <c r="C43" s="33" t="s">
        <v>147</v>
      </c>
      <c r="D43" s="121">
        <f>C13/2</f>
        <v>23496321</v>
      </c>
      <c r="F43" s="239">
        <f>D43/E44</f>
        <v>0.5</v>
      </c>
      <c r="G43" s="240">
        <f>F43*(1-G52)</f>
        <v>0.69701038069583932</v>
      </c>
      <c r="H43" s="241">
        <f>G43*(1-H60)</f>
        <v>0.88104843120760568</v>
      </c>
    </row>
    <row r="44" spans="1:15" x14ac:dyDescent="0.15">
      <c r="B44" s="47" t="s">
        <v>874</v>
      </c>
      <c r="E44" s="121">
        <f>D43+D42</f>
        <v>46992642</v>
      </c>
    </row>
    <row r="45" spans="1:15" x14ac:dyDescent="0.15">
      <c r="B45" s="106" t="s">
        <v>951</v>
      </c>
      <c r="D45" s="235">
        <v>50000</v>
      </c>
      <c r="L45" s="224"/>
    </row>
    <row r="46" spans="1:15" x14ac:dyDescent="0.15">
      <c r="B46" s="106" t="s">
        <v>952</v>
      </c>
      <c r="D46" s="235">
        <v>50000</v>
      </c>
    </row>
    <row r="47" spans="1:15" x14ac:dyDescent="0.15">
      <c r="B47" s="47" t="s">
        <v>942</v>
      </c>
      <c r="D47" s="236">
        <f>SUM(D45:D46)</f>
        <v>100000</v>
      </c>
    </row>
    <row r="48" spans="1:15" x14ac:dyDescent="0.15">
      <c r="B48" s="47" t="s">
        <v>943</v>
      </c>
      <c r="D48" s="131">
        <f>E44/D47</f>
        <v>469.92642000000001</v>
      </c>
    </row>
    <row r="49" spans="2:12" x14ac:dyDescent="0.15">
      <c r="B49" s="47" t="s">
        <v>946</v>
      </c>
      <c r="D49" s="131"/>
      <c r="F49" s="294">
        <f>SUM(F42:F48)</f>
        <v>1</v>
      </c>
    </row>
    <row r="50" spans="2:12" x14ac:dyDescent="0.15">
      <c r="B50" s="44"/>
      <c r="D50" s="236"/>
    </row>
    <row r="51" spans="2:12" x14ac:dyDescent="0.15">
      <c r="B51" s="33" t="s">
        <v>877</v>
      </c>
    </row>
    <row r="52" spans="2:12" x14ac:dyDescent="0.15">
      <c r="B52" s="106" t="s">
        <v>944</v>
      </c>
      <c r="C52" s="33" t="s">
        <v>962</v>
      </c>
      <c r="D52" s="121">
        <f>E34</f>
        <v>56377809.24000001</v>
      </c>
      <c r="F52" s="239"/>
      <c r="G52" s="243">
        <f>D52/E53</f>
        <v>-0.39402076139167869</v>
      </c>
      <c r="H52" s="243">
        <f>G52*(1-H60)</f>
        <v>-0.49805768077771917</v>
      </c>
      <c r="L52" s="224"/>
    </row>
    <row r="53" spans="2:12" x14ac:dyDescent="0.15">
      <c r="B53" s="47" t="s">
        <v>874</v>
      </c>
      <c r="E53" s="121">
        <f>D34</f>
        <v>-143083346.77815953</v>
      </c>
    </row>
    <row r="54" spans="2:12" x14ac:dyDescent="0.15">
      <c r="B54" s="106" t="s">
        <v>953</v>
      </c>
      <c r="D54" s="235">
        <f>D47/(1-G52)-D47</f>
        <v>-28265.056899032104</v>
      </c>
      <c r="L54" s="224"/>
    </row>
    <row r="55" spans="2:12" x14ac:dyDescent="0.15">
      <c r="B55" s="47" t="s">
        <v>942</v>
      </c>
      <c r="D55" s="236">
        <f>D47+D54</f>
        <v>71734.943100967896</v>
      </c>
    </row>
    <row r="56" spans="2:12" x14ac:dyDescent="0.15">
      <c r="B56" s="47" t="s">
        <v>943</v>
      </c>
      <c r="D56" s="131">
        <f>E53/D55</f>
        <v>-1994.6115601815952</v>
      </c>
    </row>
    <row r="57" spans="2:12" x14ac:dyDescent="0.15">
      <c r="B57" s="47" t="s">
        <v>946</v>
      </c>
      <c r="D57" s="131"/>
      <c r="F57" s="242"/>
      <c r="G57" s="295">
        <f>SUM(G42:G56)</f>
        <v>1</v>
      </c>
    </row>
    <row r="58" spans="2:12" x14ac:dyDescent="0.15">
      <c r="B58" s="33"/>
    </row>
    <row r="59" spans="2:12" x14ac:dyDescent="0.15">
      <c r="B59" s="33" t="s">
        <v>877</v>
      </c>
    </row>
    <row r="60" spans="2:12" x14ac:dyDescent="0.15">
      <c r="B60" s="106" t="s">
        <v>945</v>
      </c>
      <c r="C60" s="33" t="s">
        <v>878</v>
      </c>
      <c r="D60" s="121">
        <f>E35</f>
        <v>52162132.678000003</v>
      </c>
      <c r="F60" s="239"/>
      <c r="H60" s="243">
        <f>D60/E61</f>
        <v>-0.26403918163749224</v>
      </c>
      <c r="L60" s="224"/>
    </row>
    <row r="61" spans="2:12" x14ac:dyDescent="0.15">
      <c r="B61" s="47" t="s">
        <v>874</v>
      </c>
      <c r="E61" s="121">
        <f>D35</f>
        <v>-197554515.79006577</v>
      </c>
    </row>
    <row r="62" spans="2:12" x14ac:dyDescent="0.15">
      <c r="B62" s="106" t="s">
        <v>954</v>
      </c>
      <c r="D62" s="235">
        <f>D55/(1-H60)-D55</f>
        <v>-14984.373859878964</v>
      </c>
      <c r="L62" s="224"/>
    </row>
    <row r="63" spans="2:12" x14ac:dyDescent="0.15">
      <c r="B63" s="47" t="s">
        <v>942</v>
      </c>
      <c r="D63" s="236">
        <f>D55+D62</f>
        <v>56750.569241088931</v>
      </c>
    </row>
    <row r="64" spans="2:12" x14ac:dyDescent="0.15">
      <c r="B64" s="47" t="s">
        <v>943</v>
      </c>
      <c r="D64" s="131">
        <f>E61/D63</f>
        <v>-3481.1019242963121</v>
      </c>
    </row>
    <row r="65" spans="2:8" x14ac:dyDescent="0.15">
      <c r="B65" s="33" t="s">
        <v>946</v>
      </c>
      <c r="F65" s="242"/>
      <c r="G65" s="243"/>
      <c r="H65" s="295">
        <f>H60+H52+H43+H42</f>
        <v>1</v>
      </c>
    </row>
    <row r="66" spans="2:8" x14ac:dyDescent="0.15">
      <c r="B66" s="48"/>
    </row>
    <row r="67" spans="2:8" x14ac:dyDescent="0.15">
      <c r="B67" s="138" t="s">
        <v>985</v>
      </c>
      <c r="C67" s="75" t="s">
        <v>947</v>
      </c>
      <c r="D67" s="75" t="s">
        <v>938</v>
      </c>
      <c r="E67" s="75" t="s">
        <v>948</v>
      </c>
      <c r="F67" s="75" t="s">
        <v>950</v>
      </c>
    </row>
    <row r="68" spans="2:8" x14ac:dyDescent="0.15">
      <c r="C68" s="75"/>
      <c r="D68" s="75"/>
      <c r="E68" s="75"/>
    </row>
    <row r="69" spans="2:8" x14ac:dyDescent="0.15">
      <c r="B69" s="33" t="s">
        <v>995</v>
      </c>
      <c r="C69" s="130">
        <f>D36</f>
        <v>-244697169.23392883</v>
      </c>
    </row>
    <row r="70" spans="2:8" x14ac:dyDescent="0.15">
      <c r="B70" s="138" t="s">
        <v>875</v>
      </c>
      <c r="C70" s="130">
        <f>D42</f>
        <v>23496321</v>
      </c>
      <c r="D70" s="237">
        <f>H42</f>
        <v>0.88104843120760568</v>
      </c>
      <c r="E70" s="130">
        <f>$C$69*D70</f>
        <v>-215590057.07449499</v>
      </c>
      <c r="F70" s="244">
        <f>E70/C70</f>
        <v>-9.1754814327951593</v>
      </c>
    </row>
    <row r="71" spans="2:8" x14ac:dyDescent="0.15">
      <c r="B71" s="138" t="s">
        <v>941</v>
      </c>
      <c r="C71" s="130">
        <f>D43</f>
        <v>23496321</v>
      </c>
      <c r="D71" s="237">
        <f>H43</f>
        <v>0.88104843120760568</v>
      </c>
      <c r="E71" s="130">
        <f>$C$69*D71</f>
        <v>-215590057.07449499</v>
      </c>
      <c r="F71" s="244">
        <f>E71/C71</f>
        <v>-9.1754814327951593</v>
      </c>
    </row>
    <row r="72" spans="2:8" x14ac:dyDescent="0.15">
      <c r="B72" s="138" t="s">
        <v>944</v>
      </c>
      <c r="C72" s="130">
        <f>D52</f>
        <v>56377809.24000001</v>
      </c>
      <c r="D72" s="237">
        <f>H52</f>
        <v>-0.49805768077771917</v>
      </c>
      <c r="E72" s="130">
        <f>$C$69*D72</f>
        <v>121873304.60152365</v>
      </c>
      <c r="F72" s="244">
        <f>E72/C72</f>
        <v>2.1617247325576221</v>
      </c>
    </row>
    <row r="73" spans="2:8" x14ac:dyDescent="0.15">
      <c r="B73" s="138" t="s">
        <v>945</v>
      </c>
      <c r="C73" s="130">
        <f>D60</f>
        <v>52162132.678000003</v>
      </c>
      <c r="D73" s="237">
        <f>H60</f>
        <v>-0.26403918163749224</v>
      </c>
      <c r="E73" s="130">
        <f>$C$69*D73</f>
        <v>64609640.313537508</v>
      </c>
      <c r="F73" s="244">
        <f>E73/C73</f>
        <v>1.2386311102802625</v>
      </c>
    </row>
    <row r="74" spans="2:8" x14ac:dyDescent="0.15">
      <c r="C74" s="130"/>
      <c r="D74" s="237"/>
      <c r="E74" s="130"/>
      <c r="F74" s="244"/>
    </row>
    <row r="75" spans="2:8" x14ac:dyDescent="0.15">
      <c r="B75" s="138" t="s">
        <v>949</v>
      </c>
      <c r="C75" s="130">
        <f>SUM(C70:C73)</f>
        <v>155532583.91800001</v>
      </c>
      <c r="D75" s="237">
        <f>SUM(D70:D73)</f>
        <v>0.99999999999999978</v>
      </c>
      <c r="E75" s="130">
        <f>SUM(E70:E73)</f>
        <v>-244697169.23392883</v>
      </c>
      <c r="F75" s="244">
        <f>E75/C75</f>
        <v>-1.5732855654409896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>
      <selection activeCell="B1" sqref="B1"/>
    </sheetView>
  </sheetViews>
  <sheetFormatPr baseColWidth="10" defaultColWidth="9.1640625" defaultRowHeight="13" x14ac:dyDescent="0.15"/>
  <cols>
    <col min="1" max="1" width="2.5" style="250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8" customFormat="1" x14ac:dyDescent="0.15">
      <c r="A1" s="246" t="s">
        <v>150</v>
      </c>
      <c r="B1" s="247"/>
    </row>
    <row r="2" spans="1:62" x14ac:dyDescent="0.15">
      <c r="A2" s="249"/>
      <c r="B2" s="10"/>
    </row>
    <row r="3" spans="1:62" x14ac:dyDescent="0.15">
      <c r="A3" s="366" t="s">
        <v>151</v>
      </c>
      <c r="B3" s="363"/>
    </row>
    <row r="4" spans="1:62" x14ac:dyDescent="0.15">
      <c r="C4" s="363" t="s">
        <v>35</v>
      </c>
      <c r="D4" s="363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3" t="s">
        <v>36</v>
      </c>
      <c r="P4" s="363"/>
      <c r="Q4" s="363"/>
      <c r="R4" s="363"/>
      <c r="S4" s="363"/>
      <c r="T4" s="363"/>
      <c r="U4" s="363"/>
      <c r="V4" s="363"/>
      <c r="W4" s="363"/>
      <c r="X4" s="363"/>
      <c r="Y4" s="363"/>
      <c r="Z4" s="363"/>
      <c r="AA4" s="363" t="s">
        <v>37</v>
      </c>
      <c r="AB4" s="363"/>
      <c r="AC4" s="363"/>
      <c r="AD4" s="363"/>
      <c r="AE4" s="363"/>
      <c r="AF4" s="363"/>
      <c r="AG4" s="363"/>
      <c r="AH4" s="363"/>
      <c r="AI4" s="363"/>
      <c r="AJ4" s="363"/>
      <c r="AK4" s="363"/>
      <c r="AL4" s="363"/>
      <c r="AM4" s="363" t="s">
        <v>38</v>
      </c>
      <c r="AN4" s="363"/>
      <c r="AO4" s="363"/>
      <c r="AP4" s="363"/>
      <c r="AQ4" s="363"/>
      <c r="AR4" s="363"/>
      <c r="AS4" s="363"/>
      <c r="AT4" s="363"/>
      <c r="AU4" s="363"/>
      <c r="AV4" s="363"/>
      <c r="AW4" s="363"/>
      <c r="AX4" s="363"/>
      <c r="AY4" s="363" t="s">
        <v>39</v>
      </c>
      <c r="AZ4" s="363"/>
      <c r="BA4" s="363"/>
      <c r="BB4" s="363"/>
      <c r="BC4" s="363"/>
      <c r="BD4" s="363"/>
      <c r="BE4" s="363"/>
      <c r="BF4" s="363"/>
      <c r="BG4" s="363"/>
      <c r="BH4" s="363"/>
      <c r="BI4" s="363"/>
      <c r="BJ4" s="363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1">
        <f>STAFF_CWS!H570</f>
        <v>9342424</v>
      </c>
      <c r="D7" s="251">
        <f>STAFF_CWS!I570</f>
        <v>9342424</v>
      </c>
      <c r="E7" s="251">
        <f>STAFF_CWS!J570</f>
        <v>9342424</v>
      </c>
      <c r="F7" s="251">
        <f>STAFF_CWS!K570</f>
        <v>9342424</v>
      </c>
      <c r="G7" s="251">
        <f>STAFF_CWS!L570</f>
        <v>9342424</v>
      </c>
      <c r="H7" s="251">
        <f>STAFF_CWS!M570</f>
        <v>9342424</v>
      </c>
      <c r="I7" s="251">
        <f>STAFF_CWS!N570</f>
        <v>9342424</v>
      </c>
      <c r="J7" s="251">
        <f>STAFF_CWS!O570</f>
        <v>9342424</v>
      </c>
      <c r="K7" s="251">
        <f>STAFF_CWS!P570</f>
        <v>9342424</v>
      </c>
      <c r="L7" s="251">
        <f>STAFF_CWS!Q570</f>
        <v>9343115.620000001</v>
      </c>
      <c r="M7" s="251">
        <f>STAFF_CWS!R570</f>
        <v>9343115.620000001</v>
      </c>
      <c r="N7" s="251">
        <f>STAFF_CWS!S570</f>
        <v>9343770.7599999998</v>
      </c>
      <c r="O7" s="251">
        <f>STAFF_CWS!T570</f>
        <v>10785453.028000001</v>
      </c>
      <c r="P7" s="251">
        <f>STAFF_CWS!U570</f>
        <v>10786497.598000001</v>
      </c>
      <c r="Q7" s="251">
        <f>STAFF_CWS!V570</f>
        <v>10790571.196</v>
      </c>
      <c r="R7" s="251">
        <f>STAFF_CWS!W570</f>
        <v>10790571.196</v>
      </c>
      <c r="S7" s="251">
        <f>STAFF_CWS!X570</f>
        <v>10790571.196</v>
      </c>
      <c r="T7" s="251">
        <f>STAFF_CWS!Y570</f>
        <v>10790571.196</v>
      </c>
      <c r="U7" s="251">
        <f>STAFF_CWS!Z570</f>
        <v>9790571.1960000005</v>
      </c>
      <c r="V7" s="251">
        <f>STAFF_CWS!AA570</f>
        <v>9791615.7660000008</v>
      </c>
      <c r="W7" s="251">
        <f>STAFF_CWS!AB570</f>
        <v>9792660.3359999992</v>
      </c>
      <c r="X7" s="251">
        <f>STAFF_CWS!AC570</f>
        <v>9792696.1484999992</v>
      </c>
      <c r="Y7" s="251">
        <f>STAFF_CWS!AD570</f>
        <v>9794681.1689999998</v>
      </c>
      <c r="Z7" s="251">
        <f>STAFF_CWS!AE570</f>
        <v>9794716.2314999998</v>
      </c>
      <c r="AA7" s="251">
        <f>STAFF_CWS!AF570</f>
        <v>8258808.0559999999</v>
      </c>
      <c r="AB7" s="251">
        <f>STAFF_CWS!AG570</f>
        <v>8268616.4696000004</v>
      </c>
      <c r="AC7" s="251">
        <f>STAFF_CWS!AH570</f>
        <v>8271986.2658000002</v>
      </c>
      <c r="AD7" s="251">
        <f>STAFF_CWS!AI570</f>
        <v>8271986.2658000002</v>
      </c>
      <c r="AE7" s="251">
        <f>STAFF_CWS!AJ570</f>
        <v>8275247.0120000001</v>
      </c>
      <c r="AF7" s="251">
        <f>STAFF_CWS!AK570</f>
        <v>8275247.0120000001</v>
      </c>
      <c r="AG7" s="251">
        <f>STAFF_CWS!AL570</f>
        <v>8275247.0120000001</v>
      </c>
      <c r="AH7" s="251">
        <f>STAFF_CWS!AM570</f>
        <v>8272013.7158000004</v>
      </c>
      <c r="AI7" s="251">
        <f>STAFF_CWS!AN570</f>
        <v>8272041.1657999996</v>
      </c>
      <c r="AJ7" s="251">
        <f>STAFF_CWS!AO570</f>
        <v>8268819.6071000006</v>
      </c>
      <c r="AK7" s="251">
        <f>STAFF_CWS!AP570</f>
        <v>8265608.6609000005</v>
      </c>
      <c r="AL7" s="251">
        <f>STAFF_CWS!AQ570</f>
        <v>8262386.3522000005</v>
      </c>
      <c r="AM7" s="251">
        <f>STAFF_CWS!AR570</f>
        <v>9953168.9249600004</v>
      </c>
      <c r="AN7" s="251">
        <f>STAFF_CWS!AS570</f>
        <v>9971471.2010000013</v>
      </c>
      <c r="AO7" s="251">
        <f>STAFF_CWS!AT570</f>
        <v>9977783.8004599996</v>
      </c>
      <c r="AP7" s="251">
        <f>STAFF_CWS!AU570</f>
        <v>9977783.8004599996</v>
      </c>
      <c r="AQ7" s="251">
        <f>STAFF_CWS!AV570</f>
        <v>9983818.9887499996</v>
      </c>
      <c r="AR7" s="251">
        <f>STAFF_CWS!AW570</f>
        <v>9983818.9887499996</v>
      </c>
      <c r="AS7" s="251">
        <f>STAFF_CWS!AX570</f>
        <v>9983818.9887499996</v>
      </c>
      <c r="AT7" s="251">
        <f>STAFF_CWS!AY570</f>
        <v>9977814.4004600011</v>
      </c>
      <c r="AU7" s="251">
        <f>STAFF_CWS!AZ570</f>
        <v>9977845.0004600007</v>
      </c>
      <c r="AV7" s="251">
        <f>STAFF_CWS!BA570</f>
        <v>9971698.8260000013</v>
      </c>
      <c r="AW7" s="251">
        <f>STAFF_CWS!BB570</f>
        <v>9965713.7377099991</v>
      </c>
      <c r="AX7" s="251">
        <f>STAFF_CWS!BC570</f>
        <v>9959566.5132500008</v>
      </c>
      <c r="AY7" s="251">
        <f>STAFF_CWS!BD570</f>
        <v>13574710.65281</v>
      </c>
      <c r="AZ7" s="251">
        <f>STAFF_CWS!BE570</f>
        <v>13606053.199495999</v>
      </c>
      <c r="BA7" s="251">
        <f>STAFF_CWS!BF570</f>
        <v>13616614.690058</v>
      </c>
      <c r="BB7" s="251">
        <f>STAFF_CWS!BG570</f>
        <v>13616614.690058</v>
      </c>
      <c r="BC7" s="251">
        <f>STAFF_CWS!BH570</f>
        <v>13627047.405620001</v>
      </c>
      <c r="BD7" s="251">
        <f>STAFF_CWS!BI570</f>
        <v>13627047.405620001</v>
      </c>
      <c r="BE7" s="251">
        <f>STAFF_CWS!BJ570</f>
        <v>13627047.405620001</v>
      </c>
      <c r="BF7" s="251">
        <f>STAFF_CWS!BK570</f>
        <v>13616645.290058</v>
      </c>
      <c r="BG7" s="251">
        <f>STAFF_CWS!BL570</f>
        <v>13616675.890058</v>
      </c>
      <c r="BH7" s="251">
        <f>STAFF_CWS!BM570</f>
        <v>13606280.824495999</v>
      </c>
      <c r="BI7" s="251">
        <f>STAFF_CWS!BN570</f>
        <v>13595898.208934</v>
      </c>
      <c r="BJ7" s="251">
        <f>STAFF_CWS!BO570</f>
        <v>13585502.093372</v>
      </c>
    </row>
    <row r="8" spans="1:62" x14ac:dyDescent="0.15">
      <c r="B8" s="33"/>
      <c r="C8" s="251"/>
      <c r="D8" s="251"/>
      <c r="E8" s="251"/>
      <c r="F8" s="251"/>
      <c r="G8" s="251"/>
      <c r="H8" s="251"/>
      <c r="I8" s="251"/>
      <c r="J8" s="251"/>
      <c r="K8" s="251"/>
      <c r="L8" s="251"/>
      <c r="M8" s="251"/>
      <c r="N8" s="251"/>
      <c r="O8" s="251"/>
      <c r="P8" s="251"/>
      <c r="Q8" s="251"/>
      <c r="R8" s="251"/>
      <c r="S8" s="251"/>
      <c r="T8" s="251"/>
      <c r="U8" s="251"/>
      <c r="V8" s="251"/>
      <c r="W8" s="251"/>
      <c r="X8" s="251"/>
      <c r="Y8" s="251"/>
      <c r="Z8" s="251"/>
      <c r="AA8" s="251"/>
      <c r="AB8" s="251"/>
      <c r="AC8" s="251"/>
      <c r="AD8" s="251"/>
      <c r="AE8" s="251"/>
      <c r="AF8" s="251"/>
      <c r="AG8" s="251"/>
      <c r="AH8" s="251"/>
      <c r="AI8" s="251"/>
      <c r="AJ8" s="251"/>
      <c r="AK8" s="251"/>
      <c r="AL8" s="251"/>
      <c r="AM8" s="251"/>
      <c r="AN8" s="251"/>
      <c r="AO8" s="251"/>
      <c r="AP8" s="251"/>
      <c r="AQ8" s="251"/>
      <c r="AR8" s="251"/>
      <c r="AS8" s="251"/>
      <c r="AT8" s="251"/>
      <c r="AU8" s="251"/>
      <c r="AV8" s="251"/>
      <c r="AW8" s="251"/>
      <c r="AX8" s="251"/>
      <c r="AY8" s="251"/>
      <c r="AZ8" s="251"/>
      <c r="BA8" s="251"/>
      <c r="BB8" s="251"/>
      <c r="BC8" s="251"/>
      <c r="BD8" s="251"/>
      <c r="BE8" s="251"/>
      <c r="BF8" s="251"/>
      <c r="BG8" s="251"/>
      <c r="BH8" s="251"/>
      <c r="BI8" s="251"/>
      <c r="BJ8" s="251"/>
    </row>
    <row r="9" spans="1:62" x14ac:dyDescent="0.15">
      <c r="A9" s="366" t="s">
        <v>154</v>
      </c>
      <c r="B9" s="363"/>
    </row>
    <row r="10" spans="1:62" x14ac:dyDescent="0.15">
      <c r="C10" s="363" t="s">
        <v>35</v>
      </c>
      <c r="D10" s="363"/>
      <c r="E10" s="363"/>
      <c r="F10" s="363"/>
      <c r="G10" s="363"/>
      <c r="H10" s="363"/>
      <c r="I10" s="363"/>
      <c r="J10" s="363"/>
      <c r="K10" s="363"/>
      <c r="L10" s="363"/>
      <c r="M10" s="363"/>
      <c r="N10" s="363"/>
      <c r="O10" s="363" t="s">
        <v>36</v>
      </c>
      <c r="P10" s="363"/>
      <c r="Q10" s="363"/>
      <c r="R10" s="363"/>
      <c r="S10" s="363"/>
      <c r="T10" s="363"/>
      <c r="U10" s="363"/>
      <c r="V10" s="363"/>
      <c r="W10" s="363"/>
      <c r="X10" s="363"/>
      <c r="Y10" s="363"/>
      <c r="Z10" s="363"/>
      <c r="AA10" s="363" t="s">
        <v>37</v>
      </c>
      <c r="AB10" s="363"/>
      <c r="AC10" s="363"/>
      <c r="AD10" s="363"/>
      <c r="AE10" s="363"/>
      <c r="AF10" s="363"/>
      <c r="AG10" s="363"/>
      <c r="AH10" s="363"/>
      <c r="AI10" s="363"/>
      <c r="AJ10" s="363"/>
      <c r="AK10" s="363"/>
      <c r="AL10" s="363"/>
      <c r="AM10" s="363" t="s">
        <v>38</v>
      </c>
      <c r="AN10" s="363"/>
      <c r="AO10" s="363"/>
      <c r="AP10" s="363"/>
      <c r="AQ10" s="363"/>
      <c r="AR10" s="363"/>
      <c r="AS10" s="363"/>
      <c r="AT10" s="363"/>
      <c r="AU10" s="363"/>
      <c r="AV10" s="363"/>
      <c r="AW10" s="363"/>
      <c r="AX10" s="363"/>
      <c r="AY10" s="363" t="s">
        <v>39</v>
      </c>
      <c r="AZ10" s="363"/>
      <c r="BA10" s="363"/>
      <c r="BB10" s="363"/>
      <c r="BC10" s="363"/>
      <c r="BD10" s="363"/>
      <c r="BE10" s="363"/>
      <c r="BF10" s="363"/>
      <c r="BG10" s="363"/>
      <c r="BH10" s="363"/>
      <c r="BI10" s="363"/>
      <c r="BJ10" s="363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2" t="s">
        <v>597</v>
      </c>
    </row>
    <row r="19" spans="1:62" x14ac:dyDescent="0.15">
      <c r="C19" s="363" t="s">
        <v>35</v>
      </c>
      <c r="D19" s="363"/>
      <c r="E19" s="363"/>
      <c r="F19" s="363"/>
      <c r="G19" s="363"/>
      <c r="H19" s="363"/>
      <c r="I19" s="363"/>
      <c r="J19" s="363"/>
      <c r="K19" s="363"/>
      <c r="L19" s="363"/>
      <c r="M19" s="363"/>
      <c r="N19" s="363"/>
      <c r="O19" s="363" t="s">
        <v>36</v>
      </c>
      <c r="P19" s="363"/>
      <c r="Q19" s="363"/>
      <c r="R19" s="363"/>
      <c r="S19" s="363"/>
      <c r="T19" s="363"/>
      <c r="U19" s="363"/>
      <c r="V19" s="363"/>
      <c r="W19" s="363"/>
      <c r="X19" s="363"/>
      <c r="Y19" s="363"/>
      <c r="Z19" s="363"/>
      <c r="AA19" s="363" t="s">
        <v>37</v>
      </c>
      <c r="AB19" s="363"/>
      <c r="AC19" s="363"/>
      <c r="AD19" s="363"/>
      <c r="AE19" s="363"/>
      <c r="AF19" s="363"/>
      <c r="AG19" s="363"/>
      <c r="AH19" s="363"/>
      <c r="AI19" s="363"/>
      <c r="AJ19" s="363"/>
      <c r="AK19" s="363"/>
      <c r="AL19" s="363"/>
      <c r="AM19" s="363" t="s">
        <v>38</v>
      </c>
      <c r="AN19" s="363"/>
      <c r="AO19" s="363"/>
      <c r="AP19" s="363"/>
      <c r="AQ19" s="363"/>
      <c r="AR19" s="363"/>
      <c r="AS19" s="363"/>
      <c r="AT19" s="363"/>
      <c r="AU19" s="363"/>
      <c r="AV19" s="363"/>
      <c r="AW19" s="363"/>
      <c r="AX19" s="363"/>
      <c r="AY19" s="363" t="s">
        <v>39</v>
      </c>
      <c r="AZ19" s="363"/>
      <c r="BA19" s="363"/>
      <c r="BB19" s="363"/>
      <c r="BC19" s="363"/>
      <c r="BD19" s="363"/>
      <c r="BE19" s="363"/>
      <c r="BF19" s="363"/>
      <c r="BG19" s="363"/>
      <c r="BH19" s="363"/>
      <c r="BI19" s="363"/>
      <c r="BJ19" s="363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'REV-REVCALC_CWS'!E6</f>
        <v>0</v>
      </c>
      <c r="D21">
        <f>'REV-REVCALC_CWS'!F6</f>
        <v>0</v>
      </c>
      <c r="E21">
        <f>'REV-REVCALC_CWS'!G6</f>
        <v>0</v>
      </c>
      <c r="F21">
        <f>'REV-REVCALC_CWS'!H6</f>
        <v>0</v>
      </c>
      <c r="G21">
        <f>'REV-REVCALC_CWS'!I6</f>
        <v>0</v>
      </c>
      <c r="H21">
        <f>'REV-REVCALC_CWS'!J6</f>
        <v>0</v>
      </c>
      <c r="I21">
        <f>'REV-REVCALC_CWS'!K6</f>
        <v>0</v>
      </c>
      <c r="J21">
        <f>'REV-REVCALC_CWS'!L6</f>
        <v>0</v>
      </c>
      <c r="K21">
        <f>'REV-REVCALC_CWS'!M6</f>
        <v>0</v>
      </c>
      <c r="L21">
        <f>'REV-REVCALC_CWS'!N6</f>
        <v>19</v>
      </c>
      <c r="M21">
        <f>'REV-REVCALC_CWS'!O6</f>
        <v>19</v>
      </c>
      <c r="N21">
        <f>'REV-REVCALC_CWS'!P6</f>
        <v>37</v>
      </c>
      <c r="O21">
        <f>'REV-REVCALC_CWS'!Q6</f>
        <v>29</v>
      </c>
      <c r="P21">
        <f>'REV-REVCALC_CWS'!R6</f>
        <v>39</v>
      </c>
      <c r="Q21">
        <f>'REV-REVCALC_CWS'!S6</f>
        <v>78</v>
      </c>
      <c r="R21">
        <f>'REV-REVCALC_CWS'!T6</f>
        <v>78</v>
      </c>
      <c r="S21">
        <f>'REV-REVCALC_CWS'!U6</f>
        <v>78</v>
      </c>
      <c r="T21">
        <f>'REV-REVCALC_CWS'!V6</f>
        <v>78</v>
      </c>
      <c r="U21">
        <f>'REV-REVCALC_CWS'!W6</f>
        <v>78</v>
      </c>
      <c r="V21">
        <f>'REV-REVCALC_CWS'!X6</f>
        <v>88</v>
      </c>
      <c r="W21">
        <f>'REV-REVCALC_CWS'!Y6</f>
        <v>98</v>
      </c>
      <c r="X21">
        <f>'REV-REVCALC_CWS'!Z6</f>
        <v>98</v>
      </c>
      <c r="Y21">
        <f>'REV-REVCALC_CWS'!AA6</f>
        <v>117</v>
      </c>
      <c r="Z21">
        <f>'REV-REVCALC_CWS'!AB6</f>
        <v>117</v>
      </c>
      <c r="AA21">
        <f>'REV-REVCALC_CWS'!AC6</f>
        <v>120</v>
      </c>
      <c r="AB21">
        <f>'REV-REVCALC_CWS'!AD6</f>
        <v>192</v>
      </c>
      <c r="AC21">
        <f>'REV-REVCALC_CWS'!AE6</f>
        <v>216</v>
      </c>
      <c r="AD21">
        <f>'REV-REVCALC_CWS'!AF6</f>
        <v>216</v>
      </c>
      <c r="AE21">
        <f>'REV-REVCALC_CWS'!AG6</f>
        <v>240</v>
      </c>
      <c r="AF21">
        <f>'REV-REVCALC_CWS'!AH6</f>
        <v>240</v>
      </c>
      <c r="AG21">
        <f>'REV-REVCALC_CWS'!AI6</f>
        <v>240</v>
      </c>
      <c r="AH21">
        <f>'REV-REVCALC_CWS'!AJ6</f>
        <v>216</v>
      </c>
      <c r="AI21">
        <f>'REV-REVCALC_CWS'!AK6</f>
        <v>216</v>
      </c>
      <c r="AJ21">
        <f>'REV-REVCALC_CWS'!AL6</f>
        <v>192</v>
      </c>
      <c r="AK21">
        <f>'REV-REVCALC_CWS'!AM6</f>
        <v>168</v>
      </c>
      <c r="AL21">
        <f>'REV-REVCALC_CWS'!AN6</f>
        <v>144</v>
      </c>
      <c r="AM21">
        <f>'REV-REVCALC_CWS'!AO6</f>
        <v>188</v>
      </c>
      <c r="AN21">
        <f>'REV-REVCALC_CWS'!AP6</f>
        <v>300</v>
      </c>
      <c r="AO21">
        <f>'REV-REVCALC_CWS'!AQ6</f>
        <v>338</v>
      </c>
      <c r="AP21">
        <f>'REV-REVCALC_CWS'!AR6</f>
        <v>338</v>
      </c>
      <c r="AQ21">
        <f>'REV-REVCALC_CWS'!AS6</f>
        <v>375</v>
      </c>
      <c r="AR21">
        <f>'REV-REVCALC_CWS'!AT6</f>
        <v>375</v>
      </c>
      <c r="AS21">
        <f>'REV-REVCALC_CWS'!AU6</f>
        <v>375</v>
      </c>
      <c r="AT21">
        <f>'REV-REVCALC_CWS'!AV6</f>
        <v>338</v>
      </c>
      <c r="AU21">
        <f>'REV-REVCALC_CWS'!AW6</f>
        <v>338</v>
      </c>
      <c r="AV21">
        <f>'REV-REVCALC_CWS'!AX6</f>
        <v>300</v>
      </c>
      <c r="AW21">
        <f>'REV-REVCALC_CWS'!AY6</f>
        <v>263</v>
      </c>
      <c r="AX21">
        <f>'REV-REVCALC_CWS'!AZ6</f>
        <v>225</v>
      </c>
      <c r="AY21">
        <f>'REV-REVCALC_CWS'!BA6</f>
        <v>270</v>
      </c>
      <c r="AZ21">
        <f>'REV-REVCALC_CWS'!BB6</f>
        <v>432</v>
      </c>
      <c r="BA21">
        <f>'REV-REVCALC_CWS'!BC6</f>
        <v>486</v>
      </c>
      <c r="BB21">
        <f>'REV-REVCALC_CWS'!BD6</f>
        <v>486</v>
      </c>
      <c r="BC21">
        <f>'REV-REVCALC_CWS'!BE6</f>
        <v>540</v>
      </c>
      <c r="BD21">
        <f>'REV-REVCALC_CWS'!BF6</f>
        <v>540</v>
      </c>
      <c r="BE21">
        <f>'REV-REVCALC_CWS'!BG6</f>
        <v>540</v>
      </c>
      <c r="BF21">
        <f>'REV-REVCALC_CWS'!BH6</f>
        <v>486</v>
      </c>
      <c r="BG21">
        <f>'REV-REVCALC_CWS'!BI6</f>
        <v>486</v>
      </c>
      <c r="BH21">
        <f>'REV-REVCALC_CWS'!BJ6</f>
        <v>432</v>
      </c>
      <c r="BI21">
        <f>'REV-REVCALC_CWS'!BK6</f>
        <v>378</v>
      </c>
      <c r="BJ21">
        <f>'REV-REVCALC_CWS'!BL6</f>
        <v>324</v>
      </c>
    </row>
    <row r="22" spans="1:62" x14ac:dyDescent="0.15">
      <c r="B22" s="33" t="s">
        <v>319</v>
      </c>
      <c r="C22" s="251">
        <f>'REV-REVCALC_CWS'!E41</f>
        <v>0</v>
      </c>
      <c r="D22" s="251">
        <f>'REV-REVCALC_CWS'!F41</f>
        <v>0</v>
      </c>
      <c r="E22" s="251">
        <f>'REV-REVCALC_CWS'!G41</f>
        <v>0</v>
      </c>
      <c r="F22" s="251">
        <f>'REV-REVCALC_CWS'!H41</f>
        <v>0</v>
      </c>
      <c r="G22" s="251">
        <f>'REV-REVCALC_CWS'!I41</f>
        <v>0</v>
      </c>
      <c r="H22" s="251">
        <f>'REV-REVCALC_CWS'!J41</f>
        <v>0</v>
      </c>
      <c r="I22" s="251">
        <f>'REV-REVCALC_CWS'!K41</f>
        <v>0</v>
      </c>
      <c r="J22" s="251">
        <f>'REV-REVCALC_CWS'!L41</f>
        <v>0</v>
      </c>
      <c r="K22" s="251">
        <f>'REV-REVCALC_CWS'!M41</f>
        <v>0</v>
      </c>
      <c r="L22" s="251">
        <f>'REV-REVCALC_CWS'!N41</f>
        <v>40325</v>
      </c>
      <c r="M22" s="251">
        <f>'REV-REVCALC_CWS'!O41</f>
        <v>40325</v>
      </c>
      <c r="N22" s="251">
        <f>'REV-REVCALC_CWS'!P41</f>
        <v>78525</v>
      </c>
      <c r="O22" s="251">
        <f>'REV-REVCALC_CWS'!Q41</f>
        <v>125562.5</v>
      </c>
      <c r="P22" s="251">
        <f>'REV-REVCALC_CWS'!R41</f>
        <v>168862.5</v>
      </c>
      <c r="Q22" s="251">
        <f>'REV-REVCALC_CWS'!S41</f>
        <v>337725</v>
      </c>
      <c r="R22" s="251">
        <f>'REV-REVCALC_CWS'!T41</f>
        <v>337725</v>
      </c>
      <c r="S22" s="251">
        <f>'REV-REVCALC_CWS'!U41</f>
        <v>337725</v>
      </c>
      <c r="T22" s="251">
        <f>'REV-REVCALC_CWS'!V41</f>
        <v>337725</v>
      </c>
      <c r="U22" s="251">
        <f>'REV-REVCALC_CWS'!W41</f>
        <v>337725</v>
      </c>
      <c r="V22" s="251">
        <f>'REV-REVCALC_CWS'!X41</f>
        <v>381025</v>
      </c>
      <c r="W22" s="251">
        <f>'REV-REVCALC_CWS'!Y41</f>
        <v>424325</v>
      </c>
      <c r="X22" s="251">
        <f>'REV-REVCALC_CWS'!Z41</f>
        <v>425518.75</v>
      </c>
      <c r="Y22" s="251">
        <f>'REV-REVCALC_CWS'!AA41</f>
        <v>507800</v>
      </c>
      <c r="Z22" s="251">
        <f>'REV-REVCALC_CWS'!AB41</f>
        <v>508968.75</v>
      </c>
      <c r="AA22" s="251">
        <f>'REV-REVCALC_CWS'!AC41</f>
        <v>641690</v>
      </c>
      <c r="AB22" s="251">
        <f>'REV-REVCALC_CWS'!AD41</f>
        <v>1025970</v>
      </c>
      <c r="AC22" s="251">
        <f>'REV-REVCALC_CWS'!AE41</f>
        <v>1157407.5</v>
      </c>
      <c r="AD22" s="251">
        <f>'REV-REVCALC_CWS'!AF41</f>
        <v>1157407.5</v>
      </c>
      <c r="AE22" s="251">
        <f>'REV-REVCALC_CWS'!AG41</f>
        <v>1285210</v>
      </c>
      <c r="AF22" s="251">
        <f>'REV-REVCALC_CWS'!AH41</f>
        <v>1285210</v>
      </c>
      <c r="AG22" s="251">
        <f>'REV-REVCALC_CWS'!AI41</f>
        <v>1285210</v>
      </c>
      <c r="AH22" s="251">
        <f>'REV-REVCALC_CWS'!AJ41</f>
        <v>1158322.5</v>
      </c>
      <c r="AI22" s="251">
        <f>'REV-REVCALC_CWS'!AK41</f>
        <v>1159237.5</v>
      </c>
      <c r="AJ22" s="251">
        <f>'REV-REVCALC_CWS'!AL41</f>
        <v>1032741.25</v>
      </c>
      <c r="AK22" s="251">
        <f>'REV-REVCALC_CWS'!AM41</f>
        <v>906598.75</v>
      </c>
      <c r="AL22" s="251">
        <f>'REV-REVCALC_CWS'!AN41</f>
        <v>780077.5</v>
      </c>
      <c r="AM22" s="251">
        <f>'REV-REVCALC_CWS'!AO41</f>
        <v>1166387.5</v>
      </c>
      <c r="AN22" s="251">
        <f>'REV-REVCALC_CWS'!AP41</f>
        <v>1860795</v>
      </c>
      <c r="AO22" s="251">
        <f>'REV-REVCALC_CWS'!AQ41</f>
        <v>2099827.5</v>
      </c>
      <c r="AP22" s="251">
        <f>'REV-REVCALC_CWS'!AR41</f>
        <v>2099827.5</v>
      </c>
      <c r="AQ22" s="251">
        <f>'REV-REVCALC_CWS'!AS41</f>
        <v>2328860</v>
      </c>
      <c r="AR22" s="251">
        <f>'REV-REVCALC_CWS'!AT41</f>
        <v>2328860</v>
      </c>
      <c r="AS22" s="251">
        <f>'REV-REVCALC_CWS'!AU41</f>
        <v>2328860</v>
      </c>
      <c r="AT22" s="251">
        <f>'REV-REVCALC_CWS'!AV41</f>
        <v>2100847.5</v>
      </c>
      <c r="AU22" s="251">
        <f>'REV-REVCALC_CWS'!AW41</f>
        <v>2101867.5</v>
      </c>
      <c r="AV22" s="251">
        <f>'REV-REVCALC_CWS'!AX41</f>
        <v>1868382.5</v>
      </c>
      <c r="AW22" s="251">
        <f>'REV-REVCALC_CWS'!AY41</f>
        <v>1641020</v>
      </c>
      <c r="AX22" s="251">
        <f>'REV-REVCALC_CWS'!AZ41</f>
        <v>1407500</v>
      </c>
      <c r="AY22" s="251">
        <f>'REV-REVCALC_CWS'!BA41</f>
        <v>1877640</v>
      </c>
      <c r="AZ22" s="251">
        <f>'REV-REVCALC_CWS'!BB41</f>
        <v>3003242.5</v>
      </c>
      <c r="BA22" s="251">
        <f>'REV-REVCALC_CWS'!BC41</f>
        <v>3382242.5</v>
      </c>
      <c r="BB22" s="251">
        <f>'REV-REVCALC_CWS'!BD41</f>
        <v>3382242.5</v>
      </c>
      <c r="BC22" s="251">
        <f>'REV-REVCALC_CWS'!BE41</f>
        <v>3756950</v>
      </c>
      <c r="BD22" s="251">
        <f>'REV-REVCALC_CWS'!BF41</f>
        <v>3756950</v>
      </c>
      <c r="BE22" s="251">
        <f>'REV-REVCALC_CWS'!BG41</f>
        <v>3756950</v>
      </c>
      <c r="BF22" s="251">
        <f>'REV-REVCALC_CWS'!BH41</f>
        <v>3383262.5</v>
      </c>
      <c r="BG22" s="251">
        <f>'REV-REVCALC_CWS'!BI41</f>
        <v>3384282.5</v>
      </c>
      <c r="BH22" s="251">
        <f>'REV-REVCALC_CWS'!BJ41</f>
        <v>3010830</v>
      </c>
      <c r="BI22" s="251">
        <f>'REV-REVCALC_CWS'!BK41</f>
        <v>2637792.5</v>
      </c>
      <c r="BJ22" s="251">
        <f>'REV-REVCALC_CWS'!BL41</f>
        <v>2264305</v>
      </c>
    </row>
    <row r="23" spans="1:62" x14ac:dyDescent="0.15">
      <c r="B23" s="33" t="s">
        <v>601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1"/>
      <c r="D24" s="251"/>
      <c r="E24" s="251"/>
      <c r="F24" s="251"/>
      <c r="G24" s="251"/>
      <c r="H24" s="251"/>
      <c r="I24" s="251"/>
      <c r="J24" s="251"/>
      <c r="K24" s="251"/>
      <c r="L24" s="251"/>
      <c r="M24" s="251"/>
      <c r="N24" s="251"/>
      <c r="O24" s="251"/>
      <c r="P24" s="251"/>
      <c r="Q24" s="251"/>
      <c r="R24" s="251"/>
      <c r="S24" s="251"/>
      <c r="T24" s="251"/>
      <c r="U24" s="251"/>
      <c r="V24" s="251"/>
      <c r="W24" s="251"/>
      <c r="X24" s="251"/>
      <c r="Y24" s="251"/>
      <c r="Z24" s="251"/>
      <c r="AA24" s="251"/>
      <c r="AB24" s="251"/>
      <c r="AC24" s="251"/>
      <c r="AD24" s="251"/>
      <c r="AE24" s="251"/>
      <c r="AF24" s="251"/>
      <c r="AG24" s="251"/>
      <c r="AH24" s="251"/>
      <c r="AI24" s="251"/>
      <c r="AJ24" s="251"/>
      <c r="AK24" s="251"/>
      <c r="AL24" s="251"/>
      <c r="AM24" s="251"/>
      <c r="AN24" s="251"/>
      <c r="AO24" s="251"/>
      <c r="AP24" s="251"/>
      <c r="AQ24" s="251"/>
      <c r="AR24" s="251"/>
      <c r="AS24" s="251"/>
      <c r="AT24" s="251"/>
      <c r="AU24" s="251"/>
      <c r="AV24" s="251"/>
      <c r="AW24" s="251"/>
      <c r="AX24" s="251"/>
      <c r="AY24" s="251"/>
      <c r="AZ24" s="251"/>
      <c r="BA24" s="251"/>
      <c r="BB24" s="251"/>
      <c r="BC24" s="251"/>
      <c r="BD24" s="251"/>
      <c r="BE24" s="251"/>
      <c r="BF24" s="251"/>
      <c r="BG24" s="251"/>
      <c r="BH24" s="251"/>
      <c r="BI24" s="251"/>
      <c r="BJ24" s="251"/>
    </row>
    <row r="26" spans="1:62" x14ac:dyDescent="0.15">
      <c r="A26" s="252" t="s">
        <v>598</v>
      </c>
      <c r="C26" s="363" t="s">
        <v>35</v>
      </c>
      <c r="D26" s="363"/>
      <c r="E26" s="363"/>
      <c r="F26" s="363"/>
      <c r="G26" s="363"/>
      <c r="H26" s="363"/>
      <c r="I26" s="363"/>
      <c r="J26" s="363"/>
      <c r="K26" s="363"/>
      <c r="L26" s="363"/>
      <c r="M26" s="363"/>
      <c r="N26" s="363"/>
      <c r="O26" s="363" t="s">
        <v>36</v>
      </c>
      <c r="P26" s="363"/>
      <c r="Q26" s="363"/>
      <c r="R26" s="363"/>
      <c r="S26" s="363"/>
      <c r="T26" s="363"/>
      <c r="U26" s="363"/>
      <c r="V26" s="363"/>
      <c r="W26" s="363"/>
      <c r="X26" s="363"/>
      <c r="Y26" s="363"/>
      <c r="Z26" s="363"/>
      <c r="AA26" s="363" t="s">
        <v>37</v>
      </c>
      <c r="AB26" s="363"/>
      <c r="AC26" s="363"/>
      <c r="AD26" s="363"/>
      <c r="AE26" s="363"/>
      <c r="AF26" s="363"/>
      <c r="AG26" s="363"/>
      <c r="AH26" s="363"/>
      <c r="AI26" s="363"/>
      <c r="AJ26" s="363"/>
      <c r="AK26" s="363"/>
      <c r="AL26" s="363"/>
      <c r="AM26" s="363" t="s">
        <v>38</v>
      </c>
      <c r="AN26" s="363"/>
      <c r="AO26" s="363"/>
      <c r="AP26" s="363"/>
      <c r="AQ26" s="363"/>
      <c r="AR26" s="363"/>
      <c r="AS26" s="363"/>
      <c r="AT26" s="363"/>
      <c r="AU26" s="363"/>
      <c r="AV26" s="363"/>
      <c r="AW26" s="363"/>
      <c r="AX26" s="363"/>
      <c r="AY26" s="363" t="s">
        <v>39</v>
      </c>
      <c r="AZ26" s="363"/>
      <c r="BA26" s="363"/>
      <c r="BB26" s="363"/>
      <c r="BC26" s="363"/>
      <c r="BD26" s="363"/>
      <c r="BE26" s="363"/>
      <c r="BF26" s="363"/>
      <c r="BG26" s="363"/>
      <c r="BH26" s="363"/>
      <c r="BI26" s="363"/>
      <c r="BJ26" s="363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599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600</v>
      </c>
      <c r="C30" s="251">
        <f>DEV_CWS!E75</f>
        <v>17890</v>
      </c>
      <c r="D30" s="251">
        <f>DEV_CWS!F75</f>
        <v>11300</v>
      </c>
      <c r="E30" s="251">
        <f>DEV_CWS!G75</f>
        <v>11140</v>
      </c>
      <c r="F30" s="251">
        <f>DEV_CWS!H75</f>
        <v>8300</v>
      </c>
      <c r="G30" s="251">
        <f>DEV_CWS!I75</f>
        <v>47140</v>
      </c>
      <c r="H30" s="251">
        <f>DEV_CWS!J75</f>
        <v>46300</v>
      </c>
      <c r="I30" s="251">
        <f>DEV_CWS!K75</f>
        <v>81040</v>
      </c>
      <c r="J30" s="251">
        <f>DEV_CWS!L75</f>
        <v>47200</v>
      </c>
      <c r="K30" s="251">
        <f>DEV_CWS!M75</f>
        <v>41040</v>
      </c>
      <c r="L30" s="251">
        <f>DEV_CWS!N75</f>
        <v>14405</v>
      </c>
      <c r="M30" s="251">
        <f>DEV_CWS!O75</f>
        <v>13930</v>
      </c>
      <c r="N30" s="251">
        <f>DEV_CWS!P75</f>
        <v>13465</v>
      </c>
      <c r="O30" s="251">
        <f>DEV_CWS!Q75</f>
        <v>14820</v>
      </c>
      <c r="P30" s="251">
        <f>DEV_CWS!R75</f>
        <v>13465</v>
      </c>
      <c r="Q30" s="251">
        <f>DEV_CWS!S75</f>
        <v>13465</v>
      </c>
      <c r="R30" s="251">
        <f>DEV_CWS!T75</f>
        <v>14820</v>
      </c>
      <c r="S30" s="251">
        <f>DEV_CWS!U75</f>
        <v>13465</v>
      </c>
      <c r="T30" s="251">
        <f>DEV_CWS!V75</f>
        <v>13965</v>
      </c>
      <c r="U30" s="251">
        <f>DEV_CWS!W75</f>
        <v>15320</v>
      </c>
      <c r="V30" s="251">
        <f>DEV_CWS!X75</f>
        <v>13965</v>
      </c>
      <c r="W30" s="251">
        <f>DEV_CWS!Y75</f>
        <v>12805</v>
      </c>
      <c r="X30" s="251">
        <f>DEV_CWS!Z75</f>
        <v>14160</v>
      </c>
      <c r="Y30" s="251">
        <f>DEV_CWS!AA75</f>
        <v>12805</v>
      </c>
      <c r="Z30" s="251">
        <f>DEV_CWS!AB75</f>
        <v>13805</v>
      </c>
      <c r="AA30" s="251">
        <f>DEV_CWS!AC75</f>
        <v>10750</v>
      </c>
      <c r="AB30" s="251">
        <f>DEV_CWS!AD75</f>
        <v>13805</v>
      </c>
      <c r="AC30" s="251">
        <f>DEV_CWS!AE75</f>
        <v>9395</v>
      </c>
      <c r="AD30" s="251">
        <f>DEV_CWS!AF75</f>
        <v>12840</v>
      </c>
      <c r="AE30" s="251">
        <f>DEV_CWS!AG75</f>
        <v>9395</v>
      </c>
      <c r="AF30" s="251">
        <f>DEV_CWS!AH75</f>
        <v>11485</v>
      </c>
      <c r="AG30" s="251">
        <f>DEV_CWS!AI75</f>
        <v>10750</v>
      </c>
      <c r="AH30" s="251">
        <f>DEV_CWS!AJ75</f>
        <v>11485</v>
      </c>
      <c r="AI30" s="251">
        <f>DEV_CWS!AK75</f>
        <v>9395</v>
      </c>
      <c r="AJ30" s="251">
        <f>DEV_CWS!AL75</f>
        <v>12840</v>
      </c>
      <c r="AK30" s="251">
        <f>DEV_CWS!AM75</f>
        <v>9395</v>
      </c>
      <c r="AL30" s="251">
        <f>DEV_CWS!AN75</f>
        <v>11485</v>
      </c>
      <c r="AM30" s="251">
        <f>DEV_CWS!AO75</f>
        <v>11250</v>
      </c>
      <c r="AN30" s="251">
        <f>DEV_CWS!AP75</f>
        <v>11985</v>
      </c>
      <c r="AO30" s="251">
        <f>DEV_CWS!AQ75</f>
        <v>9895</v>
      </c>
      <c r="AP30" s="251">
        <f>DEV_CWS!AR75</f>
        <v>13340</v>
      </c>
      <c r="AQ30" s="251">
        <f>DEV_CWS!AS75</f>
        <v>9895</v>
      </c>
      <c r="AR30" s="251">
        <f>DEV_CWS!AT75</f>
        <v>11985</v>
      </c>
      <c r="AS30" s="251">
        <f>DEV_CWS!AU75</f>
        <v>11250</v>
      </c>
      <c r="AT30" s="251">
        <f>DEV_CWS!AV75</f>
        <v>11985</v>
      </c>
      <c r="AU30" s="251">
        <f>DEV_CWS!AW75</f>
        <v>9895</v>
      </c>
      <c r="AV30" s="251">
        <f>DEV_CWS!AX75</f>
        <v>13340</v>
      </c>
      <c r="AW30" s="251">
        <f>DEV_CWS!AY75</f>
        <v>9895</v>
      </c>
      <c r="AX30" s="251">
        <f>DEV_CWS!AZ75</f>
        <v>11985</v>
      </c>
      <c r="AY30" s="251">
        <f>DEV_CWS!BA75</f>
        <v>11250</v>
      </c>
      <c r="AZ30" s="251">
        <f>DEV_CWS!BB75</f>
        <v>11985</v>
      </c>
      <c r="BA30" s="251">
        <f>DEV_CWS!BC75</f>
        <v>9895</v>
      </c>
      <c r="BB30" s="251">
        <f>DEV_CWS!BD75</f>
        <v>13340</v>
      </c>
      <c r="BC30" s="251">
        <f>DEV_CWS!BE75</f>
        <v>9895</v>
      </c>
      <c r="BD30" s="251">
        <f>DEV_CWS!BF75</f>
        <v>11985</v>
      </c>
      <c r="BE30" s="251">
        <f>DEV_CWS!BG75</f>
        <v>11250</v>
      </c>
      <c r="BF30" s="251">
        <f>DEV_CWS!BH75</f>
        <v>11985</v>
      </c>
      <c r="BG30" s="251">
        <f>DEV_CWS!BI75</f>
        <v>9895</v>
      </c>
      <c r="BH30" s="251">
        <f>DEV_CWS!BJ75</f>
        <v>13340</v>
      </c>
      <c r="BI30" s="251">
        <f>DEV_CWS!BK75</f>
        <v>9895</v>
      </c>
      <c r="BJ30" s="251">
        <f>DEV_CWS!BL75</f>
        <v>7575</v>
      </c>
    </row>
    <row r="31" spans="1:62" x14ac:dyDescent="0.15">
      <c r="C31" s="363" t="s">
        <v>35</v>
      </c>
      <c r="D31" s="363"/>
      <c r="E31" s="363"/>
      <c r="F31" s="363"/>
      <c r="G31" s="363"/>
      <c r="H31" s="363"/>
      <c r="I31" s="363"/>
      <c r="J31" s="363"/>
      <c r="K31" s="363"/>
      <c r="L31" s="363"/>
      <c r="M31" s="363"/>
      <c r="N31" s="363"/>
      <c r="O31" s="363" t="s">
        <v>36</v>
      </c>
      <c r="P31" s="363"/>
      <c r="Q31" s="363"/>
      <c r="R31" s="363"/>
      <c r="S31" s="363"/>
      <c r="T31" s="363"/>
      <c r="U31" s="363"/>
      <c r="V31" s="363"/>
      <c r="W31" s="363"/>
      <c r="X31" s="363"/>
      <c r="Y31" s="363"/>
      <c r="Z31" s="363"/>
      <c r="AA31" s="363" t="s">
        <v>37</v>
      </c>
      <c r="AB31" s="363"/>
      <c r="AC31" s="363"/>
      <c r="AD31" s="363"/>
      <c r="AE31" s="363"/>
      <c r="AF31" s="363"/>
      <c r="AG31" s="363"/>
      <c r="AH31" s="363"/>
      <c r="AI31" s="363"/>
      <c r="AJ31" s="363"/>
      <c r="AK31" s="363"/>
      <c r="AL31" s="363"/>
      <c r="AM31" s="363" t="s">
        <v>38</v>
      </c>
      <c r="AN31" s="363"/>
      <c r="AO31" s="363"/>
      <c r="AP31" s="363"/>
      <c r="AQ31" s="363"/>
      <c r="AR31" s="363"/>
      <c r="AS31" s="363"/>
      <c r="AT31" s="363"/>
      <c r="AU31" s="363"/>
      <c r="AV31" s="363"/>
      <c r="AW31" s="363"/>
      <c r="AX31" s="363"/>
      <c r="AY31" s="363" t="s">
        <v>39</v>
      </c>
      <c r="AZ31" s="363"/>
      <c r="BA31" s="363"/>
      <c r="BB31" s="363"/>
      <c r="BC31" s="363"/>
      <c r="BD31" s="363"/>
      <c r="BE31" s="363"/>
      <c r="BF31" s="363"/>
      <c r="BG31" s="363"/>
      <c r="BH31" s="363"/>
      <c r="BI31" s="363"/>
      <c r="BJ31" s="363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1">
        <f>DEV_CWS!E15</f>
        <v>500</v>
      </c>
      <c r="D34" s="251">
        <f>DEV_CWS!F15</f>
        <v>750</v>
      </c>
      <c r="E34" s="251">
        <f>DEV_CWS!G15</f>
        <v>750</v>
      </c>
      <c r="F34" s="251">
        <f>DEV_CWS!H15</f>
        <v>750</v>
      </c>
      <c r="G34" s="251">
        <f>DEV_CWS!I15</f>
        <v>750</v>
      </c>
      <c r="H34" s="251">
        <f>DEV_CWS!J15</f>
        <v>750</v>
      </c>
      <c r="I34" s="251">
        <f>DEV_CWS!K15</f>
        <v>750</v>
      </c>
      <c r="J34" s="251">
        <f>DEV_CWS!L15</f>
        <v>750</v>
      </c>
      <c r="K34" s="251">
        <f>DEV_CWS!M15</f>
        <v>750</v>
      </c>
      <c r="L34" s="251">
        <f>DEV_CWS!N15</f>
        <v>750</v>
      </c>
      <c r="M34" s="251">
        <f>DEV_CWS!O15</f>
        <v>750</v>
      </c>
      <c r="N34" s="251">
        <f>DEV_CWS!P15</f>
        <v>285</v>
      </c>
      <c r="O34" s="251">
        <f>DEV_CWS!Q15</f>
        <v>285</v>
      </c>
      <c r="P34" s="251">
        <f>DEV_CWS!R15</f>
        <v>285</v>
      </c>
      <c r="Q34" s="251">
        <f>DEV_CWS!S15</f>
        <v>285</v>
      </c>
      <c r="R34" s="251">
        <f>DEV_CWS!T15</f>
        <v>285</v>
      </c>
      <c r="S34" s="251">
        <f>DEV_CWS!U15</f>
        <v>285</v>
      </c>
      <c r="T34" s="251">
        <f>DEV_CWS!V15</f>
        <v>285</v>
      </c>
      <c r="U34" s="251">
        <f>DEV_CWS!W15</f>
        <v>285</v>
      </c>
      <c r="V34" s="251">
        <f>DEV_CWS!X15</f>
        <v>285</v>
      </c>
      <c r="W34" s="251">
        <f>DEV_CWS!Y15</f>
        <v>285</v>
      </c>
      <c r="X34" s="251">
        <f>DEV_CWS!Z15</f>
        <v>285</v>
      </c>
      <c r="Y34" s="251">
        <f>DEV_CWS!AA15</f>
        <v>285</v>
      </c>
      <c r="Z34" s="251">
        <f>DEV_CWS!AB15</f>
        <v>285</v>
      </c>
      <c r="AA34" s="251">
        <f>DEV_CWS!AC15</f>
        <v>285</v>
      </c>
      <c r="AB34" s="251">
        <f>DEV_CWS!AD15</f>
        <v>285</v>
      </c>
      <c r="AC34" s="251">
        <f>DEV_CWS!AE15</f>
        <v>285</v>
      </c>
      <c r="AD34" s="251">
        <f>DEV_CWS!AF15</f>
        <v>285</v>
      </c>
      <c r="AE34" s="251">
        <f>DEV_CWS!AG15</f>
        <v>285</v>
      </c>
      <c r="AF34" s="251">
        <f>DEV_CWS!AH15</f>
        <v>285</v>
      </c>
      <c r="AG34" s="251">
        <f>DEV_CWS!AI15</f>
        <v>285</v>
      </c>
      <c r="AH34" s="251">
        <f>DEV_CWS!AJ15</f>
        <v>285</v>
      </c>
      <c r="AI34" s="251">
        <f>DEV_CWS!AK15</f>
        <v>285</v>
      </c>
      <c r="AJ34" s="251">
        <f>DEV_CWS!AL15</f>
        <v>285</v>
      </c>
      <c r="AK34" s="251">
        <f>DEV_CWS!AM15</f>
        <v>285</v>
      </c>
      <c r="AL34" s="251">
        <f>DEV_CWS!AN15</f>
        <v>285</v>
      </c>
      <c r="AM34" s="251">
        <f>DEV_CWS!AO15</f>
        <v>285</v>
      </c>
      <c r="AN34" s="251">
        <f>DEV_CWS!AP15</f>
        <v>285</v>
      </c>
      <c r="AO34" s="251">
        <f>DEV_CWS!AQ15</f>
        <v>285</v>
      </c>
      <c r="AP34" s="251">
        <f>DEV_CWS!AR15</f>
        <v>285</v>
      </c>
      <c r="AQ34" s="251">
        <f>DEV_CWS!AS15</f>
        <v>285</v>
      </c>
      <c r="AR34" s="251">
        <f>DEV_CWS!AT15</f>
        <v>285</v>
      </c>
      <c r="AS34" s="251">
        <f>DEV_CWS!AU15</f>
        <v>285</v>
      </c>
      <c r="AT34" s="251">
        <f>DEV_CWS!AV15</f>
        <v>285</v>
      </c>
      <c r="AU34" s="251">
        <f>DEV_CWS!AW15</f>
        <v>285</v>
      </c>
      <c r="AV34" s="251">
        <f>DEV_CWS!AX15</f>
        <v>285</v>
      </c>
      <c r="AW34" s="251">
        <f>DEV_CWS!AY15</f>
        <v>285</v>
      </c>
      <c r="AX34" s="251">
        <f>DEV_CWS!AZ15</f>
        <v>285</v>
      </c>
      <c r="AY34" s="251">
        <f>DEV_CWS!BA15</f>
        <v>285</v>
      </c>
      <c r="AZ34" s="251">
        <f>DEV_CWS!BB15</f>
        <v>285</v>
      </c>
      <c r="BA34" s="251">
        <f>DEV_CWS!BC15</f>
        <v>285</v>
      </c>
      <c r="BB34" s="251">
        <f>DEV_CWS!BD15</f>
        <v>285</v>
      </c>
      <c r="BC34" s="251">
        <f>DEV_CWS!BE15</f>
        <v>285</v>
      </c>
      <c r="BD34" s="251">
        <f>DEV_CWS!BF15</f>
        <v>285</v>
      </c>
      <c r="BE34" s="251">
        <f>DEV_CWS!BG15</f>
        <v>285</v>
      </c>
      <c r="BF34" s="251">
        <f>DEV_CWS!BH15</f>
        <v>285</v>
      </c>
      <c r="BG34" s="251">
        <f>DEV_CWS!BI15</f>
        <v>285</v>
      </c>
      <c r="BH34" s="251">
        <f>DEV_CWS!BJ15</f>
        <v>285</v>
      </c>
      <c r="BI34" s="251">
        <f>DEV_CWS!BK15</f>
        <v>285</v>
      </c>
      <c r="BJ34" s="251">
        <f>DEV_CWS!BL15</f>
        <v>285</v>
      </c>
    </row>
    <row r="35" spans="1:64" x14ac:dyDescent="0.15">
      <c r="B35" t="str">
        <f>DEV_CWS!B30</f>
        <v>Total Systems Integration</v>
      </c>
      <c r="C35" s="251">
        <f>DEV_CWS!E30</f>
        <v>3690</v>
      </c>
      <c r="D35" s="251">
        <f>DEV_CWS!F30</f>
        <v>3690</v>
      </c>
      <c r="E35" s="251">
        <f>DEV_CWS!G30</f>
        <v>3690</v>
      </c>
      <c r="F35" s="251">
        <f>DEV_CWS!H30</f>
        <v>2690</v>
      </c>
      <c r="G35" s="251">
        <f>DEV_CWS!I30</f>
        <v>2690</v>
      </c>
      <c r="H35" s="251">
        <f>DEV_CWS!J30</f>
        <v>2690</v>
      </c>
      <c r="I35" s="251">
        <f>DEV_CWS!K30</f>
        <v>3590</v>
      </c>
      <c r="J35" s="251">
        <f>DEV_CWS!L30</f>
        <v>3590</v>
      </c>
      <c r="K35" s="251">
        <f>DEV_CWS!M30</f>
        <v>3590</v>
      </c>
      <c r="L35" s="251">
        <f>DEV_CWS!N30</f>
        <v>3590</v>
      </c>
      <c r="M35" s="251">
        <f>DEV_CWS!O30</f>
        <v>3590</v>
      </c>
      <c r="N35" s="251">
        <f>DEV_CWS!P30</f>
        <v>3590</v>
      </c>
      <c r="O35" s="251">
        <f>DEV_CWS!Q30</f>
        <v>3590</v>
      </c>
      <c r="P35" s="251">
        <f>DEV_CWS!R30</f>
        <v>3590</v>
      </c>
      <c r="Q35" s="251">
        <f>DEV_CWS!S30</f>
        <v>3590</v>
      </c>
      <c r="R35" s="251">
        <f>DEV_CWS!T30</f>
        <v>3590</v>
      </c>
      <c r="S35" s="251">
        <f>DEV_CWS!U30</f>
        <v>3590</v>
      </c>
      <c r="T35" s="251">
        <f>DEV_CWS!V30</f>
        <v>4090</v>
      </c>
      <c r="U35" s="251">
        <f>DEV_CWS!W30</f>
        <v>4090</v>
      </c>
      <c r="V35" s="251">
        <f>DEV_CWS!X30</f>
        <v>4090</v>
      </c>
      <c r="W35" s="251">
        <f>DEV_CWS!Y30</f>
        <v>4090</v>
      </c>
      <c r="X35" s="251">
        <f>DEV_CWS!Z30</f>
        <v>4090</v>
      </c>
      <c r="Y35" s="251">
        <f>DEV_CWS!AA30</f>
        <v>4090</v>
      </c>
      <c r="Z35" s="251">
        <f>DEV_CWS!AB30</f>
        <v>5090</v>
      </c>
      <c r="AA35" s="251">
        <f>DEV_CWS!AC30</f>
        <v>5090</v>
      </c>
      <c r="AB35" s="251">
        <f>DEV_CWS!AD30</f>
        <v>5090</v>
      </c>
      <c r="AC35" s="251">
        <f>DEV_CWS!AE30</f>
        <v>5090</v>
      </c>
      <c r="AD35" s="251">
        <f>DEV_CWS!AF30</f>
        <v>5090</v>
      </c>
      <c r="AE35" s="251">
        <f>DEV_CWS!AG30</f>
        <v>5090</v>
      </c>
      <c r="AF35" s="251">
        <f>DEV_CWS!AH30</f>
        <v>5090</v>
      </c>
      <c r="AG35" s="251">
        <f>DEV_CWS!AI30</f>
        <v>5090</v>
      </c>
      <c r="AH35" s="251">
        <f>DEV_CWS!AJ30</f>
        <v>5090</v>
      </c>
      <c r="AI35" s="251">
        <f>DEV_CWS!AK30</f>
        <v>5090</v>
      </c>
      <c r="AJ35" s="251">
        <f>DEV_CWS!AL30</f>
        <v>5090</v>
      </c>
      <c r="AK35" s="251">
        <f>DEV_CWS!AM30</f>
        <v>5090</v>
      </c>
      <c r="AL35" s="251">
        <f>DEV_CWS!AN30</f>
        <v>5090</v>
      </c>
      <c r="AM35" s="251">
        <f>DEV_CWS!AO30</f>
        <v>5590</v>
      </c>
      <c r="AN35" s="251">
        <f>DEV_CWS!AP30</f>
        <v>5590</v>
      </c>
      <c r="AO35" s="251">
        <f>DEV_CWS!AQ30</f>
        <v>5590</v>
      </c>
      <c r="AP35" s="251">
        <f>DEV_CWS!AR30</f>
        <v>5590</v>
      </c>
      <c r="AQ35" s="251">
        <f>DEV_CWS!AS30</f>
        <v>5590</v>
      </c>
      <c r="AR35" s="251">
        <f>DEV_CWS!AT30</f>
        <v>5590</v>
      </c>
      <c r="AS35" s="251">
        <f>DEV_CWS!AU30</f>
        <v>5590</v>
      </c>
      <c r="AT35" s="251">
        <f>DEV_CWS!AV30</f>
        <v>5590</v>
      </c>
      <c r="AU35" s="251">
        <f>DEV_CWS!AW30</f>
        <v>5590</v>
      </c>
      <c r="AV35" s="251">
        <f>DEV_CWS!AX30</f>
        <v>5590</v>
      </c>
      <c r="AW35" s="251">
        <f>DEV_CWS!AY30</f>
        <v>5590</v>
      </c>
      <c r="AX35" s="251">
        <f>DEV_CWS!AZ30</f>
        <v>5590</v>
      </c>
      <c r="AY35" s="251">
        <f>DEV_CWS!BA30</f>
        <v>5590</v>
      </c>
      <c r="AZ35" s="251">
        <f>DEV_CWS!BB30</f>
        <v>5590</v>
      </c>
      <c r="BA35" s="251">
        <f>DEV_CWS!BC30</f>
        <v>5590</v>
      </c>
      <c r="BB35" s="251">
        <f>DEV_CWS!BD30</f>
        <v>5590</v>
      </c>
      <c r="BC35" s="251">
        <f>DEV_CWS!BE30</f>
        <v>5590</v>
      </c>
      <c r="BD35" s="251">
        <f>DEV_CWS!BF30</f>
        <v>5590</v>
      </c>
      <c r="BE35" s="251">
        <f>DEV_CWS!BG30</f>
        <v>5590</v>
      </c>
      <c r="BF35" s="251">
        <f>DEV_CWS!BH30</f>
        <v>5590</v>
      </c>
      <c r="BG35" s="251">
        <f>DEV_CWS!BI30</f>
        <v>5590</v>
      </c>
      <c r="BH35" s="251">
        <f>DEV_CWS!BJ30</f>
        <v>5590</v>
      </c>
      <c r="BI35" s="251">
        <f>DEV_CWS!BK30</f>
        <v>5590</v>
      </c>
      <c r="BJ35" s="251">
        <f>DEV_CWS!BL30</f>
        <v>5590</v>
      </c>
    </row>
    <row r="36" spans="1:64" x14ac:dyDescent="0.15">
      <c r="B36" t="str">
        <f>DEV_CWS!B43</f>
        <v>Total Software Development</v>
      </c>
      <c r="C36" s="251">
        <f>DEV_CWS!E43</f>
        <v>7050</v>
      </c>
      <c r="D36" s="251">
        <f>DEV_CWS!F43</f>
        <v>1550</v>
      </c>
      <c r="E36" s="251">
        <f>DEV_CWS!G43</f>
        <v>1550</v>
      </c>
      <c r="F36" s="251">
        <f>DEV_CWS!H43</f>
        <v>1050</v>
      </c>
      <c r="G36" s="251">
        <f>DEV_CWS!I43</f>
        <v>1050</v>
      </c>
      <c r="H36" s="251">
        <f>DEV_CWS!J43</f>
        <v>1050</v>
      </c>
      <c r="I36" s="251">
        <f>DEV_CWS!K43</f>
        <v>1050</v>
      </c>
      <c r="J36" s="251">
        <f>DEV_CWS!L43</f>
        <v>1050</v>
      </c>
      <c r="K36" s="251">
        <f>DEV_CWS!M43</f>
        <v>1050</v>
      </c>
      <c r="L36" s="251">
        <f>DEV_CWS!N43</f>
        <v>1050</v>
      </c>
      <c r="M36" s="251">
        <f>DEV_CWS!O43</f>
        <v>1050</v>
      </c>
      <c r="N36" s="251">
        <f>DEV_CWS!P43</f>
        <v>1050</v>
      </c>
      <c r="O36" s="251">
        <f>DEV_CWS!Q43</f>
        <v>1050</v>
      </c>
      <c r="P36" s="251">
        <f>DEV_CWS!R43</f>
        <v>1050</v>
      </c>
      <c r="Q36" s="251">
        <f>DEV_CWS!S43</f>
        <v>1050</v>
      </c>
      <c r="R36" s="251">
        <f>DEV_CWS!T43</f>
        <v>1050</v>
      </c>
      <c r="S36" s="251">
        <f>DEV_CWS!U43</f>
        <v>1050</v>
      </c>
      <c r="T36" s="251">
        <f>DEV_CWS!V43</f>
        <v>1050</v>
      </c>
      <c r="U36" s="251">
        <f>DEV_CWS!W43</f>
        <v>1050</v>
      </c>
      <c r="V36" s="251">
        <f>DEV_CWS!X43</f>
        <v>1050</v>
      </c>
      <c r="W36" s="251">
        <f>DEV_CWS!Y43</f>
        <v>1050</v>
      </c>
      <c r="X36" s="251">
        <f>DEV_CWS!Z43</f>
        <v>1050</v>
      </c>
      <c r="Y36" s="251">
        <f>DEV_CWS!AA43</f>
        <v>1050</v>
      </c>
      <c r="Z36" s="251">
        <f>DEV_CWS!AB43</f>
        <v>1050</v>
      </c>
      <c r="AA36" s="251">
        <f>DEV_CWS!AC43</f>
        <v>1050</v>
      </c>
      <c r="AB36" s="251">
        <f>DEV_CWS!AD43</f>
        <v>1050</v>
      </c>
      <c r="AC36" s="251">
        <f>DEV_CWS!AE43</f>
        <v>1050</v>
      </c>
      <c r="AD36" s="251">
        <f>DEV_CWS!AF43</f>
        <v>1050</v>
      </c>
      <c r="AE36" s="251">
        <f>DEV_CWS!AG43</f>
        <v>1050</v>
      </c>
      <c r="AF36" s="251">
        <f>DEV_CWS!AH43</f>
        <v>1050</v>
      </c>
      <c r="AG36" s="251">
        <f>DEV_CWS!AI43</f>
        <v>1050</v>
      </c>
      <c r="AH36" s="251">
        <f>DEV_CWS!AJ43</f>
        <v>1050</v>
      </c>
      <c r="AI36" s="251">
        <f>DEV_CWS!AK43</f>
        <v>1050</v>
      </c>
      <c r="AJ36" s="251">
        <f>DEV_CWS!AL43</f>
        <v>1050</v>
      </c>
      <c r="AK36" s="251">
        <f>DEV_CWS!AM43</f>
        <v>1050</v>
      </c>
      <c r="AL36" s="251">
        <f>DEV_CWS!AN43</f>
        <v>1050</v>
      </c>
      <c r="AM36" s="251">
        <f>DEV_CWS!AO43</f>
        <v>1050</v>
      </c>
      <c r="AN36" s="251">
        <f>DEV_CWS!AP43</f>
        <v>1050</v>
      </c>
      <c r="AO36" s="251">
        <f>DEV_CWS!AQ43</f>
        <v>1050</v>
      </c>
      <c r="AP36" s="251">
        <f>DEV_CWS!AR43</f>
        <v>1050</v>
      </c>
      <c r="AQ36" s="251">
        <f>DEV_CWS!AS43</f>
        <v>1050</v>
      </c>
      <c r="AR36" s="251">
        <f>DEV_CWS!AT43</f>
        <v>1050</v>
      </c>
      <c r="AS36" s="251">
        <f>DEV_CWS!AU43</f>
        <v>1050</v>
      </c>
      <c r="AT36" s="251">
        <f>DEV_CWS!AV43</f>
        <v>1050</v>
      </c>
      <c r="AU36" s="251">
        <f>DEV_CWS!AW43</f>
        <v>1050</v>
      </c>
      <c r="AV36" s="251">
        <f>DEV_CWS!AX43</f>
        <v>1050</v>
      </c>
      <c r="AW36" s="251">
        <f>DEV_CWS!AY43</f>
        <v>1050</v>
      </c>
      <c r="AX36" s="251">
        <f>DEV_CWS!AZ43</f>
        <v>1050</v>
      </c>
      <c r="AY36" s="251">
        <f>DEV_CWS!BA43</f>
        <v>1050</v>
      </c>
      <c r="AZ36" s="251">
        <f>DEV_CWS!BB43</f>
        <v>1050</v>
      </c>
      <c r="BA36" s="251">
        <f>DEV_CWS!BC43</f>
        <v>1050</v>
      </c>
      <c r="BB36" s="251">
        <f>DEV_CWS!BD43</f>
        <v>1050</v>
      </c>
      <c r="BC36" s="251">
        <f>DEV_CWS!BE43</f>
        <v>1050</v>
      </c>
      <c r="BD36" s="251">
        <f>DEV_CWS!BF43</f>
        <v>1050</v>
      </c>
      <c r="BE36" s="251">
        <f>DEV_CWS!BG43</f>
        <v>1050</v>
      </c>
      <c r="BF36" s="251">
        <f>DEV_CWS!BH43</f>
        <v>1050</v>
      </c>
      <c r="BG36" s="251">
        <f>DEV_CWS!BI43</f>
        <v>1050</v>
      </c>
      <c r="BH36" s="251">
        <f>DEV_CWS!BJ43</f>
        <v>1050</v>
      </c>
      <c r="BI36" s="251">
        <f>DEV_CWS!BK43</f>
        <v>1050</v>
      </c>
      <c r="BJ36" s="251">
        <f>DEV_CWS!BL43</f>
        <v>1050</v>
      </c>
    </row>
    <row r="37" spans="1:64" x14ac:dyDescent="0.15">
      <c r="B37" t="str">
        <f>DEV_CWS!B57</f>
        <v>Total Hardware &amp; Manufacturing</v>
      </c>
      <c r="C37" s="251">
        <f>DEV_CWS!E57</f>
        <v>5600</v>
      </c>
      <c r="D37" s="251">
        <f>DEV_CWS!F57</f>
        <v>3100</v>
      </c>
      <c r="E37" s="251">
        <f>DEV_CWS!G57</f>
        <v>3100</v>
      </c>
      <c r="F37" s="251">
        <f>DEV_CWS!H57</f>
        <v>600</v>
      </c>
      <c r="G37" s="251">
        <f>DEV_CWS!I57</f>
        <v>40600</v>
      </c>
      <c r="H37" s="251">
        <f>DEV_CWS!J57</f>
        <v>40600</v>
      </c>
      <c r="I37" s="251">
        <f>DEV_CWS!K57</f>
        <v>75600</v>
      </c>
      <c r="J37" s="251">
        <f>DEV_CWS!L57</f>
        <v>40600</v>
      </c>
      <c r="K37" s="251">
        <f>DEV_CWS!M57</f>
        <v>35600</v>
      </c>
      <c r="L37" s="251">
        <f>DEV_CWS!N57</f>
        <v>5600</v>
      </c>
      <c r="M37" s="251">
        <f>DEV_CWS!O57</f>
        <v>600</v>
      </c>
      <c r="N37" s="251">
        <f>DEV_CWS!P57</f>
        <v>600</v>
      </c>
      <c r="O37" s="251">
        <f>DEV_CWS!Q57</f>
        <v>600</v>
      </c>
      <c r="P37" s="251">
        <f>DEV_CWS!R57</f>
        <v>600</v>
      </c>
      <c r="Q37" s="251">
        <f>DEV_CWS!S57</f>
        <v>600</v>
      </c>
      <c r="R37" s="251">
        <f>DEV_CWS!T57</f>
        <v>600</v>
      </c>
      <c r="S37" s="251">
        <f>DEV_CWS!U57</f>
        <v>600</v>
      </c>
      <c r="T37" s="251">
        <f>DEV_CWS!V57</f>
        <v>600</v>
      </c>
      <c r="U37" s="251">
        <f>DEV_CWS!W57</f>
        <v>600</v>
      </c>
      <c r="V37" s="251">
        <f>DEV_CWS!X57</f>
        <v>600</v>
      </c>
      <c r="W37" s="251">
        <f>DEV_CWS!Y57</f>
        <v>600</v>
      </c>
      <c r="X37" s="251">
        <f>DEV_CWS!Z57</f>
        <v>600</v>
      </c>
      <c r="Y37" s="251">
        <f>DEV_CWS!AA57</f>
        <v>600</v>
      </c>
      <c r="Z37" s="251">
        <f>DEV_CWS!AB57</f>
        <v>600</v>
      </c>
      <c r="AA37" s="251">
        <f>DEV_CWS!AC57</f>
        <v>600</v>
      </c>
      <c r="AB37" s="251">
        <f>DEV_CWS!AD57</f>
        <v>600</v>
      </c>
      <c r="AC37" s="251">
        <f>DEV_CWS!AE57</f>
        <v>600</v>
      </c>
      <c r="AD37" s="251">
        <f>DEV_CWS!AF57</f>
        <v>600</v>
      </c>
      <c r="AE37" s="251">
        <f>DEV_CWS!AG57</f>
        <v>600</v>
      </c>
      <c r="AF37" s="251">
        <f>DEV_CWS!AH57</f>
        <v>600</v>
      </c>
      <c r="AG37" s="251">
        <f>DEV_CWS!AI57</f>
        <v>600</v>
      </c>
      <c r="AH37" s="251">
        <f>DEV_CWS!AJ57</f>
        <v>600</v>
      </c>
      <c r="AI37" s="251">
        <f>DEV_CWS!AK57</f>
        <v>600</v>
      </c>
      <c r="AJ37" s="251">
        <f>DEV_CWS!AL57</f>
        <v>600</v>
      </c>
      <c r="AK37" s="251">
        <f>DEV_CWS!AM57</f>
        <v>600</v>
      </c>
      <c r="AL37" s="251">
        <f>DEV_CWS!AN57</f>
        <v>600</v>
      </c>
      <c r="AM37" s="251">
        <f>DEV_CWS!AO57</f>
        <v>600</v>
      </c>
      <c r="AN37" s="251">
        <f>DEV_CWS!AP57</f>
        <v>600</v>
      </c>
      <c r="AO37" s="251">
        <f>DEV_CWS!AQ57</f>
        <v>600</v>
      </c>
      <c r="AP37" s="251">
        <f>DEV_CWS!AR57</f>
        <v>600</v>
      </c>
      <c r="AQ37" s="251">
        <f>DEV_CWS!AS57</f>
        <v>600</v>
      </c>
      <c r="AR37" s="251">
        <f>DEV_CWS!AT57</f>
        <v>600</v>
      </c>
      <c r="AS37" s="251">
        <f>DEV_CWS!AU57</f>
        <v>600</v>
      </c>
      <c r="AT37" s="251">
        <f>DEV_CWS!AV57</f>
        <v>600</v>
      </c>
      <c r="AU37" s="251">
        <f>DEV_CWS!AW57</f>
        <v>600</v>
      </c>
      <c r="AV37" s="251">
        <f>DEV_CWS!AX57</f>
        <v>600</v>
      </c>
      <c r="AW37" s="251">
        <f>DEV_CWS!AY57</f>
        <v>600</v>
      </c>
      <c r="AX37" s="251">
        <f>DEV_CWS!AZ57</f>
        <v>600</v>
      </c>
      <c r="AY37" s="251">
        <f>DEV_CWS!BA57</f>
        <v>600</v>
      </c>
      <c r="AZ37" s="251">
        <f>DEV_CWS!BB57</f>
        <v>600</v>
      </c>
      <c r="BA37" s="251">
        <f>DEV_CWS!BC57</f>
        <v>600</v>
      </c>
      <c r="BB37" s="251">
        <f>DEV_CWS!BD57</f>
        <v>600</v>
      </c>
      <c r="BC37" s="251">
        <f>DEV_CWS!BE57</f>
        <v>600</v>
      </c>
      <c r="BD37" s="251">
        <f>DEV_CWS!BF57</f>
        <v>600</v>
      </c>
      <c r="BE37" s="251">
        <f>DEV_CWS!BG57</f>
        <v>600</v>
      </c>
      <c r="BF37" s="251">
        <f>DEV_CWS!BH57</f>
        <v>600</v>
      </c>
      <c r="BG37" s="251">
        <f>DEV_CWS!BI57</f>
        <v>600</v>
      </c>
      <c r="BH37" s="251">
        <f>DEV_CWS!BJ57</f>
        <v>600</v>
      </c>
      <c r="BI37" s="251">
        <f>DEV_CWS!BK57</f>
        <v>600</v>
      </c>
      <c r="BJ37" s="251">
        <f>DEV_CWS!BL57</f>
        <v>600</v>
      </c>
    </row>
    <row r="38" spans="1:64" x14ac:dyDescent="0.15">
      <c r="B38" t="str">
        <f>DEV_CWS!B71</f>
        <v>Total Test Engineering</v>
      </c>
      <c r="C38" s="251">
        <f>DEV_CWS!E71</f>
        <v>1050</v>
      </c>
      <c r="D38" s="251">
        <f>DEV_CWS!F71</f>
        <v>1050</v>
      </c>
      <c r="E38" s="251">
        <f>DEV_CWS!G71</f>
        <v>2050</v>
      </c>
      <c r="F38" s="251">
        <f>DEV_CWS!H71</f>
        <v>2050</v>
      </c>
      <c r="G38" s="251">
        <f>DEV_CWS!I71</f>
        <v>2050</v>
      </c>
      <c r="H38" s="251">
        <f>DEV_CWS!J71</f>
        <v>50</v>
      </c>
      <c r="I38" s="251">
        <f>DEV_CWS!K71</f>
        <v>50</v>
      </c>
      <c r="J38" s="251">
        <f>DEV_CWS!L71</f>
        <v>50</v>
      </c>
      <c r="K38" s="251">
        <f>DEV_CWS!M71</f>
        <v>50</v>
      </c>
      <c r="L38" s="251">
        <f>DEV_CWS!N71</f>
        <v>50</v>
      </c>
      <c r="M38" s="251">
        <f>DEV_CWS!O71</f>
        <v>50</v>
      </c>
      <c r="N38" s="251">
        <f>DEV_CWS!P71</f>
        <v>50</v>
      </c>
      <c r="O38" s="251">
        <f>DEV_CWS!Q71</f>
        <v>50</v>
      </c>
      <c r="P38" s="251">
        <f>DEV_CWS!R71</f>
        <v>50</v>
      </c>
      <c r="Q38" s="251">
        <f>DEV_CWS!S71</f>
        <v>50</v>
      </c>
      <c r="R38" s="251">
        <f>DEV_CWS!T71</f>
        <v>50</v>
      </c>
      <c r="S38" s="251">
        <f>DEV_CWS!U71</f>
        <v>50</v>
      </c>
      <c r="T38" s="251">
        <f>DEV_CWS!V71</f>
        <v>50</v>
      </c>
      <c r="U38" s="251">
        <f>DEV_CWS!W71</f>
        <v>50</v>
      </c>
      <c r="V38" s="251">
        <f>DEV_CWS!X71</f>
        <v>50</v>
      </c>
      <c r="W38" s="251">
        <f>DEV_CWS!Y71</f>
        <v>50</v>
      </c>
      <c r="X38" s="251">
        <f>DEV_CWS!Z71</f>
        <v>50</v>
      </c>
      <c r="Y38" s="251">
        <f>DEV_CWS!AA71</f>
        <v>50</v>
      </c>
      <c r="Z38" s="251">
        <f>DEV_CWS!AB71</f>
        <v>50</v>
      </c>
      <c r="AA38" s="251">
        <f>DEV_CWS!AC71</f>
        <v>50</v>
      </c>
      <c r="AB38" s="251">
        <f>DEV_CWS!AD71</f>
        <v>50</v>
      </c>
      <c r="AC38" s="251">
        <f>DEV_CWS!AE71</f>
        <v>50</v>
      </c>
      <c r="AD38" s="251">
        <f>DEV_CWS!AF71</f>
        <v>50</v>
      </c>
      <c r="AE38" s="251">
        <f>DEV_CWS!AG71</f>
        <v>50</v>
      </c>
      <c r="AF38" s="251">
        <f>DEV_CWS!AH71</f>
        <v>50</v>
      </c>
      <c r="AG38" s="251">
        <f>DEV_CWS!AI71</f>
        <v>50</v>
      </c>
      <c r="AH38" s="251">
        <f>DEV_CWS!AJ71</f>
        <v>50</v>
      </c>
      <c r="AI38" s="251">
        <f>DEV_CWS!AK71</f>
        <v>50</v>
      </c>
      <c r="AJ38" s="251">
        <f>DEV_CWS!AL71</f>
        <v>50</v>
      </c>
      <c r="AK38" s="251">
        <f>DEV_CWS!AM71</f>
        <v>50</v>
      </c>
      <c r="AL38" s="251">
        <f>DEV_CWS!AN71</f>
        <v>50</v>
      </c>
      <c r="AM38" s="251">
        <f>DEV_CWS!AO71</f>
        <v>50</v>
      </c>
      <c r="AN38" s="251">
        <f>DEV_CWS!AP71</f>
        <v>50</v>
      </c>
      <c r="AO38" s="251">
        <f>DEV_CWS!AQ71</f>
        <v>50</v>
      </c>
      <c r="AP38" s="251">
        <f>DEV_CWS!AR71</f>
        <v>50</v>
      </c>
      <c r="AQ38" s="251">
        <f>DEV_CWS!AS71</f>
        <v>50</v>
      </c>
      <c r="AR38" s="251">
        <f>DEV_CWS!AT71</f>
        <v>50</v>
      </c>
      <c r="AS38" s="251">
        <f>DEV_CWS!AU71</f>
        <v>50</v>
      </c>
      <c r="AT38" s="251">
        <f>DEV_CWS!AV71</f>
        <v>50</v>
      </c>
      <c r="AU38" s="251">
        <f>DEV_CWS!AW71</f>
        <v>50</v>
      </c>
      <c r="AV38" s="251">
        <f>DEV_CWS!AX71</f>
        <v>50</v>
      </c>
      <c r="AW38" s="251">
        <f>DEV_CWS!AY71</f>
        <v>50</v>
      </c>
      <c r="AX38" s="251">
        <f>DEV_CWS!AZ71</f>
        <v>50</v>
      </c>
      <c r="AY38" s="251">
        <f>DEV_CWS!BA71</f>
        <v>50</v>
      </c>
      <c r="AZ38" s="251">
        <f>DEV_CWS!BB71</f>
        <v>50</v>
      </c>
      <c r="BA38" s="251">
        <f>DEV_CWS!BC71</f>
        <v>50</v>
      </c>
      <c r="BB38" s="251">
        <f>DEV_CWS!BD71</f>
        <v>50</v>
      </c>
      <c r="BC38" s="251">
        <f>DEV_CWS!BE71</f>
        <v>50</v>
      </c>
      <c r="BD38" s="251">
        <f>DEV_CWS!BF71</f>
        <v>50</v>
      </c>
      <c r="BE38" s="251">
        <f>DEV_CWS!BG71</f>
        <v>50</v>
      </c>
      <c r="BF38" s="251">
        <f>DEV_CWS!BH71</f>
        <v>50</v>
      </c>
      <c r="BG38" s="251">
        <f>DEV_CWS!BI71</f>
        <v>50</v>
      </c>
      <c r="BH38" s="251">
        <f>DEV_CWS!BJ71</f>
        <v>50</v>
      </c>
      <c r="BI38" s="251">
        <f>DEV_CWS!BK71</f>
        <v>50</v>
      </c>
      <c r="BJ38" s="251">
        <f>DEV_CWS!BL71</f>
        <v>50</v>
      </c>
    </row>
    <row r="40" spans="1:64" x14ac:dyDescent="0.15">
      <c r="A40" s="252" t="s">
        <v>1042</v>
      </c>
      <c r="C40" s="74" t="s">
        <v>147</v>
      </c>
      <c r="D40" s="363" t="s">
        <v>35</v>
      </c>
      <c r="E40" s="363"/>
      <c r="F40" s="363"/>
      <c r="G40" s="363"/>
      <c r="H40" s="363"/>
      <c r="I40" s="363"/>
      <c r="J40" s="363"/>
      <c r="K40" s="363"/>
      <c r="L40" s="363"/>
      <c r="M40" s="363"/>
      <c r="N40" s="363"/>
      <c r="O40" s="363"/>
      <c r="P40" s="363" t="s">
        <v>36</v>
      </c>
      <c r="Q40" s="363"/>
      <c r="R40" s="363"/>
      <c r="S40" s="363"/>
      <c r="T40" s="363"/>
      <c r="U40" s="363"/>
      <c r="V40" s="363"/>
      <c r="W40" s="363"/>
      <c r="X40" s="363"/>
      <c r="Y40" s="363"/>
      <c r="Z40" s="363"/>
      <c r="AA40" s="363"/>
      <c r="AB40" s="363" t="s">
        <v>37</v>
      </c>
      <c r="AC40" s="363"/>
      <c r="AD40" s="363"/>
      <c r="AE40" s="363"/>
      <c r="AF40" s="363"/>
      <c r="AG40" s="363"/>
      <c r="AH40" s="363"/>
      <c r="AI40" s="363"/>
      <c r="AJ40" s="363"/>
      <c r="AK40" s="363"/>
      <c r="AL40" s="363"/>
      <c r="AM40" s="363"/>
      <c r="AN40" s="363" t="s">
        <v>38</v>
      </c>
      <c r="AO40" s="363"/>
      <c r="AP40" s="363"/>
      <c r="AQ40" s="363"/>
      <c r="AR40" s="363"/>
      <c r="AS40" s="363"/>
      <c r="AT40" s="363"/>
      <c r="AU40" s="363"/>
      <c r="AV40" s="363"/>
      <c r="AW40" s="363"/>
      <c r="AX40" s="363"/>
      <c r="AY40" s="363"/>
      <c r="AZ40" s="363" t="s">
        <v>39</v>
      </c>
      <c r="BA40" s="363"/>
      <c r="BB40" s="363"/>
      <c r="BC40" s="363"/>
      <c r="BD40" s="363"/>
      <c r="BE40" s="363"/>
      <c r="BF40" s="363"/>
      <c r="BG40" s="363"/>
      <c r="BH40" s="363"/>
      <c r="BI40" s="363"/>
      <c r="BJ40" s="363"/>
      <c r="BK40" s="363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811</v>
      </c>
      <c r="C42" s="251">
        <f>+'FIN-P&amp;L_CWS'!D207</f>
        <v>-28592</v>
      </c>
      <c r="D42" s="251">
        <f>+'FIN-P&amp;L_CWS'!E207</f>
        <v>-9388940.666666666</v>
      </c>
      <c r="E42" s="251">
        <f>+'FIN-P&amp;L_CWS'!F207</f>
        <v>-9361632.333333334</v>
      </c>
      <c r="F42" s="251">
        <f>+'FIN-P&amp;L_CWS'!G207</f>
        <v>-9364689</v>
      </c>
      <c r="G42" s="251">
        <f>+'FIN-P&amp;L_CWS'!H207</f>
        <v>-9360715.666666666</v>
      </c>
      <c r="H42" s="251">
        <f>+'FIN-P&amp;L_CWS'!I207</f>
        <v>-9396355.666666666</v>
      </c>
      <c r="I42" s="251">
        <f>+'FIN-P&amp;L_CWS'!J207</f>
        <v>-9397465.666666666</v>
      </c>
      <c r="J42" s="251">
        <f>+'FIN-P&amp;L_CWS'!K207</f>
        <v>-9430255.666666666</v>
      </c>
      <c r="K42" s="251">
        <f>+'FIN-P&amp;L_CWS'!L207</f>
        <v>-9397915.666666666</v>
      </c>
      <c r="L42" s="251">
        <f>+'FIN-P&amp;L_CWS'!M207</f>
        <v>-9392305.666666666</v>
      </c>
      <c r="M42" s="251">
        <f>+'FIN-P&amp;L_CWS'!N207</f>
        <v>-9357808.2866666652</v>
      </c>
      <c r="N42" s="251">
        <f>+'FIN-P&amp;L_CWS'!O207</f>
        <v>-9343833.2866666652</v>
      </c>
      <c r="O42" s="251">
        <f>+'FIN-P&amp;L_CWS'!P207</f>
        <v>-9322735.4266666658</v>
      </c>
      <c r="P42" s="251">
        <f>+'FIN-P&amp;L_CWS'!Q207</f>
        <v>-10725888.719666665</v>
      </c>
      <c r="Q42" s="251">
        <f>+'FIN-P&amp;L_CWS'!R207</f>
        <v>-10677809.289666668</v>
      </c>
      <c r="R42" s="251">
        <f>+'FIN-P&amp;L_CWS'!S207</f>
        <v>-10545546.287666667</v>
      </c>
      <c r="S42" s="251">
        <f>+'FIN-P&amp;L_CWS'!T207</f>
        <v>-10565111.287666667</v>
      </c>
      <c r="T42" s="251">
        <f>+'FIN-P&amp;L_CWS'!U207</f>
        <v>-10549146.287666667</v>
      </c>
      <c r="U42" s="251">
        <f>+'FIN-P&amp;L_CWS'!V207</f>
        <v>-10553856.287666667</v>
      </c>
      <c r="V42" s="251">
        <f>+'FIN-P&amp;L_CWS'!W207</f>
        <v>-9555717.9543333352</v>
      </c>
      <c r="W42" s="251">
        <f>+'FIN-P&amp;L_CWS'!X207</f>
        <v>-9522298.5243333336</v>
      </c>
      <c r="X42" s="251">
        <f>+'FIN-P&amp;L_CWS'!Y207</f>
        <v>-9485654.0943333339</v>
      </c>
      <c r="Y42" s="251">
        <f>+'FIN-P&amp;L_CWS'!Z207</f>
        <v>-9503011.1568333339</v>
      </c>
      <c r="Z42" s="251">
        <f>+'FIN-P&amp;L_CWS'!AA207</f>
        <v>-9420313.827333333</v>
      </c>
      <c r="AA42" s="251">
        <f>+'FIN-P&amp;L_CWS'!AB207</f>
        <v>-9422390.139833333</v>
      </c>
      <c r="AB42" s="251">
        <f>+'FIN-P&amp;L_CWS'!AC207</f>
        <v>-7752231.7382916659</v>
      </c>
      <c r="AC42" s="251">
        <f>+'FIN-P&amp;L_CWS'!AD207</f>
        <v>-7434949.6985583333</v>
      </c>
      <c r="AD42" s="251">
        <f>+'FIN-P&amp;L_CWS'!AE207</f>
        <v>-7319872.954758333</v>
      </c>
      <c r="AE42" s="251">
        <f>+'FIN-P&amp;L_CWS'!AF207</f>
        <v>-7341977.954758333</v>
      </c>
      <c r="AF42" s="251">
        <f>+'FIN-P&amp;L_CWS'!AG207</f>
        <v>-7214442.1609583329</v>
      </c>
      <c r="AG42" s="251">
        <f>+'FIN-P&amp;L_CWS'!AH207</f>
        <v>-7220742.1609583329</v>
      </c>
      <c r="AH42" s="251">
        <f>+'FIN-P&amp;L_CWS'!AI207</f>
        <v>-7215797.1609583329</v>
      </c>
      <c r="AI42" s="251">
        <f>+'FIN-P&amp;L_CWS'!AJ207</f>
        <v>-7322785.4047583332</v>
      </c>
      <c r="AJ42" s="251">
        <f>+'FIN-P&amp;L_CWS'!AK207</f>
        <v>-7318097.8547583325</v>
      </c>
      <c r="AK42" s="251">
        <f>+'FIN-P&amp;L_CWS'!AL207</f>
        <v>-7442866.5860583335</v>
      </c>
      <c r="AL42" s="251">
        <f>+'FIN-P&amp;L_CWS'!AM207</f>
        <v>-7526082.1798583334</v>
      </c>
      <c r="AM42" s="251">
        <f>+'FIN-P&amp;L_CWS'!AN207</f>
        <v>-7633520.1611583335</v>
      </c>
      <c r="AN42" s="251">
        <f>+'FIN-P&amp;L_CWS'!AO207</f>
        <v>-8975799.4123089593</v>
      </c>
      <c r="AO42" s="251">
        <f>+'FIN-P&amp;L_CWS'!AP207</f>
        <v>-8381470.8203489603</v>
      </c>
      <c r="AP42" s="251">
        <f>+'FIN-P&amp;L_CWS'!AQ207</f>
        <v>-8173563.4378089588</v>
      </c>
      <c r="AQ42" s="251">
        <f>+'FIN-P&amp;L_CWS'!AR207</f>
        <v>-8195668.4378089588</v>
      </c>
      <c r="AR42" s="251">
        <f>+'FIN-P&amp;L_CWS'!AS207</f>
        <v>-7978425.6830989588</v>
      </c>
      <c r="AS42" s="251">
        <f>+'FIN-P&amp;L_CWS'!AT207</f>
        <v>-7984725.6830989588</v>
      </c>
      <c r="AT42" s="251">
        <f>+'FIN-P&amp;L_CWS'!AU207</f>
        <v>-7979780.6830989588</v>
      </c>
      <c r="AU42" s="251">
        <f>+'FIN-P&amp;L_CWS'!AV207</f>
        <v>-8176374.0378089603</v>
      </c>
      <c r="AV42" s="251">
        <f>+'FIN-P&amp;L_CWS'!AW207</f>
        <v>-8171584.6378089599</v>
      </c>
      <c r="AW42" s="251">
        <f>+'FIN-P&amp;L_CWS'!AX207</f>
        <v>-8390915.9453489613</v>
      </c>
      <c r="AX42" s="251">
        <f>+'FIN-P&amp;L_CWS'!AY207</f>
        <v>-8563828.8000589591</v>
      </c>
      <c r="AY42" s="251">
        <f>+'FIN-P&amp;L_CWS'!AZ207</f>
        <v>-8765839.0575989597</v>
      </c>
      <c r="AZ42" s="251">
        <f>+'FIN-P&amp;L_CWS'!BA207</f>
        <v>-11883005.887746852</v>
      </c>
      <c r="BA42" s="251">
        <f>+'FIN-P&amp;L_CWS'!BB207</f>
        <v>-10867041.878232848</v>
      </c>
      <c r="BB42" s="251">
        <f>+'FIN-P&amp;L_CWS'!BC207</f>
        <v>-10521753.683394847</v>
      </c>
      <c r="BC42" s="251">
        <f>+'FIN-P&amp;L_CWS'!BD207</f>
        <v>-10543858.683394847</v>
      </c>
      <c r="BD42" s="251">
        <f>+'FIN-P&amp;L_CWS'!BE207</f>
        <v>-10184429.21355685</v>
      </c>
      <c r="BE42" s="251">
        <f>+'FIN-P&amp;L_CWS'!BF207</f>
        <v>-10190729.21355685</v>
      </c>
      <c r="BF42" s="251">
        <f>+'FIN-P&amp;L_CWS'!BG207</f>
        <v>-10185784.21355685</v>
      </c>
      <c r="BG42" s="251">
        <f>+'FIN-P&amp;L_CWS'!BH207</f>
        <v>-10524564.283394847</v>
      </c>
      <c r="BH42" s="251">
        <f>+'FIN-P&amp;L_CWS'!BI207</f>
        <v>-10519774.883394849</v>
      </c>
      <c r="BI42" s="251">
        <f>+'FIN-P&amp;L_CWS'!BJ207</f>
        <v>-10876487.003232848</v>
      </c>
      <c r="BJ42" s="251">
        <f>+'FIN-P&amp;L_CWS'!BK207</f>
        <v>-11191586.57307085</v>
      </c>
      <c r="BK42" s="251">
        <f>+'FIN-P&amp;L_CWS'!BL207</f>
        <v>-11525407.642908849</v>
      </c>
    </row>
    <row r="43" spans="1:64" x14ac:dyDescent="0.15">
      <c r="B43" s="33" t="s">
        <v>1130</v>
      </c>
      <c r="C43" s="251">
        <f>+'FIN-P&amp;L_CWS'!D208</f>
        <v>-28592</v>
      </c>
      <c r="D43" s="251">
        <f>+'FIN-P&amp;L_CWS'!E208</f>
        <v>-9417532.666666666</v>
      </c>
      <c r="E43" s="251">
        <f>+'FIN-P&amp;L_CWS'!F208</f>
        <v>-18779165</v>
      </c>
      <c r="F43" s="251">
        <f>+'FIN-P&amp;L_CWS'!G208</f>
        <v>-28143854</v>
      </c>
      <c r="G43" s="251">
        <f>+'FIN-P&amp;L_CWS'!H208</f>
        <v>-37504569.666666664</v>
      </c>
      <c r="H43" s="251">
        <f>+'FIN-P&amp;L_CWS'!I208</f>
        <v>-46900925.333333328</v>
      </c>
      <c r="I43" s="251">
        <f>+'FIN-P&amp;L_CWS'!J208</f>
        <v>-56298390.999999993</v>
      </c>
      <c r="J43" s="251">
        <f>+'FIN-P&amp;L_CWS'!K208</f>
        <v>-65728646.666666657</v>
      </c>
      <c r="K43" s="251">
        <f>+'FIN-P&amp;L_CWS'!L208</f>
        <v>-75126562.333333328</v>
      </c>
      <c r="L43" s="251">
        <f>+'FIN-P&amp;L_CWS'!M208</f>
        <v>-84518868</v>
      </c>
      <c r="M43" s="251">
        <f>+'FIN-P&amp;L_CWS'!N208</f>
        <v>-93876676.286666662</v>
      </c>
      <c r="N43" s="251">
        <f>+'FIN-P&amp;L_CWS'!O208</f>
        <v>-103220509.57333332</v>
      </c>
      <c r="O43" s="251">
        <f>+'FIN-P&amp;L_CWS'!P208</f>
        <v>-112543244.99999999</v>
      </c>
      <c r="P43" s="251">
        <f>+'FIN-P&amp;L_CWS'!Q208</f>
        <v>-123269133.71966664</v>
      </c>
      <c r="Q43" s="251">
        <f>+'FIN-P&amp;L_CWS'!R208</f>
        <v>-133946943.00933331</v>
      </c>
      <c r="R43" s="251">
        <f>+'FIN-P&amp;L_CWS'!S208</f>
        <v>-144492489.29699999</v>
      </c>
      <c r="S43" s="251">
        <f>+'FIN-P&amp;L_CWS'!T208</f>
        <v>-155057600.58466667</v>
      </c>
      <c r="T43" s="251">
        <f>+'FIN-P&amp;L_CWS'!U208</f>
        <v>-165606746.87233335</v>
      </c>
      <c r="U43" s="251">
        <f>+'FIN-P&amp;L_CWS'!V208</f>
        <v>-176160603.16000003</v>
      </c>
      <c r="V43" s="251">
        <f>+'FIN-P&amp;L_CWS'!W208</f>
        <v>-185716321.11433336</v>
      </c>
      <c r="W43" s="251">
        <f>+'FIN-P&amp;L_CWS'!X208</f>
        <v>-195238619.63866669</v>
      </c>
      <c r="X43" s="251">
        <f>+'FIN-P&amp;L_CWS'!Y208</f>
        <v>-204724273.73300001</v>
      </c>
      <c r="Y43" s="251">
        <f>+'FIN-P&amp;L_CWS'!Z208</f>
        <v>-214227284.88983333</v>
      </c>
      <c r="Z43" s="251">
        <f>+'FIN-P&amp;L_CWS'!AA208</f>
        <v>-223647598.71716666</v>
      </c>
      <c r="AA43" s="251">
        <f>+'FIN-P&amp;L_CWS'!AB208</f>
        <v>-233069988.85699999</v>
      </c>
      <c r="AB43" s="251">
        <f>+'FIN-P&amp;L_CWS'!AC208</f>
        <v>-240822220.59529167</v>
      </c>
      <c r="AC43" s="251">
        <f>+'FIN-P&amp;L_CWS'!AD208</f>
        <v>-248257170.29385</v>
      </c>
      <c r="AD43" s="251">
        <f>+'FIN-P&amp;L_CWS'!AE208</f>
        <v>-255577043.24860835</v>
      </c>
      <c r="AE43" s="251">
        <f>+'FIN-P&amp;L_CWS'!AF208</f>
        <v>-262919021.2033667</v>
      </c>
      <c r="AF43" s="251">
        <f>+'FIN-P&amp;L_CWS'!AG208</f>
        <v>-270133463.36432505</v>
      </c>
      <c r="AG43" s="251">
        <f>+'FIN-P&amp;L_CWS'!AH208</f>
        <v>-277354205.5252834</v>
      </c>
      <c r="AH43" s="251">
        <f>+'FIN-P&amp;L_CWS'!AI208</f>
        <v>-284570002.68624175</v>
      </c>
      <c r="AI43" s="251">
        <f>+'FIN-P&amp;L_CWS'!AJ208</f>
        <v>-291892788.09100008</v>
      </c>
      <c r="AJ43" s="251">
        <f>+'FIN-P&amp;L_CWS'!AK208</f>
        <v>-299210885.9457584</v>
      </c>
      <c r="AK43" s="251">
        <f>+'FIN-P&amp;L_CWS'!AL208</f>
        <v>-306653752.53181672</v>
      </c>
      <c r="AL43" s="251">
        <f>+'FIN-P&amp;L_CWS'!AM208</f>
        <v>-314179834.71167505</v>
      </c>
      <c r="AM43" s="251">
        <f>+'FIN-P&amp;L_CWS'!AN208</f>
        <v>-321813354.87283337</v>
      </c>
      <c r="AN43" s="251">
        <f>+'FIN-P&amp;L_CWS'!AO208</f>
        <v>-330789154.2851423</v>
      </c>
      <c r="AO43" s="251">
        <f>+'FIN-P&amp;L_CWS'!AP208</f>
        <v>-339170625.10549128</v>
      </c>
      <c r="AP43" s="251">
        <f>+'FIN-P&amp;L_CWS'!AQ208</f>
        <v>-347344188.54330021</v>
      </c>
      <c r="AQ43" s="251">
        <f>+'FIN-P&amp;L_CWS'!AR208</f>
        <v>-355539856.98110914</v>
      </c>
      <c r="AR43" s="251">
        <f>+'FIN-P&amp;L_CWS'!AS208</f>
        <v>-363518282.66420811</v>
      </c>
      <c r="AS43" s="251">
        <f>+'FIN-P&amp;L_CWS'!AT208</f>
        <v>-371503008.34730709</v>
      </c>
      <c r="AT43" s="251">
        <f>+'FIN-P&amp;L_CWS'!AU208</f>
        <v>-379482789.03040606</v>
      </c>
      <c r="AU43" s="251">
        <f>+'FIN-P&amp;L_CWS'!AV208</f>
        <v>-387659163.06821501</v>
      </c>
      <c r="AV43" s="251">
        <f>+'FIN-P&amp;L_CWS'!AW208</f>
        <v>-395830747.70602399</v>
      </c>
      <c r="AW43" s="251">
        <f>+'FIN-P&amp;L_CWS'!AX208</f>
        <v>-404221663.65137297</v>
      </c>
      <c r="AX43" s="251">
        <f>+'FIN-P&amp;L_CWS'!AY208</f>
        <v>-412785492.45143193</v>
      </c>
      <c r="AY43" s="251">
        <f>+'FIN-P&amp;L_CWS'!AZ208</f>
        <v>-421551331.50903088</v>
      </c>
      <c r="AZ43" s="251">
        <f>+'FIN-P&amp;L_CWS'!BA208</f>
        <v>-433434337.39677775</v>
      </c>
      <c r="BA43" s="251">
        <f>+'FIN-P&amp;L_CWS'!BB208</f>
        <v>-444301379.27501059</v>
      </c>
      <c r="BB43" s="251">
        <f>+'FIN-P&amp;L_CWS'!BC208</f>
        <v>-454823132.95840544</v>
      </c>
      <c r="BC43" s="251">
        <f>+'FIN-P&amp;L_CWS'!BD208</f>
        <v>-465366991.64180028</v>
      </c>
      <c r="BD43" s="251">
        <f>+'FIN-P&amp;L_CWS'!BE208</f>
        <v>-475551420.85535711</v>
      </c>
      <c r="BE43" s="251">
        <f>+'FIN-P&amp;L_CWS'!BF208</f>
        <v>-485742150.06891394</v>
      </c>
      <c r="BF43" s="251">
        <f>+'FIN-P&amp;L_CWS'!BG208</f>
        <v>-495927934.28247076</v>
      </c>
      <c r="BG43" s="251">
        <f>+'FIN-P&amp;L_CWS'!BH208</f>
        <v>-506452498.56586564</v>
      </c>
      <c r="BH43" s="251">
        <f>+'FIN-P&amp;L_CWS'!BI208</f>
        <v>-516972273.44926047</v>
      </c>
      <c r="BI43" s="251">
        <f>+'FIN-P&amp;L_CWS'!BJ208</f>
        <v>-527848760.45249331</v>
      </c>
      <c r="BJ43" s="251">
        <f>+'FIN-P&amp;L_CWS'!BK208</f>
        <v>-539040347.02556419</v>
      </c>
      <c r="BK43" s="251">
        <f>+'FIN-P&amp;L_CWS'!BL208</f>
        <v>-550565754.66847301</v>
      </c>
    </row>
    <row r="44" spans="1:64" x14ac:dyDescent="0.15">
      <c r="B44" s="33" t="s">
        <v>1132</v>
      </c>
      <c r="C44" s="251">
        <f>+'FIN-CASHFLOW_CWS'!C67</f>
        <v>-28592</v>
      </c>
      <c r="D44" s="251">
        <f>+'FIN-CASHFLOW_CWS'!D67</f>
        <v>-9431224</v>
      </c>
      <c r="E44" s="251">
        <f>+'FIN-CASHFLOW_CWS'!E67</f>
        <v>-9395824</v>
      </c>
      <c r="F44" s="251">
        <f>+'FIN-CASHFLOW_CWS'!F67</f>
        <v>-9373214</v>
      </c>
      <c r="G44" s="251">
        <f>+'FIN-CASHFLOW_CWS'!G67</f>
        <v>-9369074</v>
      </c>
      <c r="H44" s="251">
        <f>+'FIN-CASHFLOW_CWS'!H67</f>
        <v>-9394714</v>
      </c>
      <c r="I44" s="251">
        <f>+'FIN-CASHFLOW_CWS'!I67</f>
        <v>-9395824</v>
      </c>
      <c r="J44" s="251">
        <f>+'FIN-CASHFLOW_CWS'!J67</f>
        <v>-9428614</v>
      </c>
      <c r="K44" s="251">
        <f>+'FIN-CASHFLOW_CWS'!K67</f>
        <v>-9396274</v>
      </c>
      <c r="L44" s="251">
        <f>+'FIN-CASHFLOW_CWS'!L67</f>
        <v>-9404914</v>
      </c>
      <c r="M44" s="251">
        <f>+'FIN-CASHFLOW_CWS'!M67</f>
        <v>-9396491.6199999992</v>
      </c>
      <c r="N44" s="251">
        <f>+'FIN-CASHFLOW_CWS'!N67</f>
        <v>-9355691.6199999992</v>
      </c>
      <c r="O44" s="251">
        <f>+'FIN-CASHFLOW_CWS'!O67</f>
        <v>-9353293.7599999998</v>
      </c>
      <c r="P44" s="251">
        <f>+'FIN-CASHFLOW_CWS'!P67</f>
        <v>-10780959.552999999</v>
      </c>
      <c r="Q44" s="251">
        <f>+'FIN-CASHFLOW_CWS'!Q67</f>
        <v>-10751642.623000002</v>
      </c>
      <c r="R44" s="251">
        <f>+'FIN-CASHFLOW_CWS'!R67</f>
        <v>-10712767.121000001</v>
      </c>
      <c r="S44" s="251">
        <f>+'FIN-CASHFLOW_CWS'!S67</f>
        <v>-10563469.621000001</v>
      </c>
      <c r="T44" s="251">
        <f>+'FIN-CASHFLOW_CWS'!T67</f>
        <v>-10547504.621000001</v>
      </c>
      <c r="U44" s="251">
        <f>+'FIN-CASHFLOW_CWS'!U67</f>
        <v>-10552214.621000001</v>
      </c>
      <c r="V44" s="251">
        <f>+'FIN-CASHFLOW_CWS'!V67</f>
        <v>-9567709.6210000012</v>
      </c>
      <c r="W44" s="251">
        <f>+'FIN-CASHFLOW_CWS'!W67</f>
        <v>-9570590.1909999996</v>
      </c>
      <c r="X44" s="251">
        <f>+'FIN-CASHFLOW_CWS'!X67</f>
        <v>-9527195.7609999999</v>
      </c>
      <c r="Y44" s="251">
        <f>+'FIN-CASHFLOW_CWS'!Y67</f>
        <v>-9515271.5734999999</v>
      </c>
      <c r="Z44" s="251">
        <f>+'FIN-CASHFLOW_CWS'!Z67</f>
        <v>-9500836.743999999</v>
      </c>
      <c r="AA44" s="251">
        <f>+'FIN-CASHFLOW_CWS'!AA67</f>
        <v>-9423825.556499999</v>
      </c>
      <c r="AB44" s="251">
        <f>+'FIN-CASHFLOW_CWS'!AB67</f>
        <v>-7934486.3216249989</v>
      </c>
      <c r="AC44" s="251">
        <f>+'FIN-CASHFLOW_CWS'!AC67</f>
        <v>-7846631.3652250003</v>
      </c>
      <c r="AD44" s="251">
        <f>+'FIN-CASHFLOW_CWS'!AD67</f>
        <v>-7449552.121425</v>
      </c>
      <c r="AE44" s="251">
        <f>+'FIN-CASHFLOW_CWS'!AE67</f>
        <v>-7354799.621425</v>
      </c>
      <c r="AF44" s="251">
        <f>+'FIN-CASHFLOW_CWS'!AF67</f>
        <v>-7340486.3276249999</v>
      </c>
      <c r="AG44" s="251">
        <f>+'FIN-CASHFLOW_CWS'!AG67</f>
        <v>-7218983.8276249999</v>
      </c>
      <c r="AH44" s="251">
        <f>+'FIN-CASHFLOW_CWS'!AH67</f>
        <v>-7199458.8276249999</v>
      </c>
      <c r="AI44" s="251">
        <f>+'FIN-CASHFLOW_CWS'!AI67</f>
        <v>-7194139.5714250002</v>
      </c>
      <c r="AJ44" s="251">
        <f>+'FIN-CASHFLOW_CWS'!AJ67</f>
        <v>-7302674.5214249995</v>
      </c>
      <c r="AK44" s="251">
        <f>+'FIN-CASHFLOW_CWS'!AK67</f>
        <v>-7300032.0027250005</v>
      </c>
      <c r="AL44" s="251">
        <f>+'FIN-CASHFLOW_CWS'!AL67</f>
        <v>-7383601.3465250004</v>
      </c>
      <c r="AM44" s="251">
        <f>+'FIN-CASHFLOW_CWS'!AM67</f>
        <v>-7531970.5778250005</v>
      </c>
      <c r="AN44" s="251">
        <f>+'FIN-CASHFLOW_CWS'!AN67</f>
        <v>-9439812.0789756253</v>
      </c>
      <c r="AO44" s="251">
        <f>+'FIN-CASHFLOW_CWS'!AO67</f>
        <v>-9115429.9870156273</v>
      </c>
      <c r="AP44" s="251">
        <f>+'FIN-CASHFLOW_CWS'!AP67</f>
        <v>-8410837.6044756249</v>
      </c>
      <c r="AQ44" s="251">
        <f>+'FIN-CASHFLOW_CWS'!AQ67</f>
        <v>-8214139.8544756258</v>
      </c>
      <c r="AR44" s="251">
        <f>+'FIN-CASHFLOW_CWS'!AR67</f>
        <v>-8205699.8497656258</v>
      </c>
      <c r="AS44" s="251">
        <f>+'FIN-CASHFLOW_CWS'!AS67</f>
        <v>-7982967.3497656258</v>
      </c>
      <c r="AT44" s="251">
        <f>+'FIN-CASHFLOW_CWS'!AT67</f>
        <v>-7957792.5997656258</v>
      </c>
      <c r="AU44" s="251">
        <f>+'FIN-CASHFLOW_CWS'!AU67</f>
        <v>-7946603.2044756273</v>
      </c>
      <c r="AV44" s="251">
        <f>+'FIN-CASHFLOW_CWS'!AV67</f>
        <v>-8150069.8044756269</v>
      </c>
      <c r="AW44" s="251">
        <f>+'FIN-CASHFLOW_CWS'!AW67</f>
        <v>-8135442.8620156283</v>
      </c>
      <c r="AX44" s="251">
        <f>+'FIN-CASHFLOW_CWS'!AX67</f>
        <v>-8313931.466725626</v>
      </c>
      <c r="AY44" s="251">
        <f>+'FIN-CASHFLOW_CWS'!AY67</f>
        <v>-8555164.4742656257</v>
      </c>
      <c r="AZ44" s="251">
        <f>+'FIN-CASHFLOW_CWS'!AZ67</f>
        <v>-12454723.304413518</v>
      </c>
      <c r="BA44" s="251">
        <f>+'FIN-CASHFLOW_CWS'!BA67</f>
        <v>-12044030.144899515</v>
      </c>
      <c r="BB44" s="251">
        <f>+'FIN-CASHFLOW_CWS'!BB67</f>
        <v>-10898995.350061513</v>
      </c>
      <c r="BC44" s="251">
        <f>+'FIN-CASHFLOW_CWS'!BC67</f>
        <v>-10568672.400061514</v>
      </c>
      <c r="BD44" s="251">
        <f>+'FIN-CASHFLOW_CWS'!BD67</f>
        <v>-10557378.380223516</v>
      </c>
      <c r="BE44" s="251">
        <f>+'FIN-CASHFLOW_CWS'!BE67</f>
        <v>-10188970.880223516</v>
      </c>
      <c r="BF44" s="251">
        <f>+'FIN-CASHFLOW_CWS'!BF67</f>
        <v>-10157453.830223517</v>
      </c>
      <c r="BG44" s="251">
        <f>+'FIN-CASHFLOW_CWS'!BG67</f>
        <v>-10149118.450061513</v>
      </c>
      <c r="BH44" s="251">
        <f>+'FIN-CASHFLOW_CWS'!BH67</f>
        <v>-10492464.500061516</v>
      </c>
      <c r="BI44" s="251">
        <f>+'FIN-CASHFLOW_CWS'!BI67</f>
        <v>-10474704.119899515</v>
      </c>
      <c r="BJ44" s="251">
        <f>+'FIN-CASHFLOW_CWS'!BJ67</f>
        <v>-10790218.689737517</v>
      </c>
      <c r="BK44" s="251">
        <f>+'FIN-CASHFLOW_CWS'!BK67</f>
        <v>-11236767.009575516</v>
      </c>
      <c r="BL44" s="66"/>
    </row>
    <row r="45" spans="1:64" x14ac:dyDescent="0.15">
      <c r="B45" s="33" t="s">
        <v>1131</v>
      </c>
      <c r="C45" s="251">
        <f>+'FIN-CASHFLOW_CWS'!C70</f>
        <v>-28592</v>
      </c>
      <c r="D45" s="251">
        <f>+'FIN-CASHFLOW_CWS'!D70</f>
        <v>-9459816</v>
      </c>
      <c r="E45" s="251">
        <f>+'FIN-CASHFLOW_CWS'!E70</f>
        <v>-18855640</v>
      </c>
      <c r="F45" s="251">
        <f>+'FIN-CASHFLOW_CWS'!F70</f>
        <v>-28228854</v>
      </c>
      <c r="G45" s="251">
        <f>+'FIN-CASHFLOW_CWS'!G70</f>
        <v>-37597928</v>
      </c>
      <c r="H45" s="251">
        <f>+'FIN-CASHFLOW_CWS'!H70</f>
        <v>-46992642</v>
      </c>
      <c r="I45" s="251">
        <f>+'FIN-CASHFLOW_CWS'!I70</f>
        <v>-56388466</v>
      </c>
      <c r="J45" s="251">
        <f>+'FIN-CASHFLOW_CWS'!J70</f>
        <v>-65817080</v>
      </c>
      <c r="K45" s="251">
        <f>+'FIN-CASHFLOW_CWS'!K70</f>
        <v>-75213354</v>
      </c>
      <c r="L45" s="251">
        <f>+'FIN-CASHFLOW_CWS'!L70</f>
        <v>-84618268</v>
      </c>
      <c r="M45" s="251">
        <f>+'FIN-CASHFLOW_CWS'!M70</f>
        <v>-94014759.620000005</v>
      </c>
      <c r="N45" s="251">
        <f>+'FIN-CASHFLOW_CWS'!N70</f>
        <v>-103370451.24000001</v>
      </c>
      <c r="O45" s="251">
        <f>+'FIN-CASHFLOW_CWS'!O70</f>
        <v>-112723745.00000001</v>
      </c>
      <c r="P45" s="251">
        <f>+'FIN-CASHFLOW_CWS'!P70</f>
        <v>-123504704.55300002</v>
      </c>
      <c r="Q45" s="251">
        <f>+'FIN-CASHFLOW_CWS'!Q70</f>
        <v>-134256347.17600003</v>
      </c>
      <c r="R45" s="251">
        <f>+'FIN-CASHFLOW_CWS'!R70</f>
        <v>-144969114.29700002</v>
      </c>
      <c r="S45" s="251">
        <f>+'FIN-CASHFLOW_CWS'!S70</f>
        <v>-155532583.91800001</v>
      </c>
      <c r="T45" s="251">
        <f>+'FIN-CASHFLOW_CWS'!T70</f>
        <v>-166080088.539</v>
      </c>
      <c r="U45" s="251">
        <f>+'FIN-CASHFLOW_CWS'!U70</f>
        <v>-176632303.16</v>
      </c>
      <c r="V45" s="251">
        <f>+'FIN-CASHFLOW_CWS'!V70</f>
        <v>-186200012.78099999</v>
      </c>
      <c r="W45" s="251">
        <f>+'FIN-CASHFLOW_CWS'!W70</f>
        <v>-195770602.972</v>
      </c>
      <c r="X45" s="251">
        <f>+'FIN-CASHFLOW_CWS'!X70</f>
        <v>-205297798.73300001</v>
      </c>
      <c r="Y45" s="251">
        <f>+'FIN-CASHFLOW_CWS'!Y70</f>
        <v>-214813070.30650002</v>
      </c>
      <c r="Z45" s="251">
        <f>+'FIN-CASHFLOW_CWS'!Z70</f>
        <v>-224313907.05050001</v>
      </c>
      <c r="AA45" s="251">
        <f>+'FIN-CASHFLOW_CWS'!AA70</f>
        <v>-233737732.60699999</v>
      </c>
      <c r="AB45" s="251">
        <f>+'FIN-CASHFLOW_CWS'!AB70</f>
        <v>-241672218.92862499</v>
      </c>
      <c r="AC45" s="251">
        <f>+'FIN-CASHFLOW_CWS'!AC70</f>
        <v>-249518850.29384997</v>
      </c>
      <c r="AD45" s="251">
        <f>+'FIN-CASHFLOW_CWS'!AD70</f>
        <v>-256968402.41527498</v>
      </c>
      <c r="AE45" s="251">
        <f>+'FIN-CASHFLOW_CWS'!AE70</f>
        <v>-264323202.03669998</v>
      </c>
      <c r="AF45" s="251">
        <f>+'FIN-CASHFLOW_CWS'!AF70</f>
        <v>-271663688.36432499</v>
      </c>
      <c r="AG45" s="251">
        <f>+'FIN-CASHFLOW_CWS'!AG70</f>
        <v>-278882672.19194996</v>
      </c>
      <c r="AH45" s="251">
        <f>+'FIN-CASHFLOW_CWS'!AH70</f>
        <v>-286082131.01957494</v>
      </c>
      <c r="AI45" s="251">
        <f>+'FIN-CASHFLOW_CWS'!AI70</f>
        <v>-293276270.59099996</v>
      </c>
      <c r="AJ45" s="251">
        <f>+'FIN-CASHFLOW_CWS'!AJ70</f>
        <v>-300578945.11242497</v>
      </c>
      <c r="AK45" s="251">
        <f>+'FIN-CASHFLOW_CWS'!AK70</f>
        <v>-307878977.11514997</v>
      </c>
      <c r="AL45" s="251">
        <f>+'FIN-CASHFLOW_CWS'!AL70</f>
        <v>-315262578.46167499</v>
      </c>
      <c r="AM45" s="251">
        <f>+'FIN-CASHFLOW_CWS'!AM70</f>
        <v>-322794549.0395</v>
      </c>
      <c r="AN45" s="251">
        <f>+'FIN-CASHFLOW_CWS'!AN70</f>
        <v>-332234361.11847562</v>
      </c>
      <c r="AO45" s="251">
        <f>+'FIN-CASHFLOW_CWS'!AO70</f>
        <v>-341349791.10549122</v>
      </c>
      <c r="AP45" s="251">
        <f>+'FIN-CASHFLOW_CWS'!AP70</f>
        <v>-349760628.70996684</v>
      </c>
      <c r="AQ45" s="251">
        <f>+'FIN-CASHFLOW_CWS'!AQ70</f>
        <v>-357974768.56444246</v>
      </c>
      <c r="AR45" s="251">
        <f>+'FIN-CASHFLOW_CWS'!AR70</f>
        <v>-366180468.41420805</v>
      </c>
      <c r="AS45" s="251">
        <f>+'FIN-CASHFLOW_CWS'!AS70</f>
        <v>-374163435.76397365</v>
      </c>
      <c r="AT45" s="251">
        <f>+'FIN-CASHFLOW_CWS'!AT70</f>
        <v>-382121228.36373925</v>
      </c>
      <c r="AU45" s="251">
        <f>+'FIN-CASHFLOW_CWS'!AU70</f>
        <v>-390067831.56821489</v>
      </c>
      <c r="AV45" s="251">
        <f>+'FIN-CASHFLOW_CWS'!AV70</f>
        <v>-398217901.3726905</v>
      </c>
      <c r="AW45" s="251">
        <f>+'FIN-CASHFLOW_CWS'!AW70</f>
        <v>-406353344.2347061</v>
      </c>
      <c r="AX45" s="251">
        <f>+'FIN-CASHFLOW_CWS'!AX70</f>
        <v>-414667275.70143175</v>
      </c>
      <c r="AY45" s="251">
        <f>+'FIN-CASHFLOW_CWS'!AY70</f>
        <v>-423222440.17569739</v>
      </c>
      <c r="AZ45" s="251">
        <f>+'FIN-CASHFLOW_CWS'!AZ70</f>
        <v>-435677163.48011088</v>
      </c>
      <c r="BA45" s="251">
        <f>+'FIN-CASHFLOW_CWS'!BA70</f>
        <v>-447721193.62501037</v>
      </c>
      <c r="BB45" s="251">
        <f>+'FIN-CASHFLOW_CWS'!BB70</f>
        <v>-458620188.97507191</v>
      </c>
      <c r="BC45" s="251">
        <f>+'FIN-CASHFLOW_CWS'!BC70</f>
        <v>-469188861.3751334</v>
      </c>
      <c r="BD45" s="251">
        <f>+'FIN-CASHFLOW_CWS'!BD70</f>
        <v>-479746239.75535691</v>
      </c>
      <c r="BE45" s="251">
        <f>+'FIN-CASHFLOW_CWS'!BE70</f>
        <v>-489935210.63558042</v>
      </c>
      <c r="BF45" s="251">
        <f>+'FIN-CASHFLOW_CWS'!BF70</f>
        <v>-500092664.46580392</v>
      </c>
      <c r="BG45" s="251">
        <f>+'FIN-CASHFLOW_CWS'!BG70</f>
        <v>-510241782.91586542</v>
      </c>
      <c r="BH45" s="251">
        <f>+'FIN-CASHFLOW_CWS'!BH70</f>
        <v>-520734247.41592693</v>
      </c>
      <c r="BI45" s="251">
        <f>+'FIN-CASHFLOW_CWS'!BI70</f>
        <v>-531208951.53582644</v>
      </c>
      <c r="BJ45" s="251">
        <f>+'FIN-CASHFLOW_CWS'!BJ70</f>
        <v>-541999170.225564</v>
      </c>
      <c r="BK45" s="251">
        <f>+'FIN-CASHFLOW_CWS'!BK70</f>
        <v>-553235937.23513949</v>
      </c>
    </row>
    <row r="47" spans="1:64" x14ac:dyDescent="0.15">
      <c r="A47" s="252" t="s">
        <v>971</v>
      </c>
      <c r="C47" s="74" t="s">
        <v>147</v>
      </c>
      <c r="D47" s="363" t="s">
        <v>35</v>
      </c>
      <c r="E47" s="363"/>
      <c r="F47" s="363"/>
      <c r="G47" s="363"/>
      <c r="H47" s="363"/>
      <c r="I47" s="363"/>
      <c r="J47" s="363"/>
      <c r="K47" s="363"/>
      <c r="L47" s="363"/>
      <c r="M47" s="363"/>
      <c r="N47" s="363"/>
      <c r="O47" s="363"/>
      <c r="P47" s="363" t="s">
        <v>36</v>
      </c>
      <c r="Q47" s="363"/>
      <c r="R47" s="363"/>
      <c r="S47" s="363"/>
      <c r="T47" s="363"/>
      <c r="U47" s="363"/>
      <c r="V47" s="363"/>
      <c r="W47" s="363"/>
      <c r="X47" s="363"/>
      <c r="Y47" s="363"/>
      <c r="Z47" s="363"/>
      <c r="AA47" s="363"/>
      <c r="AB47" s="363" t="s">
        <v>37</v>
      </c>
      <c r="AC47" s="363"/>
      <c r="AD47" s="363"/>
      <c r="AE47" s="363"/>
      <c r="AF47" s="363"/>
      <c r="AG47" s="363"/>
      <c r="AH47" s="363"/>
      <c r="AI47" s="363"/>
      <c r="AJ47" s="363"/>
      <c r="AK47" s="363"/>
      <c r="AL47" s="363"/>
      <c r="AM47" s="363"/>
      <c r="AN47" s="363" t="s">
        <v>38</v>
      </c>
      <c r="AO47" s="363"/>
      <c r="AP47" s="363"/>
      <c r="AQ47" s="363"/>
      <c r="AR47" s="363"/>
      <c r="AS47" s="363"/>
      <c r="AT47" s="363"/>
      <c r="AU47" s="363"/>
      <c r="AV47" s="363"/>
      <c r="AW47" s="363"/>
      <c r="AX47" s="363"/>
      <c r="AY47" s="363"/>
      <c r="AZ47" s="363" t="s">
        <v>39</v>
      </c>
      <c r="BA47" s="363"/>
      <c r="BB47" s="363"/>
      <c r="BC47" s="363"/>
      <c r="BD47" s="363"/>
      <c r="BE47" s="363"/>
      <c r="BF47" s="363"/>
      <c r="BG47" s="363"/>
      <c r="BH47" s="363"/>
      <c r="BI47" s="363"/>
      <c r="BJ47" s="363"/>
      <c r="BK47" s="363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811</v>
      </c>
      <c r="C49" s="251">
        <f>+C42</f>
        <v>-28592</v>
      </c>
      <c r="D49" s="251">
        <f t="shared" ref="D49:BK49" si="3">+D42</f>
        <v>-9388940.666666666</v>
      </c>
      <c r="E49" s="251">
        <f t="shared" si="3"/>
        <v>-9361632.333333334</v>
      </c>
      <c r="F49" s="251">
        <f t="shared" si="3"/>
        <v>-9364689</v>
      </c>
      <c r="G49" s="251">
        <f t="shared" si="3"/>
        <v>-9360715.666666666</v>
      </c>
      <c r="H49" s="251">
        <f t="shared" si="3"/>
        <v>-9396355.666666666</v>
      </c>
      <c r="I49" s="251">
        <f t="shared" si="3"/>
        <v>-9397465.666666666</v>
      </c>
      <c r="J49" s="251">
        <f t="shared" si="3"/>
        <v>-9430255.666666666</v>
      </c>
      <c r="K49" s="251">
        <f t="shared" si="3"/>
        <v>-9397915.666666666</v>
      </c>
      <c r="L49" s="251">
        <f t="shared" si="3"/>
        <v>-9392305.666666666</v>
      </c>
      <c r="M49" s="251">
        <f t="shared" si="3"/>
        <v>-9357808.2866666652</v>
      </c>
      <c r="N49" s="251">
        <f t="shared" si="3"/>
        <v>-9343833.2866666652</v>
      </c>
      <c r="O49" s="251">
        <f t="shared" si="3"/>
        <v>-9322735.4266666658</v>
      </c>
      <c r="P49" s="251">
        <f t="shared" si="3"/>
        <v>-10725888.719666665</v>
      </c>
      <c r="Q49" s="251">
        <f t="shared" si="3"/>
        <v>-10677809.289666668</v>
      </c>
      <c r="R49" s="251">
        <f t="shared" si="3"/>
        <v>-10545546.287666667</v>
      </c>
      <c r="S49" s="251">
        <f t="shared" si="3"/>
        <v>-10565111.287666667</v>
      </c>
      <c r="T49" s="251">
        <f t="shared" si="3"/>
        <v>-10549146.287666667</v>
      </c>
      <c r="U49" s="251">
        <f t="shared" si="3"/>
        <v>-10553856.287666667</v>
      </c>
      <c r="V49" s="251">
        <f t="shared" si="3"/>
        <v>-9555717.9543333352</v>
      </c>
      <c r="W49" s="251">
        <f t="shared" si="3"/>
        <v>-9522298.5243333336</v>
      </c>
      <c r="X49" s="251">
        <f t="shared" si="3"/>
        <v>-9485654.0943333339</v>
      </c>
      <c r="Y49" s="251">
        <f t="shared" si="3"/>
        <v>-9503011.1568333339</v>
      </c>
      <c r="Z49" s="251">
        <f t="shared" si="3"/>
        <v>-9420313.827333333</v>
      </c>
      <c r="AA49" s="251">
        <f t="shared" si="3"/>
        <v>-9422390.139833333</v>
      </c>
      <c r="AB49" s="251">
        <f t="shared" si="3"/>
        <v>-7752231.7382916659</v>
      </c>
      <c r="AC49" s="251">
        <f t="shared" si="3"/>
        <v>-7434949.6985583333</v>
      </c>
      <c r="AD49" s="251">
        <f t="shared" si="3"/>
        <v>-7319872.954758333</v>
      </c>
      <c r="AE49" s="251">
        <f t="shared" si="3"/>
        <v>-7341977.954758333</v>
      </c>
      <c r="AF49" s="251">
        <f t="shared" si="3"/>
        <v>-7214442.1609583329</v>
      </c>
      <c r="AG49" s="251">
        <f t="shared" si="3"/>
        <v>-7220742.1609583329</v>
      </c>
      <c r="AH49" s="251">
        <f t="shared" si="3"/>
        <v>-7215797.1609583329</v>
      </c>
      <c r="AI49" s="251">
        <f t="shared" si="3"/>
        <v>-7322785.4047583332</v>
      </c>
      <c r="AJ49" s="251">
        <f t="shared" si="3"/>
        <v>-7318097.8547583325</v>
      </c>
      <c r="AK49" s="251">
        <f t="shared" si="3"/>
        <v>-7442866.5860583335</v>
      </c>
      <c r="AL49" s="251">
        <f t="shared" si="3"/>
        <v>-7526082.1798583334</v>
      </c>
      <c r="AM49" s="251">
        <f t="shared" si="3"/>
        <v>-7633520.1611583335</v>
      </c>
      <c r="AN49" s="251">
        <f t="shared" si="3"/>
        <v>-8975799.4123089593</v>
      </c>
      <c r="AO49" s="251">
        <f t="shared" si="3"/>
        <v>-8381470.8203489603</v>
      </c>
      <c r="AP49" s="251">
        <f t="shared" si="3"/>
        <v>-8173563.4378089588</v>
      </c>
      <c r="AQ49" s="251">
        <f t="shared" si="3"/>
        <v>-8195668.4378089588</v>
      </c>
      <c r="AR49" s="251">
        <f t="shared" si="3"/>
        <v>-7978425.6830989588</v>
      </c>
      <c r="AS49" s="251">
        <f t="shared" si="3"/>
        <v>-7984725.6830989588</v>
      </c>
      <c r="AT49" s="251">
        <f t="shared" si="3"/>
        <v>-7979780.6830989588</v>
      </c>
      <c r="AU49" s="251">
        <f t="shared" si="3"/>
        <v>-8176374.0378089603</v>
      </c>
      <c r="AV49" s="251">
        <f t="shared" si="3"/>
        <v>-8171584.6378089599</v>
      </c>
      <c r="AW49" s="251">
        <f t="shared" si="3"/>
        <v>-8390915.9453489613</v>
      </c>
      <c r="AX49" s="251">
        <f t="shared" si="3"/>
        <v>-8563828.8000589591</v>
      </c>
      <c r="AY49" s="251">
        <f t="shared" si="3"/>
        <v>-8765839.0575989597</v>
      </c>
      <c r="AZ49" s="251">
        <f t="shared" si="3"/>
        <v>-11883005.887746852</v>
      </c>
      <c r="BA49" s="251">
        <f t="shared" si="3"/>
        <v>-10867041.878232848</v>
      </c>
      <c r="BB49" s="251">
        <f t="shared" si="3"/>
        <v>-10521753.683394847</v>
      </c>
      <c r="BC49" s="251">
        <f t="shared" si="3"/>
        <v>-10543858.683394847</v>
      </c>
      <c r="BD49" s="251">
        <f t="shared" si="3"/>
        <v>-10184429.21355685</v>
      </c>
      <c r="BE49" s="251">
        <f t="shared" si="3"/>
        <v>-10190729.21355685</v>
      </c>
      <c r="BF49" s="251">
        <f t="shared" si="3"/>
        <v>-10185784.21355685</v>
      </c>
      <c r="BG49" s="251">
        <f t="shared" si="3"/>
        <v>-10524564.283394847</v>
      </c>
      <c r="BH49" s="251">
        <f t="shared" si="3"/>
        <v>-10519774.883394849</v>
      </c>
      <c r="BI49" s="251">
        <f t="shared" si="3"/>
        <v>-10876487.003232848</v>
      </c>
      <c r="BJ49" s="251">
        <f t="shared" si="3"/>
        <v>-11191586.57307085</v>
      </c>
      <c r="BK49" s="251">
        <f t="shared" si="3"/>
        <v>-11525407.642908849</v>
      </c>
    </row>
    <row r="50" spans="1:64" x14ac:dyDescent="0.15">
      <c r="B50" s="33" t="s">
        <v>970</v>
      </c>
      <c r="C50" s="251">
        <f>+C44</f>
        <v>-28592</v>
      </c>
      <c r="D50" s="251">
        <f t="shared" ref="D50:BK50" si="4">+D44</f>
        <v>-9431224</v>
      </c>
      <c r="E50" s="251">
        <f t="shared" si="4"/>
        <v>-9395824</v>
      </c>
      <c r="F50" s="251">
        <f t="shared" si="4"/>
        <v>-9373214</v>
      </c>
      <c r="G50" s="251">
        <f t="shared" si="4"/>
        <v>-9369074</v>
      </c>
      <c r="H50" s="251">
        <f t="shared" si="4"/>
        <v>-9394714</v>
      </c>
      <c r="I50" s="251">
        <f t="shared" si="4"/>
        <v>-9395824</v>
      </c>
      <c r="J50" s="251">
        <f t="shared" si="4"/>
        <v>-9428614</v>
      </c>
      <c r="K50" s="251">
        <f t="shared" si="4"/>
        <v>-9396274</v>
      </c>
      <c r="L50" s="251">
        <f t="shared" si="4"/>
        <v>-9404914</v>
      </c>
      <c r="M50" s="251">
        <f t="shared" si="4"/>
        <v>-9396491.6199999992</v>
      </c>
      <c r="N50" s="251">
        <f t="shared" si="4"/>
        <v>-9355691.6199999992</v>
      </c>
      <c r="O50" s="251">
        <f t="shared" si="4"/>
        <v>-9353293.7599999998</v>
      </c>
      <c r="P50" s="251">
        <f t="shared" si="4"/>
        <v>-10780959.552999999</v>
      </c>
      <c r="Q50" s="251">
        <f t="shared" si="4"/>
        <v>-10751642.623000002</v>
      </c>
      <c r="R50" s="251">
        <f t="shared" si="4"/>
        <v>-10712767.121000001</v>
      </c>
      <c r="S50" s="251">
        <f t="shared" si="4"/>
        <v>-10563469.621000001</v>
      </c>
      <c r="T50" s="251">
        <f t="shared" si="4"/>
        <v>-10547504.621000001</v>
      </c>
      <c r="U50" s="251">
        <f t="shared" si="4"/>
        <v>-10552214.621000001</v>
      </c>
      <c r="V50" s="251">
        <f t="shared" si="4"/>
        <v>-9567709.6210000012</v>
      </c>
      <c r="W50" s="251">
        <f t="shared" si="4"/>
        <v>-9570590.1909999996</v>
      </c>
      <c r="X50" s="251">
        <f t="shared" si="4"/>
        <v>-9527195.7609999999</v>
      </c>
      <c r="Y50" s="251">
        <f t="shared" si="4"/>
        <v>-9515271.5734999999</v>
      </c>
      <c r="Z50" s="251">
        <f t="shared" si="4"/>
        <v>-9500836.743999999</v>
      </c>
      <c r="AA50" s="251">
        <f t="shared" si="4"/>
        <v>-9423825.556499999</v>
      </c>
      <c r="AB50" s="251">
        <f t="shared" si="4"/>
        <v>-7934486.3216249989</v>
      </c>
      <c r="AC50" s="251">
        <f t="shared" si="4"/>
        <v>-7846631.3652250003</v>
      </c>
      <c r="AD50" s="251">
        <f t="shared" si="4"/>
        <v>-7449552.121425</v>
      </c>
      <c r="AE50" s="251">
        <f t="shared" si="4"/>
        <v>-7354799.621425</v>
      </c>
      <c r="AF50" s="251">
        <f t="shared" si="4"/>
        <v>-7340486.3276249999</v>
      </c>
      <c r="AG50" s="251">
        <f t="shared" si="4"/>
        <v>-7218983.8276249999</v>
      </c>
      <c r="AH50" s="251">
        <f t="shared" si="4"/>
        <v>-7199458.8276249999</v>
      </c>
      <c r="AI50" s="251">
        <f t="shared" si="4"/>
        <v>-7194139.5714250002</v>
      </c>
      <c r="AJ50" s="251">
        <f t="shared" si="4"/>
        <v>-7302674.5214249995</v>
      </c>
      <c r="AK50" s="251">
        <f t="shared" si="4"/>
        <v>-7300032.0027250005</v>
      </c>
      <c r="AL50" s="251">
        <f t="shared" si="4"/>
        <v>-7383601.3465250004</v>
      </c>
      <c r="AM50" s="251">
        <f t="shared" si="4"/>
        <v>-7531970.5778250005</v>
      </c>
      <c r="AN50" s="251">
        <f t="shared" si="4"/>
        <v>-9439812.0789756253</v>
      </c>
      <c r="AO50" s="251">
        <f t="shared" si="4"/>
        <v>-9115429.9870156273</v>
      </c>
      <c r="AP50" s="251">
        <f t="shared" si="4"/>
        <v>-8410837.6044756249</v>
      </c>
      <c r="AQ50" s="251">
        <f t="shared" si="4"/>
        <v>-8214139.8544756258</v>
      </c>
      <c r="AR50" s="251">
        <f t="shared" si="4"/>
        <v>-8205699.8497656258</v>
      </c>
      <c r="AS50" s="251">
        <f t="shared" si="4"/>
        <v>-7982967.3497656258</v>
      </c>
      <c r="AT50" s="251">
        <f t="shared" si="4"/>
        <v>-7957792.5997656258</v>
      </c>
      <c r="AU50" s="251">
        <f t="shared" si="4"/>
        <v>-7946603.2044756273</v>
      </c>
      <c r="AV50" s="251">
        <f t="shared" si="4"/>
        <v>-8150069.8044756269</v>
      </c>
      <c r="AW50" s="251">
        <f t="shared" si="4"/>
        <v>-8135442.8620156283</v>
      </c>
      <c r="AX50" s="251">
        <f t="shared" si="4"/>
        <v>-8313931.466725626</v>
      </c>
      <c r="AY50" s="251">
        <f t="shared" si="4"/>
        <v>-8555164.4742656257</v>
      </c>
      <c r="AZ50" s="251">
        <f t="shared" si="4"/>
        <v>-12454723.304413518</v>
      </c>
      <c r="BA50" s="251">
        <f t="shared" si="4"/>
        <v>-12044030.144899515</v>
      </c>
      <c r="BB50" s="251">
        <f t="shared" si="4"/>
        <v>-10898995.350061513</v>
      </c>
      <c r="BC50" s="251">
        <f t="shared" si="4"/>
        <v>-10568672.400061514</v>
      </c>
      <c r="BD50" s="251">
        <f t="shared" si="4"/>
        <v>-10557378.380223516</v>
      </c>
      <c r="BE50" s="251">
        <f t="shared" si="4"/>
        <v>-10188970.880223516</v>
      </c>
      <c r="BF50" s="251">
        <f t="shared" si="4"/>
        <v>-10157453.830223517</v>
      </c>
      <c r="BG50" s="251">
        <f t="shared" si="4"/>
        <v>-10149118.450061513</v>
      </c>
      <c r="BH50" s="251">
        <f t="shared" si="4"/>
        <v>-10492464.500061516</v>
      </c>
      <c r="BI50" s="251">
        <f t="shared" si="4"/>
        <v>-10474704.119899515</v>
      </c>
      <c r="BJ50" s="251">
        <f t="shared" si="4"/>
        <v>-10790218.689737517</v>
      </c>
      <c r="BK50" s="251">
        <f t="shared" si="4"/>
        <v>-11236767.009575516</v>
      </c>
      <c r="BL50" s="66"/>
    </row>
    <row r="51" spans="1:64" x14ac:dyDescent="0.15">
      <c r="B51" s="33"/>
      <c r="C51" s="251"/>
      <c r="D51" s="251"/>
      <c r="E51" s="251"/>
      <c r="F51" s="251"/>
      <c r="G51" s="251"/>
      <c r="H51" s="251"/>
      <c r="I51" s="251"/>
      <c r="J51" s="251"/>
      <c r="K51" s="251"/>
      <c r="L51" s="251"/>
      <c r="M51" s="251"/>
      <c r="N51" s="251"/>
      <c r="O51" s="251"/>
      <c r="P51" s="251"/>
      <c r="Q51" s="251"/>
      <c r="R51" s="251"/>
      <c r="S51" s="251"/>
      <c r="T51" s="251"/>
      <c r="U51" s="251"/>
      <c r="V51" s="251"/>
      <c r="W51" s="251"/>
      <c r="X51" s="251"/>
      <c r="Y51" s="251"/>
      <c r="Z51" s="251"/>
      <c r="AA51" s="251"/>
      <c r="AB51" s="251"/>
      <c r="AC51" s="251"/>
      <c r="AD51" s="251"/>
      <c r="AE51" s="251"/>
      <c r="AF51" s="251"/>
      <c r="AG51" s="251"/>
      <c r="AH51" s="251"/>
      <c r="AI51" s="251"/>
      <c r="AJ51" s="251"/>
      <c r="AK51" s="251"/>
      <c r="AL51" s="251"/>
      <c r="AM51" s="251"/>
      <c r="AN51" s="251"/>
      <c r="AO51" s="251"/>
      <c r="AP51" s="251"/>
      <c r="AQ51" s="251"/>
      <c r="AR51" s="251"/>
      <c r="AS51" s="251"/>
      <c r="AT51" s="251"/>
      <c r="AU51" s="251"/>
      <c r="AV51" s="251"/>
      <c r="AW51" s="251"/>
      <c r="AX51" s="251"/>
      <c r="AY51" s="251"/>
      <c r="AZ51" s="251"/>
      <c r="BA51" s="251"/>
      <c r="BB51" s="251"/>
      <c r="BC51" s="251"/>
      <c r="BD51" s="251"/>
      <c r="BE51" s="251"/>
      <c r="BF51" s="251"/>
      <c r="BG51" s="251"/>
      <c r="BH51" s="251"/>
      <c r="BI51" s="251"/>
      <c r="BJ51" s="251"/>
      <c r="BK51" s="251"/>
      <c r="BL51" s="66"/>
    </row>
    <row r="52" spans="1:64" x14ac:dyDescent="0.15">
      <c r="A52" s="252" t="s">
        <v>1043</v>
      </c>
    </row>
    <row r="53" spans="1:64" x14ac:dyDescent="0.15">
      <c r="A53"/>
      <c r="C53" s="74" t="s">
        <v>147</v>
      </c>
      <c r="D53" s="363" t="s">
        <v>35</v>
      </c>
      <c r="E53" s="363"/>
      <c r="F53" s="363"/>
      <c r="G53" s="363"/>
      <c r="H53" s="363"/>
      <c r="I53" s="363"/>
      <c r="J53" s="363"/>
      <c r="K53" s="363"/>
      <c r="L53" s="363"/>
      <c r="M53" s="363"/>
      <c r="N53" s="363"/>
      <c r="O53" s="363"/>
      <c r="P53" s="363" t="s">
        <v>36</v>
      </c>
      <c r="Q53" s="363"/>
      <c r="R53" s="363"/>
      <c r="S53" s="363"/>
      <c r="T53" s="363"/>
      <c r="U53" s="363"/>
      <c r="V53" s="363"/>
      <c r="W53" s="363"/>
      <c r="X53" s="363"/>
      <c r="Y53" s="363"/>
      <c r="Z53" s="363"/>
      <c r="AA53" s="363"/>
      <c r="AB53" s="363" t="s">
        <v>37</v>
      </c>
      <c r="AC53" s="363"/>
      <c r="AD53" s="363"/>
      <c r="AE53" s="363"/>
      <c r="AF53" s="363"/>
      <c r="AG53" s="363"/>
      <c r="AH53" s="363"/>
      <c r="AI53" s="363"/>
      <c r="AJ53" s="363"/>
      <c r="AK53" s="363"/>
      <c r="AL53" s="363"/>
      <c r="AM53" s="363"/>
      <c r="AN53" s="363" t="s">
        <v>38</v>
      </c>
      <c r="AO53" s="363"/>
      <c r="AP53" s="363"/>
      <c r="AQ53" s="363"/>
      <c r="AR53" s="363"/>
      <c r="AS53" s="363"/>
      <c r="AT53" s="363"/>
      <c r="AU53" s="363"/>
      <c r="AV53" s="363"/>
      <c r="AW53" s="363"/>
      <c r="AX53" s="363"/>
      <c r="AY53" s="363"/>
      <c r="AZ53" s="363" t="s">
        <v>39</v>
      </c>
      <c r="BA53" s="363"/>
      <c r="BB53" s="363"/>
      <c r="BC53" s="363"/>
      <c r="BD53" s="363"/>
      <c r="BE53" s="363"/>
      <c r="BF53" s="363"/>
      <c r="BG53" s="363"/>
      <c r="BH53" s="363"/>
      <c r="BI53" s="363"/>
      <c r="BJ53" s="363"/>
      <c r="BK53" s="363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811</v>
      </c>
      <c r="C55" s="251">
        <f>+C42</f>
        <v>-28592</v>
      </c>
      <c r="D55" s="251">
        <f t="shared" ref="D55:BK58" si="5">+D42</f>
        <v>-9388940.666666666</v>
      </c>
      <c r="E55" s="251">
        <f t="shared" si="5"/>
        <v>-9361632.333333334</v>
      </c>
      <c r="F55" s="251">
        <f t="shared" si="5"/>
        <v>-9364689</v>
      </c>
      <c r="G55" s="251">
        <f t="shared" si="5"/>
        <v>-9360715.666666666</v>
      </c>
      <c r="H55" s="251">
        <f t="shared" si="5"/>
        <v>-9396355.666666666</v>
      </c>
      <c r="I55" s="251">
        <f t="shared" si="5"/>
        <v>-9397465.666666666</v>
      </c>
      <c r="J55" s="251">
        <f t="shared" si="5"/>
        <v>-9430255.666666666</v>
      </c>
      <c r="K55" s="251">
        <f t="shared" si="5"/>
        <v>-9397915.666666666</v>
      </c>
      <c r="L55" s="251">
        <f t="shared" si="5"/>
        <v>-9392305.666666666</v>
      </c>
      <c r="M55" s="251">
        <f t="shared" si="5"/>
        <v>-9357808.2866666652</v>
      </c>
      <c r="N55" s="251">
        <f t="shared" si="5"/>
        <v>-9343833.2866666652</v>
      </c>
      <c r="O55" s="251">
        <f t="shared" si="5"/>
        <v>-9322735.4266666658</v>
      </c>
      <c r="P55" s="251">
        <f t="shared" si="5"/>
        <v>-10725888.719666665</v>
      </c>
      <c r="Q55" s="251">
        <f t="shared" si="5"/>
        <v>-10677809.289666668</v>
      </c>
      <c r="R55" s="251">
        <f t="shared" si="5"/>
        <v>-10545546.287666667</v>
      </c>
      <c r="S55" s="251">
        <f t="shared" si="5"/>
        <v>-10565111.287666667</v>
      </c>
      <c r="T55" s="251">
        <f t="shared" si="5"/>
        <v>-10549146.287666667</v>
      </c>
      <c r="U55" s="251">
        <f t="shared" si="5"/>
        <v>-10553856.287666667</v>
      </c>
      <c r="V55" s="251">
        <f t="shared" si="5"/>
        <v>-9555717.9543333352</v>
      </c>
      <c r="W55" s="251">
        <f t="shared" si="5"/>
        <v>-9522298.5243333336</v>
      </c>
      <c r="X55" s="251">
        <f t="shared" si="5"/>
        <v>-9485654.0943333339</v>
      </c>
      <c r="Y55" s="251">
        <f t="shared" si="5"/>
        <v>-9503011.1568333339</v>
      </c>
      <c r="Z55" s="251">
        <f t="shared" si="5"/>
        <v>-9420313.827333333</v>
      </c>
      <c r="AA55" s="251">
        <f t="shared" si="5"/>
        <v>-9422390.139833333</v>
      </c>
      <c r="AB55" s="251">
        <f t="shared" si="5"/>
        <v>-7752231.7382916659</v>
      </c>
      <c r="AC55" s="251">
        <f t="shared" si="5"/>
        <v>-7434949.6985583333</v>
      </c>
      <c r="AD55" s="251">
        <f t="shared" si="5"/>
        <v>-7319872.954758333</v>
      </c>
      <c r="AE55" s="251">
        <f t="shared" si="5"/>
        <v>-7341977.954758333</v>
      </c>
      <c r="AF55" s="251">
        <f t="shared" si="5"/>
        <v>-7214442.1609583329</v>
      </c>
      <c r="AG55" s="251">
        <f t="shared" si="5"/>
        <v>-7220742.1609583329</v>
      </c>
      <c r="AH55" s="251">
        <f t="shared" si="5"/>
        <v>-7215797.1609583329</v>
      </c>
      <c r="AI55" s="251">
        <f t="shared" si="5"/>
        <v>-7322785.4047583332</v>
      </c>
      <c r="AJ55" s="251">
        <f t="shared" si="5"/>
        <v>-7318097.8547583325</v>
      </c>
      <c r="AK55" s="251">
        <f t="shared" si="5"/>
        <v>-7442866.5860583335</v>
      </c>
      <c r="AL55" s="251">
        <f t="shared" si="5"/>
        <v>-7526082.1798583334</v>
      </c>
      <c r="AM55" s="251">
        <f t="shared" si="5"/>
        <v>-7633520.1611583335</v>
      </c>
      <c r="AN55" s="251">
        <f t="shared" si="5"/>
        <v>-8975799.4123089593</v>
      </c>
      <c r="AO55" s="251">
        <f t="shared" si="5"/>
        <v>-8381470.8203489603</v>
      </c>
      <c r="AP55" s="251">
        <f t="shared" si="5"/>
        <v>-8173563.4378089588</v>
      </c>
      <c r="AQ55" s="251">
        <f t="shared" si="5"/>
        <v>-8195668.4378089588</v>
      </c>
      <c r="AR55" s="251">
        <f t="shared" si="5"/>
        <v>-7978425.6830989588</v>
      </c>
      <c r="AS55" s="251">
        <f t="shared" si="5"/>
        <v>-7984725.6830989588</v>
      </c>
      <c r="AT55" s="251">
        <f t="shared" si="5"/>
        <v>-7979780.6830989588</v>
      </c>
      <c r="AU55" s="251">
        <f t="shared" si="5"/>
        <v>-8176374.0378089603</v>
      </c>
      <c r="AV55" s="251">
        <f t="shared" si="5"/>
        <v>-8171584.6378089599</v>
      </c>
      <c r="AW55" s="251">
        <f t="shared" si="5"/>
        <v>-8390915.9453489613</v>
      </c>
      <c r="AX55" s="251">
        <f t="shared" si="5"/>
        <v>-8563828.8000589591</v>
      </c>
      <c r="AY55" s="251">
        <f t="shared" si="5"/>
        <v>-8765839.0575989597</v>
      </c>
      <c r="AZ55" s="251">
        <f t="shared" si="5"/>
        <v>-11883005.887746852</v>
      </c>
      <c r="BA55" s="251">
        <f t="shared" si="5"/>
        <v>-10867041.878232848</v>
      </c>
      <c r="BB55" s="251">
        <f t="shared" si="5"/>
        <v>-10521753.683394847</v>
      </c>
      <c r="BC55" s="251">
        <f t="shared" si="5"/>
        <v>-10543858.683394847</v>
      </c>
      <c r="BD55" s="251">
        <f t="shared" si="5"/>
        <v>-10184429.21355685</v>
      </c>
      <c r="BE55" s="251">
        <f t="shared" si="5"/>
        <v>-10190729.21355685</v>
      </c>
      <c r="BF55" s="251">
        <f t="shared" si="5"/>
        <v>-10185784.21355685</v>
      </c>
      <c r="BG55" s="251">
        <f t="shared" si="5"/>
        <v>-10524564.283394847</v>
      </c>
      <c r="BH55" s="251">
        <f t="shared" si="5"/>
        <v>-10519774.883394849</v>
      </c>
      <c r="BI55" s="251">
        <f t="shared" si="5"/>
        <v>-10876487.003232848</v>
      </c>
      <c r="BJ55" s="251">
        <f t="shared" si="5"/>
        <v>-11191586.57307085</v>
      </c>
      <c r="BK55" s="251">
        <f t="shared" si="5"/>
        <v>-11525407.642908849</v>
      </c>
    </row>
    <row r="56" spans="1:64" x14ac:dyDescent="0.15">
      <c r="B56" s="33" t="s">
        <v>1130</v>
      </c>
      <c r="C56" s="251">
        <f>+C43</f>
        <v>-28592</v>
      </c>
      <c r="D56" s="251">
        <f t="shared" ref="D56:R56" si="6">+D43</f>
        <v>-9417532.666666666</v>
      </c>
      <c r="E56" s="251">
        <f t="shared" si="6"/>
        <v>-18779165</v>
      </c>
      <c r="F56" s="251">
        <f t="shared" si="6"/>
        <v>-28143854</v>
      </c>
      <c r="G56" s="251">
        <f t="shared" si="6"/>
        <v>-37504569.666666664</v>
      </c>
      <c r="H56" s="251">
        <f t="shared" si="6"/>
        <v>-46900925.333333328</v>
      </c>
      <c r="I56" s="251">
        <f t="shared" si="6"/>
        <v>-56298390.999999993</v>
      </c>
      <c r="J56" s="251">
        <f t="shared" si="6"/>
        <v>-65728646.666666657</v>
      </c>
      <c r="K56" s="251">
        <f t="shared" si="6"/>
        <v>-75126562.333333328</v>
      </c>
      <c r="L56" s="251">
        <f t="shared" si="6"/>
        <v>-84518868</v>
      </c>
      <c r="M56" s="251">
        <f t="shared" si="6"/>
        <v>-93876676.286666662</v>
      </c>
      <c r="N56" s="251">
        <f t="shared" si="6"/>
        <v>-103220509.57333332</v>
      </c>
      <c r="O56" s="251">
        <f t="shared" si="6"/>
        <v>-112543244.99999999</v>
      </c>
      <c r="P56" s="251">
        <f t="shared" si="6"/>
        <v>-123269133.71966664</v>
      </c>
      <c r="Q56" s="251">
        <f t="shared" si="6"/>
        <v>-133946943.00933331</v>
      </c>
      <c r="R56" s="251">
        <f t="shared" si="6"/>
        <v>-144492489.29699999</v>
      </c>
      <c r="S56" s="251">
        <f t="shared" si="5"/>
        <v>-155057600.58466667</v>
      </c>
      <c r="T56" s="251">
        <f t="shared" si="5"/>
        <v>-165606746.87233335</v>
      </c>
      <c r="U56" s="251">
        <f t="shared" si="5"/>
        <v>-176160603.16000003</v>
      </c>
      <c r="V56" s="251">
        <f t="shared" si="5"/>
        <v>-185716321.11433336</v>
      </c>
      <c r="W56" s="251">
        <f t="shared" si="5"/>
        <v>-195238619.63866669</v>
      </c>
      <c r="X56" s="251">
        <f t="shared" si="5"/>
        <v>-204724273.73300001</v>
      </c>
      <c r="Y56" s="251">
        <f t="shared" si="5"/>
        <v>-214227284.88983333</v>
      </c>
      <c r="Z56" s="251">
        <f t="shared" si="5"/>
        <v>-223647598.71716666</v>
      </c>
      <c r="AA56" s="251">
        <f t="shared" si="5"/>
        <v>-233069988.85699999</v>
      </c>
      <c r="AB56" s="251">
        <f t="shared" si="5"/>
        <v>-240822220.59529167</v>
      </c>
      <c r="AC56" s="251">
        <f t="shared" si="5"/>
        <v>-248257170.29385</v>
      </c>
      <c r="AD56" s="251">
        <f t="shared" si="5"/>
        <v>-255577043.24860835</v>
      </c>
      <c r="AE56" s="251">
        <f t="shared" si="5"/>
        <v>-262919021.2033667</v>
      </c>
      <c r="AF56" s="251">
        <f t="shared" si="5"/>
        <v>-270133463.36432505</v>
      </c>
      <c r="AG56" s="251">
        <f t="shared" si="5"/>
        <v>-277354205.5252834</v>
      </c>
      <c r="AH56" s="251">
        <f t="shared" si="5"/>
        <v>-284570002.68624175</v>
      </c>
      <c r="AI56" s="251">
        <f t="shared" si="5"/>
        <v>-291892788.09100008</v>
      </c>
      <c r="AJ56" s="251">
        <f t="shared" si="5"/>
        <v>-299210885.9457584</v>
      </c>
      <c r="AK56" s="251">
        <f t="shared" si="5"/>
        <v>-306653752.53181672</v>
      </c>
      <c r="AL56" s="251">
        <f t="shared" si="5"/>
        <v>-314179834.71167505</v>
      </c>
      <c r="AM56" s="251">
        <f t="shared" si="5"/>
        <v>-321813354.87283337</v>
      </c>
      <c r="AN56" s="251">
        <f t="shared" si="5"/>
        <v>-330789154.2851423</v>
      </c>
      <c r="AO56" s="251">
        <f t="shared" si="5"/>
        <v>-339170625.10549128</v>
      </c>
      <c r="AP56" s="251">
        <f t="shared" si="5"/>
        <v>-347344188.54330021</v>
      </c>
      <c r="AQ56" s="251">
        <f t="shared" si="5"/>
        <v>-355539856.98110914</v>
      </c>
      <c r="AR56" s="251">
        <f t="shared" si="5"/>
        <v>-363518282.66420811</v>
      </c>
      <c r="AS56" s="251">
        <f t="shared" si="5"/>
        <v>-371503008.34730709</v>
      </c>
      <c r="AT56" s="251">
        <f t="shared" si="5"/>
        <v>-379482789.03040606</v>
      </c>
      <c r="AU56" s="251">
        <f t="shared" si="5"/>
        <v>-387659163.06821501</v>
      </c>
      <c r="AV56" s="251">
        <f t="shared" si="5"/>
        <v>-395830747.70602399</v>
      </c>
      <c r="AW56" s="251">
        <f t="shared" si="5"/>
        <v>-404221663.65137297</v>
      </c>
      <c r="AX56" s="251">
        <f t="shared" si="5"/>
        <v>-412785492.45143193</v>
      </c>
      <c r="AY56" s="251">
        <f t="shared" si="5"/>
        <v>-421551331.50903088</v>
      </c>
      <c r="AZ56" s="251">
        <f t="shared" si="5"/>
        <v>-433434337.39677775</v>
      </c>
      <c r="BA56" s="251">
        <f t="shared" si="5"/>
        <v>-444301379.27501059</v>
      </c>
      <c r="BB56" s="251">
        <f t="shared" si="5"/>
        <v>-454823132.95840544</v>
      </c>
      <c r="BC56" s="251">
        <f t="shared" si="5"/>
        <v>-465366991.64180028</v>
      </c>
      <c r="BD56" s="251">
        <f t="shared" si="5"/>
        <v>-475551420.85535711</v>
      </c>
      <c r="BE56" s="251">
        <f t="shared" si="5"/>
        <v>-485742150.06891394</v>
      </c>
      <c r="BF56" s="251">
        <f t="shared" si="5"/>
        <v>-495927934.28247076</v>
      </c>
      <c r="BG56" s="251">
        <f t="shared" si="5"/>
        <v>-506452498.56586564</v>
      </c>
      <c r="BH56" s="251">
        <f t="shared" si="5"/>
        <v>-516972273.44926047</v>
      </c>
      <c r="BI56" s="251">
        <f t="shared" si="5"/>
        <v>-527848760.45249331</v>
      </c>
      <c r="BJ56" s="251">
        <f t="shared" si="5"/>
        <v>-539040347.02556419</v>
      </c>
      <c r="BK56" s="251">
        <f t="shared" si="5"/>
        <v>-550565754.66847301</v>
      </c>
    </row>
    <row r="57" spans="1:64" x14ac:dyDescent="0.15">
      <c r="B57" s="33" t="s">
        <v>970</v>
      </c>
      <c r="C57" s="251">
        <f>+C44</f>
        <v>-28592</v>
      </c>
      <c r="D57" s="251">
        <f t="shared" si="5"/>
        <v>-9431224</v>
      </c>
      <c r="E57" s="251">
        <f t="shared" si="5"/>
        <v>-9395824</v>
      </c>
      <c r="F57" s="251">
        <f t="shared" si="5"/>
        <v>-9373214</v>
      </c>
      <c r="G57" s="251">
        <f t="shared" si="5"/>
        <v>-9369074</v>
      </c>
      <c r="H57" s="251">
        <f t="shared" si="5"/>
        <v>-9394714</v>
      </c>
      <c r="I57" s="251">
        <f t="shared" si="5"/>
        <v>-9395824</v>
      </c>
      <c r="J57" s="251">
        <f t="shared" si="5"/>
        <v>-9428614</v>
      </c>
      <c r="K57" s="251">
        <f t="shared" si="5"/>
        <v>-9396274</v>
      </c>
      <c r="L57" s="251">
        <f t="shared" si="5"/>
        <v>-9404914</v>
      </c>
      <c r="M57" s="251">
        <f t="shared" si="5"/>
        <v>-9396491.6199999992</v>
      </c>
      <c r="N57" s="251">
        <f t="shared" si="5"/>
        <v>-9355691.6199999992</v>
      </c>
      <c r="O57" s="251">
        <f t="shared" si="5"/>
        <v>-9353293.7599999998</v>
      </c>
      <c r="P57" s="251">
        <f t="shared" si="5"/>
        <v>-10780959.552999999</v>
      </c>
      <c r="Q57" s="251">
        <f t="shared" si="5"/>
        <v>-10751642.623000002</v>
      </c>
      <c r="R57" s="251">
        <f t="shared" si="5"/>
        <v>-10712767.121000001</v>
      </c>
      <c r="S57" s="251">
        <f t="shared" si="5"/>
        <v>-10563469.621000001</v>
      </c>
      <c r="T57" s="251">
        <f t="shared" si="5"/>
        <v>-10547504.621000001</v>
      </c>
      <c r="U57" s="251">
        <f t="shared" si="5"/>
        <v>-10552214.621000001</v>
      </c>
      <c r="V57" s="251">
        <f t="shared" si="5"/>
        <v>-9567709.6210000012</v>
      </c>
      <c r="W57" s="251">
        <f t="shared" si="5"/>
        <v>-9570590.1909999996</v>
      </c>
      <c r="X57" s="251">
        <f t="shared" si="5"/>
        <v>-9527195.7609999999</v>
      </c>
      <c r="Y57" s="251">
        <f t="shared" si="5"/>
        <v>-9515271.5734999999</v>
      </c>
      <c r="Z57" s="251">
        <f t="shared" si="5"/>
        <v>-9500836.743999999</v>
      </c>
      <c r="AA57" s="251">
        <f t="shared" si="5"/>
        <v>-9423825.556499999</v>
      </c>
      <c r="AB57" s="251">
        <f t="shared" si="5"/>
        <v>-7934486.3216249989</v>
      </c>
      <c r="AC57" s="251">
        <f t="shared" si="5"/>
        <v>-7846631.3652250003</v>
      </c>
      <c r="AD57" s="251">
        <f t="shared" si="5"/>
        <v>-7449552.121425</v>
      </c>
      <c r="AE57" s="251">
        <f t="shared" si="5"/>
        <v>-7354799.621425</v>
      </c>
      <c r="AF57" s="251">
        <f t="shared" si="5"/>
        <v>-7340486.3276249999</v>
      </c>
      <c r="AG57" s="251">
        <f t="shared" si="5"/>
        <v>-7218983.8276249999</v>
      </c>
      <c r="AH57" s="251">
        <f t="shared" si="5"/>
        <v>-7199458.8276249999</v>
      </c>
      <c r="AI57" s="251">
        <f t="shared" si="5"/>
        <v>-7194139.5714250002</v>
      </c>
      <c r="AJ57" s="251">
        <f t="shared" si="5"/>
        <v>-7302674.5214249995</v>
      </c>
      <c r="AK57" s="251">
        <f t="shared" si="5"/>
        <v>-7300032.0027250005</v>
      </c>
      <c r="AL57" s="251">
        <f t="shared" si="5"/>
        <v>-7383601.3465250004</v>
      </c>
      <c r="AM57" s="251">
        <f t="shared" si="5"/>
        <v>-7531970.5778250005</v>
      </c>
      <c r="AN57" s="251">
        <f t="shared" si="5"/>
        <v>-9439812.0789756253</v>
      </c>
      <c r="AO57" s="251">
        <f t="shared" si="5"/>
        <v>-9115429.9870156273</v>
      </c>
      <c r="AP57" s="251">
        <f t="shared" si="5"/>
        <v>-8410837.6044756249</v>
      </c>
      <c r="AQ57" s="251">
        <f t="shared" si="5"/>
        <v>-8214139.8544756258</v>
      </c>
      <c r="AR57" s="251">
        <f t="shared" si="5"/>
        <v>-8205699.8497656258</v>
      </c>
      <c r="AS57" s="251">
        <f t="shared" si="5"/>
        <v>-7982967.3497656258</v>
      </c>
      <c r="AT57" s="251">
        <f t="shared" si="5"/>
        <v>-7957792.5997656258</v>
      </c>
      <c r="AU57" s="251">
        <f t="shared" si="5"/>
        <v>-7946603.2044756273</v>
      </c>
      <c r="AV57" s="251">
        <f t="shared" si="5"/>
        <v>-8150069.8044756269</v>
      </c>
      <c r="AW57" s="251">
        <f t="shared" si="5"/>
        <v>-8135442.8620156283</v>
      </c>
      <c r="AX57" s="251">
        <f t="shared" si="5"/>
        <v>-8313931.466725626</v>
      </c>
      <c r="AY57" s="251">
        <f t="shared" si="5"/>
        <v>-8555164.4742656257</v>
      </c>
      <c r="AZ57" s="251">
        <f t="shared" si="5"/>
        <v>-12454723.304413518</v>
      </c>
      <c r="BA57" s="251">
        <f t="shared" si="5"/>
        <v>-12044030.144899515</v>
      </c>
      <c r="BB57" s="251">
        <f t="shared" si="5"/>
        <v>-10898995.350061513</v>
      </c>
      <c r="BC57" s="251">
        <f t="shared" si="5"/>
        <v>-10568672.400061514</v>
      </c>
      <c r="BD57" s="251">
        <f t="shared" si="5"/>
        <v>-10557378.380223516</v>
      </c>
      <c r="BE57" s="251">
        <f t="shared" si="5"/>
        <v>-10188970.880223516</v>
      </c>
      <c r="BF57" s="251">
        <f t="shared" si="5"/>
        <v>-10157453.830223517</v>
      </c>
      <c r="BG57" s="251">
        <f t="shared" si="5"/>
        <v>-10149118.450061513</v>
      </c>
      <c r="BH57" s="251">
        <f t="shared" si="5"/>
        <v>-10492464.500061516</v>
      </c>
      <c r="BI57" s="251">
        <f t="shared" si="5"/>
        <v>-10474704.119899515</v>
      </c>
      <c r="BJ57" s="251">
        <f t="shared" si="5"/>
        <v>-10790218.689737517</v>
      </c>
      <c r="BK57" s="251">
        <f t="shared" si="5"/>
        <v>-11236767.009575516</v>
      </c>
      <c r="BL57" s="66"/>
    </row>
    <row r="58" spans="1:64" x14ac:dyDescent="0.15">
      <c r="B58" s="33" t="s">
        <v>1131</v>
      </c>
      <c r="C58" s="251">
        <f>+C45</f>
        <v>-28592</v>
      </c>
      <c r="D58" s="251">
        <f t="shared" si="5"/>
        <v>-9459816</v>
      </c>
      <c r="E58" s="251">
        <f t="shared" si="5"/>
        <v>-18855640</v>
      </c>
      <c r="F58" s="251">
        <f t="shared" si="5"/>
        <v>-28228854</v>
      </c>
      <c r="G58" s="251">
        <f t="shared" si="5"/>
        <v>-37597928</v>
      </c>
      <c r="H58" s="251">
        <f t="shared" si="5"/>
        <v>-46992642</v>
      </c>
      <c r="I58" s="251">
        <f t="shared" si="5"/>
        <v>-56388466</v>
      </c>
      <c r="J58" s="251">
        <f t="shared" si="5"/>
        <v>-65817080</v>
      </c>
      <c r="K58" s="251">
        <f t="shared" si="5"/>
        <v>-75213354</v>
      </c>
      <c r="L58" s="251">
        <f t="shared" si="5"/>
        <v>-84618268</v>
      </c>
      <c r="M58" s="251">
        <f t="shared" si="5"/>
        <v>-94014759.620000005</v>
      </c>
      <c r="N58" s="251">
        <f t="shared" si="5"/>
        <v>-103370451.24000001</v>
      </c>
      <c r="O58" s="251">
        <f t="shared" si="5"/>
        <v>-112723745.00000001</v>
      </c>
      <c r="P58" s="251">
        <f t="shared" si="5"/>
        <v>-123504704.55300002</v>
      </c>
      <c r="Q58" s="251">
        <f t="shared" si="5"/>
        <v>-134256347.17600003</v>
      </c>
      <c r="R58" s="251">
        <f t="shared" si="5"/>
        <v>-144969114.29700002</v>
      </c>
      <c r="S58" s="251">
        <f t="shared" si="5"/>
        <v>-155532583.91800001</v>
      </c>
      <c r="T58" s="251">
        <f t="shared" si="5"/>
        <v>-166080088.539</v>
      </c>
      <c r="U58" s="251">
        <f t="shared" si="5"/>
        <v>-176632303.16</v>
      </c>
      <c r="V58" s="251">
        <f t="shared" si="5"/>
        <v>-186200012.78099999</v>
      </c>
      <c r="W58" s="251">
        <f t="shared" si="5"/>
        <v>-195770602.972</v>
      </c>
      <c r="X58" s="251">
        <f t="shared" si="5"/>
        <v>-205297798.73300001</v>
      </c>
      <c r="Y58" s="251">
        <f t="shared" si="5"/>
        <v>-214813070.30650002</v>
      </c>
      <c r="Z58" s="251">
        <f t="shared" si="5"/>
        <v>-224313907.05050001</v>
      </c>
      <c r="AA58" s="251">
        <f t="shared" si="5"/>
        <v>-233737732.60699999</v>
      </c>
      <c r="AB58" s="251">
        <f t="shared" si="5"/>
        <v>-241672218.92862499</v>
      </c>
      <c r="AC58" s="251">
        <f t="shared" si="5"/>
        <v>-249518850.29384997</v>
      </c>
      <c r="AD58" s="251">
        <f t="shared" si="5"/>
        <v>-256968402.41527498</v>
      </c>
      <c r="AE58" s="251">
        <f t="shared" si="5"/>
        <v>-264323202.03669998</v>
      </c>
      <c r="AF58" s="251">
        <f t="shared" si="5"/>
        <v>-271663688.36432499</v>
      </c>
      <c r="AG58" s="251">
        <f t="shared" si="5"/>
        <v>-278882672.19194996</v>
      </c>
      <c r="AH58" s="251">
        <f t="shared" si="5"/>
        <v>-286082131.01957494</v>
      </c>
      <c r="AI58" s="251">
        <f t="shared" si="5"/>
        <v>-293276270.59099996</v>
      </c>
      <c r="AJ58" s="251">
        <f t="shared" si="5"/>
        <v>-300578945.11242497</v>
      </c>
      <c r="AK58" s="251">
        <f t="shared" si="5"/>
        <v>-307878977.11514997</v>
      </c>
      <c r="AL58" s="251">
        <f t="shared" si="5"/>
        <v>-315262578.46167499</v>
      </c>
      <c r="AM58" s="251">
        <f t="shared" si="5"/>
        <v>-322794549.0395</v>
      </c>
      <c r="AN58" s="251">
        <f t="shared" si="5"/>
        <v>-332234361.11847562</v>
      </c>
      <c r="AO58" s="251">
        <f t="shared" si="5"/>
        <v>-341349791.10549122</v>
      </c>
      <c r="AP58" s="251">
        <f t="shared" si="5"/>
        <v>-349760628.70996684</v>
      </c>
      <c r="AQ58" s="251">
        <f t="shared" si="5"/>
        <v>-357974768.56444246</v>
      </c>
      <c r="AR58" s="251">
        <f t="shared" si="5"/>
        <v>-366180468.41420805</v>
      </c>
      <c r="AS58" s="251">
        <f t="shared" si="5"/>
        <v>-374163435.76397365</v>
      </c>
      <c r="AT58" s="251">
        <f t="shared" si="5"/>
        <v>-382121228.36373925</v>
      </c>
      <c r="AU58" s="251">
        <f t="shared" si="5"/>
        <v>-390067831.56821489</v>
      </c>
      <c r="AV58" s="251">
        <f t="shared" si="5"/>
        <v>-398217901.3726905</v>
      </c>
      <c r="AW58" s="251">
        <f t="shared" si="5"/>
        <v>-406353344.2347061</v>
      </c>
      <c r="AX58" s="251">
        <f t="shared" si="5"/>
        <v>-414667275.70143175</v>
      </c>
      <c r="AY58" s="251">
        <f t="shared" si="5"/>
        <v>-423222440.17569739</v>
      </c>
      <c r="AZ58" s="251">
        <f t="shared" si="5"/>
        <v>-435677163.48011088</v>
      </c>
      <c r="BA58" s="251">
        <f t="shared" si="5"/>
        <v>-447721193.62501037</v>
      </c>
      <c r="BB58" s="251">
        <f t="shared" si="5"/>
        <v>-458620188.97507191</v>
      </c>
      <c r="BC58" s="251">
        <f t="shared" si="5"/>
        <v>-469188861.3751334</v>
      </c>
      <c r="BD58" s="251">
        <f t="shared" si="5"/>
        <v>-479746239.75535691</v>
      </c>
      <c r="BE58" s="251">
        <f t="shared" si="5"/>
        <v>-489935210.63558042</v>
      </c>
      <c r="BF58" s="251">
        <f t="shared" si="5"/>
        <v>-500092664.46580392</v>
      </c>
      <c r="BG58" s="251">
        <f t="shared" si="5"/>
        <v>-510241782.91586542</v>
      </c>
      <c r="BH58" s="251">
        <f t="shared" si="5"/>
        <v>-520734247.41592693</v>
      </c>
      <c r="BI58" s="251">
        <f t="shared" si="5"/>
        <v>-531208951.53582644</v>
      </c>
      <c r="BJ58" s="251">
        <f t="shared" si="5"/>
        <v>-541999170.225564</v>
      </c>
      <c r="BK58" s="251">
        <f t="shared" si="5"/>
        <v>-553235937.23513949</v>
      </c>
    </row>
    <row r="59" spans="1:64" x14ac:dyDescent="0.15">
      <c r="B59" s="33" t="s">
        <v>1133</v>
      </c>
      <c r="C59" s="260">
        <f>+'FIN-CASHFLOW_CWS'!C58</f>
        <v>46964050</v>
      </c>
      <c r="D59" s="260">
        <f>+'FIN-CASHFLOW_CWS'!D58</f>
        <v>37532826</v>
      </c>
      <c r="E59" s="260">
        <f>+'FIN-CASHFLOW_CWS'!E58</f>
        <v>28137002</v>
      </c>
      <c r="F59" s="260">
        <f>+'FIN-CASHFLOW_CWS'!F58</f>
        <v>18763788</v>
      </c>
      <c r="G59" s="260">
        <f>+'FIN-CASHFLOW_CWS'!G58</f>
        <v>9394714</v>
      </c>
      <c r="H59" s="260">
        <f>+'FIN-CASHFLOW_CWS'!H58</f>
        <v>56377809.24000001</v>
      </c>
      <c r="I59" s="260">
        <f>+'FIN-CASHFLOW_CWS'!I58</f>
        <v>46981985.24000001</v>
      </c>
      <c r="J59" s="260">
        <f>+'FIN-CASHFLOW_CWS'!J58</f>
        <v>37553371.24000001</v>
      </c>
      <c r="K59" s="260">
        <f>+'FIN-CASHFLOW_CWS'!K58</f>
        <v>28157097.24000001</v>
      </c>
      <c r="L59" s="260">
        <f>+'FIN-CASHFLOW_CWS'!L58</f>
        <v>18752183.24000001</v>
      </c>
      <c r="M59" s="260">
        <f>+'FIN-CASHFLOW_CWS'!M58</f>
        <v>9355691.6200000104</v>
      </c>
      <c r="N59" s="260">
        <f>+'FIN-CASHFLOW_CWS'!N58</f>
        <v>52162132.678000018</v>
      </c>
      <c r="O59" s="260">
        <f>+'FIN-CASHFLOW_CWS'!O58</f>
        <v>42808838.91800002</v>
      </c>
      <c r="P59" s="260">
        <f>+'FIN-CASHFLOW_CWS'!P58</f>
        <v>32027879.365000021</v>
      </c>
      <c r="Q59" s="260">
        <f>+'FIN-CASHFLOW_CWS'!Q58</f>
        <v>21276236.742000021</v>
      </c>
      <c r="R59" s="260">
        <f>+'FIN-CASHFLOW_CWS'!R58</f>
        <v>10563469.62100002</v>
      </c>
      <c r="S59" s="260">
        <f>+'FIN-CASHFLOW_CWS'!S58</f>
        <v>1.862645149230957E-8</v>
      </c>
      <c r="T59" s="260">
        <f>+'FIN-CASHFLOW_CWS'!T58</f>
        <v>-10547504.620999983</v>
      </c>
      <c r="U59" s="260">
        <f>+'FIN-CASHFLOW_CWS'!U58</f>
        <v>-21099719.241999984</v>
      </c>
      <c r="V59" s="260">
        <f>+'FIN-CASHFLOW_CWS'!V58</f>
        <v>-30667428.862999983</v>
      </c>
      <c r="W59" s="260">
        <f>+'FIN-CASHFLOW_CWS'!W58</f>
        <v>-40238019.053999983</v>
      </c>
      <c r="X59" s="260">
        <f>+'FIN-CASHFLOW_CWS'!X58</f>
        <v>-49765214.814999983</v>
      </c>
      <c r="Y59" s="260">
        <f>+'FIN-CASHFLOW_CWS'!Y58</f>
        <v>-59280486.388499983</v>
      </c>
      <c r="Z59" s="260">
        <f>+'FIN-CASHFLOW_CWS'!Z58</f>
        <v>-68781323.132499978</v>
      </c>
      <c r="AA59" s="260">
        <f>+'FIN-CASHFLOW_CWS'!AA58</f>
        <v>-78205148.688999981</v>
      </c>
      <c r="AB59" s="260">
        <f>+'FIN-CASHFLOW_CWS'!AB58</f>
        <v>-86139635.010624975</v>
      </c>
      <c r="AC59" s="260">
        <f>+'FIN-CASHFLOW_CWS'!AC58</f>
        <v>-93986266.375849977</v>
      </c>
      <c r="AD59" s="260">
        <f>+'FIN-CASHFLOW_CWS'!AD58</f>
        <v>-101435818.49727498</v>
      </c>
      <c r="AE59" s="260">
        <f>+'FIN-CASHFLOW_CWS'!AE58</f>
        <v>-108790618.11869998</v>
      </c>
      <c r="AF59" s="260">
        <f>+'FIN-CASHFLOW_CWS'!AF58</f>
        <v>-116131104.44632499</v>
      </c>
      <c r="AG59" s="260">
        <f>+'FIN-CASHFLOW_CWS'!AG58</f>
        <v>-123350088.27395</v>
      </c>
      <c r="AH59" s="260">
        <f>+'FIN-CASHFLOW_CWS'!AH58</f>
        <v>-130549547.101575</v>
      </c>
      <c r="AI59" s="260">
        <f>+'FIN-CASHFLOW_CWS'!AI58</f>
        <v>-137743686.67300001</v>
      </c>
      <c r="AJ59" s="260">
        <f>+'FIN-CASHFLOW_CWS'!AJ58</f>
        <v>-145046361.19442502</v>
      </c>
      <c r="AK59" s="260">
        <f>+'FIN-CASHFLOW_CWS'!AK58</f>
        <v>-152346393.19715002</v>
      </c>
      <c r="AL59" s="260">
        <f>+'FIN-CASHFLOW_CWS'!AL58</f>
        <v>-159729994.54367504</v>
      </c>
      <c r="AM59" s="260">
        <f>+'FIN-CASHFLOW_CWS'!AM58</f>
        <v>-167261965.12150005</v>
      </c>
      <c r="AN59" s="260">
        <f>+'FIN-CASHFLOW_CWS'!AN58</f>
        <v>-176701777.20047566</v>
      </c>
      <c r="AO59" s="260">
        <f>+'FIN-CASHFLOW_CWS'!AO58</f>
        <v>-185817207.1874913</v>
      </c>
      <c r="AP59" s="260">
        <f>+'FIN-CASHFLOW_CWS'!AP58</f>
        <v>-194228044.79196692</v>
      </c>
      <c r="AQ59" s="260">
        <f>+'FIN-CASHFLOW_CWS'!AQ58</f>
        <v>-202442184.64644253</v>
      </c>
      <c r="AR59" s="260">
        <f>+'FIN-CASHFLOW_CWS'!AR58</f>
        <v>-210647884.49620816</v>
      </c>
      <c r="AS59" s="260">
        <f>+'FIN-CASHFLOW_CWS'!AS58</f>
        <v>-218630851.84597379</v>
      </c>
      <c r="AT59" s="260">
        <f>+'FIN-CASHFLOW_CWS'!AT58</f>
        <v>-226588644.44573942</v>
      </c>
      <c r="AU59" s="260">
        <f>+'FIN-CASHFLOW_CWS'!AU58</f>
        <v>-234535247.65021506</v>
      </c>
      <c r="AV59" s="260">
        <f>+'FIN-CASHFLOW_CWS'!AV58</f>
        <v>-242685317.45469069</v>
      </c>
      <c r="AW59" s="260">
        <f>+'FIN-CASHFLOW_CWS'!AW58</f>
        <v>-250820760.31670633</v>
      </c>
      <c r="AX59" s="260">
        <f>+'FIN-CASHFLOW_CWS'!AX58</f>
        <v>-259134691.78343195</v>
      </c>
      <c r="AY59" s="260">
        <f>+'FIN-CASHFLOW_CWS'!AY58</f>
        <v>-267689856.25769758</v>
      </c>
      <c r="AZ59" s="260">
        <f>+'FIN-CASHFLOW_CWS'!AZ58</f>
        <v>-280144579.56211108</v>
      </c>
      <c r="BA59" s="260">
        <f>+'FIN-CASHFLOW_CWS'!BA58</f>
        <v>-292188609.70701057</v>
      </c>
      <c r="BB59" s="260">
        <f>+'FIN-CASHFLOW_CWS'!BB58</f>
        <v>-303087605.0570721</v>
      </c>
      <c r="BC59" s="260">
        <f>+'FIN-CASHFLOW_CWS'!BC58</f>
        <v>-313656277.45713359</v>
      </c>
      <c r="BD59" s="260">
        <f>+'FIN-CASHFLOW_CWS'!BD58</f>
        <v>-324213655.8373571</v>
      </c>
      <c r="BE59" s="260">
        <f>+'FIN-CASHFLOW_CWS'!BE58</f>
        <v>-334402626.71758062</v>
      </c>
      <c r="BF59" s="260">
        <f>+'FIN-CASHFLOW_CWS'!BF58</f>
        <v>-344560080.54780412</v>
      </c>
      <c r="BG59" s="260">
        <f>+'FIN-CASHFLOW_CWS'!BG58</f>
        <v>-354709198.99786562</v>
      </c>
      <c r="BH59" s="260">
        <f>+'FIN-CASHFLOW_CWS'!BH58</f>
        <v>-365201663.49792713</v>
      </c>
      <c r="BI59" s="260">
        <f>+'FIN-CASHFLOW_CWS'!BI58</f>
        <v>-375676367.61782664</v>
      </c>
      <c r="BJ59" s="260">
        <f>+'FIN-CASHFLOW_CWS'!BJ58</f>
        <v>-386466586.30756414</v>
      </c>
      <c r="BK59" s="260">
        <f>+'FIN-CASHFLOW_CWS'!BK58</f>
        <v>-397703353.31713963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zoomScaleNormal="100" workbookViewId="0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63" t="s">
        <v>318</v>
      </c>
      <c r="B2" s="363"/>
      <c r="C2" s="197"/>
    </row>
    <row r="3" spans="1:62" x14ac:dyDescent="0.15">
      <c r="A3" s="10"/>
      <c r="B3" s="10" t="s">
        <v>763</v>
      </c>
      <c r="C3" s="197"/>
    </row>
    <row r="4" spans="1:62" x14ac:dyDescent="0.15">
      <c r="C4" s="363" t="s">
        <v>35</v>
      </c>
      <c r="D4" s="363"/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3" t="s">
        <v>36</v>
      </c>
      <c r="P4" s="363"/>
      <c r="Q4" s="363"/>
      <c r="R4" s="363"/>
      <c r="S4" s="363"/>
      <c r="T4" s="363"/>
      <c r="U4" s="363"/>
      <c r="V4" s="363"/>
      <c r="W4" s="363"/>
      <c r="X4" s="363"/>
      <c r="Y4" s="363"/>
      <c r="Z4" s="363"/>
      <c r="AA4" s="363" t="s">
        <v>37</v>
      </c>
      <c r="AB4" s="363"/>
      <c r="AC4" s="363"/>
      <c r="AD4" s="363"/>
      <c r="AE4" s="363"/>
      <c r="AF4" s="363"/>
      <c r="AG4" s="363"/>
      <c r="AH4" s="363"/>
      <c r="AI4" s="363"/>
      <c r="AJ4" s="363"/>
      <c r="AK4" s="363"/>
      <c r="AL4" s="363"/>
      <c r="AM4" s="363" t="s">
        <v>38</v>
      </c>
      <c r="AN4" s="363"/>
      <c r="AO4" s="363"/>
      <c r="AP4" s="363"/>
      <c r="AQ4" s="363"/>
      <c r="AR4" s="363"/>
      <c r="AS4" s="363"/>
      <c r="AT4" s="363"/>
      <c r="AU4" s="363"/>
      <c r="AV4" s="363"/>
      <c r="AW4" s="363"/>
      <c r="AX4" s="363"/>
      <c r="AY4" s="363" t="s">
        <v>39</v>
      </c>
      <c r="AZ4" s="363"/>
      <c r="BA4" s="363"/>
      <c r="BB4" s="363"/>
      <c r="BC4" s="363"/>
      <c r="BD4" s="363"/>
      <c r="BE4" s="363"/>
      <c r="BF4" s="363"/>
      <c r="BG4" s="363"/>
      <c r="BH4" s="363"/>
      <c r="BI4" s="363"/>
      <c r="BJ4" s="363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421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424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422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754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425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755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764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R34" sqref="R34"/>
    </sheetView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718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762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740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666</v>
      </c>
      <c r="C3" s="10"/>
      <c r="D3" s="184">
        <f>REV_DB!E20</f>
        <v>75</v>
      </c>
      <c r="E3" s="184">
        <f>REV_DB!F20</f>
        <v>976</v>
      </c>
      <c r="F3" s="184">
        <f>REV_DB!G20</f>
        <v>2400</v>
      </c>
      <c r="G3" s="184">
        <f>REV_DB!H20</f>
        <v>3753</v>
      </c>
      <c r="H3" s="184">
        <f>REV_DB!I20</f>
        <v>5400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376</v>
      </c>
      <c r="C4" s="34"/>
      <c r="D4" s="63">
        <f>REV_DB!E24</f>
        <v>150000</v>
      </c>
      <c r="E4" s="63">
        <f>REV_DB!F24</f>
        <v>4026000</v>
      </c>
      <c r="F4" s="63">
        <f>REV_DB!G24</f>
        <v>12240000</v>
      </c>
      <c r="G4" s="63">
        <f>REV_DB!H24</f>
        <v>21955050</v>
      </c>
      <c r="H4" s="63">
        <f>REV_DB!I24</f>
        <v>35235000</v>
      </c>
      <c r="I4" s="181">
        <f>SUM(D4:H4)</f>
        <v>73606050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381</v>
      </c>
      <c r="C5" s="34"/>
      <c r="D5" s="63">
        <f>REV_DB!E17</f>
        <v>91000</v>
      </c>
      <c r="E5" s="63">
        <f>REV_DB!F17</f>
        <v>3402941.9</v>
      </c>
      <c r="F5" s="63">
        <f>REV_DB!G17</f>
        <v>10963986.5</v>
      </c>
      <c r="G5" s="63">
        <f>REV_DB!H17</f>
        <v>20507172.366999999</v>
      </c>
      <c r="H5" s="63">
        <f>REV_DB!I17</f>
        <v>34901658.539999999</v>
      </c>
      <c r="I5" s="181">
        <f>SUM(D5:H5)</f>
        <v>69866759.306999996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741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1138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703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714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712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715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>
        <f>SUM(AN368:AY368)</f>
        <v>8160000</v>
      </c>
      <c r="H28" s="67">
        <f>SUM(AZ368:BK368)</f>
        <v>9600000</v>
      </c>
      <c r="I28" s="181">
        <f t="shared" si="1"/>
        <v>36960000</v>
      </c>
      <c r="J28" s="181">
        <f>BL368</f>
        <v>36960000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716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760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717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>
        <f>SUM(AN376:AY376)</f>
        <v>52334544</v>
      </c>
      <c r="H32" s="192">
        <f>SUM(AZ376:BK376)</f>
        <v>60974544</v>
      </c>
      <c r="I32" s="181">
        <f t="shared" si="1"/>
        <v>238632720</v>
      </c>
      <c r="J32" s="181">
        <f>BM376</f>
        <v>238632720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742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421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424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422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754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425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755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758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756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>
        <f t="shared" si="3"/>
        <v>52471244</v>
      </c>
      <c r="H41" s="192">
        <f t="shared" si="3"/>
        <v>61106834</v>
      </c>
      <c r="I41" s="213">
        <f t="shared" si="3"/>
        <v>239556540</v>
      </c>
      <c r="J41" s="213">
        <f t="shared" si="3"/>
        <v>239556540</v>
      </c>
      <c r="K41" s="10"/>
      <c r="L41" s="10"/>
      <c r="M41" s="10"/>
      <c r="N41" s="10"/>
      <c r="O41" s="10"/>
      <c r="P41" s="363" t="s">
        <v>36</v>
      </c>
      <c r="Q41" s="363"/>
      <c r="R41" s="363"/>
      <c r="S41" s="363"/>
      <c r="T41" s="363"/>
      <c r="U41" s="363"/>
      <c r="V41" s="363"/>
      <c r="W41" s="363"/>
      <c r="X41" s="363"/>
      <c r="Y41" s="363"/>
      <c r="Z41" s="363"/>
      <c r="AA41" s="363"/>
      <c r="AB41" s="363" t="s">
        <v>37</v>
      </c>
      <c r="AC41" s="363"/>
      <c r="AD41" s="363"/>
      <c r="AE41" s="363"/>
      <c r="AF41" s="363"/>
      <c r="AG41" s="363"/>
      <c r="AH41" s="363"/>
      <c r="AI41" s="363"/>
      <c r="AJ41" s="363"/>
      <c r="AK41" s="363"/>
      <c r="AL41" s="363"/>
      <c r="AM41" s="363"/>
      <c r="AN41" s="363" t="s">
        <v>38</v>
      </c>
      <c r="AO41" s="363"/>
      <c r="AP41" s="363"/>
      <c r="AQ41" s="363"/>
      <c r="AR41" s="363"/>
      <c r="AS41" s="363"/>
      <c r="AT41" s="363"/>
      <c r="AU41" s="363"/>
      <c r="AV41" s="363"/>
      <c r="AW41" s="363"/>
      <c r="AX41" s="363"/>
      <c r="AY41" s="363"/>
      <c r="AZ41" s="363" t="s">
        <v>39</v>
      </c>
      <c r="BA41" s="363"/>
      <c r="BB41" s="363"/>
      <c r="BC41" s="363"/>
      <c r="BD41" s="363"/>
      <c r="BE41" s="363"/>
      <c r="BF41" s="363"/>
      <c r="BG41" s="363"/>
      <c r="BH41" s="363"/>
      <c r="BI41" s="363"/>
      <c r="BJ41" s="363"/>
      <c r="BK41" s="363"/>
      <c r="BL41" s="35"/>
      <c r="BM41" s="212"/>
    </row>
    <row r="42" spans="2:75" s="14" customFormat="1" x14ac:dyDescent="0.15">
      <c r="B42" s="73" t="s">
        <v>719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63" t="s">
        <v>35</v>
      </c>
      <c r="F44" s="363"/>
      <c r="G44" s="363"/>
      <c r="H44" s="363"/>
      <c r="I44" s="363"/>
      <c r="J44" s="363"/>
      <c r="K44" s="363"/>
      <c r="L44" s="363"/>
      <c r="M44" s="363"/>
      <c r="N44" s="363"/>
      <c r="O44" s="363"/>
      <c r="P44" s="363"/>
      <c r="Q44" s="363" t="s">
        <v>36</v>
      </c>
      <c r="R44" s="363"/>
      <c r="S44" s="363"/>
      <c r="T44" s="363"/>
      <c r="U44" s="363"/>
      <c r="V44" s="363"/>
      <c r="W44" s="363"/>
      <c r="X44" s="363"/>
      <c r="Y44" s="363"/>
      <c r="Z44" s="363"/>
      <c r="AA44" s="363"/>
      <c r="AB44" s="363"/>
      <c r="AC44" s="363" t="s">
        <v>37</v>
      </c>
      <c r="AD44" s="363"/>
      <c r="AE44" s="363"/>
      <c r="AF44" s="363"/>
      <c r="AG44" s="363"/>
      <c r="AH44" s="363"/>
      <c r="AI44" s="363"/>
      <c r="AJ44" s="363"/>
      <c r="AK44" s="363"/>
      <c r="AL44" s="363"/>
      <c r="AM44" s="363"/>
      <c r="AN44" s="363"/>
      <c r="AO44" s="363" t="s">
        <v>38</v>
      </c>
      <c r="AP44" s="363"/>
      <c r="AQ44" s="363"/>
      <c r="AR44" s="363"/>
      <c r="AS44" s="363"/>
      <c r="AT44" s="363"/>
      <c r="AU44" s="363"/>
      <c r="AV44" s="363"/>
      <c r="AW44" s="363"/>
      <c r="AX44" s="363"/>
      <c r="AY44" s="363"/>
      <c r="AZ44" s="363"/>
      <c r="BA44" s="363" t="s">
        <v>39</v>
      </c>
      <c r="BB44" s="363"/>
      <c r="BC44" s="363"/>
      <c r="BD44" s="363"/>
      <c r="BE44" s="363"/>
      <c r="BF44" s="363"/>
      <c r="BG44" s="363"/>
      <c r="BH44" s="363"/>
      <c r="BI44" s="363"/>
      <c r="BJ44" s="363"/>
      <c r="BK44" s="363"/>
      <c r="BL44" s="363"/>
      <c r="BM44" s="65"/>
    </row>
    <row r="45" spans="2:75" customFormat="1" x14ac:dyDescent="0.15">
      <c r="B45" s="14" t="s">
        <v>753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421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428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431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432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430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397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398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427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429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433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424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428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550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595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596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432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430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397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398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427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429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434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422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428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431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432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430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397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398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427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429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435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436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428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768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769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432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430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397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398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427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429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437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425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428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431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432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430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397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398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427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429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438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466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399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420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421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424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422</v>
      </c>
    </row>
    <row r="132" spans="1:75" x14ac:dyDescent="0.15">
      <c r="A132" s="75"/>
      <c r="B132" s="47" t="s">
        <v>439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440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423</v>
      </c>
    </row>
    <row r="136" spans="1:75" x14ac:dyDescent="0.15">
      <c r="A136" s="75"/>
      <c r="B136" s="47" t="s">
        <v>441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425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442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67" t="s">
        <v>35</v>
      </c>
      <c r="E143" s="367"/>
      <c r="F143" s="367"/>
      <c r="G143" s="367"/>
      <c r="H143" s="367"/>
      <c r="I143" s="367"/>
      <c r="J143" s="367"/>
      <c r="K143" s="367"/>
      <c r="L143" s="367"/>
      <c r="M143" s="367"/>
      <c r="N143" s="367"/>
      <c r="O143" s="367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708</v>
      </c>
      <c r="BM144" s="181" t="s">
        <v>624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>
        <f>STAFF_CWS!AR531</f>
        <v>3400000</v>
      </c>
      <c r="AO354" s="26">
        <f>STAFF_CWS!AS531</f>
        <v>3400000</v>
      </c>
      <c r="AP354" s="26">
        <f>STAFF_CWS!AT531</f>
        <v>3400000</v>
      </c>
      <c r="AQ354" s="26">
        <f>STAFF_CWS!AU531</f>
        <v>3400000</v>
      </c>
      <c r="AR354" s="26">
        <f>STAFF_CWS!AV531</f>
        <v>3400000</v>
      </c>
      <c r="AS354" s="26">
        <f>STAFF_CWS!AW531</f>
        <v>3400000</v>
      </c>
      <c r="AT354" s="26">
        <f>STAFF_CWS!AX531</f>
        <v>3400000</v>
      </c>
      <c r="AU354" s="26">
        <f>STAFF_CWS!AY531</f>
        <v>3400000</v>
      </c>
      <c r="AV354" s="26">
        <f>STAFF_CWS!AZ531</f>
        <v>3400000</v>
      </c>
      <c r="AW354" s="26">
        <f>STAFF_CWS!BA531</f>
        <v>3400000</v>
      </c>
      <c r="AX354" s="26">
        <f>STAFF_CWS!BB531</f>
        <v>3400000</v>
      </c>
      <c r="AY354" s="26">
        <f>STAFF_CWS!BC531</f>
        <v>3400000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184800000</v>
      </c>
      <c r="BM354" s="65">
        <f>STAFF_CWS!BP531</f>
        <v>184800000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>
        <f>STAFF_CWS!AR535</f>
        <v>3400000</v>
      </c>
      <c r="AO358" s="26">
        <f>STAFF_CWS!AS535</f>
        <v>3400000</v>
      </c>
      <c r="AP358" s="26">
        <f>STAFF_CWS!AT535</f>
        <v>3400000</v>
      </c>
      <c r="AQ358" s="26">
        <f>STAFF_CWS!AU535</f>
        <v>3400000</v>
      </c>
      <c r="AR358" s="26">
        <f>STAFF_CWS!AV535</f>
        <v>3400000</v>
      </c>
      <c r="AS358" s="26">
        <f>STAFF_CWS!AW535</f>
        <v>3400000</v>
      </c>
      <c r="AT358" s="26">
        <f>STAFF_CWS!AX535</f>
        <v>3400000</v>
      </c>
      <c r="AU358" s="26">
        <f>STAFF_CWS!AY535</f>
        <v>3400000</v>
      </c>
      <c r="AV358" s="26">
        <f>STAFF_CWS!AZ535</f>
        <v>3400000</v>
      </c>
      <c r="AW358" s="26">
        <f>STAFF_CWS!BA535</f>
        <v>3400000</v>
      </c>
      <c r="AX358" s="26">
        <f>STAFF_CWS!BB535</f>
        <v>3400000</v>
      </c>
      <c r="AY358" s="26">
        <f>STAFF_CWS!BC535</f>
        <v>3400000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184800000</v>
      </c>
      <c r="BM358" s="65">
        <f>STAFF_CWS!BP535</f>
        <v>184800000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>
        <f>STAFF_CWS!AR540</f>
        <v>544000</v>
      </c>
      <c r="AO363" s="26">
        <f>STAFF_CWS!AS540</f>
        <v>544000</v>
      </c>
      <c r="AP363" s="26">
        <f>STAFF_CWS!AT540</f>
        <v>544000</v>
      </c>
      <c r="AQ363" s="26">
        <f>STAFF_CWS!AU540</f>
        <v>544000</v>
      </c>
      <c r="AR363" s="26">
        <f>STAFF_CWS!AV540</f>
        <v>544000</v>
      </c>
      <c r="AS363" s="26">
        <f>STAFF_CWS!AW540</f>
        <v>544000</v>
      </c>
      <c r="AT363" s="26">
        <f>STAFF_CWS!AX540</f>
        <v>544000</v>
      </c>
      <c r="AU363" s="26">
        <f>STAFF_CWS!AY540</f>
        <v>544000</v>
      </c>
      <c r="AV363" s="26">
        <f>STAFF_CWS!AZ540</f>
        <v>544000</v>
      </c>
      <c r="AW363" s="26">
        <f>STAFF_CWS!BA540</f>
        <v>544000</v>
      </c>
      <c r="AX363" s="26">
        <f>STAFF_CWS!BB540</f>
        <v>544000</v>
      </c>
      <c r="AY363" s="26">
        <f>STAFF_CWS!BC540</f>
        <v>544000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>
        <f>STAFF_CWS!AR541</f>
        <v>136000</v>
      </c>
      <c r="AO364" s="26">
        <f>STAFF_CWS!AS541</f>
        <v>136000</v>
      </c>
      <c r="AP364" s="26">
        <f>STAFF_CWS!AT541</f>
        <v>136000</v>
      </c>
      <c r="AQ364" s="26">
        <f>STAFF_CWS!AU541</f>
        <v>136000</v>
      </c>
      <c r="AR364" s="26">
        <f>STAFF_CWS!AV541</f>
        <v>136000</v>
      </c>
      <c r="AS364" s="26">
        <f>STAFF_CWS!AW541</f>
        <v>136000</v>
      </c>
      <c r="AT364" s="26">
        <f>STAFF_CWS!AX541</f>
        <v>136000</v>
      </c>
      <c r="AU364" s="26">
        <f>STAFF_CWS!AY541</f>
        <v>136000</v>
      </c>
      <c r="AV364" s="26">
        <f>STAFF_CWS!AZ541</f>
        <v>136000</v>
      </c>
      <c r="AW364" s="26">
        <f>STAFF_CWS!BA541</f>
        <v>136000</v>
      </c>
      <c r="AX364" s="26">
        <f>STAFF_CWS!BB541</f>
        <v>136000</v>
      </c>
      <c r="AY364" s="26">
        <f>STAFF_CWS!BC541</f>
        <v>136000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>
        <f>STAFF_CWS!AR545</f>
        <v>680000</v>
      </c>
      <c r="AO368" s="26">
        <f>STAFF_CWS!AS545</f>
        <v>680000</v>
      </c>
      <c r="AP368" s="26">
        <f>STAFF_CWS!AT545</f>
        <v>680000</v>
      </c>
      <c r="AQ368" s="26">
        <f>STAFF_CWS!AU545</f>
        <v>680000</v>
      </c>
      <c r="AR368" s="26">
        <f>STAFF_CWS!AV545</f>
        <v>680000</v>
      </c>
      <c r="AS368" s="26">
        <f>STAFF_CWS!AW545</f>
        <v>680000</v>
      </c>
      <c r="AT368" s="26">
        <f>STAFF_CWS!AX545</f>
        <v>680000</v>
      </c>
      <c r="AU368" s="26">
        <f>STAFF_CWS!AY545</f>
        <v>680000</v>
      </c>
      <c r="AV368" s="26">
        <f>STAFF_CWS!AZ545</f>
        <v>680000</v>
      </c>
      <c r="AW368" s="26">
        <f>STAFF_CWS!BA545</f>
        <v>680000</v>
      </c>
      <c r="AX368" s="26">
        <f>STAFF_CWS!BB545</f>
        <v>680000</v>
      </c>
      <c r="AY368" s="26">
        <f>STAFF_CWS!BC545</f>
        <v>680000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36960000</v>
      </c>
      <c r="BM368" s="65">
        <f>STAFF_CWS!BP545</f>
        <v>36960000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>
        <f>STAFF_CWS!BC551</f>
        <v>281212</v>
      </c>
      <c r="AZ374" s="26">
        <f>STAFF_CWS!BD551</f>
        <v>281212</v>
      </c>
      <c r="BA374" s="26">
        <f>STAFF_CWS!BE551</f>
        <v>281212</v>
      </c>
      <c r="BB374" s="26">
        <f>STAFF_CWS!BF551</f>
        <v>281212</v>
      </c>
      <c r="BC374" s="26">
        <f>STAFF_CWS!BG551</f>
        <v>281212</v>
      </c>
      <c r="BD374" s="26">
        <f>STAFF_CWS!BH551</f>
        <v>281212</v>
      </c>
      <c r="BE374" s="26">
        <f>STAFF_CWS!BI551</f>
        <v>281212</v>
      </c>
      <c r="BF374" s="26">
        <f>STAFF_CWS!BJ551</f>
        <v>281212</v>
      </c>
      <c r="BG374" s="26">
        <f>STAFF_CWS!BK551</f>
        <v>281212</v>
      </c>
      <c r="BH374" s="26">
        <f>STAFF_CWS!BL551</f>
        <v>281212</v>
      </c>
      <c r="BI374" s="26">
        <f>STAFF_CWS!BM551</f>
        <v>281212</v>
      </c>
      <c r="BJ374" s="26">
        <f>STAFF_CWS!BN551</f>
        <v>281212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>
        <f>STAFF_CWS!AR553</f>
        <v>4361212</v>
      </c>
      <c r="AO376" s="26">
        <f>STAFF_CWS!AS553</f>
        <v>4361212</v>
      </c>
      <c r="AP376" s="26">
        <f>STAFF_CWS!AT553</f>
        <v>4361212</v>
      </c>
      <c r="AQ376" s="26">
        <f>STAFF_CWS!AU553</f>
        <v>4361212</v>
      </c>
      <c r="AR376" s="26">
        <f>STAFF_CWS!AV553</f>
        <v>4361212</v>
      </c>
      <c r="AS376" s="26">
        <f>STAFF_CWS!AW553</f>
        <v>4361212</v>
      </c>
      <c r="AT376" s="26">
        <f>STAFF_CWS!AX553</f>
        <v>4361212</v>
      </c>
      <c r="AU376" s="26">
        <f>STAFF_CWS!AY553</f>
        <v>4361212</v>
      </c>
      <c r="AV376" s="26">
        <f>STAFF_CWS!AZ553</f>
        <v>4361212</v>
      </c>
      <c r="AW376" s="26">
        <f>STAFF_CWS!BA553</f>
        <v>4361212</v>
      </c>
      <c r="AX376" s="26">
        <f>STAFF_CWS!BB553</f>
        <v>4361212</v>
      </c>
      <c r="AY376" s="26">
        <f>STAFF_CWS!BC553</f>
        <v>4361212</v>
      </c>
      <c r="AZ376" s="26">
        <f>STAFF_CWS!BD553</f>
        <v>5081212</v>
      </c>
      <c r="BA376" s="26">
        <f>STAFF_CWS!BE553</f>
        <v>5081212</v>
      </c>
      <c r="BB376" s="26">
        <f>STAFF_CWS!BF553</f>
        <v>5081212</v>
      </c>
      <c r="BC376" s="26">
        <f>STAFF_CWS!BG553</f>
        <v>5081212</v>
      </c>
      <c r="BD376" s="26">
        <f>STAFF_CWS!BH553</f>
        <v>5081212</v>
      </c>
      <c r="BE376" s="26">
        <f>STAFF_CWS!BI553</f>
        <v>5081212</v>
      </c>
      <c r="BF376" s="26">
        <f>STAFF_CWS!BJ553</f>
        <v>5081212</v>
      </c>
      <c r="BG376" s="26">
        <f>STAFF_CWS!BK553</f>
        <v>5081212</v>
      </c>
      <c r="BH376" s="26">
        <f>STAFF_CWS!BL553</f>
        <v>5081212</v>
      </c>
      <c r="BI376" s="26">
        <f>STAFF_CWS!BM553</f>
        <v>5081212</v>
      </c>
      <c r="BJ376" s="26">
        <f>STAFF_CWS!BN553</f>
        <v>5081212</v>
      </c>
      <c r="BK376" s="26">
        <f>STAFF_CWS!BO553</f>
        <v>5081212</v>
      </c>
      <c r="BL376" s="38">
        <f>SUM(C376:BK376)</f>
        <v>238632720</v>
      </c>
      <c r="BM376" s="65">
        <f>STAFF_CWS!BP553</f>
        <v>238632720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zoomScale="80" zoomScaleNormal="80" workbookViewId="0">
      <pane xSplit="2" ySplit="2" topLeftCell="D3" activePane="bottomRight" state="frozen"/>
      <selection activeCell="B1" sqref="B1"/>
      <selection pane="topRight" activeCell="D1" sqref="D1"/>
      <selection pane="bottomLeft" activeCell="B3" sqref="B3"/>
      <selection pane="bottomRight"/>
    </sheetView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63" t="s">
        <v>35</v>
      </c>
      <c r="F1" s="363"/>
      <c r="G1" s="363"/>
      <c r="H1" s="363"/>
      <c r="I1" s="363"/>
      <c r="J1" s="363"/>
      <c r="K1" s="363"/>
      <c r="L1" s="363"/>
      <c r="M1" s="363"/>
      <c r="N1" s="363"/>
      <c r="O1" s="363"/>
      <c r="P1" s="363"/>
      <c r="Q1" s="363" t="s">
        <v>36</v>
      </c>
      <c r="R1" s="363"/>
      <c r="S1" s="363"/>
      <c r="T1" s="363"/>
      <c r="U1" s="363"/>
      <c r="V1" s="363"/>
      <c r="W1" s="363"/>
      <c r="X1" s="363"/>
      <c r="Y1" s="363"/>
      <c r="Z1" s="363"/>
      <c r="AA1" s="363"/>
      <c r="AB1" s="363"/>
      <c r="AC1" s="363" t="s">
        <v>37</v>
      </c>
      <c r="AD1" s="363"/>
      <c r="AE1" s="363"/>
      <c r="AF1" s="363"/>
      <c r="AG1" s="363"/>
      <c r="AH1" s="363"/>
      <c r="AI1" s="363"/>
      <c r="AJ1" s="363"/>
      <c r="AK1" s="363"/>
      <c r="AL1" s="363"/>
      <c r="AM1" s="363"/>
      <c r="AN1" s="363"/>
      <c r="AO1" s="363" t="s">
        <v>38</v>
      </c>
      <c r="AP1" s="363"/>
      <c r="AQ1" s="363"/>
      <c r="AR1" s="363"/>
      <c r="AS1" s="363"/>
      <c r="AT1" s="363"/>
      <c r="AU1" s="363"/>
      <c r="AV1" s="363"/>
      <c r="AW1" s="363"/>
      <c r="AX1" s="363"/>
      <c r="AY1" s="363"/>
      <c r="AZ1" s="363"/>
      <c r="BA1" s="363" t="s">
        <v>39</v>
      </c>
      <c r="BB1" s="363"/>
      <c r="BC1" s="363"/>
      <c r="BD1" s="363"/>
      <c r="BE1" s="363"/>
      <c r="BF1" s="363"/>
      <c r="BG1" s="363"/>
      <c r="BH1" s="363"/>
      <c r="BI1" s="363"/>
      <c r="BJ1" s="363"/>
      <c r="BK1" s="363"/>
      <c r="BL1" s="363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421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428</v>
      </c>
      <c r="D6" s="286">
        <v>0</v>
      </c>
      <c r="E6" s="286"/>
      <c r="F6" s="268"/>
      <c r="G6" s="286"/>
      <c r="H6" s="286"/>
      <c r="I6" s="286"/>
      <c r="J6" s="286"/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  <c r="AD6" s="286"/>
      <c r="AE6" s="286"/>
      <c r="AF6" s="286"/>
      <c r="AG6" s="286"/>
      <c r="AH6" s="286"/>
      <c r="AI6" s="286"/>
      <c r="AJ6" s="286"/>
      <c r="AK6" s="286"/>
      <c r="AL6" s="286"/>
      <c r="AM6" s="286"/>
      <c r="AN6" s="286"/>
      <c r="AO6" s="286"/>
      <c r="AP6" s="286"/>
      <c r="AQ6" s="286"/>
      <c r="AR6" s="286"/>
      <c r="AS6" s="286"/>
      <c r="AT6" s="286"/>
      <c r="AU6" s="286"/>
      <c r="AV6" s="286"/>
      <c r="AW6" s="286"/>
      <c r="AX6" s="286"/>
      <c r="AY6" s="286"/>
      <c r="AZ6" s="286"/>
      <c r="BA6" s="286"/>
      <c r="BB6" s="286"/>
      <c r="BC6" s="286"/>
      <c r="BD6" s="286"/>
      <c r="BE6" s="286"/>
      <c r="BF6" s="286"/>
      <c r="BG6" s="286"/>
      <c r="BH6" s="286"/>
      <c r="BI6" s="286"/>
      <c r="BJ6" s="286"/>
      <c r="BK6" s="286"/>
      <c r="BL6" s="286"/>
    </row>
    <row r="7" spans="1:64" customFormat="1" x14ac:dyDescent="0.15">
      <c r="B7" s="47" t="s">
        <v>431</v>
      </c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  <c r="AD7" s="286"/>
      <c r="AE7" s="286"/>
      <c r="AF7" s="286"/>
      <c r="AG7" s="286"/>
      <c r="AH7" s="286"/>
      <c r="AI7" s="286"/>
      <c r="AJ7" s="286"/>
      <c r="AK7" s="286"/>
      <c r="AL7" s="286"/>
      <c r="AM7" s="286"/>
      <c r="AN7" s="286"/>
      <c r="AO7" s="286"/>
      <c r="AP7" s="286"/>
      <c r="AQ7" s="286"/>
      <c r="AR7" s="286"/>
      <c r="AS7" s="286"/>
      <c r="AT7" s="286"/>
      <c r="AU7" s="286"/>
      <c r="AV7" s="286"/>
      <c r="AW7" s="286"/>
      <c r="AX7" s="286"/>
      <c r="AY7" s="286"/>
      <c r="AZ7" s="286"/>
      <c r="BA7" s="286"/>
      <c r="BB7" s="286"/>
      <c r="BC7" s="286"/>
      <c r="BD7" s="286"/>
      <c r="BE7" s="286"/>
      <c r="BF7" s="286"/>
      <c r="BG7" s="286"/>
      <c r="BH7" s="286"/>
      <c r="BI7" s="286"/>
      <c r="BJ7" s="286"/>
      <c r="BK7" s="286"/>
      <c r="BL7" s="286"/>
    </row>
    <row r="8" spans="1:64" customFormat="1" x14ac:dyDescent="0.15">
      <c r="B8" s="47" t="s">
        <v>432</v>
      </c>
      <c r="D8" s="286"/>
      <c r="E8" s="286">
        <v>500</v>
      </c>
      <c r="F8" s="286">
        <v>500</v>
      </c>
      <c r="G8" s="286">
        <v>500</v>
      </c>
      <c r="H8" s="286">
        <v>500</v>
      </c>
      <c r="I8" s="286">
        <v>500</v>
      </c>
      <c r="J8" s="286">
        <v>500</v>
      </c>
      <c r="K8" s="286">
        <v>500</v>
      </c>
      <c r="L8" s="286">
        <v>500</v>
      </c>
      <c r="M8" s="286">
        <v>500</v>
      </c>
      <c r="N8" s="286">
        <v>500</v>
      </c>
      <c r="O8" s="286">
        <v>500</v>
      </c>
      <c r="P8" s="286">
        <v>35</v>
      </c>
      <c r="Q8" s="286">
        <v>35</v>
      </c>
      <c r="R8" s="286">
        <v>35</v>
      </c>
      <c r="S8" s="286">
        <v>35</v>
      </c>
      <c r="T8" s="286">
        <v>35</v>
      </c>
      <c r="U8" s="286">
        <v>35</v>
      </c>
      <c r="V8" s="286">
        <v>35</v>
      </c>
      <c r="W8" s="286">
        <v>35</v>
      </c>
      <c r="X8" s="286">
        <v>35</v>
      </c>
      <c r="Y8" s="286">
        <v>35</v>
      </c>
      <c r="Z8" s="286">
        <v>35</v>
      </c>
      <c r="AA8" s="286">
        <v>35</v>
      </c>
      <c r="AB8" s="286">
        <v>35</v>
      </c>
      <c r="AC8" s="286">
        <v>35</v>
      </c>
      <c r="AD8" s="286">
        <v>35</v>
      </c>
      <c r="AE8" s="286">
        <v>35</v>
      </c>
      <c r="AF8" s="286">
        <v>35</v>
      </c>
      <c r="AG8" s="286">
        <v>35</v>
      </c>
      <c r="AH8" s="286">
        <v>35</v>
      </c>
      <c r="AI8" s="286">
        <v>35</v>
      </c>
      <c r="AJ8" s="286">
        <v>35</v>
      </c>
      <c r="AK8" s="286">
        <v>35</v>
      </c>
      <c r="AL8" s="286">
        <v>35</v>
      </c>
      <c r="AM8" s="286">
        <v>35</v>
      </c>
      <c r="AN8" s="286">
        <v>35</v>
      </c>
      <c r="AO8" s="286">
        <v>35</v>
      </c>
      <c r="AP8" s="286">
        <v>35</v>
      </c>
      <c r="AQ8" s="286">
        <v>35</v>
      </c>
      <c r="AR8" s="286">
        <v>35</v>
      </c>
      <c r="AS8" s="286">
        <v>35</v>
      </c>
      <c r="AT8" s="286">
        <v>35</v>
      </c>
      <c r="AU8" s="286">
        <v>35</v>
      </c>
      <c r="AV8" s="286">
        <v>35</v>
      </c>
      <c r="AW8" s="286">
        <v>35</v>
      </c>
      <c r="AX8" s="286">
        <v>35</v>
      </c>
      <c r="AY8" s="286">
        <v>35</v>
      </c>
      <c r="AZ8" s="286">
        <v>35</v>
      </c>
      <c r="BA8" s="286">
        <v>35</v>
      </c>
      <c r="BB8" s="286">
        <v>35</v>
      </c>
      <c r="BC8" s="286">
        <v>35</v>
      </c>
      <c r="BD8" s="286">
        <v>35</v>
      </c>
      <c r="BE8" s="286">
        <v>35</v>
      </c>
      <c r="BF8" s="286">
        <v>35</v>
      </c>
      <c r="BG8" s="286">
        <v>35</v>
      </c>
      <c r="BH8" s="286">
        <v>35</v>
      </c>
      <c r="BI8" s="286">
        <v>35</v>
      </c>
      <c r="BJ8" s="286">
        <v>35</v>
      </c>
      <c r="BK8" s="286">
        <v>35</v>
      </c>
      <c r="BL8" s="286">
        <v>35</v>
      </c>
    </row>
    <row r="9" spans="1:64" customFormat="1" x14ac:dyDescent="0.15">
      <c r="B9" s="47" t="s">
        <v>430</v>
      </c>
      <c r="D9" s="286"/>
      <c r="E9" s="286"/>
      <c r="F9" s="286"/>
      <c r="G9" s="286"/>
      <c r="H9" s="286"/>
      <c r="I9" s="286"/>
      <c r="J9" s="286"/>
      <c r="K9" s="286"/>
      <c r="L9" s="286"/>
      <c r="M9" s="286"/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  <c r="AD9" s="286"/>
      <c r="AE9" s="286"/>
      <c r="AF9" s="286"/>
      <c r="AG9" s="286"/>
      <c r="AH9" s="286"/>
      <c r="AI9" s="286"/>
      <c r="AJ9" s="286"/>
      <c r="AK9" s="286"/>
      <c r="AL9" s="286"/>
      <c r="AM9" s="286"/>
      <c r="AN9" s="286"/>
      <c r="AO9" s="286"/>
      <c r="AP9" s="286"/>
      <c r="AQ9" s="286"/>
      <c r="AR9" s="286"/>
      <c r="AS9" s="286"/>
      <c r="AT9" s="286"/>
      <c r="AU9" s="286"/>
      <c r="AV9" s="286"/>
      <c r="AW9" s="286"/>
      <c r="AX9" s="286"/>
      <c r="AY9" s="286"/>
      <c r="AZ9" s="286"/>
      <c r="BA9" s="286"/>
      <c r="BB9" s="286"/>
      <c r="BC9" s="286"/>
      <c r="BD9" s="286"/>
      <c r="BE9" s="286"/>
      <c r="BF9" s="286"/>
      <c r="BG9" s="286"/>
      <c r="BH9" s="286"/>
      <c r="BI9" s="286"/>
      <c r="BJ9" s="286"/>
      <c r="BK9" s="286"/>
      <c r="BL9" s="286"/>
    </row>
    <row r="10" spans="1:64" x14ac:dyDescent="0.15">
      <c r="B10" s="47" t="s">
        <v>397</v>
      </c>
      <c r="C10" s="33"/>
      <c r="D10" s="287"/>
      <c r="E10" s="287"/>
      <c r="F10" s="287"/>
      <c r="G10" s="287"/>
      <c r="H10" s="287"/>
      <c r="I10" s="287"/>
      <c r="J10" s="287"/>
      <c r="K10" s="287"/>
      <c r="L10" s="287"/>
      <c r="M10" s="287"/>
      <c r="N10" s="287"/>
      <c r="O10" s="287"/>
      <c r="P10" s="287"/>
      <c r="Q10" s="287"/>
      <c r="R10" s="287"/>
      <c r="S10" s="287"/>
      <c r="T10" s="287"/>
      <c r="U10" s="287"/>
      <c r="V10" s="287"/>
      <c r="W10" s="287"/>
      <c r="X10" s="287"/>
      <c r="Y10" s="287"/>
      <c r="Z10" s="287"/>
      <c r="AA10" s="287"/>
      <c r="AB10" s="287"/>
      <c r="AC10" s="287"/>
      <c r="AD10" s="287"/>
      <c r="AE10" s="287"/>
      <c r="AF10" s="287"/>
      <c r="AG10" s="287"/>
      <c r="AH10" s="287"/>
      <c r="AI10" s="287"/>
      <c r="AJ10" s="287"/>
      <c r="AK10" s="287"/>
      <c r="AL10" s="287"/>
      <c r="AM10" s="287"/>
      <c r="AN10" s="287"/>
      <c r="AO10" s="287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A10" s="287"/>
      <c r="BB10" s="287"/>
      <c r="BC10" s="287"/>
      <c r="BD10" s="287"/>
      <c r="BE10" s="287"/>
      <c r="BF10" s="287"/>
      <c r="BG10" s="287"/>
      <c r="BH10" s="287"/>
      <c r="BI10" s="287"/>
      <c r="BJ10" s="287"/>
      <c r="BK10" s="287"/>
      <c r="BL10" s="287"/>
    </row>
    <row r="11" spans="1:64" x14ac:dyDescent="0.15">
      <c r="B11" s="47" t="s">
        <v>398</v>
      </c>
      <c r="C11" s="33"/>
      <c r="D11" s="318"/>
      <c r="E11" s="318"/>
      <c r="F11" s="318"/>
      <c r="G11" s="318"/>
      <c r="H11" s="318"/>
      <c r="I11" s="318"/>
      <c r="J11" s="318"/>
      <c r="K11" s="318"/>
      <c r="L11" s="318"/>
      <c r="M11" s="318"/>
      <c r="N11" s="318"/>
      <c r="O11" s="318"/>
      <c r="P11" s="318"/>
      <c r="Q11" s="318"/>
      <c r="R11" s="318"/>
      <c r="S11" s="318"/>
      <c r="T11" s="318"/>
      <c r="U11" s="318"/>
      <c r="V11" s="318"/>
      <c r="W11" s="318"/>
      <c r="X11" s="318"/>
      <c r="Y11" s="318"/>
      <c r="Z11" s="318"/>
      <c r="AA11" s="318"/>
      <c r="AB11" s="318"/>
      <c r="AC11" s="318"/>
      <c r="AD11" s="318"/>
      <c r="AE11" s="318"/>
      <c r="AF11" s="318"/>
      <c r="AG11" s="318"/>
      <c r="AH11" s="318"/>
      <c r="AI11" s="318"/>
      <c r="AJ11" s="318"/>
      <c r="AK11" s="318"/>
      <c r="AL11" s="318"/>
      <c r="AM11" s="318"/>
      <c r="AN11" s="318"/>
      <c r="AO11" s="318"/>
      <c r="AP11" s="318"/>
      <c r="AQ11" s="318"/>
      <c r="AR11" s="318"/>
      <c r="AS11" s="318"/>
      <c r="AT11" s="318"/>
      <c r="AU11" s="318"/>
      <c r="AV11" s="318"/>
      <c r="AW11" s="318"/>
      <c r="AX11" s="318"/>
      <c r="AY11" s="318"/>
      <c r="AZ11" s="318"/>
      <c r="BA11" s="318"/>
      <c r="BB11" s="318"/>
      <c r="BC11" s="318"/>
      <c r="BD11" s="318"/>
      <c r="BE11" s="318"/>
      <c r="BF11" s="318"/>
      <c r="BG11" s="318"/>
      <c r="BH11" s="318"/>
      <c r="BI11" s="318"/>
      <c r="BJ11" s="318"/>
      <c r="BK11" s="318"/>
      <c r="BL11" s="318"/>
    </row>
    <row r="12" spans="1:64" customFormat="1" x14ac:dyDescent="0.15">
      <c r="B12" s="47" t="s">
        <v>427</v>
      </c>
      <c r="D12" s="286"/>
      <c r="E12" s="286"/>
      <c r="F12" s="286">
        <v>250</v>
      </c>
      <c r="G12" s="286">
        <v>250</v>
      </c>
      <c r="H12" s="286">
        <v>250</v>
      </c>
      <c r="I12" s="286">
        <v>250</v>
      </c>
      <c r="J12" s="286">
        <v>250</v>
      </c>
      <c r="K12" s="286">
        <v>250</v>
      </c>
      <c r="L12" s="286">
        <v>250</v>
      </c>
      <c r="M12" s="286">
        <v>250</v>
      </c>
      <c r="N12" s="286">
        <v>250</v>
      </c>
      <c r="O12" s="286">
        <v>250</v>
      </c>
      <c r="P12" s="286">
        <v>250</v>
      </c>
      <c r="Q12" s="286">
        <v>250</v>
      </c>
      <c r="R12" s="286">
        <v>250</v>
      </c>
      <c r="S12" s="286">
        <v>250</v>
      </c>
      <c r="T12" s="286">
        <v>250</v>
      </c>
      <c r="U12" s="286">
        <v>250</v>
      </c>
      <c r="V12" s="286">
        <v>250</v>
      </c>
      <c r="W12" s="286">
        <v>250</v>
      </c>
      <c r="X12" s="286">
        <v>250</v>
      </c>
      <c r="Y12" s="286">
        <v>250</v>
      </c>
      <c r="Z12" s="286">
        <v>250</v>
      </c>
      <c r="AA12" s="286">
        <v>250</v>
      </c>
      <c r="AB12" s="286">
        <v>250</v>
      </c>
      <c r="AC12" s="286">
        <v>250</v>
      </c>
      <c r="AD12" s="286">
        <v>250</v>
      </c>
      <c r="AE12" s="286">
        <v>250</v>
      </c>
      <c r="AF12" s="286">
        <v>250</v>
      </c>
      <c r="AG12" s="286">
        <v>250</v>
      </c>
      <c r="AH12" s="286">
        <v>250</v>
      </c>
      <c r="AI12" s="286">
        <v>250</v>
      </c>
      <c r="AJ12" s="286">
        <v>250</v>
      </c>
      <c r="AK12" s="286">
        <v>250</v>
      </c>
      <c r="AL12" s="286">
        <v>250</v>
      </c>
      <c r="AM12" s="286">
        <v>250</v>
      </c>
      <c r="AN12" s="286">
        <v>250</v>
      </c>
      <c r="AO12" s="286">
        <v>250</v>
      </c>
      <c r="AP12" s="286">
        <v>250</v>
      </c>
      <c r="AQ12" s="286">
        <v>250</v>
      </c>
      <c r="AR12" s="286">
        <v>250</v>
      </c>
      <c r="AS12" s="286">
        <v>250</v>
      </c>
      <c r="AT12" s="286">
        <v>250</v>
      </c>
      <c r="AU12" s="286">
        <v>250</v>
      </c>
      <c r="AV12" s="286">
        <v>250</v>
      </c>
      <c r="AW12" s="286">
        <v>250</v>
      </c>
      <c r="AX12" s="286">
        <v>250</v>
      </c>
      <c r="AY12" s="286">
        <v>250</v>
      </c>
      <c r="AZ12" s="286">
        <v>250</v>
      </c>
      <c r="BA12" s="286">
        <v>250</v>
      </c>
      <c r="BB12" s="286">
        <v>250</v>
      </c>
      <c r="BC12" s="286">
        <v>250</v>
      </c>
      <c r="BD12" s="286">
        <v>250</v>
      </c>
      <c r="BE12" s="286">
        <v>250</v>
      </c>
      <c r="BF12" s="286">
        <v>250</v>
      </c>
      <c r="BG12" s="286">
        <v>250</v>
      </c>
      <c r="BH12" s="286">
        <v>250</v>
      </c>
      <c r="BI12" s="286">
        <v>250</v>
      </c>
      <c r="BJ12" s="286">
        <v>250</v>
      </c>
      <c r="BK12" s="286">
        <v>250</v>
      </c>
      <c r="BL12" s="286">
        <v>250</v>
      </c>
    </row>
    <row r="13" spans="1:64" x14ac:dyDescent="0.15">
      <c r="B13" s="47" t="s">
        <v>429</v>
      </c>
      <c r="C13" s="33"/>
      <c r="D13" s="318"/>
      <c r="E13" s="318"/>
      <c r="F13" s="318"/>
      <c r="G13" s="318"/>
      <c r="H13" s="318"/>
      <c r="I13" s="318"/>
      <c r="J13" s="318"/>
      <c r="K13" s="318"/>
      <c r="L13" s="318"/>
      <c r="M13" s="318"/>
      <c r="N13" s="318"/>
      <c r="O13" s="318"/>
      <c r="P13" s="318"/>
      <c r="Q13" s="318"/>
      <c r="R13" s="318"/>
      <c r="S13" s="318"/>
      <c r="T13" s="318"/>
      <c r="U13" s="318"/>
      <c r="V13" s="318"/>
      <c r="W13" s="318"/>
      <c r="X13" s="318"/>
      <c r="Y13" s="318"/>
      <c r="Z13" s="318"/>
      <c r="AA13" s="318"/>
      <c r="AB13" s="318"/>
      <c r="AC13" s="318"/>
      <c r="AD13" s="318"/>
      <c r="AE13" s="318"/>
      <c r="AF13" s="318"/>
      <c r="AG13" s="318"/>
      <c r="AH13" s="318"/>
      <c r="AI13" s="318"/>
      <c r="AJ13" s="318"/>
      <c r="AK13" s="318"/>
      <c r="AL13" s="318"/>
      <c r="AM13" s="318"/>
      <c r="AN13" s="318"/>
      <c r="AO13" s="318"/>
      <c r="AP13" s="318"/>
      <c r="AQ13" s="318"/>
      <c r="AR13" s="318"/>
      <c r="AS13" s="318"/>
      <c r="AT13" s="318"/>
      <c r="AU13" s="318"/>
      <c r="AV13" s="318"/>
      <c r="AW13" s="318"/>
      <c r="AX13" s="318"/>
      <c r="AY13" s="318"/>
      <c r="AZ13" s="318"/>
      <c r="BA13" s="318"/>
      <c r="BB13" s="318"/>
      <c r="BC13" s="318"/>
      <c r="BD13" s="318"/>
      <c r="BE13" s="318"/>
      <c r="BF13" s="318"/>
      <c r="BG13" s="318"/>
      <c r="BH13" s="318"/>
      <c r="BI13" s="318"/>
      <c r="BJ13" s="318"/>
      <c r="BK13" s="318"/>
      <c r="BL13" s="318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433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424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428</v>
      </c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  <c r="AE19" s="286"/>
      <c r="AF19" s="286"/>
      <c r="AG19" s="286"/>
      <c r="AH19" s="286"/>
      <c r="AI19" s="286"/>
      <c r="AJ19" s="286"/>
      <c r="AK19" s="286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286"/>
      <c r="BD19" s="286"/>
      <c r="BE19" s="286"/>
      <c r="BF19" s="286"/>
      <c r="BG19" s="286"/>
      <c r="BH19" s="286"/>
      <c r="BI19" s="286"/>
      <c r="BJ19" s="286"/>
      <c r="BK19" s="286"/>
      <c r="BL19" s="286"/>
    </row>
    <row r="20" spans="1:64" customFormat="1" x14ac:dyDescent="0.15">
      <c r="B20" s="47" t="s">
        <v>550</v>
      </c>
      <c r="D20" s="286"/>
      <c r="E20" s="286">
        <v>2500</v>
      </c>
      <c r="F20" s="286">
        <v>2500</v>
      </c>
      <c r="G20" s="286">
        <v>2500</v>
      </c>
      <c r="H20" s="286">
        <v>2500</v>
      </c>
      <c r="I20" s="286">
        <v>2500</v>
      </c>
      <c r="J20" s="286">
        <v>2500</v>
      </c>
      <c r="K20" s="286">
        <v>2500</v>
      </c>
      <c r="L20" s="286">
        <v>2500</v>
      </c>
      <c r="M20" s="286">
        <v>2500</v>
      </c>
      <c r="N20" s="286">
        <v>2500</v>
      </c>
      <c r="O20" s="286">
        <v>2500</v>
      </c>
      <c r="P20" s="286">
        <v>2500</v>
      </c>
      <c r="Q20" s="286">
        <v>2500</v>
      </c>
      <c r="R20" s="286">
        <v>2500</v>
      </c>
      <c r="S20" s="286">
        <v>2500</v>
      </c>
      <c r="T20" s="286">
        <v>2500</v>
      </c>
      <c r="U20" s="286">
        <v>2500</v>
      </c>
      <c r="V20" s="286">
        <v>2500</v>
      </c>
      <c r="W20" s="286">
        <v>2500</v>
      </c>
      <c r="X20" s="286">
        <v>2500</v>
      </c>
      <c r="Y20" s="286">
        <v>2500</v>
      </c>
      <c r="Z20" s="286">
        <v>2500</v>
      </c>
      <c r="AA20" s="286">
        <v>2500</v>
      </c>
      <c r="AB20" s="286">
        <v>3500</v>
      </c>
      <c r="AC20" s="286">
        <v>3500</v>
      </c>
      <c r="AD20" s="286">
        <v>3500</v>
      </c>
      <c r="AE20" s="286">
        <v>3500</v>
      </c>
      <c r="AF20" s="286">
        <v>3500</v>
      </c>
      <c r="AG20" s="286">
        <v>3500</v>
      </c>
      <c r="AH20" s="286">
        <v>3500</v>
      </c>
      <c r="AI20" s="286">
        <v>3500</v>
      </c>
      <c r="AJ20" s="286">
        <v>3500</v>
      </c>
      <c r="AK20" s="286">
        <v>3500</v>
      </c>
      <c r="AL20" s="286">
        <v>3500</v>
      </c>
      <c r="AM20" s="286">
        <v>3500</v>
      </c>
      <c r="AN20" s="286">
        <v>3500</v>
      </c>
      <c r="AO20" s="286">
        <v>4000</v>
      </c>
      <c r="AP20" s="286">
        <v>4000</v>
      </c>
      <c r="AQ20" s="286">
        <v>4000</v>
      </c>
      <c r="AR20" s="286">
        <v>4000</v>
      </c>
      <c r="AS20" s="286">
        <v>4000</v>
      </c>
      <c r="AT20" s="286">
        <v>4000</v>
      </c>
      <c r="AU20" s="286">
        <v>4000</v>
      </c>
      <c r="AV20" s="286">
        <v>4000</v>
      </c>
      <c r="AW20" s="286">
        <v>4000</v>
      </c>
      <c r="AX20" s="286">
        <v>4000</v>
      </c>
      <c r="AY20" s="286">
        <v>4000</v>
      </c>
      <c r="AZ20" s="286">
        <v>4000</v>
      </c>
      <c r="BA20" s="286">
        <v>4000</v>
      </c>
      <c r="BB20" s="286">
        <v>4000</v>
      </c>
      <c r="BC20" s="286">
        <v>4000</v>
      </c>
      <c r="BD20" s="286">
        <v>4000</v>
      </c>
      <c r="BE20" s="286">
        <v>4000</v>
      </c>
      <c r="BF20" s="286">
        <v>4000</v>
      </c>
      <c r="BG20" s="286">
        <v>4000</v>
      </c>
      <c r="BH20" s="286">
        <v>4000</v>
      </c>
      <c r="BI20" s="286">
        <v>4000</v>
      </c>
      <c r="BJ20" s="286">
        <v>4000</v>
      </c>
      <c r="BK20" s="286">
        <v>4000</v>
      </c>
      <c r="BL20" s="286">
        <v>4000</v>
      </c>
    </row>
    <row r="21" spans="1:64" customFormat="1" x14ac:dyDescent="0.15">
      <c r="B21" s="47" t="s">
        <v>595</v>
      </c>
      <c r="D21" s="286"/>
      <c r="E21" s="286">
        <v>90</v>
      </c>
      <c r="F21" s="286">
        <v>90</v>
      </c>
      <c r="G21" s="286">
        <v>90</v>
      </c>
      <c r="H21" s="286">
        <v>90</v>
      </c>
      <c r="I21" s="286">
        <v>90</v>
      </c>
      <c r="J21" s="286">
        <v>90</v>
      </c>
      <c r="K21" s="286">
        <v>90</v>
      </c>
      <c r="L21" s="286">
        <v>90</v>
      </c>
      <c r="M21" s="286">
        <v>90</v>
      </c>
      <c r="N21" s="286">
        <v>90</v>
      </c>
      <c r="O21" s="286">
        <v>90</v>
      </c>
      <c r="P21" s="286">
        <v>90</v>
      </c>
      <c r="Q21" s="286">
        <v>90</v>
      </c>
      <c r="R21" s="286">
        <v>90</v>
      </c>
      <c r="S21" s="286">
        <v>90</v>
      </c>
      <c r="T21" s="286">
        <v>90</v>
      </c>
      <c r="U21" s="286">
        <v>90</v>
      </c>
      <c r="V21" s="286">
        <v>90</v>
      </c>
      <c r="W21" s="286">
        <v>90</v>
      </c>
      <c r="X21" s="286">
        <v>90</v>
      </c>
      <c r="Y21" s="286">
        <v>90</v>
      </c>
      <c r="Z21" s="286">
        <v>90</v>
      </c>
      <c r="AA21" s="286">
        <v>90</v>
      </c>
      <c r="AB21" s="286">
        <v>90</v>
      </c>
      <c r="AC21" s="286">
        <v>90</v>
      </c>
      <c r="AD21" s="286">
        <v>90</v>
      </c>
      <c r="AE21" s="286">
        <v>90</v>
      </c>
      <c r="AF21" s="286">
        <v>90</v>
      </c>
      <c r="AG21" s="286">
        <v>90</v>
      </c>
      <c r="AH21" s="286">
        <v>90</v>
      </c>
      <c r="AI21" s="286">
        <v>90</v>
      </c>
      <c r="AJ21" s="286">
        <v>90</v>
      </c>
      <c r="AK21" s="286">
        <v>90</v>
      </c>
      <c r="AL21" s="286">
        <v>90</v>
      </c>
      <c r="AM21" s="286">
        <v>90</v>
      </c>
      <c r="AN21" s="286">
        <v>90</v>
      </c>
      <c r="AO21" s="286">
        <v>90</v>
      </c>
      <c r="AP21" s="286">
        <v>90</v>
      </c>
      <c r="AQ21" s="286">
        <v>90</v>
      </c>
      <c r="AR21" s="286">
        <v>90</v>
      </c>
      <c r="AS21" s="286">
        <v>90</v>
      </c>
      <c r="AT21" s="286">
        <v>90</v>
      </c>
      <c r="AU21" s="286">
        <v>90</v>
      </c>
      <c r="AV21" s="286">
        <v>90</v>
      </c>
      <c r="AW21" s="286">
        <v>90</v>
      </c>
      <c r="AX21" s="286">
        <v>90</v>
      </c>
      <c r="AY21" s="286">
        <v>90</v>
      </c>
      <c r="AZ21" s="286">
        <v>90</v>
      </c>
      <c r="BA21" s="286">
        <v>90</v>
      </c>
      <c r="BB21" s="286">
        <v>90</v>
      </c>
      <c r="BC21" s="286">
        <v>90</v>
      </c>
      <c r="BD21" s="286">
        <v>90</v>
      </c>
      <c r="BE21" s="286">
        <v>90</v>
      </c>
      <c r="BF21" s="286">
        <v>90</v>
      </c>
      <c r="BG21" s="286">
        <v>90</v>
      </c>
      <c r="BH21" s="286">
        <v>90</v>
      </c>
      <c r="BI21" s="286">
        <v>90</v>
      </c>
      <c r="BJ21" s="286">
        <v>90</v>
      </c>
      <c r="BK21" s="286">
        <v>90</v>
      </c>
      <c r="BL21" s="286">
        <v>90</v>
      </c>
    </row>
    <row r="22" spans="1:64" customFormat="1" x14ac:dyDescent="0.15">
      <c r="B22" s="47" t="s">
        <v>596</v>
      </c>
      <c r="D22" s="286"/>
      <c r="E22" s="286">
        <v>1000</v>
      </c>
      <c r="F22" s="286">
        <v>1000</v>
      </c>
      <c r="G22" s="286">
        <v>1000</v>
      </c>
      <c r="H22" s="286"/>
      <c r="I22" s="286"/>
      <c r="J22" s="286"/>
      <c r="K22" s="286"/>
      <c r="L22" s="286"/>
      <c r="M22" s="286"/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  <c r="AD22" s="286"/>
      <c r="AE22" s="286"/>
      <c r="AF22" s="286"/>
      <c r="AG22" s="286"/>
      <c r="AH22" s="286"/>
      <c r="AI22" s="286"/>
      <c r="AJ22" s="286"/>
      <c r="AK22" s="286"/>
      <c r="AL22" s="286"/>
      <c r="AM22" s="286"/>
      <c r="AN22" s="286"/>
      <c r="AO22" s="286"/>
      <c r="AP22" s="286"/>
      <c r="AQ22" s="286"/>
      <c r="AR22" s="286"/>
      <c r="AS22" s="286"/>
      <c r="AT22" s="286"/>
      <c r="AU22" s="286"/>
      <c r="AV22" s="286"/>
      <c r="AW22" s="286"/>
      <c r="AX22" s="286"/>
      <c r="AY22" s="286"/>
      <c r="AZ22" s="286"/>
      <c r="BA22" s="286"/>
      <c r="BB22" s="286"/>
      <c r="BC22" s="286"/>
      <c r="BD22" s="286"/>
      <c r="BE22" s="286"/>
      <c r="BF22" s="286"/>
      <c r="BG22" s="286"/>
      <c r="BH22" s="286"/>
      <c r="BI22" s="286"/>
      <c r="BJ22" s="286"/>
      <c r="BK22" s="286"/>
      <c r="BL22" s="286"/>
    </row>
    <row r="23" spans="1:64" customFormat="1" x14ac:dyDescent="0.15">
      <c r="B23" s="47" t="s">
        <v>432</v>
      </c>
      <c r="D23" s="286"/>
      <c r="E23" s="286"/>
      <c r="F23" s="286"/>
      <c r="G23" s="286"/>
      <c r="H23" s="286"/>
      <c r="I23" s="286"/>
      <c r="J23" s="286"/>
      <c r="K23" s="286">
        <v>250</v>
      </c>
      <c r="L23" s="286">
        <v>250</v>
      </c>
      <c r="M23" s="286">
        <v>250</v>
      </c>
      <c r="N23" s="286">
        <v>250</v>
      </c>
      <c r="O23" s="286">
        <v>250</v>
      </c>
      <c r="P23" s="286">
        <v>250</v>
      </c>
      <c r="Q23" s="286">
        <v>250</v>
      </c>
      <c r="R23" s="286">
        <v>250</v>
      </c>
      <c r="S23" s="286">
        <v>250</v>
      </c>
      <c r="T23" s="286">
        <v>250</v>
      </c>
      <c r="U23" s="286">
        <v>250</v>
      </c>
      <c r="V23" s="286">
        <v>250</v>
      </c>
      <c r="W23" s="286">
        <v>250</v>
      </c>
      <c r="X23" s="286">
        <v>250</v>
      </c>
      <c r="Y23" s="286">
        <v>250</v>
      </c>
      <c r="Z23" s="286">
        <v>250</v>
      </c>
      <c r="AA23" s="286">
        <v>250</v>
      </c>
      <c r="AB23" s="286">
        <v>250</v>
      </c>
      <c r="AC23" s="286">
        <v>250</v>
      </c>
      <c r="AD23" s="286">
        <v>250</v>
      </c>
      <c r="AE23" s="286">
        <v>250</v>
      </c>
      <c r="AF23" s="286">
        <v>250</v>
      </c>
      <c r="AG23" s="286">
        <v>250</v>
      </c>
      <c r="AH23" s="286">
        <v>250</v>
      </c>
      <c r="AI23" s="286">
        <v>250</v>
      </c>
      <c r="AJ23" s="286">
        <v>250</v>
      </c>
      <c r="AK23" s="286">
        <v>250</v>
      </c>
      <c r="AL23" s="286">
        <v>250</v>
      </c>
      <c r="AM23" s="286">
        <v>250</v>
      </c>
      <c r="AN23" s="286">
        <v>250</v>
      </c>
      <c r="AO23" s="286">
        <v>250</v>
      </c>
      <c r="AP23" s="286">
        <v>250</v>
      </c>
      <c r="AQ23" s="286">
        <v>250</v>
      </c>
      <c r="AR23" s="286">
        <v>250</v>
      </c>
      <c r="AS23" s="286">
        <v>250</v>
      </c>
      <c r="AT23" s="286">
        <v>250</v>
      </c>
      <c r="AU23" s="286">
        <v>250</v>
      </c>
      <c r="AV23" s="286">
        <v>250</v>
      </c>
      <c r="AW23" s="286">
        <v>250</v>
      </c>
      <c r="AX23" s="286">
        <v>250</v>
      </c>
      <c r="AY23" s="286">
        <v>250</v>
      </c>
      <c r="AZ23" s="286">
        <v>250</v>
      </c>
      <c r="BA23" s="286">
        <v>250</v>
      </c>
      <c r="BB23" s="286">
        <v>250</v>
      </c>
      <c r="BC23" s="286">
        <v>250</v>
      </c>
      <c r="BD23" s="286">
        <v>250</v>
      </c>
      <c r="BE23" s="286">
        <v>250</v>
      </c>
      <c r="BF23" s="286">
        <v>250</v>
      </c>
      <c r="BG23" s="286">
        <v>250</v>
      </c>
      <c r="BH23" s="286">
        <v>250</v>
      </c>
      <c r="BI23" s="286">
        <v>250</v>
      </c>
      <c r="BJ23" s="286">
        <v>250</v>
      </c>
      <c r="BK23" s="286">
        <v>250</v>
      </c>
      <c r="BL23" s="286">
        <v>250</v>
      </c>
    </row>
    <row r="24" spans="1:64" customFormat="1" x14ac:dyDescent="0.15">
      <c r="B24" s="47" t="s">
        <v>430</v>
      </c>
      <c r="D24" s="286"/>
      <c r="E24" s="286"/>
      <c r="F24" s="286"/>
      <c r="G24" s="286"/>
      <c r="H24" s="286"/>
      <c r="I24" s="286"/>
      <c r="J24" s="286"/>
      <c r="K24" s="286">
        <v>150</v>
      </c>
      <c r="L24" s="286">
        <v>150</v>
      </c>
      <c r="M24" s="286">
        <v>150</v>
      </c>
      <c r="N24" s="286">
        <v>150</v>
      </c>
      <c r="O24" s="286">
        <v>150</v>
      </c>
      <c r="P24" s="286">
        <v>150</v>
      </c>
      <c r="Q24" s="286">
        <v>150</v>
      </c>
      <c r="R24" s="286">
        <v>150</v>
      </c>
      <c r="S24" s="286">
        <v>150</v>
      </c>
      <c r="T24" s="286">
        <v>150</v>
      </c>
      <c r="U24" s="286">
        <v>150</v>
      </c>
      <c r="V24" s="286">
        <v>150</v>
      </c>
      <c r="W24" s="286">
        <v>150</v>
      </c>
      <c r="X24" s="286">
        <v>150</v>
      </c>
      <c r="Y24" s="286">
        <v>150</v>
      </c>
      <c r="Z24" s="286">
        <v>150</v>
      </c>
      <c r="AA24" s="286">
        <v>150</v>
      </c>
      <c r="AB24" s="286">
        <v>150</v>
      </c>
      <c r="AC24" s="286">
        <v>150</v>
      </c>
      <c r="AD24" s="286">
        <v>150</v>
      </c>
      <c r="AE24" s="286">
        <v>150</v>
      </c>
      <c r="AF24" s="286">
        <v>150</v>
      </c>
      <c r="AG24" s="286">
        <v>150</v>
      </c>
      <c r="AH24" s="286">
        <v>150</v>
      </c>
      <c r="AI24" s="286">
        <v>150</v>
      </c>
      <c r="AJ24" s="286">
        <v>150</v>
      </c>
      <c r="AK24" s="286">
        <v>150</v>
      </c>
      <c r="AL24" s="286">
        <v>150</v>
      </c>
      <c r="AM24" s="286">
        <v>150</v>
      </c>
      <c r="AN24" s="286">
        <v>150</v>
      </c>
      <c r="AO24" s="286">
        <v>150</v>
      </c>
      <c r="AP24" s="286">
        <v>150</v>
      </c>
      <c r="AQ24" s="286">
        <v>150</v>
      </c>
      <c r="AR24" s="286">
        <v>150</v>
      </c>
      <c r="AS24" s="286">
        <v>150</v>
      </c>
      <c r="AT24" s="286">
        <v>150</v>
      </c>
      <c r="AU24" s="286">
        <v>150</v>
      </c>
      <c r="AV24" s="286">
        <v>150</v>
      </c>
      <c r="AW24" s="286">
        <v>150</v>
      </c>
      <c r="AX24" s="286">
        <v>150</v>
      </c>
      <c r="AY24" s="286">
        <v>150</v>
      </c>
      <c r="AZ24" s="286">
        <v>150</v>
      </c>
      <c r="BA24" s="286">
        <v>150</v>
      </c>
      <c r="BB24" s="286">
        <v>150</v>
      </c>
      <c r="BC24" s="286">
        <v>150</v>
      </c>
      <c r="BD24" s="286">
        <v>150</v>
      </c>
      <c r="BE24" s="286">
        <v>150</v>
      </c>
      <c r="BF24" s="286">
        <v>150</v>
      </c>
      <c r="BG24" s="286">
        <v>150</v>
      </c>
      <c r="BH24" s="286">
        <v>150</v>
      </c>
      <c r="BI24" s="286">
        <v>150</v>
      </c>
      <c r="BJ24" s="286">
        <v>150</v>
      </c>
      <c r="BK24" s="286">
        <v>150</v>
      </c>
      <c r="BL24" s="286">
        <v>150</v>
      </c>
    </row>
    <row r="25" spans="1:64" x14ac:dyDescent="0.15">
      <c r="B25" s="47" t="s">
        <v>397</v>
      </c>
      <c r="C25" s="33"/>
      <c r="D25" s="286"/>
      <c r="E25" s="286"/>
      <c r="F25" s="286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6"/>
      <c r="BF25" s="286"/>
      <c r="BG25" s="286"/>
      <c r="BH25" s="286"/>
      <c r="BI25" s="286"/>
      <c r="BJ25" s="286"/>
      <c r="BK25" s="286"/>
      <c r="BL25" s="286"/>
    </row>
    <row r="26" spans="1:64" x14ac:dyDescent="0.15">
      <c r="B26" s="47" t="s">
        <v>398</v>
      </c>
      <c r="C26" s="33"/>
      <c r="D26" s="286"/>
      <c r="E26" s="286"/>
      <c r="F26" s="286"/>
      <c r="G26" s="286"/>
      <c r="H26" s="286"/>
      <c r="I26" s="286"/>
      <c r="J26" s="286"/>
      <c r="K26" s="286">
        <v>500</v>
      </c>
      <c r="L26" s="286">
        <v>500</v>
      </c>
      <c r="M26" s="286">
        <v>500</v>
      </c>
      <c r="N26" s="286">
        <v>500</v>
      </c>
      <c r="O26" s="286">
        <v>500</v>
      </c>
      <c r="P26" s="286">
        <v>500</v>
      </c>
      <c r="Q26" s="286">
        <v>500</v>
      </c>
      <c r="R26" s="286">
        <v>500</v>
      </c>
      <c r="S26" s="286">
        <v>500</v>
      </c>
      <c r="T26" s="286">
        <v>500</v>
      </c>
      <c r="U26" s="286">
        <v>500</v>
      </c>
      <c r="V26" s="286">
        <v>1000</v>
      </c>
      <c r="W26" s="286">
        <v>1000</v>
      </c>
      <c r="X26" s="286">
        <v>1000</v>
      </c>
      <c r="Y26" s="286">
        <v>1000</v>
      </c>
      <c r="Z26" s="286">
        <v>1000</v>
      </c>
      <c r="AA26" s="286">
        <v>1000</v>
      </c>
      <c r="AB26" s="286">
        <v>1000</v>
      </c>
      <c r="AC26" s="286">
        <v>1000</v>
      </c>
      <c r="AD26" s="286">
        <v>1000</v>
      </c>
      <c r="AE26" s="286">
        <v>1000</v>
      </c>
      <c r="AF26" s="286">
        <v>1000</v>
      </c>
      <c r="AG26" s="286">
        <v>1000</v>
      </c>
      <c r="AH26" s="286">
        <v>1000</v>
      </c>
      <c r="AI26" s="286">
        <v>1000</v>
      </c>
      <c r="AJ26" s="286">
        <v>1000</v>
      </c>
      <c r="AK26" s="286">
        <v>1000</v>
      </c>
      <c r="AL26" s="286">
        <v>1000</v>
      </c>
      <c r="AM26" s="286">
        <v>1000</v>
      </c>
      <c r="AN26" s="286">
        <v>1000</v>
      </c>
      <c r="AO26" s="286">
        <v>1000</v>
      </c>
      <c r="AP26" s="286">
        <v>1000</v>
      </c>
      <c r="AQ26" s="286">
        <v>1000</v>
      </c>
      <c r="AR26" s="286">
        <v>1000</v>
      </c>
      <c r="AS26" s="286">
        <v>1000</v>
      </c>
      <c r="AT26" s="286">
        <v>1000</v>
      </c>
      <c r="AU26" s="286">
        <v>1000</v>
      </c>
      <c r="AV26" s="286">
        <v>1000</v>
      </c>
      <c r="AW26" s="286">
        <v>1000</v>
      </c>
      <c r="AX26" s="286">
        <v>1000</v>
      </c>
      <c r="AY26" s="286">
        <v>1000</v>
      </c>
      <c r="AZ26" s="286">
        <v>1000</v>
      </c>
      <c r="BA26" s="286">
        <v>1000</v>
      </c>
      <c r="BB26" s="286">
        <v>1000</v>
      </c>
      <c r="BC26" s="286">
        <v>1000</v>
      </c>
      <c r="BD26" s="286">
        <v>1000</v>
      </c>
      <c r="BE26" s="286">
        <v>1000</v>
      </c>
      <c r="BF26" s="286">
        <v>1000</v>
      </c>
      <c r="BG26" s="286">
        <v>1000</v>
      </c>
      <c r="BH26" s="286">
        <v>1000</v>
      </c>
      <c r="BI26" s="286">
        <v>1000</v>
      </c>
      <c r="BJ26" s="286">
        <v>1000</v>
      </c>
      <c r="BK26" s="286">
        <v>1000</v>
      </c>
      <c r="BL26" s="286">
        <v>1000</v>
      </c>
    </row>
    <row r="27" spans="1:64" customFormat="1" x14ac:dyDescent="0.15">
      <c r="B27" s="47" t="s">
        <v>427</v>
      </c>
      <c r="D27" s="286">
        <v>250</v>
      </c>
      <c r="E27" s="286">
        <v>100</v>
      </c>
      <c r="F27" s="286">
        <v>100</v>
      </c>
      <c r="G27" s="286">
        <v>100</v>
      </c>
      <c r="H27" s="286">
        <v>100</v>
      </c>
      <c r="I27" s="286">
        <v>100</v>
      </c>
      <c r="J27" s="286">
        <v>100</v>
      </c>
      <c r="K27" s="286">
        <v>100</v>
      </c>
      <c r="L27" s="286">
        <v>100</v>
      </c>
      <c r="M27" s="286">
        <v>100</v>
      </c>
      <c r="N27" s="286">
        <v>100</v>
      </c>
      <c r="O27" s="286">
        <v>100</v>
      </c>
      <c r="P27" s="286">
        <v>100</v>
      </c>
      <c r="Q27" s="286">
        <v>100</v>
      </c>
      <c r="R27" s="286">
        <v>100</v>
      </c>
      <c r="S27" s="286">
        <v>100</v>
      </c>
      <c r="T27" s="286">
        <v>100</v>
      </c>
      <c r="U27" s="286">
        <v>100</v>
      </c>
      <c r="V27" s="286">
        <v>100</v>
      </c>
      <c r="W27" s="286">
        <v>100</v>
      </c>
      <c r="X27" s="286">
        <v>100</v>
      </c>
      <c r="Y27" s="286">
        <v>100</v>
      </c>
      <c r="Z27" s="286">
        <v>100</v>
      </c>
      <c r="AA27" s="286">
        <v>100</v>
      </c>
      <c r="AB27" s="286">
        <v>100</v>
      </c>
      <c r="AC27" s="286">
        <v>100</v>
      </c>
      <c r="AD27" s="286">
        <v>100</v>
      </c>
      <c r="AE27" s="286">
        <v>100</v>
      </c>
      <c r="AF27" s="286">
        <v>100</v>
      </c>
      <c r="AG27" s="286">
        <v>100</v>
      </c>
      <c r="AH27" s="286">
        <v>100</v>
      </c>
      <c r="AI27" s="286">
        <v>100</v>
      </c>
      <c r="AJ27" s="286">
        <v>100</v>
      </c>
      <c r="AK27" s="286">
        <v>100</v>
      </c>
      <c r="AL27" s="286">
        <v>100</v>
      </c>
      <c r="AM27" s="286">
        <v>100</v>
      </c>
      <c r="AN27" s="286">
        <v>100</v>
      </c>
      <c r="AO27" s="286">
        <v>100</v>
      </c>
      <c r="AP27" s="286">
        <v>100</v>
      </c>
      <c r="AQ27" s="286">
        <v>100</v>
      </c>
      <c r="AR27" s="286">
        <v>100</v>
      </c>
      <c r="AS27" s="286">
        <v>100</v>
      </c>
      <c r="AT27" s="286">
        <v>100</v>
      </c>
      <c r="AU27" s="286">
        <v>100</v>
      </c>
      <c r="AV27" s="286">
        <v>100</v>
      </c>
      <c r="AW27" s="286">
        <v>100</v>
      </c>
      <c r="AX27" s="286">
        <v>100</v>
      </c>
      <c r="AY27" s="286">
        <v>100</v>
      </c>
      <c r="AZ27" s="286">
        <v>100</v>
      </c>
      <c r="BA27" s="286">
        <v>100</v>
      </c>
      <c r="BB27" s="286">
        <v>100</v>
      </c>
      <c r="BC27" s="286">
        <v>100</v>
      </c>
      <c r="BD27" s="286">
        <v>100</v>
      </c>
      <c r="BE27" s="286">
        <v>100</v>
      </c>
      <c r="BF27" s="286">
        <v>100</v>
      </c>
      <c r="BG27" s="286">
        <v>100</v>
      </c>
      <c r="BH27" s="286">
        <v>100</v>
      </c>
      <c r="BI27" s="286">
        <v>100</v>
      </c>
      <c r="BJ27" s="286">
        <v>100</v>
      </c>
      <c r="BK27" s="286">
        <v>100</v>
      </c>
      <c r="BL27" s="286">
        <v>100</v>
      </c>
    </row>
    <row r="28" spans="1:64" x14ac:dyDescent="0.15">
      <c r="B28" s="47" t="s">
        <v>429</v>
      </c>
      <c r="C28" s="33"/>
      <c r="D28" s="286"/>
      <c r="E28" s="286"/>
      <c r="F28" s="286"/>
      <c r="G28" s="286"/>
      <c r="H28" s="286"/>
      <c r="I28" s="286"/>
      <c r="J28" s="286"/>
      <c r="K28" s="286"/>
      <c r="L28" s="286"/>
      <c r="M28" s="286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  <c r="AD28" s="286"/>
      <c r="AE28" s="286"/>
      <c r="AF28" s="286"/>
      <c r="AG28" s="286"/>
      <c r="AH28" s="286"/>
      <c r="AI28" s="286"/>
      <c r="AJ28" s="286"/>
      <c r="AK28" s="286"/>
      <c r="AL28" s="286"/>
      <c r="AM28" s="286"/>
      <c r="AN28" s="286"/>
      <c r="AO28" s="286"/>
      <c r="AP28" s="286"/>
      <c r="AQ28" s="286"/>
      <c r="AR28" s="286"/>
      <c r="AS28" s="286"/>
      <c r="AT28" s="286"/>
      <c r="AU28" s="286"/>
      <c r="AV28" s="286"/>
      <c r="AW28" s="286"/>
      <c r="AX28" s="286"/>
      <c r="AY28" s="286"/>
      <c r="AZ28" s="286"/>
      <c r="BA28" s="286"/>
      <c r="BB28" s="286"/>
      <c r="BC28" s="286"/>
      <c r="BD28" s="286"/>
      <c r="BE28" s="286"/>
      <c r="BF28" s="286"/>
      <c r="BG28" s="286"/>
      <c r="BH28" s="286"/>
      <c r="BI28" s="286"/>
      <c r="BJ28" s="286"/>
      <c r="BK28" s="286"/>
      <c r="BL28" s="286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434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422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428</v>
      </c>
      <c r="D34" s="286"/>
      <c r="E34" s="286">
        <v>5500</v>
      </c>
      <c r="F34" s="286"/>
      <c r="G34" s="286"/>
      <c r="H34" s="286"/>
      <c r="I34" s="286"/>
      <c r="J34" s="286"/>
      <c r="K34" s="286"/>
      <c r="L34" s="286"/>
      <c r="M34" s="286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  <c r="AE34" s="286"/>
      <c r="AF34" s="286"/>
      <c r="AG34" s="286"/>
      <c r="AH34" s="286"/>
      <c r="AI34" s="286"/>
      <c r="AJ34" s="286"/>
      <c r="AK34" s="286"/>
      <c r="AL34" s="286"/>
      <c r="AM34" s="286"/>
      <c r="AN34" s="286"/>
      <c r="AO34" s="286"/>
      <c r="AP34" s="286"/>
      <c r="AQ34" s="286"/>
      <c r="AR34" s="286"/>
      <c r="AS34" s="286"/>
      <c r="AT34" s="286"/>
      <c r="AU34" s="286"/>
      <c r="AV34" s="286"/>
      <c r="AW34" s="286"/>
      <c r="AX34" s="286"/>
      <c r="AY34" s="286"/>
      <c r="AZ34" s="286"/>
      <c r="BA34" s="286"/>
      <c r="BB34" s="286"/>
      <c r="BC34" s="286"/>
      <c r="BD34" s="286"/>
      <c r="BE34" s="286"/>
      <c r="BF34" s="286"/>
      <c r="BG34" s="286"/>
      <c r="BH34" s="286"/>
      <c r="BI34" s="286"/>
      <c r="BJ34" s="286"/>
      <c r="BK34" s="286"/>
      <c r="BL34" s="286"/>
    </row>
    <row r="35" spans="1:64" customFormat="1" x14ac:dyDescent="0.15">
      <c r="B35" s="47" t="s">
        <v>431</v>
      </c>
      <c r="D35" s="286"/>
      <c r="E35" s="286">
        <v>500</v>
      </c>
      <c r="F35" s="286">
        <v>500</v>
      </c>
      <c r="G35" s="286">
        <v>500</v>
      </c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286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286"/>
      <c r="BD35" s="286"/>
      <c r="BE35" s="286"/>
      <c r="BF35" s="286"/>
      <c r="BG35" s="286"/>
      <c r="BH35" s="286"/>
      <c r="BI35" s="286"/>
      <c r="BJ35" s="286"/>
      <c r="BK35" s="286"/>
      <c r="BL35" s="286"/>
    </row>
    <row r="36" spans="1:64" customFormat="1" x14ac:dyDescent="0.15">
      <c r="B36" s="47" t="s">
        <v>432</v>
      </c>
      <c r="D36" s="286"/>
      <c r="E36" s="286">
        <v>450</v>
      </c>
      <c r="F36" s="286">
        <v>450</v>
      </c>
      <c r="G36" s="286">
        <v>450</v>
      </c>
      <c r="H36" s="286">
        <v>450</v>
      </c>
      <c r="I36" s="286">
        <v>450</v>
      </c>
      <c r="J36" s="286">
        <v>450</v>
      </c>
      <c r="K36" s="286">
        <v>450</v>
      </c>
      <c r="L36" s="286">
        <v>450</v>
      </c>
      <c r="M36" s="286">
        <v>450</v>
      </c>
      <c r="N36" s="286">
        <v>450</v>
      </c>
      <c r="O36" s="286">
        <v>450</v>
      </c>
      <c r="P36" s="286">
        <v>450</v>
      </c>
      <c r="Q36" s="286">
        <v>450</v>
      </c>
      <c r="R36" s="286">
        <v>450</v>
      </c>
      <c r="S36" s="286">
        <v>450</v>
      </c>
      <c r="T36" s="286">
        <v>450</v>
      </c>
      <c r="U36" s="286">
        <v>450</v>
      </c>
      <c r="V36" s="286">
        <v>450</v>
      </c>
      <c r="W36" s="286">
        <v>450</v>
      </c>
      <c r="X36" s="286">
        <v>450</v>
      </c>
      <c r="Y36" s="286">
        <v>450</v>
      </c>
      <c r="Z36" s="286">
        <v>450</v>
      </c>
      <c r="AA36" s="286">
        <v>450</v>
      </c>
      <c r="AB36" s="286">
        <v>450</v>
      </c>
      <c r="AC36" s="286">
        <v>450</v>
      </c>
      <c r="AD36" s="286">
        <v>450</v>
      </c>
      <c r="AE36" s="286">
        <v>450</v>
      </c>
      <c r="AF36" s="286">
        <v>450</v>
      </c>
      <c r="AG36" s="286">
        <v>450</v>
      </c>
      <c r="AH36" s="286">
        <v>450</v>
      </c>
      <c r="AI36" s="286">
        <v>450</v>
      </c>
      <c r="AJ36" s="286">
        <v>450</v>
      </c>
      <c r="AK36" s="286">
        <v>450</v>
      </c>
      <c r="AL36" s="286">
        <v>450</v>
      </c>
      <c r="AM36" s="286">
        <v>450</v>
      </c>
      <c r="AN36" s="286">
        <v>450</v>
      </c>
      <c r="AO36" s="286">
        <v>450</v>
      </c>
      <c r="AP36" s="286">
        <v>450</v>
      </c>
      <c r="AQ36" s="286">
        <v>450</v>
      </c>
      <c r="AR36" s="286">
        <v>450</v>
      </c>
      <c r="AS36" s="286">
        <v>450</v>
      </c>
      <c r="AT36" s="286">
        <v>450</v>
      </c>
      <c r="AU36" s="286">
        <v>450</v>
      </c>
      <c r="AV36" s="286">
        <v>450</v>
      </c>
      <c r="AW36" s="286">
        <v>450</v>
      </c>
      <c r="AX36" s="286">
        <v>450</v>
      </c>
      <c r="AY36" s="286">
        <v>450</v>
      </c>
      <c r="AZ36" s="286">
        <v>450</v>
      </c>
      <c r="BA36" s="286">
        <v>450</v>
      </c>
      <c r="BB36" s="286">
        <v>450</v>
      </c>
      <c r="BC36" s="286">
        <v>450</v>
      </c>
      <c r="BD36" s="286">
        <v>450</v>
      </c>
      <c r="BE36" s="286">
        <v>450</v>
      </c>
      <c r="BF36" s="286">
        <v>450</v>
      </c>
      <c r="BG36" s="286">
        <v>450</v>
      </c>
      <c r="BH36" s="286">
        <v>450</v>
      </c>
      <c r="BI36" s="286">
        <v>450</v>
      </c>
      <c r="BJ36" s="286">
        <v>450</v>
      </c>
      <c r="BK36" s="286">
        <v>450</v>
      </c>
      <c r="BL36" s="286">
        <v>450</v>
      </c>
    </row>
    <row r="37" spans="1:64" customFormat="1" x14ac:dyDescent="0.15">
      <c r="B37" s="47" t="s">
        <v>430</v>
      </c>
      <c r="D37" s="286"/>
      <c r="E37" s="286">
        <v>500</v>
      </c>
      <c r="F37" s="286">
        <v>500</v>
      </c>
      <c r="G37" s="286">
        <v>500</v>
      </c>
      <c r="H37" s="286">
        <v>500</v>
      </c>
      <c r="I37" s="286">
        <v>500</v>
      </c>
      <c r="J37" s="286">
        <v>500</v>
      </c>
      <c r="K37" s="286">
        <v>500</v>
      </c>
      <c r="L37" s="286">
        <v>500</v>
      </c>
      <c r="M37" s="286">
        <v>500</v>
      </c>
      <c r="N37" s="286">
        <v>500</v>
      </c>
      <c r="O37" s="286">
        <v>500</v>
      </c>
      <c r="P37" s="286">
        <v>500</v>
      </c>
      <c r="Q37" s="286">
        <v>500</v>
      </c>
      <c r="R37" s="286">
        <v>500</v>
      </c>
      <c r="S37" s="286">
        <v>500</v>
      </c>
      <c r="T37" s="286">
        <v>500</v>
      </c>
      <c r="U37" s="286">
        <v>500</v>
      </c>
      <c r="V37" s="286">
        <v>500</v>
      </c>
      <c r="W37" s="286">
        <v>500</v>
      </c>
      <c r="X37" s="286">
        <v>500</v>
      </c>
      <c r="Y37" s="286">
        <v>500</v>
      </c>
      <c r="Z37" s="286">
        <v>500</v>
      </c>
      <c r="AA37" s="286">
        <v>500</v>
      </c>
      <c r="AB37" s="286">
        <v>500</v>
      </c>
      <c r="AC37" s="286">
        <v>500</v>
      </c>
      <c r="AD37" s="286">
        <v>500</v>
      </c>
      <c r="AE37" s="286">
        <v>500</v>
      </c>
      <c r="AF37" s="286">
        <v>500</v>
      </c>
      <c r="AG37" s="286">
        <v>500</v>
      </c>
      <c r="AH37" s="286">
        <v>500</v>
      </c>
      <c r="AI37" s="286">
        <v>500</v>
      </c>
      <c r="AJ37" s="286">
        <v>500</v>
      </c>
      <c r="AK37" s="286">
        <v>500</v>
      </c>
      <c r="AL37" s="286">
        <v>500</v>
      </c>
      <c r="AM37" s="286">
        <v>500</v>
      </c>
      <c r="AN37" s="286">
        <v>500</v>
      </c>
      <c r="AO37" s="286">
        <v>500</v>
      </c>
      <c r="AP37" s="286">
        <v>500</v>
      </c>
      <c r="AQ37" s="286">
        <v>500</v>
      </c>
      <c r="AR37" s="286">
        <v>500</v>
      </c>
      <c r="AS37" s="286">
        <v>500</v>
      </c>
      <c r="AT37" s="286">
        <v>500</v>
      </c>
      <c r="AU37" s="286">
        <v>500</v>
      </c>
      <c r="AV37" s="286">
        <v>500</v>
      </c>
      <c r="AW37" s="286">
        <v>500</v>
      </c>
      <c r="AX37" s="286">
        <v>500</v>
      </c>
      <c r="AY37" s="286">
        <v>500</v>
      </c>
      <c r="AZ37" s="286">
        <v>500</v>
      </c>
      <c r="BA37" s="286">
        <v>500</v>
      </c>
      <c r="BB37" s="286">
        <v>500</v>
      </c>
      <c r="BC37" s="286">
        <v>500</v>
      </c>
      <c r="BD37" s="286">
        <v>500</v>
      </c>
      <c r="BE37" s="286">
        <v>500</v>
      </c>
      <c r="BF37" s="286">
        <v>500</v>
      </c>
      <c r="BG37" s="286">
        <v>500</v>
      </c>
      <c r="BH37" s="286">
        <v>500</v>
      </c>
      <c r="BI37" s="286">
        <v>500</v>
      </c>
      <c r="BJ37" s="286">
        <v>500</v>
      </c>
      <c r="BK37" s="286">
        <v>500</v>
      </c>
      <c r="BL37" s="286">
        <v>500</v>
      </c>
    </row>
    <row r="38" spans="1:64" x14ac:dyDescent="0.15">
      <c r="B38" s="47" t="s">
        <v>397</v>
      </c>
      <c r="C38" s="33"/>
      <c r="D38" s="286"/>
      <c r="E38" s="286"/>
      <c r="F38" s="286"/>
      <c r="G38" s="286"/>
      <c r="H38" s="286"/>
      <c r="I38" s="286"/>
      <c r="J38" s="286"/>
      <c r="K38" s="286"/>
      <c r="L38" s="286"/>
      <c r="M38" s="286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  <c r="AE38" s="286"/>
      <c r="AF38" s="286"/>
      <c r="AG38" s="286"/>
      <c r="AH38" s="286"/>
      <c r="AI38" s="286"/>
      <c r="AJ38" s="286"/>
      <c r="AK38" s="286"/>
      <c r="AL38" s="286"/>
      <c r="AM38" s="286"/>
      <c r="AN38" s="286"/>
      <c r="AO38" s="286"/>
      <c r="AP38" s="286"/>
      <c r="AQ38" s="286"/>
      <c r="AR38" s="286"/>
      <c r="AS38" s="286"/>
      <c r="AT38" s="286"/>
      <c r="AU38" s="286"/>
      <c r="AV38" s="286"/>
      <c r="AW38" s="286"/>
      <c r="AX38" s="286"/>
      <c r="AY38" s="286"/>
      <c r="AZ38" s="286"/>
      <c r="BA38" s="286"/>
      <c r="BB38" s="286"/>
      <c r="BC38" s="286"/>
      <c r="BD38" s="286"/>
      <c r="BE38" s="286"/>
      <c r="BF38" s="286"/>
      <c r="BG38" s="286"/>
      <c r="BH38" s="286"/>
      <c r="BI38" s="286"/>
      <c r="BJ38" s="286"/>
      <c r="BK38" s="286"/>
      <c r="BL38" s="286"/>
    </row>
    <row r="39" spans="1:64" x14ac:dyDescent="0.15">
      <c r="B39" s="47" t="s">
        <v>398</v>
      </c>
      <c r="C39" s="33"/>
      <c r="D39" s="318"/>
      <c r="E39" s="318"/>
      <c r="F39" s="318"/>
      <c r="G39" s="318"/>
      <c r="H39" s="318"/>
      <c r="I39" s="318"/>
      <c r="J39" s="318"/>
      <c r="K39" s="318"/>
      <c r="L39" s="318"/>
      <c r="M39" s="318"/>
      <c r="N39" s="318"/>
      <c r="O39" s="318"/>
      <c r="P39" s="318"/>
      <c r="Q39" s="318"/>
      <c r="R39" s="318"/>
      <c r="S39" s="318"/>
      <c r="T39" s="318"/>
      <c r="U39" s="318"/>
      <c r="V39" s="318"/>
      <c r="W39" s="318"/>
      <c r="X39" s="318"/>
      <c r="Y39" s="318"/>
      <c r="Z39" s="318"/>
      <c r="AA39" s="318"/>
      <c r="AB39" s="318"/>
      <c r="AC39" s="318"/>
      <c r="AD39" s="318"/>
      <c r="AE39" s="318"/>
      <c r="AF39" s="318"/>
      <c r="AG39" s="318"/>
      <c r="AH39" s="318"/>
      <c r="AI39" s="318"/>
      <c r="AJ39" s="318"/>
      <c r="AK39" s="318"/>
      <c r="AL39" s="318"/>
      <c r="AM39" s="318"/>
      <c r="AN39" s="318"/>
      <c r="AO39" s="318"/>
      <c r="AP39" s="318"/>
      <c r="AQ39" s="318"/>
      <c r="AR39" s="318"/>
      <c r="AS39" s="318"/>
      <c r="AT39" s="318"/>
      <c r="AU39" s="318"/>
      <c r="AV39" s="318"/>
      <c r="AW39" s="318"/>
      <c r="AX39" s="318"/>
      <c r="AY39" s="318"/>
      <c r="AZ39" s="318"/>
      <c r="BA39" s="318"/>
      <c r="BB39" s="318"/>
      <c r="BC39" s="318"/>
      <c r="BD39" s="318"/>
      <c r="BE39" s="318"/>
      <c r="BF39" s="318"/>
      <c r="BG39" s="318"/>
      <c r="BH39" s="318"/>
      <c r="BI39" s="318"/>
      <c r="BJ39" s="318"/>
      <c r="BK39" s="318"/>
      <c r="BL39" s="318"/>
    </row>
    <row r="40" spans="1:64" customFormat="1" x14ac:dyDescent="0.15">
      <c r="B40" s="47" t="s">
        <v>427</v>
      </c>
      <c r="D40" s="286">
        <v>250</v>
      </c>
      <c r="E40" s="286">
        <v>100</v>
      </c>
      <c r="F40" s="286">
        <v>100</v>
      </c>
      <c r="G40" s="286">
        <v>100</v>
      </c>
      <c r="H40" s="286">
        <v>100</v>
      </c>
      <c r="I40" s="286">
        <v>100</v>
      </c>
      <c r="J40" s="286">
        <v>100</v>
      </c>
      <c r="K40" s="286">
        <v>100</v>
      </c>
      <c r="L40" s="286">
        <v>100</v>
      </c>
      <c r="M40" s="286">
        <v>100</v>
      </c>
      <c r="N40" s="286">
        <v>100</v>
      </c>
      <c r="O40" s="286">
        <v>100</v>
      </c>
      <c r="P40" s="286">
        <v>100</v>
      </c>
      <c r="Q40" s="286">
        <v>100</v>
      </c>
      <c r="R40" s="286">
        <v>100</v>
      </c>
      <c r="S40" s="286">
        <v>100</v>
      </c>
      <c r="T40" s="286">
        <v>100</v>
      </c>
      <c r="U40" s="286">
        <v>100</v>
      </c>
      <c r="V40" s="286">
        <v>100</v>
      </c>
      <c r="W40" s="286">
        <v>100</v>
      </c>
      <c r="X40" s="286">
        <v>100</v>
      </c>
      <c r="Y40" s="286">
        <v>100</v>
      </c>
      <c r="Z40" s="286">
        <v>100</v>
      </c>
      <c r="AA40" s="286">
        <v>100</v>
      </c>
      <c r="AB40" s="286">
        <v>100</v>
      </c>
      <c r="AC40" s="286">
        <v>100</v>
      </c>
      <c r="AD40" s="286">
        <v>100</v>
      </c>
      <c r="AE40" s="286">
        <v>100</v>
      </c>
      <c r="AF40" s="286">
        <v>100</v>
      </c>
      <c r="AG40" s="286">
        <v>100</v>
      </c>
      <c r="AH40" s="286">
        <v>100</v>
      </c>
      <c r="AI40" s="286">
        <v>100</v>
      </c>
      <c r="AJ40" s="286">
        <v>100</v>
      </c>
      <c r="AK40" s="286">
        <v>100</v>
      </c>
      <c r="AL40" s="286">
        <v>100</v>
      </c>
      <c r="AM40" s="286">
        <v>100</v>
      </c>
      <c r="AN40" s="286">
        <v>100</v>
      </c>
      <c r="AO40" s="286">
        <v>100</v>
      </c>
      <c r="AP40" s="286">
        <v>100</v>
      </c>
      <c r="AQ40" s="286">
        <v>100</v>
      </c>
      <c r="AR40" s="286">
        <v>100</v>
      </c>
      <c r="AS40" s="286">
        <v>100</v>
      </c>
      <c r="AT40" s="286">
        <v>100</v>
      </c>
      <c r="AU40" s="286">
        <v>100</v>
      </c>
      <c r="AV40" s="286">
        <v>100</v>
      </c>
      <c r="AW40" s="286">
        <v>100</v>
      </c>
      <c r="AX40" s="286">
        <v>100</v>
      </c>
      <c r="AY40" s="286">
        <v>100</v>
      </c>
      <c r="AZ40" s="286">
        <v>100</v>
      </c>
      <c r="BA40" s="286">
        <v>100</v>
      </c>
      <c r="BB40" s="286">
        <v>100</v>
      </c>
      <c r="BC40" s="286">
        <v>100</v>
      </c>
      <c r="BD40" s="286">
        <v>100</v>
      </c>
      <c r="BE40" s="286">
        <v>100</v>
      </c>
      <c r="BF40" s="286">
        <v>100</v>
      </c>
      <c r="BG40" s="286">
        <v>100</v>
      </c>
      <c r="BH40" s="286">
        <v>100</v>
      </c>
      <c r="BI40" s="286">
        <v>100</v>
      </c>
      <c r="BJ40" s="286">
        <v>100</v>
      </c>
      <c r="BK40" s="286">
        <v>100</v>
      </c>
      <c r="BL40" s="286">
        <v>100</v>
      </c>
    </row>
    <row r="41" spans="1:64" x14ac:dyDescent="0.15">
      <c r="B41" s="47" t="s">
        <v>429</v>
      </c>
      <c r="C41" s="33"/>
      <c r="D41" s="318"/>
      <c r="E41" s="318"/>
      <c r="F41" s="318"/>
      <c r="G41" s="318"/>
      <c r="H41" s="318"/>
      <c r="I41" s="318"/>
      <c r="J41" s="318"/>
      <c r="K41" s="318"/>
      <c r="L41" s="318"/>
      <c r="M41" s="318"/>
      <c r="N41" s="318"/>
      <c r="O41" s="318"/>
      <c r="P41" s="318"/>
      <c r="Q41" s="318"/>
      <c r="R41" s="318"/>
      <c r="S41" s="318"/>
      <c r="T41" s="318"/>
      <c r="U41" s="318"/>
      <c r="V41" s="318"/>
      <c r="W41" s="318"/>
      <c r="X41" s="318"/>
      <c r="Y41" s="318"/>
      <c r="Z41" s="318"/>
      <c r="AA41" s="318"/>
      <c r="AB41" s="318"/>
      <c r="AC41" s="318"/>
      <c r="AD41" s="318"/>
      <c r="AE41" s="318"/>
      <c r="AF41" s="318"/>
      <c r="AG41" s="318"/>
      <c r="AH41" s="318"/>
      <c r="AI41" s="318"/>
      <c r="AJ41" s="318"/>
      <c r="AK41" s="318"/>
      <c r="AL41" s="318"/>
      <c r="AM41" s="318"/>
      <c r="AN41" s="318"/>
      <c r="AO41" s="318"/>
      <c r="AP41" s="318"/>
      <c r="AQ41" s="318"/>
      <c r="AR41" s="318"/>
      <c r="AS41" s="318"/>
      <c r="AT41" s="318"/>
      <c r="AU41" s="318"/>
      <c r="AV41" s="318"/>
      <c r="AW41" s="318"/>
      <c r="AX41" s="318"/>
      <c r="AY41" s="318"/>
      <c r="AZ41" s="318"/>
      <c r="BA41" s="318"/>
      <c r="BB41" s="318"/>
      <c r="BC41" s="318"/>
      <c r="BD41" s="318"/>
      <c r="BE41" s="318"/>
      <c r="BF41" s="318"/>
      <c r="BG41" s="318"/>
      <c r="BH41" s="318"/>
      <c r="BI41" s="318"/>
      <c r="BJ41" s="318"/>
      <c r="BK41" s="318"/>
      <c r="BL41" s="318"/>
    </row>
    <row r="42" spans="1:64" x14ac:dyDescent="0.15">
      <c r="B42" s="47"/>
      <c r="C42" s="33"/>
      <c r="D42" s="318"/>
      <c r="E42" s="318"/>
      <c r="F42" s="318"/>
      <c r="G42" s="318"/>
      <c r="H42" s="318"/>
      <c r="I42" s="318"/>
      <c r="J42" s="318"/>
      <c r="K42" s="318"/>
      <c r="L42" s="318"/>
      <c r="M42" s="318"/>
      <c r="N42" s="318"/>
      <c r="O42" s="318"/>
      <c r="P42" s="318"/>
      <c r="Q42" s="318"/>
      <c r="R42" s="318"/>
      <c r="S42" s="318"/>
      <c r="T42" s="318"/>
      <c r="U42" s="318"/>
      <c r="V42" s="318"/>
      <c r="W42" s="318"/>
      <c r="X42" s="318"/>
      <c r="Y42" s="318"/>
      <c r="Z42" s="318"/>
      <c r="AA42" s="318"/>
      <c r="AB42" s="318"/>
      <c r="AC42" s="318"/>
      <c r="AD42" s="318"/>
      <c r="AE42" s="318"/>
      <c r="AF42" s="318"/>
      <c r="AG42" s="318"/>
      <c r="AH42" s="318"/>
      <c r="AI42" s="318"/>
      <c r="AJ42" s="318"/>
      <c r="AK42" s="318"/>
      <c r="AL42" s="318"/>
      <c r="AM42" s="318"/>
      <c r="AN42" s="318"/>
      <c r="AO42" s="318"/>
      <c r="AP42" s="318"/>
      <c r="AQ42" s="318"/>
      <c r="AR42" s="318"/>
      <c r="AS42" s="318"/>
      <c r="AT42" s="318"/>
      <c r="AU42" s="318"/>
      <c r="AV42" s="318"/>
      <c r="AW42" s="318"/>
      <c r="AX42" s="318"/>
      <c r="AY42" s="318"/>
      <c r="AZ42" s="318"/>
      <c r="BA42" s="318"/>
      <c r="BB42" s="318"/>
      <c r="BC42" s="318"/>
      <c r="BD42" s="318"/>
      <c r="BE42" s="318"/>
      <c r="BF42" s="318"/>
      <c r="BG42" s="318"/>
      <c r="BH42" s="318"/>
      <c r="BI42" s="318"/>
      <c r="BJ42" s="318"/>
      <c r="BK42" s="318"/>
      <c r="BL42" s="318"/>
    </row>
    <row r="43" spans="1:64" s="50" customFormat="1" x14ac:dyDescent="0.15">
      <c r="A43" s="74"/>
      <c r="B43" s="73" t="s">
        <v>435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436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428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768</v>
      </c>
      <c r="D48" s="318"/>
      <c r="E48" s="318">
        <v>5000</v>
      </c>
      <c r="F48" s="318">
        <v>2500</v>
      </c>
      <c r="G48" s="318">
        <v>2500</v>
      </c>
      <c r="H48" s="318"/>
      <c r="I48" s="318">
        <v>35000</v>
      </c>
      <c r="J48" s="318">
        <v>35000</v>
      </c>
      <c r="K48" s="318">
        <f>30000+35000</f>
        <v>65000</v>
      </c>
      <c r="L48" s="318">
        <v>35000</v>
      </c>
      <c r="M48" s="318">
        <v>30000</v>
      </c>
      <c r="N48" s="318"/>
      <c r="O48" s="318"/>
      <c r="P48" s="318"/>
      <c r="Q48" s="318"/>
      <c r="R48" s="318"/>
      <c r="S48" s="318"/>
      <c r="T48" s="318"/>
      <c r="U48" s="318"/>
      <c r="V48" s="318"/>
      <c r="W48" s="318"/>
      <c r="X48" s="318"/>
      <c r="Y48" s="318"/>
      <c r="Z48" s="318"/>
      <c r="AA48" s="318"/>
      <c r="AB48" s="318"/>
      <c r="AC48" s="318"/>
      <c r="AD48" s="318"/>
      <c r="AE48" s="318"/>
      <c r="AF48" s="318"/>
      <c r="AG48" s="318"/>
      <c r="AH48" s="318"/>
      <c r="AI48" s="318"/>
      <c r="AJ48" s="318"/>
      <c r="AK48" s="318"/>
      <c r="AL48" s="318"/>
      <c r="AM48" s="318"/>
      <c r="AN48" s="318"/>
      <c r="AO48" s="318"/>
      <c r="AP48" s="318"/>
      <c r="AQ48" s="318"/>
      <c r="AR48" s="318"/>
      <c r="AS48" s="318"/>
      <c r="AT48" s="318"/>
      <c r="AU48" s="318"/>
      <c r="AV48" s="318"/>
      <c r="AW48" s="318"/>
      <c r="AX48" s="318"/>
      <c r="AY48" s="318"/>
      <c r="AZ48" s="318"/>
      <c r="BA48" s="318"/>
      <c r="BB48" s="318"/>
      <c r="BC48" s="318"/>
      <c r="BD48" s="318"/>
      <c r="BE48" s="318"/>
      <c r="BF48" s="318"/>
      <c r="BG48" s="318"/>
      <c r="BH48" s="318"/>
      <c r="BI48" s="318"/>
      <c r="BJ48" s="318"/>
      <c r="BK48" s="318"/>
      <c r="BL48" s="318"/>
    </row>
    <row r="49" spans="1:64" customFormat="1" x14ac:dyDescent="0.15">
      <c r="B49" s="47" t="s">
        <v>769</v>
      </c>
      <c r="D49" s="318"/>
      <c r="E49" s="318"/>
      <c r="F49" s="318"/>
      <c r="G49" s="318"/>
      <c r="H49" s="318"/>
      <c r="I49" s="318">
        <v>5000</v>
      </c>
      <c r="J49" s="318">
        <v>5000</v>
      </c>
      <c r="K49" s="318">
        <f>5000+5000</f>
        <v>10000</v>
      </c>
      <c r="L49" s="318">
        <v>5000</v>
      </c>
      <c r="M49" s="318">
        <v>5000</v>
      </c>
      <c r="N49" s="318">
        <v>5000</v>
      </c>
      <c r="O49" s="318"/>
      <c r="P49" s="318"/>
      <c r="Q49" s="318"/>
      <c r="R49" s="318"/>
      <c r="S49" s="318"/>
      <c r="T49" s="318"/>
      <c r="U49" s="318"/>
      <c r="V49" s="318"/>
      <c r="W49" s="318"/>
      <c r="X49" s="318"/>
      <c r="Y49" s="318"/>
      <c r="Z49" s="318"/>
      <c r="AA49" s="318"/>
      <c r="AB49" s="318"/>
      <c r="AC49" s="318"/>
      <c r="AD49" s="318"/>
      <c r="AE49" s="318"/>
      <c r="AF49" s="318"/>
      <c r="AG49" s="318"/>
      <c r="AH49" s="318"/>
      <c r="AI49" s="318"/>
      <c r="AJ49" s="318"/>
      <c r="AK49" s="318"/>
      <c r="AL49" s="318"/>
      <c r="AM49" s="318"/>
      <c r="AN49" s="318"/>
      <c r="AO49" s="318"/>
      <c r="AP49" s="318"/>
      <c r="AQ49" s="318"/>
      <c r="AR49" s="318"/>
      <c r="AS49" s="318"/>
      <c r="AT49" s="318"/>
      <c r="AU49" s="318"/>
      <c r="AV49" s="318"/>
      <c r="AW49" s="318"/>
      <c r="AX49" s="318"/>
      <c r="AY49" s="318"/>
      <c r="AZ49" s="318"/>
      <c r="BA49" s="318"/>
      <c r="BB49" s="318"/>
      <c r="BC49" s="318"/>
      <c r="BD49" s="318"/>
      <c r="BE49" s="318"/>
      <c r="BF49" s="318"/>
      <c r="BG49" s="318"/>
      <c r="BH49" s="318"/>
      <c r="BI49" s="318"/>
      <c r="BJ49" s="318"/>
      <c r="BK49" s="318"/>
      <c r="BL49" s="318"/>
    </row>
    <row r="50" spans="1:64" customFormat="1" x14ac:dyDescent="0.15">
      <c r="B50" s="47" t="s">
        <v>432</v>
      </c>
      <c r="D50" s="318"/>
      <c r="E50" s="318"/>
      <c r="F50" s="318"/>
      <c r="G50" s="318"/>
      <c r="H50" s="318"/>
      <c r="I50" s="318"/>
      <c r="J50" s="318"/>
      <c r="K50" s="318"/>
      <c r="L50" s="318"/>
      <c r="M50" s="318"/>
      <c r="N50" s="318"/>
      <c r="O50" s="318"/>
      <c r="P50" s="318"/>
      <c r="Q50" s="318"/>
      <c r="R50" s="318"/>
      <c r="S50" s="318"/>
      <c r="T50" s="318"/>
      <c r="U50" s="318"/>
      <c r="V50" s="318"/>
      <c r="W50" s="318"/>
      <c r="X50" s="318"/>
      <c r="Y50" s="318"/>
      <c r="Z50" s="318"/>
      <c r="AA50" s="318"/>
      <c r="AB50" s="318"/>
      <c r="AC50" s="318"/>
      <c r="AD50" s="318"/>
      <c r="AE50" s="318"/>
      <c r="AF50" s="318"/>
      <c r="AG50" s="318"/>
      <c r="AH50" s="318"/>
      <c r="AI50" s="318"/>
      <c r="AJ50" s="318"/>
      <c r="AK50" s="318"/>
      <c r="AL50" s="318"/>
      <c r="AM50" s="318"/>
      <c r="AN50" s="318"/>
      <c r="AO50" s="318"/>
      <c r="AP50" s="318"/>
      <c r="AQ50" s="318"/>
      <c r="AR50" s="318"/>
      <c r="AS50" s="318"/>
      <c r="AT50" s="318"/>
      <c r="AU50" s="318"/>
      <c r="AV50" s="318"/>
      <c r="AW50" s="318"/>
      <c r="AX50" s="318"/>
      <c r="AY50" s="318"/>
      <c r="AZ50" s="318"/>
      <c r="BA50" s="318"/>
      <c r="BB50" s="318"/>
      <c r="BC50" s="318"/>
      <c r="BD50" s="318"/>
      <c r="BE50" s="318"/>
      <c r="BF50" s="318"/>
      <c r="BG50" s="318"/>
      <c r="BH50" s="318"/>
      <c r="BI50" s="318"/>
      <c r="BJ50" s="318"/>
      <c r="BK50" s="318"/>
      <c r="BL50" s="318"/>
    </row>
    <row r="51" spans="1:64" customFormat="1" x14ac:dyDescent="0.15">
      <c r="B51" s="47" t="s">
        <v>430</v>
      </c>
      <c r="D51" s="318"/>
      <c r="E51" s="318"/>
      <c r="F51" s="318"/>
      <c r="G51" s="318"/>
      <c r="H51" s="318"/>
      <c r="I51" s="318"/>
      <c r="J51" s="318"/>
      <c r="K51" s="318"/>
      <c r="L51" s="318"/>
      <c r="M51" s="318"/>
      <c r="N51" s="318"/>
      <c r="O51" s="318"/>
      <c r="P51" s="318"/>
      <c r="Q51" s="318"/>
      <c r="R51" s="318"/>
      <c r="S51" s="318"/>
      <c r="T51" s="318"/>
      <c r="U51" s="318"/>
      <c r="V51" s="318"/>
      <c r="W51" s="318"/>
      <c r="X51" s="318"/>
      <c r="Y51" s="318"/>
      <c r="Z51" s="318"/>
      <c r="AA51" s="318"/>
      <c r="AB51" s="318"/>
      <c r="AC51" s="318"/>
      <c r="AD51" s="318"/>
      <c r="AE51" s="318"/>
      <c r="AF51" s="318"/>
      <c r="AG51" s="318"/>
      <c r="AH51" s="318"/>
      <c r="AI51" s="318"/>
      <c r="AJ51" s="318"/>
      <c r="AK51" s="318"/>
      <c r="AL51" s="318"/>
      <c r="AM51" s="318"/>
      <c r="AN51" s="318"/>
      <c r="AO51" s="318"/>
      <c r="AP51" s="318"/>
      <c r="AQ51" s="318"/>
      <c r="AR51" s="318"/>
      <c r="AS51" s="318"/>
      <c r="AT51" s="318"/>
      <c r="AU51" s="318"/>
      <c r="AV51" s="318"/>
      <c r="AW51" s="318"/>
      <c r="AX51" s="318"/>
      <c r="AY51" s="318"/>
      <c r="AZ51" s="318"/>
      <c r="BA51" s="318"/>
      <c r="BB51" s="318"/>
      <c r="BC51" s="318"/>
      <c r="BD51" s="318"/>
      <c r="BE51" s="318"/>
      <c r="BF51" s="318"/>
      <c r="BG51" s="318"/>
      <c r="BH51" s="318"/>
      <c r="BI51" s="318"/>
      <c r="BJ51" s="318"/>
      <c r="BK51" s="318"/>
      <c r="BL51" s="318"/>
    </row>
    <row r="52" spans="1:64" x14ac:dyDescent="0.15">
      <c r="B52" s="47" t="s">
        <v>397</v>
      </c>
      <c r="C52" s="33"/>
      <c r="D52" s="318"/>
      <c r="E52" s="318">
        <v>400</v>
      </c>
      <c r="F52" s="318">
        <v>400</v>
      </c>
      <c r="G52" s="318">
        <v>400</v>
      </c>
      <c r="H52" s="318">
        <v>400</v>
      </c>
      <c r="I52" s="318">
        <v>400</v>
      </c>
      <c r="J52" s="318">
        <v>400</v>
      </c>
      <c r="K52" s="318">
        <v>400</v>
      </c>
      <c r="L52" s="318">
        <v>400</v>
      </c>
      <c r="M52" s="318">
        <v>400</v>
      </c>
      <c r="N52" s="318">
        <v>400</v>
      </c>
      <c r="O52" s="318">
        <v>400</v>
      </c>
      <c r="P52" s="318">
        <v>400</v>
      </c>
      <c r="Q52" s="318">
        <v>400</v>
      </c>
      <c r="R52" s="318">
        <v>400</v>
      </c>
      <c r="S52" s="318">
        <v>400</v>
      </c>
      <c r="T52" s="318">
        <v>400</v>
      </c>
      <c r="U52" s="318">
        <v>400</v>
      </c>
      <c r="V52" s="318">
        <v>400</v>
      </c>
      <c r="W52" s="318">
        <v>400</v>
      </c>
      <c r="X52" s="318">
        <v>400</v>
      </c>
      <c r="Y52" s="318">
        <v>400</v>
      </c>
      <c r="Z52" s="318">
        <v>400</v>
      </c>
      <c r="AA52" s="318">
        <v>400</v>
      </c>
      <c r="AB52" s="318">
        <v>400</v>
      </c>
      <c r="AC52" s="318">
        <v>400</v>
      </c>
      <c r="AD52" s="318">
        <v>400</v>
      </c>
      <c r="AE52" s="318">
        <v>400</v>
      </c>
      <c r="AF52" s="318">
        <v>400</v>
      </c>
      <c r="AG52" s="318">
        <v>400</v>
      </c>
      <c r="AH52" s="318">
        <v>400</v>
      </c>
      <c r="AI52" s="318">
        <v>400</v>
      </c>
      <c r="AJ52" s="318">
        <v>400</v>
      </c>
      <c r="AK52" s="318">
        <v>400</v>
      </c>
      <c r="AL52" s="318">
        <v>400</v>
      </c>
      <c r="AM52" s="318">
        <v>400</v>
      </c>
      <c r="AN52" s="318">
        <v>400</v>
      </c>
      <c r="AO52" s="318">
        <v>400</v>
      </c>
      <c r="AP52" s="318">
        <v>400</v>
      </c>
      <c r="AQ52" s="318">
        <v>400</v>
      </c>
      <c r="AR52" s="318">
        <v>400</v>
      </c>
      <c r="AS52" s="318">
        <v>400</v>
      </c>
      <c r="AT52" s="318">
        <v>400</v>
      </c>
      <c r="AU52" s="318">
        <v>400</v>
      </c>
      <c r="AV52" s="318">
        <v>400</v>
      </c>
      <c r="AW52" s="318">
        <v>400</v>
      </c>
      <c r="AX52" s="318">
        <v>400</v>
      </c>
      <c r="AY52" s="318">
        <v>400</v>
      </c>
      <c r="AZ52" s="318">
        <v>400</v>
      </c>
      <c r="BA52" s="318">
        <v>400</v>
      </c>
      <c r="BB52" s="318">
        <v>400</v>
      </c>
      <c r="BC52" s="318">
        <v>400</v>
      </c>
      <c r="BD52" s="318">
        <v>400</v>
      </c>
      <c r="BE52" s="318">
        <v>400</v>
      </c>
      <c r="BF52" s="318">
        <v>400</v>
      </c>
      <c r="BG52" s="318">
        <v>400</v>
      </c>
      <c r="BH52" s="318">
        <v>400</v>
      </c>
      <c r="BI52" s="318">
        <v>400</v>
      </c>
      <c r="BJ52" s="318">
        <v>400</v>
      </c>
      <c r="BK52" s="318">
        <v>400</v>
      </c>
      <c r="BL52" s="318">
        <v>400</v>
      </c>
    </row>
    <row r="53" spans="1:64" x14ac:dyDescent="0.15">
      <c r="B53" s="47" t="s">
        <v>398</v>
      </c>
      <c r="C53" s="33"/>
      <c r="D53" s="318">
        <v>250</v>
      </c>
      <c r="E53" s="318">
        <v>100</v>
      </c>
      <c r="F53" s="318">
        <v>100</v>
      </c>
      <c r="G53" s="318">
        <v>100</v>
      </c>
      <c r="H53" s="318">
        <v>100</v>
      </c>
      <c r="I53" s="318">
        <v>100</v>
      </c>
      <c r="J53" s="318">
        <v>100</v>
      </c>
      <c r="K53" s="318">
        <v>100</v>
      </c>
      <c r="L53" s="318">
        <v>100</v>
      </c>
      <c r="M53" s="318">
        <v>100</v>
      </c>
      <c r="N53" s="318">
        <v>100</v>
      </c>
      <c r="O53" s="318">
        <v>100</v>
      </c>
      <c r="P53" s="318">
        <v>100</v>
      </c>
      <c r="Q53" s="318">
        <v>100</v>
      </c>
      <c r="R53" s="318">
        <v>100</v>
      </c>
      <c r="S53" s="318">
        <v>100</v>
      </c>
      <c r="T53" s="318">
        <v>100</v>
      </c>
      <c r="U53" s="318">
        <v>100</v>
      </c>
      <c r="V53" s="318">
        <v>100</v>
      </c>
      <c r="W53" s="318">
        <v>100</v>
      </c>
      <c r="X53" s="318">
        <v>100</v>
      </c>
      <c r="Y53" s="318">
        <v>100</v>
      </c>
      <c r="Z53" s="318">
        <v>100</v>
      </c>
      <c r="AA53" s="318">
        <v>100</v>
      </c>
      <c r="AB53" s="318">
        <v>100</v>
      </c>
      <c r="AC53" s="318">
        <v>100</v>
      </c>
      <c r="AD53" s="318">
        <v>100</v>
      </c>
      <c r="AE53" s="318">
        <v>100</v>
      </c>
      <c r="AF53" s="318">
        <v>100</v>
      </c>
      <c r="AG53" s="318">
        <v>100</v>
      </c>
      <c r="AH53" s="318">
        <v>100</v>
      </c>
      <c r="AI53" s="318">
        <v>100</v>
      </c>
      <c r="AJ53" s="318">
        <v>100</v>
      </c>
      <c r="AK53" s="318">
        <v>100</v>
      </c>
      <c r="AL53" s="318">
        <v>100</v>
      </c>
      <c r="AM53" s="318">
        <v>100</v>
      </c>
      <c r="AN53" s="318">
        <v>100</v>
      </c>
      <c r="AO53" s="318">
        <v>100</v>
      </c>
      <c r="AP53" s="318">
        <v>100</v>
      </c>
      <c r="AQ53" s="318">
        <v>100</v>
      </c>
      <c r="AR53" s="318">
        <v>100</v>
      </c>
      <c r="AS53" s="318">
        <v>100</v>
      </c>
      <c r="AT53" s="318">
        <v>100</v>
      </c>
      <c r="AU53" s="318">
        <v>100</v>
      </c>
      <c r="AV53" s="318">
        <v>100</v>
      </c>
      <c r="AW53" s="318">
        <v>100</v>
      </c>
      <c r="AX53" s="318">
        <v>100</v>
      </c>
      <c r="AY53" s="318">
        <v>100</v>
      </c>
      <c r="AZ53" s="318">
        <v>100</v>
      </c>
      <c r="BA53" s="318">
        <v>100</v>
      </c>
      <c r="BB53" s="318">
        <v>100</v>
      </c>
      <c r="BC53" s="318">
        <v>100</v>
      </c>
      <c r="BD53" s="318">
        <v>100</v>
      </c>
      <c r="BE53" s="318">
        <v>100</v>
      </c>
      <c r="BF53" s="318">
        <v>100</v>
      </c>
      <c r="BG53" s="318">
        <v>100</v>
      </c>
      <c r="BH53" s="318">
        <v>100</v>
      </c>
      <c r="BI53" s="318">
        <v>100</v>
      </c>
      <c r="BJ53" s="318">
        <v>100</v>
      </c>
      <c r="BK53" s="318">
        <v>100</v>
      </c>
      <c r="BL53" s="318">
        <v>100</v>
      </c>
    </row>
    <row r="54" spans="1:64" customFormat="1" x14ac:dyDescent="0.15">
      <c r="B54" s="47" t="s">
        <v>427</v>
      </c>
      <c r="D54" s="276"/>
      <c r="E54" s="281">
        <v>100</v>
      </c>
      <c r="F54" s="281">
        <v>100</v>
      </c>
      <c r="G54" s="281">
        <v>100</v>
      </c>
      <c r="H54" s="281">
        <v>100</v>
      </c>
      <c r="I54" s="281">
        <v>100</v>
      </c>
      <c r="J54" s="281">
        <v>100</v>
      </c>
      <c r="K54" s="281">
        <v>100</v>
      </c>
      <c r="L54" s="281">
        <v>100</v>
      </c>
      <c r="M54" s="281">
        <v>100</v>
      </c>
      <c r="N54" s="281">
        <v>100</v>
      </c>
      <c r="O54" s="281">
        <v>100</v>
      </c>
      <c r="P54" s="281">
        <v>100</v>
      </c>
      <c r="Q54" s="281">
        <v>100</v>
      </c>
      <c r="R54" s="281">
        <v>100</v>
      </c>
      <c r="S54" s="281">
        <v>100</v>
      </c>
      <c r="T54" s="281">
        <v>100</v>
      </c>
      <c r="U54" s="281">
        <v>100</v>
      </c>
      <c r="V54" s="281">
        <v>100</v>
      </c>
      <c r="W54" s="281">
        <v>100</v>
      </c>
      <c r="X54" s="281">
        <v>100</v>
      </c>
      <c r="Y54" s="281">
        <v>100</v>
      </c>
      <c r="Z54" s="281">
        <v>100</v>
      </c>
      <c r="AA54" s="281">
        <v>100</v>
      </c>
      <c r="AB54" s="281">
        <v>100</v>
      </c>
      <c r="AC54" s="281">
        <v>100</v>
      </c>
      <c r="AD54" s="281">
        <v>100</v>
      </c>
      <c r="AE54" s="281">
        <v>100</v>
      </c>
      <c r="AF54" s="281">
        <v>100</v>
      </c>
      <c r="AG54" s="281">
        <v>100</v>
      </c>
      <c r="AH54" s="281">
        <v>100</v>
      </c>
      <c r="AI54" s="281">
        <v>100</v>
      </c>
      <c r="AJ54" s="281">
        <v>100</v>
      </c>
      <c r="AK54" s="281">
        <v>100</v>
      </c>
      <c r="AL54" s="281">
        <v>100</v>
      </c>
      <c r="AM54" s="281">
        <v>100</v>
      </c>
      <c r="AN54" s="281">
        <v>100</v>
      </c>
      <c r="AO54" s="281">
        <v>100</v>
      </c>
      <c r="AP54" s="281">
        <v>100</v>
      </c>
      <c r="AQ54" s="281">
        <v>100</v>
      </c>
      <c r="AR54" s="281">
        <v>100</v>
      </c>
      <c r="AS54" s="281">
        <v>100</v>
      </c>
      <c r="AT54" s="281">
        <v>100</v>
      </c>
      <c r="AU54" s="281">
        <v>100</v>
      </c>
      <c r="AV54" s="281">
        <v>100</v>
      </c>
      <c r="AW54" s="281">
        <v>100</v>
      </c>
      <c r="AX54" s="281">
        <v>100</v>
      </c>
      <c r="AY54" s="281">
        <v>100</v>
      </c>
      <c r="AZ54" s="281">
        <v>100</v>
      </c>
      <c r="BA54" s="281">
        <v>100</v>
      </c>
      <c r="BB54" s="281">
        <v>100</v>
      </c>
      <c r="BC54" s="281">
        <v>100</v>
      </c>
      <c r="BD54" s="281">
        <v>100</v>
      </c>
      <c r="BE54" s="281">
        <v>100</v>
      </c>
      <c r="BF54" s="281">
        <v>100</v>
      </c>
      <c r="BG54" s="281">
        <v>100</v>
      </c>
      <c r="BH54" s="281">
        <v>100</v>
      </c>
      <c r="BI54" s="281">
        <v>100</v>
      </c>
      <c r="BJ54" s="281">
        <v>100</v>
      </c>
      <c r="BK54" s="281">
        <v>100</v>
      </c>
      <c r="BL54" s="281">
        <v>100</v>
      </c>
    </row>
    <row r="55" spans="1:64" x14ac:dyDescent="0.15">
      <c r="B55" s="47" t="s">
        <v>429</v>
      </c>
      <c r="C55" s="33"/>
      <c r="D55" s="318"/>
      <c r="E55" s="318"/>
      <c r="F55" s="318"/>
      <c r="G55" s="318"/>
      <c r="H55" s="318"/>
      <c r="I55" s="318"/>
      <c r="J55" s="318"/>
      <c r="K55" s="318"/>
      <c r="L55" s="318"/>
      <c r="M55" s="318"/>
      <c r="N55" s="318"/>
      <c r="O55" s="318"/>
      <c r="P55" s="318"/>
      <c r="Q55" s="318"/>
      <c r="R55" s="318"/>
      <c r="S55" s="318"/>
      <c r="T55" s="318"/>
      <c r="U55" s="318"/>
      <c r="V55" s="318"/>
      <c r="W55" s="318"/>
      <c r="X55" s="318"/>
      <c r="Y55" s="318"/>
      <c r="Z55" s="318"/>
      <c r="AA55" s="318"/>
      <c r="AB55" s="318"/>
      <c r="AC55" s="318"/>
      <c r="AD55" s="318"/>
      <c r="AE55" s="318"/>
      <c r="AF55" s="318"/>
      <c r="AG55" s="318"/>
      <c r="AH55" s="318"/>
      <c r="AI55" s="318"/>
      <c r="AJ55" s="318"/>
      <c r="AK55" s="318"/>
      <c r="AL55" s="318"/>
      <c r="AM55" s="318"/>
      <c r="AN55" s="318"/>
      <c r="AO55" s="318"/>
      <c r="AP55" s="318"/>
      <c r="AQ55" s="318"/>
      <c r="AR55" s="318"/>
      <c r="AS55" s="318"/>
      <c r="AT55" s="318"/>
      <c r="AU55" s="318"/>
      <c r="AV55" s="318"/>
      <c r="AW55" s="318"/>
      <c r="AX55" s="318"/>
      <c r="AY55" s="318"/>
      <c r="AZ55" s="318"/>
      <c r="BA55" s="318"/>
      <c r="BB55" s="318"/>
      <c r="BC55" s="318"/>
      <c r="BD55" s="318"/>
      <c r="BE55" s="318"/>
      <c r="BF55" s="318"/>
      <c r="BG55" s="318"/>
      <c r="BH55" s="318"/>
      <c r="BI55" s="318"/>
      <c r="BJ55" s="318"/>
      <c r="BK55" s="318"/>
      <c r="BL55" s="318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437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425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428</v>
      </c>
      <c r="D61" s="318"/>
      <c r="E61" s="318"/>
      <c r="F61" s="318"/>
      <c r="G61" s="318">
        <v>1000</v>
      </c>
      <c r="H61" s="318">
        <v>1000</v>
      </c>
      <c r="I61" s="318">
        <v>1000</v>
      </c>
      <c r="J61" s="318"/>
      <c r="K61" s="318"/>
      <c r="L61" s="318"/>
      <c r="M61" s="318"/>
      <c r="N61" s="318"/>
      <c r="O61" s="318"/>
      <c r="P61" s="318"/>
      <c r="Q61" s="318"/>
      <c r="R61" s="318"/>
      <c r="S61" s="318"/>
      <c r="T61" s="318"/>
      <c r="U61" s="318"/>
      <c r="V61" s="318"/>
      <c r="W61" s="318"/>
      <c r="X61" s="318"/>
      <c r="Y61" s="318"/>
      <c r="Z61" s="318"/>
      <c r="AA61" s="318"/>
      <c r="AB61" s="318"/>
      <c r="AC61" s="318"/>
      <c r="AD61" s="318"/>
      <c r="AE61" s="318"/>
      <c r="AF61" s="318"/>
      <c r="AG61" s="318"/>
      <c r="AH61" s="318"/>
      <c r="AI61" s="318"/>
      <c r="AJ61" s="318"/>
      <c r="AK61" s="318"/>
      <c r="AL61" s="318"/>
      <c r="AM61" s="318"/>
      <c r="AN61" s="318"/>
      <c r="AO61" s="318"/>
      <c r="AP61" s="318"/>
      <c r="AQ61" s="318"/>
      <c r="AR61" s="318"/>
      <c r="AS61" s="318"/>
      <c r="AT61" s="318"/>
      <c r="AU61" s="318"/>
      <c r="AV61" s="318"/>
      <c r="AW61" s="318"/>
      <c r="AX61" s="318"/>
      <c r="AY61" s="318"/>
      <c r="AZ61" s="318"/>
      <c r="BA61" s="318"/>
      <c r="BB61" s="318"/>
      <c r="BC61" s="318"/>
      <c r="BD61" s="318"/>
      <c r="BE61" s="318"/>
      <c r="BF61" s="318"/>
      <c r="BG61" s="318"/>
      <c r="BH61" s="318"/>
      <c r="BI61" s="318"/>
      <c r="BJ61" s="318"/>
      <c r="BK61" s="318"/>
      <c r="BL61" s="318"/>
    </row>
    <row r="62" spans="1:64" customFormat="1" x14ac:dyDescent="0.15">
      <c r="B62" s="47" t="s">
        <v>431</v>
      </c>
      <c r="D62" s="318">
        <v>1000</v>
      </c>
      <c r="E62" s="318">
        <v>1000</v>
      </c>
      <c r="F62" s="318">
        <v>1000</v>
      </c>
      <c r="G62" s="318">
        <v>1000</v>
      </c>
      <c r="H62" s="318">
        <v>1000</v>
      </c>
      <c r="I62" s="318">
        <v>1000</v>
      </c>
      <c r="J62" s="318"/>
      <c r="K62" s="318"/>
      <c r="L62" s="318"/>
      <c r="M62" s="318"/>
      <c r="N62" s="318"/>
      <c r="O62" s="318"/>
      <c r="P62" s="318"/>
      <c r="Q62" s="318"/>
      <c r="R62" s="318"/>
      <c r="S62" s="318"/>
      <c r="T62" s="318"/>
      <c r="U62" s="318"/>
      <c r="V62" s="318"/>
      <c r="W62" s="318"/>
      <c r="X62" s="318"/>
      <c r="Y62" s="318"/>
      <c r="Z62" s="318"/>
      <c r="AA62" s="318"/>
      <c r="AB62" s="318"/>
      <c r="AC62" s="318"/>
      <c r="AD62" s="318"/>
      <c r="AE62" s="318"/>
      <c r="AF62" s="318"/>
      <c r="AG62" s="318"/>
      <c r="AH62" s="318"/>
      <c r="AI62" s="318"/>
      <c r="AJ62" s="318"/>
      <c r="AK62" s="318"/>
      <c r="AL62" s="318"/>
      <c r="AM62" s="318"/>
      <c r="AN62" s="318"/>
      <c r="AO62" s="318"/>
      <c r="AP62" s="318"/>
      <c r="AQ62" s="318"/>
      <c r="AR62" s="318"/>
      <c r="AS62" s="318"/>
      <c r="AT62" s="318"/>
      <c r="AU62" s="318"/>
      <c r="AV62" s="318"/>
      <c r="AW62" s="318"/>
      <c r="AX62" s="318"/>
      <c r="AY62" s="318"/>
      <c r="AZ62" s="318"/>
      <c r="BA62" s="318"/>
      <c r="BB62" s="318"/>
      <c r="BC62" s="318"/>
      <c r="BD62" s="318"/>
      <c r="BE62" s="318"/>
      <c r="BF62" s="318"/>
      <c r="BG62" s="318"/>
      <c r="BH62" s="318"/>
      <c r="BI62" s="318"/>
      <c r="BJ62" s="318"/>
      <c r="BK62" s="318"/>
      <c r="BL62" s="318"/>
    </row>
    <row r="63" spans="1:64" customFormat="1" x14ac:dyDescent="0.15">
      <c r="B63" s="47" t="s">
        <v>186</v>
      </c>
      <c r="D63" s="318"/>
      <c r="E63" s="318"/>
      <c r="F63" s="318"/>
      <c r="G63" s="318"/>
      <c r="H63" s="318"/>
      <c r="I63" s="318"/>
      <c r="J63" s="318"/>
      <c r="K63" s="318"/>
      <c r="L63" s="318"/>
      <c r="M63" s="318"/>
      <c r="N63" s="318"/>
      <c r="O63" s="318"/>
      <c r="P63" s="318"/>
      <c r="Q63" s="318"/>
      <c r="R63" s="318"/>
      <c r="S63" s="318"/>
      <c r="T63" s="318"/>
      <c r="U63" s="318"/>
      <c r="V63" s="318"/>
      <c r="W63" s="318"/>
      <c r="X63" s="318"/>
      <c r="Y63" s="318"/>
      <c r="Z63" s="318"/>
      <c r="AA63" s="318"/>
      <c r="AB63" s="318"/>
      <c r="AC63" s="318"/>
      <c r="AD63" s="318"/>
      <c r="AE63" s="318"/>
      <c r="AF63" s="318"/>
      <c r="AG63" s="318"/>
      <c r="AH63" s="318"/>
      <c r="AI63" s="318"/>
      <c r="AJ63" s="318"/>
      <c r="AK63" s="318"/>
      <c r="AL63" s="318"/>
      <c r="AM63" s="318"/>
      <c r="AN63" s="318"/>
      <c r="AO63" s="318"/>
      <c r="AP63" s="318"/>
      <c r="AQ63" s="318"/>
      <c r="AR63" s="318"/>
      <c r="AS63" s="318"/>
      <c r="AT63" s="318"/>
      <c r="AU63" s="318"/>
      <c r="AV63" s="318"/>
      <c r="AW63" s="318"/>
      <c r="AX63" s="318"/>
      <c r="AY63" s="318"/>
      <c r="AZ63" s="318"/>
      <c r="BA63" s="318"/>
      <c r="BB63" s="318"/>
      <c r="BC63" s="318"/>
      <c r="BD63" s="318"/>
      <c r="BE63" s="318"/>
      <c r="BF63" s="318"/>
      <c r="BG63" s="318"/>
      <c r="BH63" s="318"/>
      <c r="BI63" s="318"/>
      <c r="BJ63" s="318"/>
      <c r="BK63" s="318"/>
      <c r="BL63" s="318"/>
    </row>
    <row r="64" spans="1:64" customFormat="1" x14ac:dyDescent="0.15">
      <c r="B64" s="47" t="s">
        <v>432</v>
      </c>
      <c r="D64" s="318"/>
      <c r="E64" s="318"/>
      <c r="F64" s="318"/>
      <c r="G64" s="318"/>
      <c r="H64" s="318"/>
      <c r="I64" s="318"/>
      <c r="J64" s="318"/>
      <c r="K64" s="318"/>
      <c r="L64" s="318"/>
      <c r="M64" s="318"/>
      <c r="N64" s="318"/>
      <c r="O64" s="318"/>
      <c r="P64" s="318"/>
      <c r="Q64" s="318"/>
      <c r="R64" s="318"/>
      <c r="S64" s="318"/>
      <c r="T64" s="318"/>
      <c r="U64" s="318"/>
      <c r="V64" s="318"/>
      <c r="W64" s="318"/>
      <c r="X64" s="318"/>
      <c r="Y64" s="318"/>
      <c r="Z64" s="318"/>
      <c r="AA64" s="318"/>
      <c r="AB64" s="318"/>
      <c r="AC64" s="318"/>
      <c r="AD64" s="318"/>
      <c r="AE64" s="318"/>
      <c r="AF64" s="318"/>
      <c r="AG64" s="318"/>
      <c r="AH64" s="318"/>
      <c r="AI64" s="318"/>
      <c r="AJ64" s="318"/>
      <c r="AK64" s="318"/>
      <c r="AL64" s="318"/>
      <c r="AM64" s="318"/>
      <c r="AN64" s="318"/>
      <c r="AO64" s="318"/>
      <c r="AP64" s="318"/>
      <c r="AQ64" s="318"/>
      <c r="AR64" s="318"/>
      <c r="AS64" s="318"/>
      <c r="AT64" s="318"/>
      <c r="AU64" s="318"/>
      <c r="AV64" s="318"/>
      <c r="AW64" s="318"/>
      <c r="AX64" s="318"/>
      <c r="AY64" s="318"/>
      <c r="AZ64" s="318"/>
      <c r="BA64" s="318"/>
      <c r="BB64" s="318"/>
      <c r="BC64" s="318"/>
      <c r="BD64" s="318"/>
      <c r="BE64" s="318"/>
      <c r="BF64" s="318"/>
      <c r="BG64" s="318"/>
      <c r="BH64" s="318"/>
      <c r="BI64" s="318"/>
      <c r="BJ64" s="318"/>
      <c r="BK64" s="318"/>
      <c r="BL64" s="318"/>
    </row>
    <row r="65" spans="1:64" customFormat="1" x14ac:dyDescent="0.15">
      <c r="B65" s="47" t="s">
        <v>430</v>
      </c>
      <c r="D65" s="318"/>
      <c r="E65" s="318"/>
      <c r="F65" s="318"/>
      <c r="G65" s="318"/>
      <c r="H65" s="318"/>
      <c r="I65" s="318"/>
      <c r="J65" s="318"/>
      <c r="K65" s="318"/>
      <c r="L65" s="318"/>
      <c r="M65" s="318"/>
      <c r="N65" s="318"/>
      <c r="O65" s="318"/>
      <c r="P65" s="318"/>
      <c r="Q65" s="318"/>
      <c r="R65" s="318"/>
      <c r="S65" s="318"/>
      <c r="T65" s="318"/>
      <c r="U65" s="318"/>
      <c r="V65" s="318"/>
      <c r="W65" s="318"/>
      <c r="X65" s="318"/>
      <c r="Y65" s="318"/>
      <c r="Z65" s="318"/>
      <c r="AA65" s="318"/>
      <c r="AB65" s="318"/>
      <c r="AC65" s="318"/>
      <c r="AD65" s="318"/>
      <c r="AE65" s="318"/>
      <c r="AF65" s="318"/>
      <c r="AG65" s="318"/>
      <c r="AH65" s="318"/>
      <c r="AI65" s="318"/>
      <c r="AJ65" s="318"/>
      <c r="AK65" s="318"/>
      <c r="AL65" s="318"/>
      <c r="AM65" s="318"/>
      <c r="AN65" s="318"/>
      <c r="AO65" s="318"/>
      <c r="AP65" s="318"/>
      <c r="AQ65" s="318"/>
      <c r="AR65" s="318"/>
      <c r="AS65" s="318"/>
      <c r="AT65" s="318"/>
      <c r="AU65" s="318"/>
      <c r="AV65" s="318"/>
      <c r="AW65" s="318"/>
      <c r="AX65" s="318"/>
      <c r="AY65" s="318"/>
      <c r="AZ65" s="318"/>
      <c r="BA65" s="318"/>
      <c r="BB65" s="318"/>
      <c r="BC65" s="318"/>
      <c r="BD65" s="318"/>
      <c r="BE65" s="318"/>
      <c r="BF65" s="318"/>
      <c r="BG65" s="318"/>
      <c r="BH65" s="318"/>
      <c r="BI65" s="318"/>
      <c r="BJ65" s="318"/>
      <c r="BK65" s="318"/>
      <c r="BL65" s="318"/>
    </row>
    <row r="66" spans="1:64" x14ac:dyDescent="0.15">
      <c r="B66" s="47" t="s">
        <v>397</v>
      </c>
      <c r="C66" s="33"/>
      <c r="D66" s="318"/>
      <c r="E66" s="318"/>
      <c r="F66" s="318"/>
      <c r="G66" s="318"/>
      <c r="H66" s="318"/>
      <c r="I66" s="318"/>
      <c r="J66" s="318"/>
      <c r="K66" s="318"/>
      <c r="L66" s="318"/>
      <c r="M66" s="318"/>
      <c r="N66" s="318"/>
      <c r="O66" s="318"/>
      <c r="P66" s="318"/>
      <c r="Q66" s="318"/>
      <c r="R66" s="318"/>
      <c r="S66" s="318"/>
      <c r="T66" s="318"/>
      <c r="U66" s="318"/>
      <c r="V66" s="318"/>
      <c r="W66" s="318"/>
      <c r="X66" s="318"/>
      <c r="Y66" s="318"/>
      <c r="Z66" s="318"/>
      <c r="AA66" s="318"/>
      <c r="AB66" s="318"/>
      <c r="AC66" s="318"/>
      <c r="AD66" s="318"/>
      <c r="AE66" s="318"/>
      <c r="AF66" s="318"/>
      <c r="AG66" s="318"/>
      <c r="AH66" s="318"/>
      <c r="AI66" s="318"/>
      <c r="AJ66" s="318"/>
      <c r="AK66" s="318"/>
      <c r="AL66" s="318"/>
      <c r="AM66" s="318"/>
      <c r="AN66" s="318"/>
      <c r="AO66" s="318"/>
      <c r="AP66" s="318"/>
      <c r="AQ66" s="318"/>
      <c r="AR66" s="318"/>
      <c r="AS66" s="318"/>
      <c r="AT66" s="318"/>
      <c r="AU66" s="318"/>
      <c r="AV66" s="318"/>
      <c r="AW66" s="318"/>
      <c r="AX66" s="318"/>
      <c r="AY66" s="318"/>
      <c r="AZ66" s="318"/>
      <c r="BA66" s="318"/>
      <c r="BB66" s="318"/>
      <c r="BC66" s="318"/>
      <c r="BD66" s="318"/>
      <c r="BE66" s="318"/>
      <c r="BF66" s="318"/>
      <c r="BG66" s="318"/>
      <c r="BH66" s="318"/>
      <c r="BI66" s="318"/>
      <c r="BJ66" s="318"/>
      <c r="BK66" s="318"/>
      <c r="BL66" s="318"/>
    </row>
    <row r="67" spans="1:64" x14ac:dyDescent="0.15">
      <c r="B67" s="47" t="s">
        <v>398</v>
      </c>
      <c r="C67" s="33"/>
      <c r="D67" s="318"/>
      <c r="E67" s="318"/>
      <c r="F67" s="318"/>
      <c r="G67" s="318"/>
      <c r="H67" s="318"/>
      <c r="I67" s="318"/>
      <c r="J67" s="318"/>
      <c r="K67" s="318"/>
      <c r="L67" s="318"/>
      <c r="M67" s="318"/>
      <c r="N67" s="318"/>
      <c r="O67" s="318"/>
      <c r="P67" s="318"/>
      <c r="Q67" s="318"/>
      <c r="R67" s="318"/>
      <c r="S67" s="318"/>
      <c r="T67" s="318"/>
      <c r="U67" s="318"/>
      <c r="V67" s="318"/>
      <c r="W67" s="318"/>
      <c r="X67" s="318"/>
      <c r="Y67" s="318"/>
      <c r="Z67" s="318"/>
      <c r="AA67" s="318"/>
      <c r="AB67" s="318"/>
      <c r="AC67" s="318"/>
      <c r="AD67" s="318"/>
      <c r="AE67" s="318"/>
      <c r="AF67" s="318"/>
      <c r="AG67" s="318"/>
      <c r="AH67" s="318"/>
      <c r="AI67" s="318"/>
      <c r="AJ67" s="318"/>
      <c r="AK67" s="318"/>
      <c r="AL67" s="318"/>
      <c r="AM67" s="318"/>
      <c r="AN67" s="318"/>
      <c r="AO67" s="318"/>
      <c r="AP67" s="318"/>
      <c r="AQ67" s="318"/>
      <c r="AR67" s="318"/>
      <c r="AS67" s="318"/>
      <c r="AT67" s="318"/>
      <c r="AU67" s="318"/>
      <c r="AV67" s="318"/>
      <c r="AW67" s="318"/>
      <c r="AX67" s="318"/>
      <c r="AY67" s="318"/>
      <c r="AZ67" s="318"/>
      <c r="BA67" s="318"/>
      <c r="BB67" s="318"/>
      <c r="BC67" s="318"/>
      <c r="BD67" s="318"/>
      <c r="BE67" s="318"/>
      <c r="BF67" s="318"/>
      <c r="BG67" s="318"/>
      <c r="BH67" s="318"/>
      <c r="BI67" s="318"/>
      <c r="BJ67" s="318"/>
      <c r="BK67" s="318"/>
      <c r="BL67" s="318"/>
    </row>
    <row r="68" spans="1:64" customFormat="1" x14ac:dyDescent="0.15">
      <c r="B68" s="47" t="s">
        <v>427</v>
      </c>
      <c r="D68" s="318">
        <v>50</v>
      </c>
      <c r="E68" s="318">
        <v>50</v>
      </c>
      <c r="F68" s="318">
        <v>50</v>
      </c>
      <c r="G68" s="318">
        <v>50</v>
      </c>
      <c r="H68" s="318">
        <v>50</v>
      </c>
      <c r="I68" s="318">
        <v>50</v>
      </c>
      <c r="J68" s="318">
        <v>50</v>
      </c>
      <c r="K68" s="318">
        <v>50</v>
      </c>
      <c r="L68" s="318">
        <v>50</v>
      </c>
      <c r="M68" s="318">
        <v>50</v>
      </c>
      <c r="N68" s="318">
        <v>50</v>
      </c>
      <c r="O68" s="318">
        <v>50</v>
      </c>
      <c r="P68" s="318">
        <v>50</v>
      </c>
      <c r="Q68" s="318">
        <v>50</v>
      </c>
      <c r="R68" s="318">
        <v>50</v>
      </c>
      <c r="S68" s="318">
        <v>50</v>
      </c>
      <c r="T68" s="318">
        <v>50</v>
      </c>
      <c r="U68" s="318">
        <v>50</v>
      </c>
      <c r="V68" s="318">
        <v>50</v>
      </c>
      <c r="W68" s="318">
        <v>50</v>
      </c>
      <c r="X68" s="318">
        <v>50</v>
      </c>
      <c r="Y68" s="318">
        <v>50</v>
      </c>
      <c r="Z68" s="318">
        <v>50</v>
      </c>
      <c r="AA68" s="318">
        <v>50</v>
      </c>
      <c r="AB68" s="318">
        <v>50</v>
      </c>
      <c r="AC68" s="318">
        <v>50</v>
      </c>
      <c r="AD68" s="318">
        <v>50</v>
      </c>
      <c r="AE68" s="318">
        <v>50</v>
      </c>
      <c r="AF68" s="318">
        <v>50</v>
      </c>
      <c r="AG68" s="318">
        <v>50</v>
      </c>
      <c r="AH68" s="318">
        <v>50</v>
      </c>
      <c r="AI68" s="318">
        <v>50</v>
      </c>
      <c r="AJ68" s="318">
        <v>50</v>
      </c>
      <c r="AK68" s="318">
        <v>50</v>
      </c>
      <c r="AL68" s="318">
        <v>50</v>
      </c>
      <c r="AM68" s="318">
        <v>50</v>
      </c>
      <c r="AN68" s="318">
        <v>50</v>
      </c>
      <c r="AO68" s="318">
        <v>50</v>
      </c>
      <c r="AP68" s="318">
        <v>50</v>
      </c>
      <c r="AQ68" s="318">
        <v>50</v>
      </c>
      <c r="AR68" s="318">
        <v>50</v>
      </c>
      <c r="AS68" s="318">
        <v>50</v>
      </c>
      <c r="AT68" s="318">
        <v>50</v>
      </c>
      <c r="AU68" s="318">
        <v>50</v>
      </c>
      <c r="AV68" s="318">
        <v>50</v>
      </c>
      <c r="AW68" s="318">
        <v>50</v>
      </c>
      <c r="AX68" s="318">
        <v>50</v>
      </c>
      <c r="AY68" s="318">
        <v>50</v>
      </c>
      <c r="AZ68" s="318">
        <v>50</v>
      </c>
      <c r="BA68" s="318">
        <v>50</v>
      </c>
      <c r="BB68" s="318">
        <v>50</v>
      </c>
      <c r="BC68" s="318">
        <v>50</v>
      </c>
      <c r="BD68" s="318">
        <v>50</v>
      </c>
      <c r="BE68" s="318">
        <v>50</v>
      </c>
      <c r="BF68" s="318">
        <v>50</v>
      </c>
      <c r="BG68" s="318">
        <v>50</v>
      </c>
      <c r="BH68" s="318">
        <v>50</v>
      </c>
      <c r="BI68" s="318">
        <v>50</v>
      </c>
      <c r="BJ68" s="318">
        <v>50</v>
      </c>
      <c r="BK68" s="318">
        <v>50</v>
      </c>
      <c r="BL68" s="318">
        <v>50</v>
      </c>
    </row>
    <row r="69" spans="1:64" x14ac:dyDescent="0.15">
      <c r="B69" s="47" t="s">
        <v>429</v>
      </c>
      <c r="C69" s="33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438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466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399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420</v>
      </c>
    </row>
    <row r="78" spans="1:64" x14ac:dyDescent="0.15">
      <c r="B78" s="50"/>
    </row>
    <row r="79" spans="1:64" x14ac:dyDescent="0.15">
      <c r="B79" s="14" t="s">
        <v>421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7"/>
      <c r="E80" s="287">
        <v>3500</v>
      </c>
      <c r="F80" s="287"/>
      <c r="G80" s="287"/>
      <c r="H80" s="287"/>
      <c r="I80" s="287"/>
      <c r="J80" s="268"/>
      <c r="K80" s="287"/>
      <c r="L80" s="287"/>
      <c r="M80" s="287"/>
      <c r="N80" s="287"/>
      <c r="O80" s="287"/>
      <c r="P80" s="287"/>
      <c r="Q80" s="287"/>
      <c r="R80" s="287"/>
      <c r="S80" s="287"/>
      <c r="T80" s="287"/>
      <c r="U80" s="287"/>
      <c r="V80" s="287"/>
      <c r="W80" s="287">
        <v>3500</v>
      </c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287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287"/>
      <c r="BD80" s="287"/>
      <c r="BE80" s="287"/>
      <c r="BF80" s="287"/>
      <c r="BG80" s="287"/>
      <c r="BH80" s="287"/>
      <c r="BI80" s="287"/>
      <c r="BJ80" s="287"/>
      <c r="BK80" s="287"/>
      <c r="BL80" s="287"/>
    </row>
    <row r="81" spans="2:64" x14ac:dyDescent="0.15">
      <c r="B81" s="47" t="s">
        <v>185</v>
      </c>
      <c r="D81" s="268"/>
      <c r="E81" s="287">
        <v>2500</v>
      </c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287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287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287"/>
      <c r="BD81" s="287"/>
      <c r="BE81" s="287"/>
      <c r="BF81" s="287"/>
      <c r="BG81" s="287"/>
      <c r="BH81" s="287"/>
      <c r="BI81" s="287"/>
      <c r="BJ81" s="287"/>
      <c r="BK81" s="287"/>
      <c r="BL81" s="287"/>
    </row>
    <row r="82" spans="2:64" x14ac:dyDescent="0.15">
      <c r="B82" s="47" t="s">
        <v>190</v>
      </c>
      <c r="D82" s="268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287"/>
      <c r="T82" s="287"/>
      <c r="U82" s="287"/>
      <c r="V82" s="287"/>
      <c r="W82" s="287">
        <v>3500</v>
      </c>
      <c r="X82" s="287"/>
      <c r="Y82" s="287"/>
      <c r="Z82" s="287"/>
      <c r="AA82" s="287"/>
      <c r="AB82" s="287"/>
      <c r="AC82" s="268"/>
      <c r="AD82" s="287"/>
      <c r="AE82" s="287"/>
      <c r="AF82" s="287"/>
      <c r="AG82" s="287"/>
      <c r="AH82" s="287"/>
      <c r="AI82" s="287"/>
      <c r="AJ82" s="287"/>
      <c r="AK82" s="287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287"/>
      <c r="BD82" s="287"/>
      <c r="BE82" s="287"/>
      <c r="BF82" s="287"/>
      <c r="BG82" s="287"/>
      <c r="BH82" s="287"/>
      <c r="BI82" s="287"/>
      <c r="BJ82" s="287"/>
      <c r="BK82" s="287"/>
      <c r="BL82" s="287"/>
    </row>
    <row r="83" spans="2:64" x14ac:dyDescent="0.15">
      <c r="B83" s="47"/>
      <c r="D83" s="268"/>
      <c r="E83" s="287"/>
      <c r="F83" s="287"/>
      <c r="G83" s="287"/>
      <c r="H83" s="287"/>
      <c r="I83" s="287"/>
      <c r="J83" s="287"/>
      <c r="K83" s="287"/>
      <c r="L83" s="287"/>
      <c r="M83" s="287"/>
      <c r="N83" s="287"/>
      <c r="O83" s="287"/>
      <c r="P83" s="287"/>
      <c r="Q83" s="287"/>
      <c r="R83" s="287"/>
      <c r="S83" s="287"/>
      <c r="T83" s="287"/>
      <c r="U83" s="287"/>
      <c r="V83" s="287"/>
      <c r="W83" s="287"/>
      <c r="X83" s="287"/>
      <c r="Y83" s="287"/>
      <c r="Z83" s="287"/>
      <c r="AA83" s="287"/>
      <c r="AB83" s="287"/>
      <c r="AC83" s="287"/>
      <c r="AD83" s="287"/>
      <c r="AE83" s="287"/>
      <c r="AF83" s="287"/>
      <c r="AG83" s="287"/>
      <c r="AH83" s="287"/>
      <c r="AI83" s="287"/>
      <c r="AJ83" s="287"/>
      <c r="AK83" s="287"/>
      <c r="AL83" s="287"/>
      <c r="AM83" s="287"/>
      <c r="AN83" s="287"/>
      <c r="AO83" s="287"/>
      <c r="AP83" s="287"/>
      <c r="AQ83" s="287"/>
      <c r="AR83" s="287"/>
      <c r="AS83" s="287"/>
      <c r="AT83" s="287"/>
      <c r="AU83" s="287"/>
      <c r="AV83" s="287"/>
      <c r="AW83" s="287"/>
      <c r="AX83" s="287"/>
      <c r="AY83" s="287"/>
      <c r="AZ83" s="287"/>
      <c r="BA83" s="287"/>
      <c r="BB83" s="287"/>
      <c r="BC83" s="287"/>
      <c r="BD83" s="287"/>
      <c r="BE83" s="287"/>
      <c r="BF83" s="287"/>
      <c r="BG83" s="287"/>
      <c r="BH83" s="287"/>
      <c r="BI83" s="287"/>
      <c r="BJ83" s="287"/>
      <c r="BK83" s="287"/>
      <c r="BL83" s="287"/>
    </row>
    <row r="84" spans="2:64" x14ac:dyDescent="0.15">
      <c r="B84" s="14" t="s">
        <v>424</v>
      </c>
      <c r="D84" s="268"/>
      <c r="E84" s="287"/>
      <c r="F84" s="287"/>
      <c r="G84" s="287"/>
      <c r="H84" s="287"/>
      <c r="I84" s="287"/>
      <c r="J84" s="287"/>
      <c r="K84" s="287"/>
      <c r="L84" s="287"/>
      <c r="M84" s="287"/>
      <c r="N84" s="287"/>
      <c r="O84" s="287"/>
      <c r="P84" s="287"/>
      <c r="Q84" s="287"/>
      <c r="R84" s="287"/>
      <c r="S84" s="287"/>
      <c r="T84" s="287"/>
      <c r="U84" s="287"/>
      <c r="V84" s="287"/>
      <c r="W84" s="287"/>
      <c r="X84" s="287"/>
      <c r="Y84" s="287"/>
      <c r="Z84" s="287"/>
      <c r="AA84" s="287"/>
      <c r="AB84" s="287"/>
      <c r="AC84" s="287"/>
      <c r="AD84" s="287"/>
      <c r="AE84" s="287"/>
      <c r="AF84" s="287"/>
      <c r="AG84" s="287"/>
      <c r="AH84" s="287"/>
      <c r="AI84" s="287"/>
      <c r="AJ84" s="287"/>
      <c r="AK84" s="287"/>
      <c r="AL84" s="287"/>
      <c r="AM84" s="287"/>
      <c r="AN84" s="287"/>
      <c r="AO84" s="287"/>
      <c r="AP84" s="287"/>
      <c r="AQ84" s="287"/>
      <c r="AR84" s="287"/>
      <c r="AS84" s="287"/>
      <c r="AT84" s="287"/>
      <c r="AU84" s="287"/>
      <c r="AV84" s="287"/>
      <c r="AW84" s="287"/>
      <c r="AX84" s="287"/>
      <c r="AY84" s="287"/>
      <c r="AZ84" s="287"/>
      <c r="BA84" s="287"/>
      <c r="BB84" s="287"/>
      <c r="BC84" s="287"/>
      <c r="BD84" s="287"/>
      <c r="BE84" s="287"/>
      <c r="BF84" s="287"/>
      <c r="BG84" s="287"/>
      <c r="BH84" s="287"/>
      <c r="BI84" s="287"/>
      <c r="BJ84" s="287"/>
      <c r="BK84" s="287"/>
      <c r="BL84" s="287"/>
    </row>
    <row r="85" spans="2:64" x14ac:dyDescent="0.15">
      <c r="B85" s="47" t="s">
        <v>187</v>
      </c>
      <c r="D85" s="268"/>
      <c r="E85" s="287"/>
      <c r="F85" s="287">
        <v>3500</v>
      </c>
      <c r="G85" s="287"/>
      <c r="H85" s="287"/>
      <c r="I85" s="287"/>
      <c r="J85" s="268"/>
      <c r="K85" s="287"/>
      <c r="L85" s="287"/>
      <c r="M85" s="287"/>
      <c r="N85" s="287"/>
      <c r="O85" s="287"/>
      <c r="P85" s="287"/>
      <c r="Q85" s="287"/>
      <c r="R85" s="287"/>
      <c r="S85" s="287"/>
      <c r="T85" s="287"/>
      <c r="U85" s="287"/>
      <c r="V85" s="287"/>
      <c r="W85" s="287"/>
      <c r="X85" s="287"/>
      <c r="Y85" s="287"/>
      <c r="Z85" s="287"/>
      <c r="AA85" s="287"/>
      <c r="AB85" s="287"/>
      <c r="AC85" s="287"/>
      <c r="AD85" s="287"/>
      <c r="AE85" s="287"/>
      <c r="AF85" s="287"/>
      <c r="AG85" s="287"/>
      <c r="AH85" s="287"/>
      <c r="AI85" s="287"/>
      <c r="AJ85" s="287"/>
      <c r="AK85" s="287"/>
      <c r="AL85" s="287"/>
      <c r="AM85" s="287"/>
      <c r="AN85" s="287"/>
      <c r="AO85" s="287"/>
      <c r="AP85" s="287"/>
      <c r="AQ85" s="287"/>
      <c r="AR85" s="287"/>
      <c r="AS85" s="287"/>
      <c r="AT85" s="287"/>
      <c r="AU85" s="287"/>
      <c r="AV85" s="287"/>
      <c r="AW85" s="287"/>
      <c r="AX85" s="287"/>
      <c r="AY85" s="287"/>
      <c r="AZ85" s="287"/>
      <c r="BA85" s="287"/>
      <c r="BB85" s="287"/>
      <c r="BC85" s="287"/>
      <c r="BD85" s="287"/>
      <c r="BE85" s="287"/>
      <c r="BF85" s="287"/>
      <c r="BG85" s="287"/>
      <c r="BH85" s="287"/>
      <c r="BI85" s="287"/>
      <c r="BJ85" s="287"/>
      <c r="BK85" s="287"/>
      <c r="BL85" s="287"/>
    </row>
    <row r="86" spans="2:64" x14ac:dyDescent="0.15">
      <c r="B86" s="47" t="s">
        <v>188</v>
      </c>
      <c r="D86" s="268"/>
      <c r="E86" s="287"/>
      <c r="F86" s="287">
        <v>3500</v>
      </c>
      <c r="G86" s="287"/>
      <c r="H86" s="287"/>
      <c r="I86" s="287"/>
      <c r="J86" s="268"/>
      <c r="K86" s="287"/>
      <c r="L86" s="287"/>
      <c r="M86" s="287"/>
      <c r="N86" s="287"/>
      <c r="O86" s="287"/>
      <c r="P86" s="287"/>
      <c r="Q86" s="287"/>
      <c r="R86" s="287"/>
      <c r="S86" s="287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287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287"/>
      <c r="BD86" s="287"/>
      <c r="BE86" s="287"/>
      <c r="BF86" s="287"/>
      <c r="BG86" s="287"/>
      <c r="BH86" s="287"/>
      <c r="BI86" s="287"/>
      <c r="BJ86" s="287"/>
      <c r="BK86" s="287"/>
      <c r="BL86" s="287"/>
    </row>
    <row r="87" spans="2:64" x14ac:dyDescent="0.15">
      <c r="B87" s="47" t="s">
        <v>189</v>
      </c>
      <c r="D87" s="268"/>
      <c r="E87" s="287"/>
      <c r="F87" s="287">
        <v>3500</v>
      </c>
      <c r="G87" s="287"/>
      <c r="H87" s="287"/>
      <c r="I87" s="287"/>
      <c r="J87" s="268"/>
      <c r="K87" s="287"/>
      <c r="L87" s="287"/>
      <c r="M87" s="287"/>
      <c r="N87" s="287"/>
      <c r="O87" s="287"/>
      <c r="P87" s="287"/>
      <c r="Q87" s="287"/>
      <c r="R87" s="287"/>
      <c r="S87" s="287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287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287"/>
      <c r="BD87" s="287"/>
      <c r="BE87" s="287"/>
      <c r="BF87" s="287"/>
      <c r="BG87" s="287"/>
      <c r="BH87" s="287"/>
      <c r="BI87" s="287"/>
      <c r="BJ87" s="287"/>
      <c r="BK87" s="287"/>
      <c r="BL87" s="287"/>
    </row>
    <row r="88" spans="2:64" x14ac:dyDescent="0.15">
      <c r="B88" s="47"/>
      <c r="D88" s="268"/>
      <c r="E88" s="287"/>
      <c r="F88" s="287"/>
      <c r="G88" s="287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287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287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287"/>
      <c r="BD88" s="287"/>
      <c r="BE88" s="287"/>
      <c r="BF88" s="287"/>
      <c r="BG88" s="287"/>
      <c r="BH88" s="287"/>
      <c r="BI88" s="287"/>
      <c r="BJ88" s="287"/>
      <c r="BK88" s="287"/>
      <c r="BL88" s="287"/>
    </row>
    <row r="89" spans="2:64" x14ac:dyDescent="0.15">
      <c r="B89" s="14" t="s">
        <v>422</v>
      </c>
      <c r="D89" s="268"/>
      <c r="E89" s="287"/>
      <c r="F89" s="287"/>
      <c r="G89" s="287"/>
      <c r="H89" s="287"/>
      <c r="I89" s="287"/>
      <c r="J89" s="287"/>
      <c r="K89" s="287"/>
      <c r="L89" s="287"/>
      <c r="M89" s="287"/>
      <c r="N89" s="287"/>
      <c r="O89" s="287"/>
      <c r="P89" s="287"/>
      <c r="Q89" s="287"/>
      <c r="R89" s="287"/>
      <c r="S89" s="287"/>
      <c r="T89" s="287"/>
      <c r="U89" s="287"/>
      <c r="V89" s="287"/>
      <c r="W89" s="287"/>
      <c r="X89" s="287"/>
      <c r="Y89" s="287"/>
      <c r="Z89" s="287"/>
      <c r="AA89" s="287"/>
      <c r="AB89" s="287"/>
      <c r="AC89" s="287"/>
      <c r="AD89" s="287"/>
      <c r="AE89" s="287"/>
      <c r="AF89" s="287"/>
      <c r="AG89" s="287"/>
      <c r="AH89" s="287"/>
      <c r="AI89" s="287"/>
      <c r="AJ89" s="287"/>
      <c r="AK89" s="287"/>
      <c r="AL89" s="287"/>
      <c r="AM89" s="287"/>
      <c r="AN89" s="287"/>
      <c r="AO89" s="287"/>
      <c r="AP89" s="287"/>
      <c r="AQ89" s="287"/>
      <c r="AR89" s="287"/>
      <c r="AS89" s="287"/>
      <c r="AT89" s="287"/>
      <c r="AU89" s="287"/>
      <c r="AV89" s="287"/>
      <c r="AW89" s="287"/>
      <c r="AX89" s="287"/>
      <c r="AY89" s="287"/>
      <c r="AZ89" s="287"/>
      <c r="BA89" s="287"/>
      <c r="BB89" s="287"/>
      <c r="BC89" s="287"/>
      <c r="BD89" s="287"/>
      <c r="BE89" s="287"/>
      <c r="BF89" s="287"/>
      <c r="BG89" s="287"/>
      <c r="BH89" s="287"/>
      <c r="BI89" s="287"/>
      <c r="BJ89" s="287"/>
      <c r="BK89" s="287"/>
      <c r="BL89" s="287"/>
    </row>
    <row r="90" spans="2:64" x14ac:dyDescent="0.15">
      <c r="B90" s="47" t="s">
        <v>439</v>
      </c>
      <c r="D90" s="268"/>
      <c r="E90" s="287">
        <v>3500</v>
      </c>
      <c r="F90" s="287"/>
      <c r="G90" s="287"/>
      <c r="H90" s="287"/>
      <c r="I90" s="287"/>
      <c r="J90" s="287"/>
      <c r="K90" s="287"/>
      <c r="L90" s="287"/>
      <c r="M90" s="287"/>
      <c r="N90" s="287"/>
      <c r="O90" s="287"/>
      <c r="P90" s="287"/>
      <c r="Q90" s="287"/>
      <c r="R90" s="287"/>
      <c r="S90" s="287"/>
      <c r="T90" s="287"/>
      <c r="U90" s="287"/>
      <c r="V90" s="287"/>
      <c r="W90" s="287"/>
      <c r="X90" s="287"/>
      <c r="Y90" s="287"/>
      <c r="Z90" s="287"/>
      <c r="AA90" s="287"/>
      <c r="AB90" s="287"/>
      <c r="AC90" s="287"/>
      <c r="AD90" s="287"/>
      <c r="AE90" s="287"/>
      <c r="AF90" s="287"/>
      <c r="AG90" s="287"/>
      <c r="AH90" s="287"/>
      <c r="AI90" s="287"/>
      <c r="AJ90" s="287"/>
      <c r="AK90" s="287"/>
      <c r="AL90" s="287"/>
      <c r="AM90" s="287"/>
      <c r="AN90" s="287"/>
      <c r="AO90" s="287"/>
      <c r="AP90" s="287"/>
      <c r="AQ90" s="287"/>
      <c r="AR90" s="287"/>
      <c r="AS90" s="287"/>
      <c r="AT90" s="287"/>
      <c r="AU90" s="287"/>
      <c r="AV90" s="287"/>
      <c r="AW90" s="287"/>
      <c r="AX90" s="287"/>
      <c r="AY90" s="287"/>
      <c r="AZ90" s="287"/>
      <c r="BA90" s="287"/>
      <c r="BB90" s="287"/>
      <c r="BC90" s="287"/>
      <c r="BD90" s="287"/>
      <c r="BE90" s="287"/>
      <c r="BF90" s="287"/>
      <c r="BG90" s="287"/>
      <c r="BH90" s="287"/>
      <c r="BI90" s="287"/>
      <c r="BJ90" s="287"/>
      <c r="BK90" s="287"/>
      <c r="BL90" s="287"/>
    </row>
    <row r="91" spans="2:64" x14ac:dyDescent="0.15">
      <c r="B91" s="47" t="s">
        <v>440</v>
      </c>
      <c r="D91" s="268"/>
      <c r="E91" s="287">
        <v>3500</v>
      </c>
      <c r="F91" s="287"/>
      <c r="G91" s="287"/>
      <c r="H91" s="287"/>
      <c r="I91" s="287"/>
      <c r="J91" s="287"/>
      <c r="K91" s="287"/>
      <c r="L91" s="287"/>
      <c r="M91" s="287"/>
      <c r="N91" s="287"/>
      <c r="O91" s="287"/>
      <c r="P91" s="287"/>
      <c r="Q91" s="287"/>
      <c r="R91" s="287"/>
      <c r="S91" s="287"/>
      <c r="T91" s="287"/>
      <c r="U91" s="287"/>
      <c r="V91" s="287"/>
      <c r="W91" s="287"/>
      <c r="X91" s="287"/>
      <c r="Y91" s="287"/>
      <c r="Z91" s="287"/>
      <c r="AA91" s="287"/>
      <c r="AB91" s="287"/>
      <c r="AC91" s="287"/>
      <c r="AD91" s="287"/>
      <c r="AE91" s="287"/>
      <c r="AF91" s="287"/>
      <c r="AG91" s="287"/>
      <c r="AH91" s="287"/>
      <c r="AI91" s="287"/>
      <c r="AJ91" s="287"/>
      <c r="AK91" s="287"/>
      <c r="AL91" s="287"/>
      <c r="AM91" s="287"/>
      <c r="AN91" s="287"/>
      <c r="AO91" s="287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AZ91" s="287"/>
      <c r="BA91" s="287"/>
      <c r="BB91" s="287"/>
      <c r="BC91" s="287"/>
      <c r="BD91" s="287"/>
      <c r="BE91" s="287"/>
      <c r="BF91" s="287"/>
      <c r="BG91" s="287"/>
      <c r="BH91" s="287"/>
      <c r="BI91" s="287"/>
      <c r="BJ91" s="287"/>
      <c r="BK91" s="287"/>
      <c r="BL91" s="287"/>
    </row>
    <row r="92" spans="2:64" x14ac:dyDescent="0.15">
      <c r="B92" s="47"/>
      <c r="D92" s="268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287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287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287"/>
      <c r="BD92" s="287"/>
      <c r="BE92" s="287"/>
      <c r="BF92" s="287"/>
      <c r="BG92" s="287"/>
      <c r="BH92" s="287"/>
      <c r="BI92" s="287"/>
      <c r="BJ92" s="287"/>
      <c r="BK92" s="287"/>
      <c r="BL92" s="287"/>
    </row>
    <row r="93" spans="2:64" ht="11.25" customHeight="1" x14ac:dyDescent="0.15">
      <c r="B93" s="14" t="s">
        <v>423</v>
      </c>
      <c r="D93" s="268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287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287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287"/>
      <c r="BD93" s="287"/>
      <c r="BE93" s="287"/>
      <c r="BF93" s="287"/>
      <c r="BG93" s="287"/>
      <c r="BH93" s="287"/>
      <c r="BI93" s="287"/>
      <c r="BJ93" s="287"/>
      <c r="BK93" s="287"/>
      <c r="BL93" s="287"/>
    </row>
    <row r="94" spans="2:64" x14ac:dyDescent="0.15">
      <c r="B94" s="47" t="s">
        <v>441</v>
      </c>
      <c r="D94" s="268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287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287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287"/>
      <c r="BD94" s="287"/>
      <c r="BE94" s="287"/>
      <c r="BF94" s="287"/>
      <c r="BG94" s="287"/>
      <c r="BH94" s="287"/>
      <c r="BI94" s="287"/>
      <c r="BJ94" s="287"/>
      <c r="BK94" s="287"/>
      <c r="BL94" s="287"/>
    </row>
    <row r="95" spans="2:64" x14ac:dyDescent="0.15">
      <c r="B95" s="47" t="s">
        <v>186</v>
      </c>
      <c r="D95" s="268"/>
      <c r="E95" s="287">
        <v>10000</v>
      </c>
      <c r="F95" s="287">
        <v>25000</v>
      </c>
      <c r="G95" s="287">
        <v>10000</v>
      </c>
      <c r="H95" s="287"/>
      <c r="I95" s="287"/>
      <c r="J95" s="268"/>
      <c r="K95" s="287"/>
      <c r="L95" s="287"/>
      <c r="M95" s="287"/>
      <c r="N95" s="287"/>
      <c r="O95" s="268"/>
      <c r="P95" s="287"/>
      <c r="Q95" s="287"/>
      <c r="R95" s="287"/>
      <c r="S95" s="287"/>
      <c r="T95" s="287"/>
      <c r="U95" s="287"/>
      <c r="V95" s="287"/>
      <c r="W95" s="287"/>
      <c r="X95" s="287"/>
      <c r="Y95" s="287"/>
      <c r="Z95" s="287"/>
      <c r="AA95" s="287"/>
      <c r="AB95" s="287"/>
      <c r="AC95" s="287"/>
      <c r="AD95" s="287"/>
      <c r="AE95" s="287"/>
      <c r="AF95" s="287"/>
      <c r="AG95" s="287"/>
      <c r="AH95" s="287"/>
      <c r="AI95" s="287"/>
      <c r="AJ95" s="287"/>
      <c r="AK95" s="287"/>
      <c r="AL95" s="287"/>
      <c r="AM95" s="287"/>
      <c r="AN95" s="287"/>
      <c r="AO95" s="287"/>
      <c r="AP95" s="287"/>
      <c r="AQ95" s="287"/>
      <c r="AR95" s="287"/>
      <c r="AS95" s="287"/>
      <c r="AT95" s="287"/>
      <c r="AU95" s="287"/>
      <c r="AV95" s="287"/>
      <c r="AW95" s="287"/>
      <c r="AX95" s="287"/>
      <c r="AY95" s="287"/>
      <c r="AZ95" s="287"/>
      <c r="BA95" s="287"/>
      <c r="BB95" s="287"/>
      <c r="BC95" s="287"/>
      <c r="BD95" s="287"/>
      <c r="BE95" s="287"/>
      <c r="BF95" s="287"/>
      <c r="BG95" s="287"/>
      <c r="BH95" s="287"/>
      <c r="BI95" s="287"/>
      <c r="BJ95" s="287"/>
      <c r="BK95" s="287"/>
      <c r="BL95" s="287"/>
    </row>
    <row r="96" spans="2:64" x14ac:dyDescent="0.15">
      <c r="B96" s="47"/>
      <c r="D96" s="268"/>
      <c r="E96" s="287"/>
      <c r="F96" s="287"/>
      <c r="G96" s="287"/>
      <c r="H96" s="287"/>
      <c r="I96" s="287"/>
      <c r="J96" s="287"/>
      <c r="K96" s="287"/>
      <c r="L96" s="287"/>
      <c r="M96" s="287"/>
      <c r="N96" s="287"/>
      <c r="O96" s="287"/>
      <c r="P96" s="287"/>
      <c r="Q96" s="287"/>
      <c r="R96" s="287"/>
      <c r="S96" s="287"/>
      <c r="T96" s="287"/>
      <c r="U96" s="287"/>
      <c r="V96" s="287"/>
      <c r="W96" s="287"/>
      <c r="X96" s="287"/>
      <c r="Y96" s="287"/>
      <c r="Z96" s="287"/>
      <c r="AA96" s="287"/>
      <c r="AB96" s="287"/>
      <c r="AC96" s="287"/>
      <c r="AD96" s="287"/>
      <c r="AE96" s="287"/>
      <c r="AF96" s="287"/>
      <c r="AG96" s="287"/>
      <c r="AH96" s="287"/>
      <c r="AI96" s="287"/>
      <c r="AJ96" s="287"/>
      <c r="AK96" s="287"/>
      <c r="AL96" s="287"/>
      <c r="AM96" s="287"/>
      <c r="AN96" s="287"/>
      <c r="AO96" s="287"/>
      <c r="AP96" s="287"/>
      <c r="AQ96" s="287"/>
      <c r="AR96" s="287"/>
      <c r="AS96" s="287"/>
      <c r="AT96" s="287"/>
      <c r="AU96" s="287"/>
      <c r="AV96" s="287"/>
      <c r="AW96" s="287"/>
      <c r="AX96" s="287"/>
      <c r="AY96" s="287"/>
      <c r="AZ96" s="287"/>
      <c r="BA96" s="287"/>
      <c r="BB96" s="287"/>
      <c r="BC96" s="287"/>
      <c r="BD96" s="287"/>
      <c r="BE96" s="287"/>
      <c r="BF96" s="287"/>
      <c r="BG96" s="287"/>
      <c r="BH96" s="287"/>
      <c r="BI96" s="287"/>
      <c r="BJ96" s="287"/>
      <c r="BK96" s="287"/>
      <c r="BL96" s="287"/>
    </row>
    <row r="97" spans="1:64" x14ac:dyDescent="0.15">
      <c r="B97" s="14" t="s">
        <v>425</v>
      </c>
      <c r="D97" s="268"/>
      <c r="E97" s="287"/>
      <c r="F97" s="287"/>
      <c r="G97" s="287"/>
      <c r="H97" s="287"/>
      <c r="I97" s="287"/>
      <c r="J97" s="287"/>
      <c r="K97" s="287"/>
      <c r="L97" s="287"/>
      <c r="M97" s="287"/>
      <c r="N97" s="287"/>
      <c r="O97" s="287"/>
      <c r="P97" s="287"/>
      <c r="Q97" s="287"/>
      <c r="R97" s="287"/>
      <c r="S97" s="287"/>
      <c r="T97" s="287"/>
      <c r="U97" s="287"/>
      <c r="V97" s="287"/>
      <c r="W97" s="287"/>
      <c r="X97" s="287"/>
      <c r="Y97" s="287"/>
      <c r="Z97" s="287"/>
      <c r="AA97" s="287"/>
      <c r="AB97" s="287"/>
      <c r="AC97" s="287"/>
      <c r="AD97" s="287"/>
      <c r="AE97" s="287"/>
      <c r="AF97" s="287"/>
      <c r="AG97" s="287"/>
      <c r="AH97" s="287"/>
      <c r="AI97" s="287"/>
      <c r="AJ97" s="287"/>
      <c r="AK97" s="287"/>
      <c r="AL97" s="287"/>
      <c r="AM97" s="287"/>
      <c r="AN97" s="287"/>
      <c r="AO97" s="287"/>
      <c r="AP97" s="287"/>
      <c r="AQ97" s="287"/>
      <c r="AR97" s="287"/>
      <c r="AS97" s="287"/>
      <c r="AT97" s="287"/>
      <c r="AU97" s="287"/>
      <c r="AV97" s="287"/>
      <c r="AW97" s="287"/>
      <c r="AX97" s="287"/>
      <c r="AY97" s="287"/>
      <c r="AZ97" s="287"/>
      <c r="BA97" s="287"/>
      <c r="BB97" s="287"/>
      <c r="BC97" s="287"/>
      <c r="BD97" s="287"/>
      <c r="BE97" s="287"/>
      <c r="BF97" s="287"/>
      <c r="BG97" s="287"/>
      <c r="BH97" s="287"/>
      <c r="BI97" s="287"/>
      <c r="BJ97" s="287"/>
      <c r="BK97" s="287"/>
      <c r="BL97" s="287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442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topLeftCell="B1" workbookViewId="0">
      <selection activeCell="B1" sqref="B1"/>
    </sheetView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63" t="s">
        <v>318</v>
      </c>
      <c r="B2" s="363"/>
      <c r="C2" s="197"/>
    </row>
    <row r="3" spans="1:63" x14ac:dyDescent="0.15">
      <c r="A3" s="10"/>
      <c r="B3" s="10" t="s">
        <v>727</v>
      </c>
      <c r="C3" s="197"/>
    </row>
    <row r="4" spans="1:63" x14ac:dyDescent="0.15">
      <c r="C4" s="198"/>
      <c r="D4" s="363" t="s">
        <v>35</v>
      </c>
      <c r="E4" s="363"/>
      <c r="F4" s="363"/>
      <c r="G4" s="363"/>
      <c r="H4" s="363"/>
      <c r="I4" s="363"/>
      <c r="J4" s="363"/>
      <c r="K4" s="363"/>
      <c r="L4" s="363"/>
      <c r="M4" s="363"/>
      <c r="N4" s="363"/>
      <c r="O4" s="363"/>
      <c r="P4" s="363" t="s">
        <v>36</v>
      </c>
      <c r="Q4" s="363"/>
      <c r="R4" s="363"/>
      <c r="S4" s="363"/>
      <c r="T4" s="363"/>
      <c r="U4" s="363"/>
      <c r="V4" s="363"/>
      <c r="W4" s="363"/>
      <c r="X4" s="363"/>
      <c r="Y4" s="363"/>
      <c r="Z4" s="363"/>
      <c r="AA4" s="363"/>
      <c r="AB4" s="363" t="s">
        <v>37</v>
      </c>
      <c r="AC4" s="363"/>
      <c r="AD4" s="363"/>
      <c r="AE4" s="363"/>
      <c r="AF4" s="363"/>
      <c r="AG4" s="363"/>
      <c r="AH4" s="363"/>
      <c r="AI4" s="363"/>
      <c r="AJ4" s="363"/>
      <c r="AK4" s="363"/>
      <c r="AL4" s="363"/>
      <c r="AM4" s="363"/>
      <c r="AN4" s="363" t="s">
        <v>38</v>
      </c>
      <c r="AO4" s="363"/>
      <c r="AP4" s="363"/>
      <c r="AQ4" s="363"/>
      <c r="AR4" s="363"/>
      <c r="AS4" s="363"/>
      <c r="AT4" s="363"/>
      <c r="AU4" s="363"/>
      <c r="AV4" s="363"/>
      <c r="AW4" s="363"/>
      <c r="AX4" s="363"/>
      <c r="AY4" s="363"/>
      <c r="AZ4" s="363" t="s">
        <v>39</v>
      </c>
      <c r="BA4" s="363"/>
      <c r="BB4" s="363"/>
      <c r="BC4" s="363"/>
      <c r="BD4" s="363"/>
      <c r="BE4" s="363"/>
      <c r="BF4" s="363"/>
      <c r="BG4" s="363"/>
      <c r="BH4" s="363"/>
      <c r="BI4" s="363"/>
      <c r="BJ4" s="363"/>
      <c r="BK4" s="363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376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0</v>
      </c>
      <c r="H7" s="9">
        <f>'FIN-P&amp;L_CWS'!I129</f>
        <v>0</v>
      </c>
      <c r="I7" s="9">
        <f>'FIN-P&amp;L_CWS'!J129</f>
        <v>0</v>
      </c>
      <c r="J7" s="9">
        <f>'FIN-P&amp;L_CWS'!K129</f>
        <v>0</v>
      </c>
      <c r="K7" s="9">
        <f>'FIN-P&amp;L_CWS'!L129</f>
        <v>0</v>
      </c>
      <c r="L7" s="9">
        <f>'FIN-P&amp;L_CWS'!M129</f>
        <v>0</v>
      </c>
      <c r="M7" s="9">
        <f>'FIN-P&amp;L_CWS'!N129</f>
        <v>23054</v>
      </c>
      <c r="N7" s="9">
        <f>'FIN-P&amp;L_CWS'!O129</f>
        <v>23054</v>
      </c>
      <c r="O7" s="9">
        <f>'FIN-P&amp;L_CWS'!P129</f>
        <v>44892</v>
      </c>
      <c r="P7" s="9">
        <f>'FIN-P&amp;L_CWS'!Q129</f>
        <v>100967.6</v>
      </c>
      <c r="Q7" s="9">
        <f>'FIN-P&amp;L_CWS'!R129</f>
        <v>135786.6</v>
      </c>
      <c r="R7" s="9">
        <f>'FIN-P&amp;L_CWS'!S129</f>
        <v>271573.2</v>
      </c>
      <c r="S7" s="9">
        <f>'FIN-P&amp;L_CWS'!T129</f>
        <v>271573.2</v>
      </c>
      <c r="T7" s="9">
        <f>'FIN-P&amp;L_CWS'!U129</f>
        <v>271573.2</v>
      </c>
      <c r="U7" s="9">
        <f>'FIN-P&amp;L_CWS'!V129</f>
        <v>271573.2</v>
      </c>
      <c r="V7" s="9">
        <f>'FIN-P&amp;L_CWS'!W129</f>
        <v>271573.2</v>
      </c>
      <c r="W7" s="9">
        <f>'FIN-P&amp;L_CWS'!X129</f>
        <v>306392.2</v>
      </c>
      <c r="X7" s="9">
        <f>'FIN-P&amp;L_CWS'!Y129</f>
        <v>341211.2</v>
      </c>
      <c r="Y7" s="9">
        <f>'FIN-P&amp;L_CWS'!Z129</f>
        <v>342404.95</v>
      </c>
      <c r="Z7" s="9">
        <f>'FIN-P&amp;L_CWS'!AA129</f>
        <v>408572.3</v>
      </c>
      <c r="AA7" s="9">
        <f>'FIN-P&amp;L_CWS'!AB129</f>
        <v>409741.05</v>
      </c>
      <c r="AB7" s="9">
        <f>'FIN-P&amp;L_CWS'!AC129</f>
        <v>546135.19999999995</v>
      </c>
      <c r="AC7" s="9">
        <f>'FIN-P&amp;L_CWS'!AD129</f>
        <v>873082.32000000007</v>
      </c>
      <c r="AD7" s="9">
        <f>'FIN-P&amp;L_CWS'!AE129</f>
        <v>985408.86</v>
      </c>
      <c r="AE7" s="9">
        <f>'FIN-P&amp;L_CWS'!AF129</f>
        <v>985408.86</v>
      </c>
      <c r="AF7" s="9">
        <f>'FIN-P&amp;L_CWS'!AG129</f>
        <v>1094100.3999999999</v>
      </c>
      <c r="AG7" s="9">
        <f>'FIN-P&amp;L_CWS'!AH129</f>
        <v>1094100.3999999999</v>
      </c>
      <c r="AH7" s="9">
        <f>'FIN-P&amp;L_CWS'!AI129</f>
        <v>1094100.3999999999</v>
      </c>
      <c r="AI7" s="9">
        <f>'FIN-P&amp;L_CWS'!AJ129</f>
        <v>986323.86</v>
      </c>
      <c r="AJ7" s="9">
        <f>'FIN-P&amp;L_CWS'!AK129</f>
        <v>987238.86</v>
      </c>
      <c r="AK7" s="9">
        <f>'FIN-P&amp;L_CWS'!AL129</f>
        <v>879853.57000000007</v>
      </c>
      <c r="AL7" s="9">
        <f>'FIN-P&amp;L_CWS'!AM129</f>
        <v>772822.03</v>
      </c>
      <c r="AM7" s="9">
        <f>'FIN-P&amp;L_CWS'!AN129</f>
        <v>665411.74</v>
      </c>
      <c r="AN7" s="9">
        <f>'FIN-P&amp;L_CWS'!AO129</f>
        <v>1024830.8319999999</v>
      </c>
      <c r="AO7" s="9">
        <f>'FIN-P&amp;L_CWS'!AP129</f>
        <v>1634906.7</v>
      </c>
      <c r="AP7" s="9">
        <f>'FIN-P&amp;L_CWS'!AQ129</f>
        <v>1845326.682</v>
      </c>
      <c r="AQ7" s="9">
        <f>'FIN-P&amp;L_CWS'!AR129</f>
        <v>1845326.682</v>
      </c>
      <c r="AR7" s="9">
        <f>'FIN-P&amp;L_CWS'!AS129</f>
        <v>2046499.625</v>
      </c>
      <c r="AS7" s="9">
        <f>'FIN-P&amp;L_CWS'!AT129</f>
        <v>2046499.625</v>
      </c>
      <c r="AT7" s="9">
        <f>'FIN-P&amp;L_CWS'!AU129</f>
        <v>2046499.625</v>
      </c>
      <c r="AU7" s="9">
        <f>'FIN-P&amp;L_CWS'!AV129</f>
        <v>1846346.682</v>
      </c>
      <c r="AV7" s="9">
        <f>'FIN-P&amp;L_CWS'!AW129</f>
        <v>1847366.682</v>
      </c>
      <c r="AW7" s="9">
        <f>'FIN-P&amp;L_CWS'!AX129</f>
        <v>1642494.2</v>
      </c>
      <c r="AX7" s="9">
        <f>'FIN-P&amp;L_CWS'!AY129</f>
        <v>1442991.257</v>
      </c>
      <c r="AY7" s="9">
        <f>'FIN-P&amp;L_CWS'!AZ129</f>
        <v>1238083.7749999999</v>
      </c>
      <c r="AZ7" s="9">
        <f>'FIN-P&amp;L_CWS'!BA129</f>
        <v>1742888.4269999999</v>
      </c>
      <c r="BA7" s="9">
        <f>'FIN-P&amp;L_CWS'!BB129</f>
        <v>2787639.9832000001</v>
      </c>
      <c r="BB7" s="9">
        <f>'FIN-P&amp;L_CWS'!BC129</f>
        <v>3139689.6686</v>
      </c>
      <c r="BC7" s="9">
        <f>'FIN-P&amp;L_CWS'!BD129</f>
        <v>3139689.6686</v>
      </c>
      <c r="BD7" s="9">
        <f>'FIN-P&amp;L_CWS'!BE129</f>
        <v>3487446.8539999998</v>
      </c>
      <c r="BE7" s="9">
        <f>'FIN-P&amp;L_CWS'!BF129</f>
        <v>3487446.8539999998</v>
      </c>
      <c r="BF7" s="9">
        <f>'FIN-P&amp;L_CWS'!BG129</f>
        <v>3487446.8539999998</v>
      </c>
      <c r="BG7" s="9">
        <f>'FIN-P&amp;L_CWS'!BH129</f>
        <v>3140709.6686</v>
      </c>
      <c r="BH7" s="9">
        <f>'FIN-P&amp;L_CWS'!BI129</f>
        <v>3141729.6686</v>
      </c>
      <c r="BI7" s="9">
        <f>'FIN-P&amp;L_CWS'!BJ129</f>
        <v>2795227.4832000001</v>
      </c>
      <c r="BJ7" s="9">
        <f>'FIN-P&amp;L_CWS'!BK129</f>
        <v>2449140.2977999998</v>
      </c>
      <c r="BK7" s="9">
        <f>'FIN-P&amp;L_CWS'!BL129</f>
        <v>2102603.1124</v>
      </c>
    </row>
    <row r="8" spans="1:63" x14ac:dyDescent="0.15">
      <c r="B8" s="44" t="s">
        <v>666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9360715.666666666</v>
      </c>
      <c r="H8" s="9">
        <f>'FIN-P&amp;L_CWS'!I205</f>
        <v>9396355.666666666</v>
      </c>
      <c r="I8" s="9">
        <f>'FIN-P&amp;L_CWS'!J205</f>
        <v>9397465.666666666</v>
      </c>
      <c r="J8" s="9">
        <f>'FIN-P&amp;L_CWS'!K205</f>
        <v>9430255.666666666</v>
      </c>
      <c r="K8" s="9">
        <f>'FIN-P&amp;L_CWS'!L205</f>
        <v>9397915.666666666</v>
      </c>
      <c r="L8" s="9">
        <f>'FIN-P&amp;L_CWS'!M205</f>
        <v>9392305.666666666</v>
      </c>
      <c r="M8" s="9">
        <f>'FIN-P&amp;L_CWS'!N205</f>
        <v>9380862.2866666652</v>
      </c>
      <c r="N8" s="9">
        <f>'FIN-P&amp;L_CWS'!O205</f>
        <v>9366887.2866666652</v>
      </c>
      <c r="O8" s="9">
        <f>'FIN-P&amp;L_CWS'!P205</f>
        <v>9367627.4266666658</v>
      </c>
      <c r="P8" s="9">
        <f>'FIN-P&amp;L_CWS'!Q205</f>
        <v>10826856.319666665</v>
      </c>
      <c r="Q8" s="9">
        <f>'FIN-P&amp;L_CWS'!R205</f>
        <v>10813595.889666667</v>
      </c>
      <c r="R8" s="9">
        <f>'FIN-P&amp;L_CWS'!S205</f>
        <v>10817119.487666667</v>
      </c>
      <c r="S8" s="9">
        <f>'FIN-P&amp;L_CWS'!T205</f>
        <v>10836684.487666667</v>
      </c>
      <c r="T8" s="9">
        <f>'FIN-P&amp;L_CWS'!U205</f>
        <v>10820719.487666667</v>
      </c>
      <c r="U8" s="9">
        <f>'FIN-P&amp;L_CWS'!V205</f>
        <v>10825429.487666667</v>
      </c>
      <c r="V8" s="9">
        <f>'FIN-P&amp;L_CWS'!W205</f>
        <v>9827291.1543333344</v>
      </c>
      <c r="W8" s="9">
        <f>'FIN-P&amp;L_CWS'!X205</f>
        <v>9828690.7243333329</v>
      </c>
      <c r="X8" s="9">
        <f>'FIN-P&amp;L_CWS'!Y205</f>
        <v>9826865.2943333331</v>
      </c>
      <c r="Y8" s="9">
        <f>'FIN-P&amp;L_CWS'!Z205</f>
        <v>9845416.1068333331</v>
      </c>
      <c r="Z8" s="9">
        <f>'FIN-P&amp;L_CWS'!AA205</f>
        <v>9828886.1273333337</v>
      </c>
      <c r="AA8" s="9">
        <f>'FIN-P&amp;L_CWS'!AB205</f>
        <v>9832131.1898333337</v>
      </c>
      <c r="AB8" s="9">
        <f>'FIN-P&amp;L_CWS'!AC205</f>
        <v>8298366.9382916661</v>
      </c>
      <c r="AC8" s="9">
        <f>'FIN-P&amp;L_CWS'!AD205</f>
        <v>8308032.0185583336</v>
      </c>
      <c r="AD8" s="9">
        <f>'FIN-P&amp;L_CWS'!AE205</f>
        <v>8305281.8147583334</v>
      </c>
      <c r="AE8" s="9">
        <f>'FIN-P&amp;L_CWS'!AF205</f>
        <v>8327386.8147583334</v>
      </c>
      <c r="AF8" s="9">
        <f>'FIN-P&amp;L_CWS'!AG205</f>
        <v>8308542.5609583333</v>
      </c>
      <c r="AG8" s="9">
        <f>'FIN-P&amp;L_CWS'!AH205</f>
        <v>8314842.5609583333</v>
      </c>
      <c r="AH8" s="9">
        <f>'FIN-P&amp;L_CWS'!AI205</f>
        <v>8309897.5609583333</v>
      </c>
      <c r="AI8" s="9">
        <f>'FIN-P&amp;L_CWS'!AJ205</f>
        <v>8309109.2647583336</v>
      </c>
      <c r="AJ8" s="9">
        <f>'FIN-P&amp;L_CWS'!AK205</f>
        <v>8305336.7147583328</v>
      </c>
      <c r="AK8" s="9">
        <f>'FIN-P&amp;L_CWS'!AL205</f>
        <v>8322720.1560583338</v>
      </c>
      <c r="AL8" s="9">
        <f>'FIN-P&amp;L_CWS'!AM205</f>
        <v>8298904.2098583337</v>
      </c>
      <c r="AM8" s="9">
        <f>'FIN-P&amp;L_CWS'!AN205</f>
        <v>8298931.9011583338</v>
      </c>
      <c r="AN8" s="9">
        <f>'FIN-P&amp;L_CWS'!AO205</f>
        <v>10000630.24430896</v>
      </c>
      <c r="AO8" s="9">
        <f>'FIN-P&amp;L_CWS'!AP205</f>
        <v>10016377.520348961</v>
      </c>
      <c r="AP8" s="9">
        <f>'FIN-P&amp;L_CWS'!AQ205</f>
        <v>10018890.119808959</v>
      </c>
      <c r="AQ8" s="9">
        <f>'FIN-P&amp;L_CWS'!AR205</f>
        <v>10040995.119808959</v>
      </c>
      <c r="AR8" s="9">
        <f>'FIN-P&amp;L_CWS'!AS205</f>
        <v>10024925.308098959</v>
      </c>
      <c r="AS8" s="9">
        <f>'FIN-P&amp;L_CWS'!AT205</f>
        <v>10031225.308098959</v>
      </c>
      <c r="AT8" s="9">
        <f>'FIN-P&amp;L_CWS'!AU205</f>
        <v>10026280.308098959</v>
      </c>
      <c r="AU8" s="9">
        <f>'FIN-P&amp;L_CWS'!AV205</f>
        <v>10022720.71980896</v>
      </c>
      <c r="AV8" s="9">
        <f>'FIN-P&amp;L_CWS'!AW205</f>
        <v>10018951.31980896</v>
      </c>
      <c r="AW8" s="9">
        <f>'FIN-P&amp;L_CWS'!AX205</f>
        <v>10033410.145348961</v>
      </c>
      <c r="AX8" s="9">
        <f>'FIN-P&amp;L_CWS'!AY205</f>
        <v>10006820.057058958</v>
      </c>
      <c r="AY8" s="9">
        <f>'FIN-P&amp;L_CWS'!AZ205</f>
        <v>10003922.83259896</v>
      </c>
      <c r="AZ8" s="9">
        <f>'FIN-P&amp;L_CWS'!BA205</f>
        <v>13625894.314746851</v>
      </c>
      <c r="BA8" s="9">
        <f>'FIN-P&amp;L_CWS'!BB205</f>
        <v>13654681.861432848</v>
      </c>
      <c r="BB8" s="9">
        <f>'FIN-P&amp;L_CWS'!BC205</f>
        <v>13661443.351994848</v>
      </c>
      <c r="BC8" s="9">
        <f>'FIN-P&amp;L_CWS'!BD205</f>
        <v>13683548.351994848</v>
      </c>
      <c r="BD8" s="9">
        <f>'FIN-P&amp;L_CWS'!BE205</f>
        <v>13671876.067556851</v>
      </c>
      <c r="BE8" s="9">
        <f>'FIN-P&amp;L_CWS'!BF205</f>
        <v>13678176.067556851</v>
      </c>
      <c r="BF8" s="9">
        <f>'FIN-P&amp;L_CWS'!BG205</f>
        <v>13673231.067556851</v>
      </c>
      <c r="BG8" s="9">
        <f>'FIN-P&amp;L_CWS'!BH205</f>
        <v>13665273.951994848</v>
      </c>
      <c r="BH8" s="9">
        <f>'FIN-P&amp;L_CWS'!BI205</f>
        <v>13661504.551994849</v>
      </c>
      <c r="BI8" s="9">
        <f>'FIN-P&amp;L_CWS'!BJ205</f>
        <v>13671714.486432848</v>
      </c>
      <c r="BJ8" s="9">
        <f>'FIN-P&amp;L_CWS'!BK205</f>
        <v>13640726.870870849</v>
      </c>
      <c r="BK8" s="9">
        <f>'FIN-P&amp;L_CWS'!BL205</f>
        <v>13628010.75530885</v>
      </c>
    </row>
    <row r="9" spans="1:63" x14ac:dyDescent="0.15">
      <c r="B9" s="44" t="s">
        <v>376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-9360715.666666666</v>
      </c>
      <c r="H9" s="9">
        <f>'FIN-P&amp;L_CWS'!I207</f>
        <v>-9396355.666666666</v>
      </c>
      <c r="I9" s="9">
        <f>'FIN-P&amp;L_CWS'!J207</f>
        <v>-9397465.666666666</v>
      </c>
      <c r="J9" s="9">
        <f>'FIN-P&amp;L_CWS'!K207</f>
        <v>-9430255.666666666</v>
      </c>
      <c r="K9" s="9">
        <f>'FIN-P&amp;L_CWS'!L207</f>
        <v>-9397915.666666666</v>
      </c>
      <c r="L9" s="9">
        <f>'FIN-P&amp;L_CWS'!M207</f>
        <v>-9392305.666666666</v>
      </c>
      <c r="M9" s="9">
        <f>'FIN-P&amp;L_CWS'!N207</f>
        <v>-9357808.2866666652</v>
      </c>
      <c r="N9" s="9">
        <f>'FIN-P&amp;L_CWS'!O207</f>
        <v>-9343833.2866666652</v>
      </c>
      <c r="O9" s="9">
        <f>'FIN-P&amp;L_CWS'!P207</f>
        <v>-9322735.4266666658</v>
      </c>
      <c r="P9" s="9">
        <f>'FIN-P&amp;L_CWS'!Q207</f>
        <v>-10725888.719666665</v>
      </c>
      <c r="Q9" s="9">
        <f>'FIN-P&amp;L_CWS'!R207</f>
        <v>-10677809.289666668</v>
      </c>
      <c r="R9" s="9">
        <f>'FIN-P&amp;L_CWS'!S207</f>
        <v>-10545546.287666667</v>
      </c>
      <c r="S9" s="9">
        <f>'FIN-P&amp;L_CWS'!T207</f>
        <v>-10565111.287666667</v>
      </c>
      <c r="T9" s="9">
        <f>'FIN-P&amp;L_CWS'!U207</f>
        <v>-10549146.287666667</v>
      </c>
      <c r="U9" s="9">
        <f>'FIN-P&amp;L_CWS'!V207</f>
        <v>-10553856.287666667</v>
      </c>
      <c r="V9" s="9">
        <f>'FIN-P&amp;L_CWS'!W207</f>
        <v>-9555717.9543333352</v>
      </c>
      <c r="W9" s="9">
        <f>'FIN-P&amp;L_CWS'!X207</f>
        <v>-9522298.5243333336</v>
      </c>
      <c r="X9" s="9">
        <f>'FIN-P&amp;L_CWS'!Y207</f>
        <v>-9485654.0943333339</v>
      </c>
      <c r="Y9" s="9">
        <f>'FIN-P&amp;L_CWS'!Z207</f>
        <v>-9503011.1568333339</v>
      </c>
      <c r="Z9" s="9">
        <f>'FIN-P&amp;L_CWS'!AA207</f>
        <v>-9420313.827333333</v>
      </c>
      <c r="AA9" s="9">
        <f>'FIN-P&amp;L_CWS'!AB207</f>
        <v>-9422390.139833333</v>
      </c>
      <c r="AB9" s="9">
        <f>'FIN-P&amp;L_CWS'!AC207</f>
        <v>-7752231.7382916659</v>
      </c>
      <c r="AC9" s="9">
        <f>'FIN-P&amp;L_CWS'!AD207</f>
        <v>-7434949.6985583333</v>
      </c>
      <c r="AD9" s="9">
        <f>'FIN-P&amp;L_CWS'!AE207</f>
        <v>-7319872.954758333</v>
      </c>
      <c r="AE9" s="9">
        <f>'FIN-P&amp;L_CWS'!AF207</f>
        <v>-7341977.954758333</v>
      </c>
      <c r="AF9" s="9">
        <f>'FIN-P&amp;L_CWS'!AG207</f>
        <v>-7214442.1609583329</v>
      </c>
      <c r="AG9" s="9">
        <f>'FIN-P&amp;L_CWS'!AH207</f>
        <v>-7220742.1609583329</v>
      </c>
      <c r="AH9" s="9">
        <f>'FIN-P&amp;L_CWS'!AI207</f>
        <v>-7215797.1609583329</v>
      </c>
      <c r="AI9" s="9">
        <f>'FIN-P&amp;L_CWS'!AJ207</f>
        <v>-7322785.4047583332</v>
      </c>
      <c r="AJ9" s="9">
        <f>'FIN-P&amp;L_CWS'!AK207</f>
        <v>-7318097.8547583325</v>
      </c>
      <c r="AK9" s="9">
        <f>'FIN-P&amp;L_CWS'!AL207</f>
        <v>-7442866.5860583335</v>
      </c>
      <c r="AL9" s="9">
        <f>'FIN-P&amp;L_CWS'!AM207</f>
        <v>-7526082.1798583334</v>
      </c>
      <c r="AM9" s="9">
        <f>'FIN-P&amp;L_CWS'!AN207</f>
        <v>-7633520.1611583335</v>
      </c>
      <c r="AN9" s="9">
        <f>'FIN-P&amp;L_CWS'!AO207</f>
        <v>-8975799.4123089593</v>
      </c>
      <c r="AO9" s="9">
        <f>'FIN-P&amp;L_CWS'!AP207</f>
        <v>-8381470.8203489603</v>
      </c>
      <c r="AP9" s="9">
        <f>'FIN-P&amp;L_CWS'!AQ207</f>
        <v>-8173563.4378089588</v>
      </c>
      <c r="AQ9" s="9">
        <f>'FIN-P&amp;L_CWS'!AR207</f>
        <v>-8195668.4378089588</v>
      </c>
      <c r="AR9" s="9">
        <f>'FIN-P&amp;L_CWS'!AS207</f>
        <v>-7978425.6830989588</v>
      </c>
      <c r="AS9" s="9">
        <f>'FIN-P&amp;L_CWS'!AT207</f>
        <v>-7984725.6830989588</v>
      </c>
      <c r="AT9" s="9">
        <f>'FIN-P&amp;L_CWS'!AU207</f>
        <v>-7979780.6830989588</v>
      </c>
      <c r="AU9" s="9">
        <f>'FIN-P&amp;L_CWS'!AV207</f>
        <v>-8176374.0378089603</v>
      </c>
      <c r="AV9" s="9">
        <f>'FIN-P&amp;L_CWS'!AW207</f>
        <v>-8171584.6378089599</v>
      </c>
      <c r="AW9" s="9">
        <f>'FIN-P&amp;L_CWS'!AX207</f>
        <v>-8390915.9453489613</v>
      </c>
      <c r="AX9" s="9">
        <f>'FIN-P&amp;L_CWS'!AY207</f>
        <v>-8563828.8000589591</v>
      </c>
      <c r="AY9" s="9">
        <f>'FIN-P&amp;L_CWS'!AZ207</f>
        <v>-8765839.0575989597</v>
      </c>
      <c r="AZ9" s="9">
        <f>'FIN-P&amp;L_CWS'!BA207</f>
        <v>-11883005.887746852</v>
      </c>
      <c r="BA9" s="9">
        <f>'FIN-P&amp;L_CWS'!BB207</f>
        <v>-10867041.878232848</v>
      </c>
      <c r="BB9" s="9">
        <f>'FIN-P&amp;L_CWS'!BC207</f>
        <v>-10521753.683394847</v>
      </c>
      <c r="BC9" s="9">
        <f>'FIN-P&amp;L_CWS'!BD207</f>
        <v>-10543858.683394847</v>
      </c>
      <c r="BD9" s="9">
        <f>'FIN-P&amp;L_CWS'!BE207</f>
        <v>-10184429.21355685</v>
      </c>
      <c r="BE9" s="9">
        <f>'FIN-P&amp;L_CWS'!BF207</f>
        <v>-10190729.21355685</v>
      </c>
      <c r="BF9" s="9">
        <f>'FIN-P&amp;L_CWS'!BG207</f>
        <v>-10185784.21355685</v>
      </c>
      <c r="BG9" s="9">
        <f>'FIN-P&amp;L_CWS'!BH207</f>
        <v>-10524564.283394847</v>
      </c>
      <c r="BH9" s="9">
        <f>'FIN-P&amp;L_CWS'!BI207</f>
        <v>-10519774.883394849</v>
      </c>
      <c r="BI9" s="9">
        <f>'FIN-P&amp;L_CWS'!BJ207</f>
        <v>-10876487.003232848</v>
      </c>
      <c r="BJ9" s="9">
        <f>'FIN-P&amp;L_CWS'!BK207</f>
        <v>-11191586.57307085</v>
      </c>
      <c r="BK9" s="9">
        <f>'FIN-P&amp;L_CWS'!BL207</f>
        <v>-11525407.642908849</v>
      </c>
    </row>
    <row r="10" spans="1:63" x14ac:dyDescent="0.15">
      <c r="B10" s="44" t="s">
        <v>381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-37504569.666666664</v>
      </c>
      <c r="H10" s="9">
        <f>'FIN-P&amp;L_CWS'!I208</f>
        <v>-46900925.333333328</v>
      </c>
      <c r="I10" s="9">
        <f>'FIN-P&amp;L_CWS'!J208</f>
        <v>-56298390.999999993</v>
      </c>
      <c r="J10" s="9">
        <f>'FIN-P&amp;L_CWS'!K208</f>
        <v>-65728646.666666657</v>
      </c>
      <c r="K10" s="9">
        <f>'FIN-P&amp;L_CWS'!L208</f>
        <v>-75126562.333333328</v>
      </c>
      <c r="L10" s="9">
        <f>'FIN-P&amp;L_CWS'!M208</f>
        <v>-84518868</v>
      </c>
      <c r="M10" s="9">
        <f>'FIN-P&amp;L_CWS'!N208</f>
        <v>-93876676.286666662</v>
      </c>
      <c r="N10" s="9">
        <f>'FIN-P&amp;L_CWS'!O208</f>
        <v>-103220509.57333332</v>
      </c>
      <c r="O10" s="9">
        <f>'FIN-P&amp;L_CWS'!P208</f>
        <v>-112543244.99999999</v>
      </c>
      <c r="P10" s="9">
        <f>'FIN-P&amp;L_CWS'!Q208</f>
        <v>-123269133.71966664</v>
      </c>
      <c r="Q10" s="9">
        <f>'FIN-P&amp;L_CWS'!R208</f>
        <v>-133946943.00933331</v>
      </c>
      <c r="R10" s="9">
        <f>'FIN-P&amp;L_CWS'!S208</f>
        <v>-144492489.29699999</v>
      </c>
      <c r="S10" s="9">
        <f>'FIN-P&amp;L_CWS'!T208</f>
        <v>-155057600.58466667</v>
      </c>
      <c r="T10" s="9">
        <f>'FIN-P&amp;L_CWS'!U208</f>
        <v>-165606746.87233335</v>
      </c>
      <c r="U10" s="9">
        <f>'FIN-P&amp;L_CWS'!V208</f>
        <v>-176160603.16000003</v>
      </c>
      <c r="V10" s="9">
        <f>'FIN-P&amp;L_CWS'!W208</f>
        <v>-185716321.11433336</v>
      </c>
      <c r="W10" s="9">
        <f>'FIN-P&amp;L_CWS'!X208</f>
        <v>-195238619.63866669</v>
      </c>
      <c r="X10" s="9">
        <f>'FIN-P&amp;L_CWS'!Y208</f>
        <v>-204724273.73300001</v>
      </c>
      <c r="Y10" s="9">
        <f>'FIN-P&amp;L_CWS'!Z208</f>
        <v>-214227284.88983333</v>
      </c>
      <c r="Z10" s="9">
        <f>'FIN-P&amp;L_CWS'!AA208</f>
        <v>-223647598.71716666</v>
      </c>
      <c r="AA10" s="9">
        <f>'FIN-P&amp;L_CWS'!AB208</f>
        <v>-233069988.85699999</v>
      </c>
      <c r="AB10" s="9">
        <f>'FIN-P&amp;L_CWS'!AC208</f>
        <v>-240822220.59529167</v>
      </c>
      <c r="AC10" s="9">
        <f>'FIN-P&amp;L_CWS'!AD208</f>
        <v>-248257170.29385</v>
      </c>
      <c r="AD10" s="9">
        <f>'FIN-P&amp;L_CWS'!AE208</f>
        <v>-255577043.24860835</v>
      </c>
      <c r="AE10" s="9">
        <f>'FIN-P&amp;L_CWS'!AF208</f>
        <v>-262919021.2033667</v>
      </c>
      <c r="AF10" s="9">
        <f>'FIN-P&amp;L_CWS'!AG208</f>
        <v>-270133463.36432505</v>
      </c>
      <c r="AG10" s="9">
        <f>'FIN-P&amp;L_CWS'!AH208</f>
        <v>-277354205.5252834</v>
      </c>
      <c r="AH10" s="9">
        <f>'FIN-P&amp;L_CWS'!AI208</f>
        <v>-284570002.68624175</v>
      </c>
      <c r="AI10" s="9">
        <f>'FIN-P&amp;L_CWS'!AJ208</f>
        <v>-291892788.09100008</v>
      </c>
      <c r="AJ10" s="9">
        <f>'FIN-P&amp;L_CWS'!AK208</f>
        <v>-299210885.9457584</v>
      </c>
      <c r="AK10" s="9">
        <f>'FIN-P&amp;L_CWS'!AL208</f>
        <v>-306653752.53181672</v>
      </c>
      <c r="AL10" s="9">
        <f>'FIN-P&amp;L_CWS'!AM208</f>
        <v>-314179834.71167505</v>
      </c>
      <c r="AM10" s="9">
        <f>'FIN-P&amp;L_CWS'!AN208</f>
        <v>-321813354.87283337</v>
      </c>
      <c r="AN10" s="9">
        <f>'FIN-P&amp;L_CWS'!AO208</f>
        <v>-330789154.2851423</v>
      </c>
      <c r="AO10" s="9">
        <f>'FIN-P&amp;L_CWS'!AP208</f>
        <v>-339170625.10549128</v>
      </c>
      <c r="AP10" s="9">
        <f>'FIN-P&amp;L_CWS'!AQ208</f>
        <v>-347344188.54330021</v>
      </c>
      <c r="AQ10" s="9">
        <f>'FIN-P&amp;L_CWS'!AR208</f>
        <v>-355539856.98110914</v>
      </c>
      <c r="AR10" s="9">
        <f>'FIN-P&amp;L_CWS'!AS208</f>
        <v>-363518282.66420811</v>
      </c>
      <c r="AS10" s="9">
        <f>'FIN-P&amp;L_CWS'!AT208</f>
        <v>-371503008.34730709</v>
      </c>
      <c r="AT10" s="9">
        <f>'FIN-P&amp;L_CWS'!AU208</f>
        <v>-379482789.03040606</v>
      </c>
      <c r="AU10" s="9">
        <f>'FIN-P&amp;L_CWS'!AV208</f>
        <v>-387659163.06821501</v>
      </c>
      <c r="AV10" s="9">
        <f>'FIN-P&amp;L_CWS'!AW208</f>
        <v>-395830747.70602399</v>
      </c>
      <c r="AW10" s="9">
        <f>'FIN-P&amp;L_CWS'!AX208</f>
        <v>-404221663.65137297</v>
      </c>
      <c r="AX10" s="9">
        <f>'FIN-P&amp;L_CWS'!AY208</f>
        <v>-412785492.45143193</v>
      </c>
      <c r="AY10" s="9">
        <f>'FIN-P&amp;L_CWS'!AZ208</f>
        <v>-421551331.50903088</v>
      </c>
      <c r="AZ10" s="9">
        <f>'FIN-P&amp;L_CWS'!BA208</f>
        <v>-433434337.39677775</v>
      </c>
      <c r="BA10" s="9">
        <f>'FIN-P&amp;L_CWS'!BB208</f>
        <v>-444301379.27501059</v>
      </c>
      <c r="BB10" s="9">
        <f>'FIN-P&amp;L_CWS'!BC208</f>
        <v>-454823132.95840544</v>
      </c>
      <c r="BC10" s="9">
        <f>'FIN-P&amp;L_CWS'!BD208</f>
        <v>-465366991.64180028</v>
      </c>
      <c r="BD10" s="9">
        <f>'FIN-P&amp;L_CWS'!BE208</f>
        <v>-475551420.85535711</v>
      </c>
      <c r="BE10" s="9">
        <f>'FIN-P&amp;L_CWS'!BF208</f>
        <v>-485742150.06891394</v>
      </c>
      <c r="BF10" s="9">
        <f>'FIN-P&amp;L_CWS'!BG208</f>
        <v>-495927934.28247076</v>
      </c>
      <c r="BG10" s="9">
        <f>'FIN-P&amp;L_CWS'!BH208</f>
        <v>-506452498.56586564</v>
      </c>
      <c r="BH10" s="9">
        <f>'FIN-P&amp;L_CWS'!BI208</f>
        <v>-516972273.44926047</v>
      </c>
      <c r="BI10" s="9">
        <f>'FIN-P&amp;L_CWS'!BJ208</f>
        <v>-527848760.45249331</v>
      </c>
      <c r="BJ10" s="9">
        <f>'FIN-P&amp;L_CWS'!BK208</f>
        <v>-539040347.02556419</v>
      </c>
      <c r="BK10" s="9">
        <f>'FIN-P&amp;L_CWS'!BL208</f>
        <v>-550565754.66847301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63" t="s">
        <v>35</v>
      </c>
      <c r="E13" s="363"/>
      <c r="F13" s="363"/>
      <c r="G13" s="363"/>
      <c r="H13" s="363"/>
      <c r="I13" s="363"/>
      <c r="J13" s="363"/>
      <c r="K13" s="363"/>
      <c r="L13" s="363"/>
      <c r="M13" s="363"/>
      <c r="N13" s="363"/>
      <c r="O13" s="363"/>
      <c r="P13" s="363" t="s">
        <v>36</v>
      </c>
      <c r="Q13" s="363"/>
      <c r="R13" s="363"/>
      <c r="S13" s="363"/>
      <c r="T13" s="363"/>
      <c r="U13" s="363"/>
      <c r="V13" s="363"/>
      <c r="W13" s="363"/>
      <c r="X13" s="363"/>
      <c r="Y13" s="363"/>
      <c r="Z13" s="363"/>
      <c r="AA13" s="363"/>
      <c r="AB13" s="363" t="s">
        <v>37</v>
      </c>
      <c r="AC13" s="363"/>
      <c r="AD13" s="363"/>
      <c r="AE13" s="363"/>
      <c r="AF13" s="363"/>
      <c r="AG13" s="363"/>
      <c r="AH13" s="363"/>
      <c r="AI13" s="363"/>
      <c r="AJ13" s="363"/>
      <c r="AK13" s="363"/>
      <c r="AL13" s="363"/>
      <c r="AM13" s="363"/>
      <c r="AN13" s="363" t="s">
        <v>38</v>
      </c>
      <c r="AO13" s="363"/>
      <c r="AP13" s="363"/>
      <c r="AQ13" s="363"/>
      <c r="AR13" s="363"/>
      <c r="AS13" s="363"/>
      <c r="AT13" s="363"/>
      <c r="AU13" s="363"/>
      <c r="AV13" s="363"/>
      <c r="AW13" s="363"/>
      <c r="AX13" s="363"/>
      <c r="AY13" s="363"/>
      <c r="AZ13" s="363" t="s">
        <v>39</v>
      </c>
      <c r="BA13" s="363"/>
      <c r="BB13" s="363"/>
      <c r="BC13" s="363"/>
      <c r="BD13" s="363"/>
      <c r="BE13" s="363"/>
      <c r="BF13" s="363"/>
      <c r="BG13" s="363"/>
      <c r="BH13" s="363"/>
      <c r="BI13" s="363"/>
      <c r="BJ13" s="363"/>
      <c r="BK13" s="363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730</v>
      </c>
      <c r="D15" s="206">
        <f>'REV-REVCALC_CWS'!E6</f>
        <v>0</v>
      </c>
      <c r="E15" s="206">
        <f>'REV-REVCALC_CWS'!F6</f>
        <v>0</v>
      </c>
      <c r="F15" s="206">
        <f>'REV-REVCALC_CWS'!G6</f>
        <v>0</v>
      </c>
      <c r="G15" s="206">
        <f>'REV-REVCALC_CWS'!H6</f>
        <v>0</v>
      </c>
      <c r="H15" s="206">
        <f>'REV-REVCALC_CWS'!I6</f>
        <v>0</v>
      </c>
      <c r="I15" s="206">
        <f>'REV-REVCALC_CWS'!J6</f>
        <v>0</v>
      </c>
      <c r="J15" s="206">
        <f>'REV-REVCALC_CWS'!K6</f>
        <v>0</v>
      </c>
      <c r="K15" s="206">
        <f>'REV-REVCALC_CWS'!L6</f>
        <v>0</v>
      </c>
      <c r="L15" s="206">
        <f>'REV-REVCALC_CWS'!M6</f>
        <v>0</v>
      </c>
      <c r="M15" s="206">
        <f>'REV-REVCALC_CWS'!N6</f>
        <v>19</v>
      </c>
      <c r="N15" s="206">
        <f>'REV-REVCALC_CWS'!O6</f>
        <v>19</v>
      </c>
      <c r="O15" s="206">
        <f>'REV-REVCALC_CWS'!P6</f>
        <v>37</v>
      </c>
      <c r="P15" s="206">
        <f>'REV-REVCALC_CWS'!Q6</f>
        <v>29</v>
      </c>
      <c r="Q15" s="206">
        <f>'REV-REVCALC_CWS'!R6</f>
        <v>39</v>
      </c>
      <c r="R15" s="206">
        <f>'REV-REVCALC_CWS'!S6</f>
        <v>78</v>
      </c>
      <c r="S15" s="206">
        <f>'REV-REVCALC_CWS'!T6</f>
        <v>78</v>
      </c>
      <c r="T15" s="206">
        <f>'REV-REVCALC_CWS'!U6</f>
        <v>78</v>
      </c>
      <c r="U15" s="206">
        <f>'REV-REVCALC_CWS'!V6</f>
        <v>78</v>
      </c>
      <c r="V15" s="206">
        <f>'REV-REVCALC_CWS'!W6</f>
        <v>78</v>
      </c>
      <c r="W15" s="206">
        <f>'REV-REVCALC_CWS'!X6</f>
        <v>88</v>
      </c>
      <c r="X15" s="206">
        <f>'REV-REVCALC_CWS'!Y6</f>
        <v>98</v>
      </c>
      <c r="Y15" s="206">
        <f>'REV-REVCALC_CWS'!Z6</f>
        <v>98</v>
      </c>
      <c r="Z15" s="206">
        <f>'REV-REVCALC_CWS'!AA6</f>
        <v>117</v>
      </c>
      <c r="AA15" s="206">
        <f>'REV-REVCALC_CWS'!AB6</f>
        <v>117</v>
      </c>
      <c r="AB15" s="206">
        <f>'REV-REVCALC_CWS'!AC6</f>
        <v>120</v>
      </c>
      <c r="AC15" s="206">
        <f>'REV-REVCALC_CWS'!AD6</f>
        <v>192</v>
      </c>
      <c r="AD15" s="206">
        <f>'REV-REVCALC_CWS'!AE6</f>
        <v>216</v>
      </c>
      <c r="AE15" s="206">
        <f>'REV-REVCALC_CWS'!AF6</f>
        <v>216</v>
      </c>
      <c r="AF15" s="206">
        <f>'REV-REVCALC_CWS'!AG6</f>
        <v>240</v>
      </c>
      <c r="AG15" s="206">
        <f>'REV-REVCALC_CWS'!AH6</f>
        <v>240</v>
      </c>
      <c r="AH15" s="206">
        <f>'REV-REVCALC_CWS'!AI6</f>
        <v>240</v>
      </c>
      <c r="AI15" s="206">
        <f>'REV-REVCALC_CWS'!AJ6</f>
        <v>216</v>
      </c>
      <c r="AJ15" s="206">
        <f>'REV-REVCALC_CWS'!AK6</f>
        <v>216</v>
      </c>
      <c r="AK15" s="206">
        <f>'REV-REVCALC_CWS'!AL6</f>
        <v>192</v>
      </c>
      <c r="AL15" s="206">
        <f>'REV-REVCALC_CWS'!AM6</f>
        <v>168</v>
      </c>
      <c r="AM15" s="206">
        <f>'REV-REVCALC_CWS'!AN6</f>
        <v>144</v>
      </c>
      <c r="AN15" s="206">
        <f>'REV-REVCALC_CWS'!AO6</f>
        <v>188</v>
      </c>
      <c r="AO15" s="206">
        <f>'REV-REVCALC_CWS'!AP6</f>
        <v>300</v>
      </c>
      <c r="AP15" s="206">
        <f>'REV-REVCALC_CWS'!AQ6</f>
        <v>338</v>
      </c>
      <c r="AQ15" s="206">
        <f>'REV-REVCALC_CWS'!AR6</f>
        <v>338</v>
      </c>
      <c r="AR15" s="206">
        <f>'REV-REVCALC_CWS'!AS6</f>
        <v>375</v>
      </c>
      <c r="AS15" s="206">
        <f>'REV-REVCALC_CWS'!AT6</f>
        <v>375</v>
      </c>
      <c r="AT15" s="206">
        <f>'REV-REVCALC_CWS'!AU6</f>
        <v>375</v>
      </c>
      <c r="AU15" s="206">
        <f>'REV-REVCALC_CWS'!AV6</f>
        <v>338</v>
      </c>
      <c r="AV15" s="206">
        <f>'REV-REVCALC_CWS'!AW6</f>
        <v>338</v>
      </c>
      <c r="AW15" s="206">
        <f>'REV-REVCALC_CWS'!AX6</f>
        <v>300</v>
      </c>
      <c r="AX15" s="206">
        <f>'REV-REVCALC_CWS'!AY6</f>
        <v>263</v>
      </c>
      <c r="AY15" s="206">
        <f>'REV-REVCALC_CWS'!AZ6</f>
        <v>225</v>
      </c>
      <c r="AZ15" s="206">
        <f>'REV-REVCALC_CWS'!BA6</f>
        <v>270</v>
      </c>
      <c r="BA15" s="206">
        <f>'REV-REVCALC_CWS'!BB6</f>
        <v>432</v>
      </c>
      <c r="BB15" s="206">
        <f>'REV-REVCALC_CWS'!BC6</f>
        <v>486</v>
      </c>
      <c r="BC15" s="206">
        <f>'REV-REVCALC_CWS'!BD6</f>
        <v>486</v>
      </c>
      <c r="BD15" s="206">
        <f>'REV-REVCALC_CWS'!BE6</f>
        <v>540</v>
      </c>
      <c r="BE15" s="206">
        <f>'REV-REVCALC_CWS'!BF6</f>
        <v>540</v>
      </c>
      <c r="BF15" s="206">
        <f>'REV-REVCALC_CWS'!BG6</f>
        <v>540</v>
      </c>
      <c r="BG15" s="206">
        <f>'REV-REVCALC_CWS'!BH6</f>
        <v>486</v>
      </c>
      <c r="BH15" s="206">
        <f>'REV-REVCALC_CWS'!BI6</f>
        <v>486</v>
      </c>
      <c r="BI15" s="206">
        <f>'REV-REVCALC_CWS'!BJ6</f>
        <v>432</v>
      </c>
      <c r="BJ15" s="206">
        <f>'REV-REVCALC_CWS'!BK6</f>
        <v>378</v>
      </c>
      <c r="BK15" s="206">
        <f>'REV-REVCALC_CWS'!BL6</f>
        <v>324</v>
      </c>
    </row>
    <row r="16" spans="1:63" x14ac:dyDescent="0.15">
      <c r="B16" s="190" t="s">
        <v>723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713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376</v>
      </c>
      <c r="D19" s="9">
        <f>'REV-REVCALC_CWS'!E41</f>
        <v>0</v>
      </c>
      <c r="E19" s="9">
        <f>'REV-REVCALC_CWS'!F41</f>
        <v>0</v>
      </c>
      <c r="F19" s="9">
        <f>'REV-REVCALC_CWS'!G41</f>
        <v>0</v>
      </c>
      <c r="G19" s="9">
        <f>'REV-REVCALC_CWS'!H41</f>
        <v>0</v>
      </c>
      <c r="H19" s="9">
        <f>'REV-REVCALC_CWS'!I41</f>
        <v>0</v>
      </c>
      <c r="I19" s="9">
        <f>'REV-REVCALC_CWS'!J41</f>
        <v>0</v>
      </c>
      <c r="J19" s="9">
        <f>'REV-REVCALC_CWS'!K41</f>
        <v>0</v>
      </c>
      <c r="K19" s="9">
        <f>'REV-REVCALC_CWS'!L41</f>
        <v>0</v>
      </c>
      <c r="L19" s="9">
        <f>'REV-REVCALC_CWS'!M41</f>
        <v>0</v>
      </c>
      <c r="M19" s="9">
        <f>'REV-REVCALC_CWS'!N41</f>
        <v>40325</v>
      </c>
      <c r="N19" s="9">
        <f>'REV-REVCALC_CWS'!O41</f>
        <v>40325</v>
      </c>
      <c r="O19" s="9">
        <f>'REV-REVCALC_CWS'!P41</f>
        <v>78525</v>
      </c>
      <c r="P19" s="9">
        <f>'REV-REVCALC_CWS'!Q41</f>
        <v>125562.5</v>
      </c>
      <c r="Q19" s="9">
        <f>'REV-REVCALC_CWS'!R41</f>
        <v>168862.5</v>
      </c>
      <c r="R19" s="9">
        <f>'REV-REVCALC_CWS'!S41</f>
        <v>337725</v>
      </c>
      <c r="S19" s="9">
        <f>'REV-REVCALC_CWS'!T41</f>
        <v>337725</v>
      </c>
      <c r="T19" s="9">
        <f>'REV-REVCALC_CWS'!U41</f>
        <v>337725</v>
      </c>
      <c r="U19" s="9">
        <f>'REV-REVCALC_CWS'!V41</f>
        <v>337725</v>
      </c>
      <c r="V19" s="9">
        <f>'REV-REVCALC_CWS'!W41</f>
        <v>337725</v>
      </c>
      <c r="W19" s="9">
        <f>'REV-REVCALC_CWS'!X41</f>
        <v>381025</v>
      </c>
      <c r="X19" s="9">
        <f>'REV-REVCALC_CWS'!Y41</f>
        <v>424325</v>
      </c>
      <c r="Y19" s="9">
        <f>'REV-REVCALC_CWS'!Z41</f>
        <v>425518.75</v>
      </c>
      <c r="Z19" s="9">
        <f>'REV-REVCALC_CWS'!AA41</f>
        <v>507800</v>
      </c>
      <c r="AA19" s="9">
        <f>'REV-REVCALC_CWS'!AB41</f>
        <v>508968.75</v>
      </c>
      <c r="AB19" s="9">
        <f>'REV-REVCALC_CWS'!AC41</f>
        <v>641690</v>
      </c>
      <c r="AC19" s="9">
        <f>'REV-REVCALC_CWS'!AD41</f>
        <v>1025970</v>
      </c>
      <c r="AD19" s="9">
        <f>'REV-REVCALC_CWS'!AE41</f>
        <v>1157407.5</v>
      </c>
      <c r="AE19" s="9">
        <f>'REV-REVCALC_CWS'!AF41</f>
        <v>1157407.5</v>
      </c>
      <c r="AF19" s="9">
        <f>'REV-REVCALC_CWS'!AG41</f>
        <v>1285210</v>
      </c>
      <c r="AG19" s="9">
        <f>'REV-REVCALC_CWS'!AH41</f>
        <v>1285210</v>
      </c>
      <c r="AH19" s="9">
        <f>'REV-REVCALC_CWS'!AI41</f>
        <v>1285210</v>
      </c>
      <c r="AI19" s="9">
        <f>'REV-REVCALC_CWS'!AJ41</f>
        <v>1158322.5</v>
      </c>
      <c r="AJ19" s="9">
        <f>'REV-REVCALC_CWS'!AK41</f>
        <v>1159237.5</v>
      </c>
      <c r="AK19" s="9">
        <f>'REV-REVCALC_CWS'!AL41</f>
        <v>1032741.25</v>
      </c>
      <c r="AL19" s="9">
        <f>'REV-REVCALC_CWS'!AM41</f>
        <v>906598.75</v>
      </c>
      <c r="AM19" s="9">
        <f>'REV-REVCALC_CWS'!AN41</f>
        <v>780077.5</v>
      </c>
      <c r="AN19" s="9">
        <f>'REV-REVCALC_CWS'!AO41</f>
        <v>1166387.5</v>
      </c>
      <c r="AO19" s="9">
        <f>'REV-REVCALC_CWS'!AP41</f>
        <v>1860795</v>
      </c>
      <c r="AP19" s="9">
        <f>'REV-REVCALC_CWS'!AQ41</f>
        <v>2099827.5</v>
      </c>
      <c r="AQ19" s="9">
        <f>'REV-REVCALC_CWS'!AR41</f>
        <v>2099827.5</v>
      </c>
      <c r="AR19" s="9">
        <f>'REV-REVCALC_CWS'!AS41</f>
        <v>2328860</v>
      </c>
      <c r="AS19" s="9">
        <f>'REV-REVCALC_CWS'!AT41</f>
        <v>2328860</v>
      </c>
      <c r="AT19" s="9">
        <f>'REV-REVCALC_CWS'!AU41</f>
        <v>2328860</v>
      </c>
      <c r="AU19" s="9">
        <f>'REV-REVCALC_CWS'!AV41</f>
        <v>2100847.5</v>
      </c>
      <c r="AV19" s="9">
        <f>'REV-REVCALC_CWS'!AW41</f>
        <v>2101867.5</v>
      </c>
      <c r="AW19" s="9">
        <f>'REV-REVCALC_CWS'!AX41</f>
        <v>1868382.5</v>
      </c>
      <c r="AX19" s="9">
        <f>'REV-REVCALC_CWS'!AY41</f>
        <v>1641020</v>
      </c>
      <c r="AY19" s="9">
        <f>'REV-REVCALC_CWS'!AZ41</f>
        <v>1407500</v>
      </c>
      <c r="AZ19" s="9">
        <f>'REV-REVCALC_CWS'!BA41</f>
        <v>1877640</v>
      </c>
      <c r="BA19" s="9">
        <f>'REV-REVCALC_CWS'!BB41</f>
        <v>3003242.5</v>
      </c>
      <c r="BB19" s="9">
        <f>'REV-REVCALC_CWS'!BC41</f>
        <v>3382242.5</v>
      </c>
      <c r="BC19" s="9">
        <f>'REV-REVCALC_CWS'!BD41</f>
        <v>3382242.5</v>
      </c>
      <c r="BD19" s="9">
        <f>'REV-REVCALC_CWS'!BE41</f>
        <v>3756950</v>
      </c>
      <c r="BE19" s="9">
        <f>'REV-REVCALC_CWS'!BF41</f>
        <v>3756950</v>
      </c>
      <c r="BF19" s="9">
        <f>'REV-REVCALC_CWS'!BG41</f>
        <v>3756950</v>
      </c>
      <c r="BG19" s="9">
        <f>'REV-REVCALC_CWS'!BH41</f>
        <v>3383262.5</v>
      </c>
      <c r="BH19" s="9">
        <f>'REV-REVCALC_CWS'!BI41</f>
        <v>3384282.5</v>
      </c>
      <c r="BI19" s="9">
        <f>'REV-REVCALC_CWS'!BJ41</f>
        <v>3010830</v>
      </c>
      <c r="BJ19" s="9">
        <f>'REV-REVCALC_CWS'!BK41</f>
        <v>2637792.5</v>
      </c>
      <c r="BK19" s="9">
        <f>'REV-REVCALC_CWS'!BL41</f>
        <v>2264305</v>
      </c>
    </row>
    <row r="20" spans="2:63" x14ac:dyDescent="0.15">
      <c r="B20" s="33" t="s">
        <v>381</v>
      </c>
      <c r="C20" s="197"/>
      <c r="D20" s="9">
        <f>'REV-REVCALC_CWS'!E42</f>
        <v>0</v>
      </c>
      <c r="E20" s="9">
        <f>'REV-REVCALC_CWS'!F42</f>
        <v>0</v>
      </c>
      <c r="F20" s="9">
        <f>'REV-REVCALC_CWS'!G42</f>
        <v>0</v>
      </c>
      <c r="G20" s="9">
        <f>'REV-REVCALC_CWS'!H42</f>
        <v>0</v>
      </c>
      <c r="H20" s="9">
        <f>'REV-REVCALC_CWS'!I42</f>
        <v>0</v>
      </c>
      <c r="I20" s="9">
        <f>'REV-REVCALC_CWS'!J42</f>
        <v>0</v>
      </c>
      <c r="J20" s="9">
        <f>'REV-REVCALC_CWS'!K42</f>
        <v>0</v>
      </c>
      <c r="K20" s="9">
        <f>'REV-REVCALC_CWS'!L42</f>
        <v>0</v>
      </c>
      <c r="L20" s="9">
        <f>'REV-REVCALC_CWS'!M42</f>
        <v>0</v>
      </c>
      <c r="M20" s="9">
        <f>'REV-REVCALC_CWS'!N42</f>
        <v>23054</v>
      </c>
      <c r="N20" s="9">
        <f>'REV-REVCALC_CWS'!O42</f>
        <v>23054</v>
      </c>
      <c r="O20" s="9">
        <f>'REV-REVCALC_CWS'!P42</f>
        <v>44892</v>
      </c>
      <c r="P20" s="9">
        <f>'REV-REVCALC_CWS'!Q42</f>
        <v>100967.6</v>
      </c>
      <c r="Q20" s="9">
        <f>'REV-REVCALC_CWS'!R42</f>
        <v>135786.6</v>
      </c>
      <c r="R20" s="9">
        <f>'REV-REVCALC_CWS'!S42</f>
        <v>271573.2</v>
      </c>
      <c r="S20" s="9">
        <f>'REV-REVCALC_CWS'!T42</f>
        <v>271573.2</v>
      </c>
      <c r="T20" s="9">
        <f>'REV-REVCALC_CWS'!U42</f>
        <v>271573.2</v>
      </c>
      <c r="U20" s="9">
        <f>'REV-REVCALC_CWS'!V42</f>
        <v>271573.2</v>
      </c>
      <c r="V20" s="9">
        <f>'REV-REVCALC_CWS'!W42</f>
        <v>271573.2</v>
      </c>
      <c r="W20" s="9">
        <f>'REV-REVCALC_CWS'!X42</f>
        <v>306392.2</v>
      </c>
      <c r="X20" s="9">
        <f>'REV-REVCALC_CWS'!Y42</f>
        <v>341211.2</v>
      </c>
      <c r="Y20" s="9">
        <f>'REV-REVCALC_CWS'!Z42</f>
        <v>342404.95</v>
      </c>
      <c r="Z20" s="9">
        <f>'REV-REVCALC_CWS'!AA42</f>
        <v>408572.3</v>
      </c>
      <c r="AA20" s="9">
        <f>'REV-REVCALC_CWS'!AB42</f>
        <v>409741.05</v>
      </c>
      <c r="AB20" s="9">
        <f>'REV-REVCALC_CWS'!AC42</f>
        <v>546135.19999999995</v>
      </c>
      <c r="AC20" s="9">
        <f>'REV-REVCALC_CWS'!AD42</f>
        <v>873082.32000000007</v>
      </c>
      <c r="AD20" s="9">
        <f>'REV-REVCALC_CWS'!AE42</f>
        <v>985408.86</v>
      </c>
      <c r="AE20" s="9">
        <f>'REV-REVCALC_CWS'!AF42</f>
        <v>985408.86</v>
      </c>
      <c r="AF20" s="9">
        <f>'REV-REVCALC_CWS'!AG42</f>
        <v>1094100.3999999999</v>
      </c>
      <c r="AG20" s="9">
        <f>'REV-REVCALC_CWS'!AH42</f>
        <v>1094100.3999999999</v>
      </c>
      <c r="AH20" s="9">
        <f>'REV-REVCALC_CWS'!AI42</f>
        <v>1094100.3999999999</v>
      </c>
      <c r="AI20" s="9">
        <f>'REV-REVCALC_CWS'!AJ42</f>
        <v>986323.86</v>
      </c>
      <c r="AJ20" s="9">
        <f>'REV-REVCALC_CWS'!AK42</f>
        <v>987238.86</v>
      </c>
      <c r="AK20" s="9">
        <f>'REV-REVCALC_CWS'!AL42</f>
        <v>879853.57000000007</v>
      </c>
      <c r="AL20" s="9">
        <f>'REV-REVCALC_CWS'!AM42</f>
        <v>772822.03</v>
      </c>
      <c r="AM20" s="9">
        <f>'REV-REVCALC_CWS'!AN42</f>
        <v>665411.74</v>
      </c>
      <c r="AN20" s="9">
        <f>'REV-REVCALC_CWS'!AO42</f>
        <v>1024830.8319999999</v>
      </c>
      <c r="AO20" s="9">
        <f>'REV-REVCALC_CWS'!AP42</f>
        <v>1634906.7</v>
      </c>
      <c r="AP20" s="9">
        <f>'REV-REVCALC_CWS'!AQ42</f>
        <v>1845326.682</v>
      </c>
      <c r="AQ20" s="9">
        <f>'REV-REVCALC_CWS'!AR42</f>
        <v>1845326.682</v>
      </c>
      <c r="AR20" s="9">
        <f>'REV-REVCALC_CWS'!AS42</f>
        <v>2046499.625</v>
      </c>
      <c r="AS20" s="9">
        <f>'REV-REVCALC_CWS'!AT42</f>
        <v>2046499.625</v>
      </c>
      <c r="AT20" s="9">
        <f>'REV-REVCALC_CWS'!AU42</f>
        <v>2046499.625</v>
      </c>
      <c r="AU20" s="9">
        <f>'REV-REVCALC_CWS'!AV42</f>
        <v>1846346.682</v>
      </c>
      <c r="AV20" s="9">
        <f>'REV-REVCALC_CWS'!AW42</f>
        <v>1847366.682</v>
      </c>
      <c r="AW20" s="9">
        <f>'REV-REVCALC_CWS'!AX42</f>
        <v>1642494.2</v>
      </c>
      <c r="AX20" s="9">
        <f>'REV-REVCALC_CWS'!AY42</f>
        <v>1442991.257</v>
      </c>
      <c r="AY20" s="9">
        <f>'REV-REVCALC_CWS'!AZ42</f>
        <v>1238083.7749999999</v>
      </c>
      <c r="AZ20" s="9">
        <f>'REV-REVCALC_CWS'!BA42</f>
        <v>1742888.4269999999</v>
      </c>
      <c r="BA20" s="9">
        <f>'REV-REVCALC_CWS'!BB42</f>
        <v>2787639.9832000001</v>
      </c>
      <c r="BB20" s="9">
        <f>'REV-REVCALC_CWS'!BC42</f>
        <v>3139689.6686</v>
      </c>
      <c r="BC20" s="9">
        <f>'REV-REVCALC_CWS'!BD42</f>
        <v>3139689.6686</v>
      </c>
      <c r="BD20" s="9">
        <f>'REV-REVCALC_CWS'!BE42</f>
        <v>3487446.8539999998</v>
      </c>
      <c r="BE20" s="9">
        <f>'REV-REVCALC_CWS'!BF42</f>
        <v>3487446.8539999998</v>
      </c>
      <c r="BF20" s="9">
        <f>'REV-REVCALC_CWS'!BG42</f>
        <v>3487446.8539999998</v>
      </c>
      <c r="BG20" s="9">
        <f>'REV-REVCALC_CWS'!BH42</f>
        <v>3140709.6686</v>
      </c>
      <c r="BH20" s="9">
        <f>'REV-REVCALC_CWS'!BI42</f>
        <v>3141729.6686</v>
      </c>
      <c r="BI20" s="9">
        <f>'REV-REVCALC_CWS'!BJ42</f>
        <v>2795227.4832000001</v>
      </c>
      <c r="BJ20" s="9">
        <f>'REV-REVCALC_CWS'!BK42</f>
        <v>2449140.2977999998</v>
      </c>
      <c r="BK20" s="9">
        <f>'REV-REVCALC_CWS'!BL42</f>
        <v>2102603.1124</v>
      </c>
    </row>
    <row r="21" spans="2:63" x14ac:dyDescent="0.15">
      <c r="B21" s="190" t="s">
        <v>724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63" t="s">
        <v>35</v>
      </c>
      <c r="E24" s="363"/>
      <c r="F24" s="363"/>
      <c r="G24" s="363"/>
      <c r="H24" s="363"/>
      <c r="I24" s="363"/>
      <c r="J24" s="363"/>
      <c r="K24" s="363"/>
      <c r="L24" s="363"/>
      <c r="M24" s="363"/>
      <c r="N24" s="363"/>
      <c r="O24" s="363"/>
      <c r="P24" s="363" t="s">
        <v>36</v>
      </c>
      <c r="Q24" s="363"/>
      <c r="R24" s="363"/>
      <c r="S24" s="363"/>
      <c r="T24" s="363"/>
      <c r="U24" s="363"/>
      <c r="V24" s="363"/>
      <c r="W24" s="363"/>
      <c r="X24" s="363"/>
      <c r="Y24" s="363"/>
      <c r="Z24" s="363"/>
      <c r="AA24" s="363"/>
      <c r="AB24" s="363" t="s">
        <v>37</v>
      </c>
      <c r="AC24" s="363"/>
      <c r="AD24" s="363"/>
      <c r="AE24" s="363"/>
      <c r="AF24" s="363"/>
      <c r="AG24" s="363"/>
      <c r="AH24" s="363"/>
      <c r="AI24" s="363"/>
      <c r="AJ24" s="363"/>
      <c r="AK24" s="363"/>
      <c r="AL24" s="363"/>
      <c r="AM24" s="363"/>
      <c r="AN24" s="363" t="s">
        <v>38</v>
      </c>
      <c r="AO24" s="363"/>
      <c r="AP24" s="363"/>
      <c r="AQ24" s="363"/>
      <c r="AR24" s="363"/>
      <c r="AS24" s="363"/>
      <c r="AT24" s="363"/>
      <c r="AU24" s="363"/>
      <c r="AV24" s="363"/>
      <c r="AW24" s="363"/>
      <c r="AX24" s="363"/>
      <c r="AY24" s="363"/>
      <c r="AZ24" s="363" t="s">
        <v>39</v>
      </c>
      <c r="BA24" s="363"/>
      <c r="BB24" s="363"/>
      <c r="BC24" s="363"/>
      <c r="BD24" s="363"/>
      <c r="BE24" s="363"/>
      <c r="BF24" s="363"/>
      <c r="BG24" s="363"/>
      <c r="BH24" s="363"/>
      <c r="BI24" s="363"/>
      <c r="BJ24" s="363"/>
      <c r="BK24" s="363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381</v>
      </c>
      <c r="C26" s="197"/>
      <c r="D26" s="9">
        <f>'REV-REVCALC_CWS'!E42</f>
        <v>0</v>
      </c>
      <c r="E26" s="9">
        <f>'REV-REVCALC_CWS'!F42</f>
        <v>0</v>
      </c>
      <c r="F26" s="9">
        <f>'REV-REVCALC_CWS'!G42</f>
        <v>0</v>
      </c>
      <c r="G26" s="9">
        <f>'REV-REVCALC_CWS'!H42</f>
        <v>0</v>
      </c>
      <c r="H26" s="9">
        <f>'REV-REVCALC_CWS'!I42</f>
        <v>0</v>
      </c>
      <c r="I26" s="9">
        <f>'REV-REVCALC_CWS'!J42</f>
        <v>0</v>
      </c>
      <c r="J26" s="9">
        <f>'REV-REVCALC_CWS'!K42</f>
        <v>0</v>
      </c>
      <c r="K26" s="9">
        <f>'REV-REVCALC_CWS'!L42</f>
        <v>0</v>
      </c>
      <c r="L26" s="9">
        <f>'REV-REVCALC_CWS'!M42</f>
        <v>0</v>
      </c>
      <c r="M26" s="9">
        <f>'REV-REVCALC_CWS'!N42</f>
        <v>23054</v>
      </c>
      <c r="N26" s="9">
        <f>'REV-REVCALC_CWS'!O42</f>
        <v>23054</v>
      </c>
      <c r="O26" s="9">
        <f>'REV-REVCALC_CWS'!P42</f>
        <v>44892</v>
      </c>
      <c r="P26" s="9">
        <f>'REV-REVCALC_CWS'!Q42</f>
        <v>100967.6</v>
      </c>
      <c r="Q26" s="9">
        <f>'REV-REVCALC_CWS'!R42</f>
        <v>135786.6</v>
      </c>
      <c r="R26" s="9">
        <f>'REV-REVCALC_CWS'!S42</f>
        <v>271573.2</v>
      </c>
      <c r="S26" s="9">
        <f>'REV-REVCALC_CWS'!T42</f>
        <v>271573.2</v>
      </c>
      <c r="T26" s="9">
        <f>'REV-REVCALC_CWS'!U42</f>
        <v>271573.2</v>
      </c>
      <c r="U26" s="9">
        <f>'REV-REVCALC_CWS'!V42</f>
        <v>271573.2</v>
      </c>
      <c r="V26" s="9">
        <f>'REV-REVCALC_CWS'!W42</f>
        <v>271573.2</v>
      </c>
      <c r="W26" s="9">
        <f>'REV-REVCALC_CWS'!X42</f>
        <v>306392.2</v>
      </c>
      <c r="X26" s="9">
        <f>'REV-REVCALC_CWS'!Y42</f>
        <v>341211.2</v>
      </c>
      <c r="Y26" s="9">
        <f>'REV-REVCALC_CWS'!Z42</f>
        <v>342404.95</v>
      </c>
      <c r="Z26" s="9">
        <f>'REV-REVCALC_CWS'!AA42</f>
        <v>408572.3</v>
      </c>
      <c r="AA26" s="9">
        <f>'REV-REVCALC_CWS'!AB42</f>
        <v>409741.05</v>
      </c>
      <c r="AB26" s="9">
        <f>'REV-REVCALC_CWS'!AC42</f>
        <v>546135.19999999995</v>
      </c>
      <c r="AC26" s="9">
        <f>'REV-REVCALC_CWS'!AD42</f>
        <v>873082.32000000007</v>
      </c>
      <c r="AD26" s="9">
        <f>'REV-REVCALC_CWS'!AE42</f>
        <v>985408.86</v>
      </c>
      <c r="AE26" s="9">
        <f>'REV-REVCALC_CWS'!AF42</f>
        <v>985408.86</v>
      </c>
      <c r="AF26" s="9">
        <f>'REV-REVCALC_CWS'!AG42</f>
        <v>1094100.3999999999</v>
      </c>
      <c r="AG26" s="9">
        <f>'REV-REVCALC_CWS'!AH42</f>
        <v>1094100.3999999999</v>
      </c>
      <c r="AH26" s="9">
        <f>'REV-REVCALC_CWS'!AI42</f>
        <v>1094100.3999999999</v>
      </c>
      <c r="AI26" s="9">
        <f>'REV-REVCALC_CWS'!AJ42</f>
        <v>986323.86</v>
      </c>
      <c r="AJ26" s="9">
        <f>'REV-REVCALC_CWS'!AK42</f>
        <v>987238.86</v>
      </c>
      <c r="AK26" s="9">
        <f>'REV-REVCALC_CWS'!AL42</f>
        <v>879853.57000000007</v>
      </c>
      <c r="AL26" s="9">
        <f>'REV-REVCALC_CWS'!AM42</f>
        <v>772822.03</v>
      </c>
      <c r="AM26" s="9">
        <f>'REV-REVCALC_CWS'!AN42</f>
        <v>665411.74</v>
      </c>
      <c r="AN26" s="9">
        <f>'REV-REVCALC_CWS'!AO42</f>
        <v>1024830.8319999999</v>
      </c>
      <c r="AO26" s="9">
        <f>'REV-REVCALC_CWS'!AP42</f>
        <v>1634906.7</v>
      </c>
      <c r="AP26" s="9">
        <f>'REV-REVCALC_CWS'!AQ42</f>
        <v>1845326.682</v>
      </c>
      <c r="AQ26" s="9">
        <f>'REV-REVCALC_CWS'!AR42</f>
        <v>1845326.682</v>
      </c>
      <c r="AR26" s="9">
        <f>'REV-REVCALC_CWS'!AS42</f>
        <v>2046499.625</v>
      </c>
      <c r="AS26" s="9">
        <f>'REV-REVCALC_CWS'!AT42</f>
        <v>2046499.625</v>
      </c>
      <c r="AT26" s="9">
        <f>'REV-REVCALC_CWS'!AU42</f>
        <v>2046499.625</v>
      </c>
      <c r="AU26" s="9">
        <f>'REV-REVCALC_CWS'!AV42</f>
        <v>1846346.682</v>
      </c>
      <c r="AV26" s="9">
        <f>'REV-REVCALC_CWS'!AW42</f>
        <v>1847366.682</v>
      </c>
      <c r="AW26" s="9">
        <f>'REV-REVCALC_CWS'!AX42</f>
        <v>1642494.2</v>
      </c>
      <c r="AX26" s="9">
        <f>'REV-REVCALC_CWS'!AY42</f>
        <v>1442991.257</v>
      </c>
      <c r="AY26" s="9">
        <f>'REV-REVCALC_CWS'!AZ42</f>
        <v>1238083.7749999999</v>
      </c>
      <c r="AZ26" s="9">
        <f>'REV-REVCALC_CWS'!BA42</f>
        <v>1742888.4269999999</v>
      </c>
      <c r="BA26" s="9">
        <f>'REV-REVCALC_CWS'!BB42</f>
        <v>2787639.9832000001</v>
      </c>
      <c r="BB26" s="9">
        <f>'REV-REVCALC_CWS'!BC42</f>
        <v>3139689.6686</v>
      </c>
      <c r="BC26" s="9">
        <f>'REV-REVCALC_CWS'!BD42</f>
        <v>3139689.6686</v>
      </c>
      <c r="BD26" s="9">
        <f>'REV-REVCALC_CWS'!BE42</f>
        <v>3487446.8539999998</v>
      </c>
      <c r="BE26" s="9">
        <f>'REV-REVCALC_CWS'!BF42</f>
        <v>3487446.8539999998</v>
      </c>
      <c r="BF26" s="9">
        <f>'REV-REVCALC_CWS'!BG42</f>
        <v>3487446.8539999998</v>
      </c>
      <c r="BG26" s="9">
        <f>'REV-REVCALC_CWS'!BH42</f>
        <v>3140709.6686</v>
      </c>
      <c r="BH26" s="9">
        <f>'REV-REVCALC_CWS'!BI42</f>
        <v>3141729.6686</v>
      </c>
      <c r="BI26" s="9">
        <f>'REV-REVCALC_CWS'!BJ42</f>
        <v>2795227.4832000001</v>
      </c>
      <c r="BJ26" s="9">
        <f>'REV-REVCALC_CWS'!BK42</f>
        <v>2449140.2977999998</v>
      </c>
      <c r="BK26" s="9">
        <f>'REV-REVCALC_CWS'!BL42</f>
        <v>2102603.1124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731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0</v>
      </c>
      <c r="H28" s="202">
        <f t="shared" si="3"/>
        <v>0</v>
      </c>
      <c r="I28" s="202">
        <f t="shared" si="3"/>
        <v>0</v>
      </c>
      <c r="J28" s="202">
        <f t="shared" si="3"/>
        <v>0</v>
      </c>
      <c r="K28" s="202">
        <f t="shared" si="3"/>
        <v>0</v>
      </c>
      <c r="L28" s="202">
        <f t="shared" si="3"/>
        <v>0</v>
      </c>
      <c r="M28" s="202">
        <f t="shared" si="3"/>
        <v>30738.666666666668</v>
      </c>
      <c r="N28" s="202">
        <f t="shared" si="3"/>
        <v>30738.666666666668</v>
      </c>
      <c r="O28" s="202">
        <f t="shared" si="3"/>
        <v>59856</v>
      </c>
      <c r="P28" s="202">
        <f t="shared" si="3"/>
        <v>134623.46666666667</v>
      </c>
      <c r="Q28" s="202">
        <f t="shared" si="3"/>
        <v>181048.80000000002</v>
      </c>
      <c r="R28" s="202">
        <f t="shared" si="3"/>
        <v>362097.60000000003</v>
      </c>
      <c r="S28" s="202">
        <f t="shared" si="3"/>
        <v>362097.60000000003</v>
      </c>
      <c r="T28" s="202">
        <f t="shared" si="3"/>
        <v>362097.60000000003</v>
      </c>
      <c r="U28" s="202">
        <f t="shared" si="3"/>
        <v>362097.60000000003</v>
      </c>
      <c r="V28" s="202">
        <f t="shared" si="3"/>
        <v>1086292.8</v>
      </c>
      <c r="W28" s="202">
        <f t="shared" si="3"/>
        <v>1225568.8</v>
      </c>
      <c r="X28" s="202">
        <f t="shared" si="3"/>
        <v>1364844.8</v>
      </c>
      <c r="Y28" s="202">
        <f t="shared" si="3"/>
        <v>1369619.8</v>
      </c>
      <c r="Z28" s="202">
        <f t="shared" si="3"/>
        <v>1634289.2</v>
      </c>
      <c r="AA28" s="202">
        <f t="shared" si="3"/>
        <v>1638964.2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#DIV/0!</v>
      </c>
      <c r="AO28" s="202" t="e">
        <f t="shared" si="4"/>
        <v>#DIV/0!</v>
      </c>
      <c r="AP28" s="202" t="e">
        <f t="shared" si="4"/>
        <v>#DIV/0!</v>
      </c>
      <c r="AQ28" s="202" t="e">
        <f t="shared" si="4"/>
        <v>#DIV/0!</v>
      </c>
      <c r="AR28" s="202" t="e">
        <f t="shared" si="4"/>
        <v>#DIV/0!</v>
      </c>
      <c r="AS28" s="202" t="e">
        <f t="shared" si="4"/>
        <v>#DIV/0!</v>
      </c>
      <c r="AT28" s="202" t="e">
        <f t="shared" si="4"/>
        <v>#DIV/0!</v>
      </c>
      <c r="AU28" s="202" t="e">
        <f t="shared" si="4"/>
        <v>#DIV/0!</v>
      </c>
      <c r="AV28" s="202" t="e">
        <f t="shared" si="4"/>
        <v>#DIV/0!</v>
      </c>
      <c r="AW28" s="202" t="e">
        <f t="shared" si="4"/>
        <v>#DIV/0!</v>
      </c>
      <c r="AX28" s="202" t="e">
        <f t="shared" si="4"/>
        <v>#DIV/0!</v>
      </c>
      <c r="AY28" s="202" t="e">
        <f t="shared" si="4"/>
        <v>#DIV/0!</v>
      </c>
      <c r="AZ28" s="202" t="e">
        <f t="shared" si="4"/>
        <v>#DIV/0!</v>
      </c>
      <c r="BA28" s="202" t="e">
        <f t="shared" si="4"/>
        <v>#DIV/0!</v>
      </c>
      <c r="BB28" s="202" t="e">
        <f t="shared" si="4"/>
        <v>#DIV/0!</v>
      </c>
      <c r="BC28" s="202" t="e">
        <f t="shared" si="4"/>
        <v>#DIV/0!</v>
      </c>
      <c r="BD28" s="202" t="e">
        <f t="shared" si="4"/>
        <v>#DIV/0!</v>
      </c>
      <c r="BE28" s="202" t="e">
        <f t="shared" si="4"/>
        <v>#DIV/0!</v>
      </c>
      <c r="BF28" s="202" t="e">
        <f t="shared" si="4"/>
        <v>#DIV/0!</v>
      </c>
      <c r="BG28" s="202" t="e">
        <f t="shared" si="4"/>
        <v>#DIV/0!</v>
      </c>
      <c r="BH28" s="202" t="e">
        <f t="shared" si="4"/>
        <v>#DIV/0!</v>
      </c>
      <c r="BI28" s="202" t="e">
        <f t="shared" si="4"/>
        <v>#DIV/0!</v>
      </c>
      <c r="BJ28" s="202" t="e">
        <f t="shared" si="4"/>
        <v>#DIV/0!</v>
      </c>
      <c r="BK28" s="202" t="e">
        <f t="shared" si="4"/>
        <v>#DIV/0!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745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63" t="s">
        <v>35</v>
      </c>
      <c r="E31" s="363"/>
      <c r="F31" s="363"/>
      <c r="G31" s="363"/>
      <c r="H31" s="363"/>
      <c r="I31" s="363"/>
      <c r="J31" s="363"/>
      <c r="K31" s="363"/>
      <c r="L31" s="363"/>
      <c r="M31" s="363"/>
      <c r="N31" s="363"/>
      <c r="O31" s="363"/>
      <c r="P31" s="363" t="s">
        <v>36</v>
      </c>
      <c r="Q31" s="363"/>
      <c r="R31" s="363"/>
      <c r="S31" s="363"/>
      <c r="T31" s="363"/>
      <c r="U31" s="363"/>
      <c r="V31" s="363"/>
      <c r="W31" s="363"/>
      <c r="X31" s="363"/>
      <c r="Y31" s="363"/>
      <c r="Z31" s="363"/>
      <c r="AA31" s="363"/>
      <c r="AB31" s="363" t="s">
        <v>37</v>
      </c>
      <c r="AC31" s="363"/>
      <c r="AD31" s="363"/>
      <c r="AE31" s="363"/>
      <c r="AF31" s="363"/>
      <c r="AG31" s="363"/>
      <c r="AH31" s="363"/>
      <c r="AI31" s="363"/>
      <c r="AJ31" s="363"/>
      <c r="AK31" s="363"/>
      <c r="AL31" s="363"/>
      <c r="AM31" s="363"/>
      <c r="AN31" s="363" t="s">
        <v>38</v>
      </c>
      <c r="AO31" s="363"/>
      <c r="AP31" s="363"/>
      <c r="AQ31" s="363"/>
      <c r="AR31" s="363"/>
      <c r="AS31" s="363"/>
      <c r="AT31" s="363"/>
      <c r="AU31" s="363"/>
      <c r="AV31" s="363"/>
      <c r="AW31" s="363"/>
      <c r="AX31" s="363"/>
      <c r="AY31" s="363"/>
      <c r="AZ31" s="363" t="s">
        <v>39</v>
      </c>
      <c r="BA31" s="363"/>
      <c r="BB31" s="363"/>
      <c r="BC31" s="363"/>
      <c r="BD31" s="363"/>
      <c r="BE31" s="363"/>
      <c r="BF31" s="363"/>
      <c r="BG31" s="363"/>
      <c r="BH31" s="363"/>
      <c r="BI31" s="363"/>
      <c r="BJ31" s="363"/>
      <c r="BK31" s="363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714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712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717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706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729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728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63" t="s">
        <v>35</v>
      </c>
      <c r="E40" s="363"/>
      <c r="F40" s="363"/>
      <c r="G40" s="363"/>
      <c r="H40" s="363"/>
      <c r="I40" s="363"/>
      <c r="J40" s="363"/>
      <c r="K40" s="363"/>
      <c r="L40" s="363"/>
      <c r="M40" s="363"/>
      <c r="N40" s="363"/>
      <c r="O40" s="363"/>
      <c r="P40" s="363" t="s">
        <v>36</v>
      </c>
      <c r="Q40" s="363"/>
      <c r="R40" s="363"/>
      <c r="S40" s="363"/>
      <c r="T40" s="363"/>
      <c r="U40" s="363"/>
      <c r="V40" s="363"/>
      <c r="W40" s="363"/>
      <c r="X40" s="363"/>
      <c r="Y40" s="363"/>
      <c r="Z40" s="363"/>
      <c r="AA40" s="363"/>
      <c r="AB40" s="363" t="s">
        <v>37</v>
      </c>
      <c r="AC40" s="363"/>
      <c r="AD40" s="363"/>
      <c r="AE40" s="363"/>
      <c r="AF40" s="363"/>
      <c r="AG40" s="363"/>
      <c r="AH40" s="363"/>
      <c r="AI40" s="363"/>
      <c r="AJ40" s="363"/>
      <c r="AK40" s="363"/>
      <c r="AL40" s="363"/>
      <c r="AM40" s="363"/>
      <c r="AN40" s="363" t="s">
        <v>38</v>
      </c>
      <c r="AO40" s="363"/>
      <c r="AP40" s="363"/>
      <c r="AQ40" s="363"/>
      <c r="AR40" s="363"/>
      <c r="AS40" s="363"/>
      <c r="AT40" s="363"/>
      <c r="AU40" s="363"/>
      <c r="AV40" s="363"/>
      <c r="AW40" s="363"/>
      <c r="AX40" s="363"/>
      <c r="AY40" s="363"/>
      <c r="AZ40" s="363" t="s">
        <v>39</v>
      </c>
      <c r="BA40" s="363"/>
      <c r="BB40" s="363"/>
      <c r="BC40" s="363"/>
      <c r="BD40" s="363"/>
      <c r="BE40" s="363"/>
      <c r="BF40" s="363"/>
      <c r="BG40" s="363"/>
      <c r="BH40" s="363"/>
      <c r="BI40" s="363"/>
      <c r="BJ40" s="363"/>
      <c r="BK40" s="363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401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418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444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464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465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707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>
        <f t="shared" si="5"/>
        <v>18965</v>
      </c>
      <c r="AC47" s="205">
        <f t="shared" si="5"/>
        <v>20675</v>
      </c>
      <c r="AD47" s="205">
        <f t="shared" si="5"/>
        <v>18965</v>
      </c>
      <c r="AE47" s="205">
        <f t="shared" si="5"/>
        <v>36125</v>
      </c>
      <c r="AF47" s="205">
        <f t="shared" si="5"/>
        <v>18965</v>
      </c>
      <c r="AG47" s="205">
        <f t="shared" si="5"/>
        <v>23175</v>
      </c>
      <c r="AH47" s="205">
        <f t="shared" si="5"/>
        <v>18965</v>
      </c>
      <c r="AI47" s="205">
        <f t="shared" ref="AI47:BK47" si="6">AI46+AI38</f>
        <v>20675</v>
      </c>
      <c r="AJ47" s="205">
        <f t="shared" si="6"/>
        <v>18965</v>
      </c>
      <c r="AK47" s="205">
        <f t="shared" si="6"/>
        <v>36125</v>
      </c>
      <c r="AL47" s="205">
        <f t="shared" si="6"/>
        <v>18965</v>
      </c>
      <c r="AM47" s="205">
        <f t="shared" si="6"/>
        <v>20125</v>
      </c>
      <c r="AN47" s="205">
        <f t="shared" si="6"/>
        <v>26165</v>
      </c>
      <c r="AO47" s="205">
        <f t="shared" si="6"/>
        <v>27875</v>
      </c>
      <c r="AP47" s="205">
        <f t="shared" si="6"/>
        <v>26165</v>
      </c>
      <c r="AQ47" s="205">
        <f t="shared" si="6"/>
        <v>43325</v>
      </c>
      <c r="AR47" s="205">
        <f t="shared" si="6"/>
        <v>26165</v>
      </c>
      <c r="AS47" s="205">
        <f t="shared" si="6"/>
        <v>30375</v>
      </c>
      <c r="AT47" s="205">
        <f t="shared" si="6"/>
        <v>26165</v>
      </c>
      <c r="AU47" s="205">
        <f t="shared" si="6"/>
        <v>27875</v>
      </c>
      <c r="AV47" s="205">
        <f t="shared" si="6"/>
        <v>26165</v>
      </c>
      <c r="AW47" s="205">
        <f t="shared" si="6"/>
        <v>43325</v>
      </c>
      <c r="AX47" s="205">
        <f t="shared" si="6"/>
        <v>26165</v>
      </c>
      <c r="AY47" s="205">
        <f t="shared" si="6"/>
        <v>27325</v>
      </c>
      <c r="AZ47" s="205">
        <f t="shared" si="6"/>
        <v>29765</v>
      </c>
      <c r="BA47" s="205">
        <f t="shared" si="6"/>
        <v>31475</v>
      </c>
      <c r="BB47" s="205">
        <f t="shared" si="6"/>
        <v>29765</v>
      </c>
      <c r="BC47" s="205">
        <f t="shared" si="6"/>
        <v>46925</v>
      </c>
      <c r="BD47" s="205">
        <f t="shared" si="6"/>
        <v>29765</v>
      </c>
      <c r="BE47" s="205">
        <f t="shared" si="6"/>
        <v>33975</v>
      </c>
      <c r="BF47" s="205">
        <f t="shared" si="6"/>
        <v>29765</v>
      </c>
      <c r="BG47" s="205">
        <f t="shared" si="6"/>
        <v>31475</v>
      </c>
      <c r="BH47" s="205">
        <f t="shared" si="6"/>
        <v>29765</v>
      </c>
      <c r="BI47" s="205">
        <f t="shared" si="6"/>
        <v>46925</v>
      </c>
      <c r="BJ47" s="205">
        <f t="shared" si="6"/>
        <v>29765</v>
      </c>
      <c r="BK47" s="205">
        <f t="shared" si="6"/>
        <v>29765</v>
      </c>
    </row>
    <row r="48" spans="2:63" x14ac:dyDescent="0.15">
      <c r="B48" s="14"/>
      <c r="C48" s="201"/>
    </row>
    <row r="49" spans="2:3" x14ac:dyDescent="0.15">
      <c r="B49" s="14" t="s">
        <v>719</v>
      </c>
      <c r="C49" s="200"/>
    </row>
    <row r="50" spans="2:3" x14ac:dyDescent="0.15">
      <c r="B50" s="14"/>
      <c r="C50" s="200"/>
    </row>
    <row r="51" spans="2:3" x14ac:dyDescent="0.15">
      <c r="B51" s="14" t="s">
        <v>720</v>
      </c>
      <c r="C51" s="200"/>
    </row>
    <row r="52" spans="2:3" x14ac:dyDescent="0.15">
      <c r="B52" s="14" t="s">
        <v>726</v>
      </c>
      <c r="C52" s="200"/>
    </row>
    <row r="53" spans="2:3" x14ac:dyDescent="0.15">
      <c r="B53" s="14" t="s">
        <v>725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zoomScaleNormal="100" workbookViewId="0">
      <selection activeCell="B2" sqref="B2"/>
    </sheetView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513</v>
      </c>
    </row>
    <row r="4" spans="2:66" hidden="1" x14ac:dyDescent="0.15"/>
    <row r="5" spans="2:66" x14ac:dyDescent="0.15">
      <c r="B5" s="44" t="s">
        <v>514</v>
      </c>
      <c r="E5" s="9">
        <f>SUM(E49)</f>
        <v>0</v>
      </c>
      <c r="F5" s="9">
        <f>SUM(F49:Q49)</f>
        <v>91000</v>
      </c>
      <c r="G5" s="9">
        <f>SUM(R49:AC49)</f>
        <v>3402941.9</v>
      </c>
      <c r="H5" s="9">
        <f>SUM(AD49:AO49)</f>
        <v>10963986.5</v>
      </c>
      <c r="I5" s="9">
        <f>SUM(AP49:BA49)</f>
        <v>20507172.366999999</v>
      </c>
      <c r="J5" s="9">
        <f>SUM(BB49:BM49)</f>
        <v>34901658.539999999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515</v>
      </c>
      <c r="D6" s="4">
        <f>D50</f>
        <v>2.5000000000000001E-2</v>
      </c>
      <c r="E6" s="9">
        <f>E50</f>
        <v>0</v>
      </c>
      <c r="F6" s="9">
        <f>SUM(F50:Q50)</f>
        <v>2275</v>
      </c>
      <c r="G6" s="9">
        <f>SUM(R50:AC50)</f>
        <v>85073.547500000001</v>
      </c>
      <c r="H6" s="9">
        <f>SUM(AD50:AO50)</f>
        <v>274099.66249999998</v>
      </c>
      <c r="I6" s="9">
        <f>SUM(AP50:BA50)</f>
        <v>512679.309175</v>
      </c>
      <c r="J6" s="9">
        <f>SUM(BB50:BM50)</f>
        <v>872541.46350000007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516</v>
      </c>
      <c r="D7" s="4">
        <f>D51</f>
        <v>0.05</v>
      </c>
      <c r="E7" s="9">
        <f>E51</f>
        <v>0</v>
      </c>
      <c r="F7" s="9">
        <f>SUM(E51:Q51)</f>
        <v>4550</v>
      </c>
      <c r="G7" s="9">
        <f>SUM(F51:AC51)</f>
        <v>174697.095</v>
      </c>
      <c r="H7" s="9">
        <f>SUM(AD51:AO51)</f>
        <v>548199.32499999995</v>
      </c>
      <c r="I7" s="9">
        <f>SUM(AP51:BA51)</f>
        <v>1025358.61835</v>
      </c>
      <c r="J7" s="9">
        <f>SUM(BB51:BM51)</f>
        <v>1745082.9270000001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512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517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520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2275</v>
      </c>
      <c r="G24" s="9">
        <f t="shared" si="8"/>
        <v>87348.547500000001</v>
      </c>
      <c r="H24" s="9">
        <f t="shared" si="9"/>
        <v>274099.66249999998</v>
      </c>
      <c r="I24" s="9">
        <f t="shared" si="10"/>
        <v>512679.309175</v>
      </c>
      <c r="J24" s="9">
        <f t="shared" si="11"/>
        <v>872541.46350000007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522</v>
      </c>
      <c r="E29" s="9">
        <f t="shared" ref="E29:J29" si="12">SUM(E23:E28)</f>
        <v>0</v>
      </c>
      <c r="F29" s="9">
        <f t="shared" si="12"/>
        <v>2275</v>
      </c>
      <c r="G29" s="9">
        <f t="shared" si="12"/>
        <v>87348.547500000001</v>
      </c>
      <c r="H29" s="9">
        <f t="shared" si="12"/>
        <v>274099.66249999998</v>
      </c>
      <c r="I29" s="9">
        <f t="shared" si="12"/>
        <v>512679.309175</v>
      </c>
      <c r="J29" s="9">
        <f t="shared" si="12"/>
        <v>872541.46350000007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721</v>
      </c>
      <c r="E30" s="9"/>
      <c r="F30" s="9">
        <f>F29/F20</f>
        <v>2275</v>
      </c>
      <c r="G30" s="9">
        <f>G29/G20</f>
        <v>87348.547500000001</v>
      </c>
      <c r="H30" s="9">
        <f>H29/H20</f>
        <v>274099.66249999998</v>
      </c>
      <c r="I30" s="9">
        <f>I29/I20</f>
        <v>512679.309175</v>
      </c>
      <c r="J30" s="9">
        <f>J29/J20</f>
        <v>872541.46350000007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518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519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521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523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722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63" t="s">
        <v>35</v>
      </c>
      <c r="G44" s="363"/>
      <c r="H44" s="363"/>
      <c r="I44" s="363"/>
      <c r="J44" s="363"/>
      <c r="K44" s="363"/>
      <c r="L44" s="363"/>
      <c r="M44" s="363"/>
      <c r="N44" s="363"/>
      <c r="O44" s="363"/>
      <c r="P44" s="363"/>
      <c r="Q44" s="363"/>
      <c r="R44" s="363" t="s">
        <v>36</v>
      </c>
      <c r="S44" s="363"/>
      <c r="T44" s="363"/>
      <c r="U44" s="363"/>
      <c r="V44" s="363"/>
      <c r="W44" s="363"/>
      <c r="X44" s="363"/>
      <c r="Y44" s="363"/>
      <c r="Z44" s="363"/>
      <c r="AA44" s="363"/>
      <c r="AB44" s="363"/>
      <c r="AC44" s="363"/>
      <c r="AD44" s="363" t="s">
        <v>37</v>
      </c>
      <c r="AE44" s="363"/>
      <c r="AF44" s="363"/>
      <c r="AG44" s="363"/>
      <c r="AH44" s="363"/>
      <c r="AI44" s="363"/>
      <c r="AJ44" s="363"/>
      <c r="AK44" s="363"/>
      <c r="AL44" s="363"/>
      <c r="AM44" s="363"/>
      <c r="AN44" s="363"/>
      <c r="AO44" s="363"/>
      <c r="AP44" s="363" t="s">
        <v>38</v>
      </c>
      <c r="AQ44" s="363"/>
      <c r="AR44" s="363"/>
      <c r="AS44" s="363"/>
      <c r="AT44" s="363"/>
      <c r="AU44" s="363"/>
      <c r="AV44" s="363"/>
      <c r="AW44" s="363"/>
      <c r="AX44" s="363"/>
      <c r="AY44" s="363"/>
      <c r="AZ44" s="363"/>
      <c r="BA44" s="363"/>
      <c r="BB44" s="363" t="s">
        <v>39</v>
      </c>
      <c r="BC44" s="363"/>
      <c r="BD44" s="363"/>
      <c r="BE44" s="363"/>
      <c r="BF44" s="363"/>
      <c r="BG44" s="363"/>
      <c r="BH44" s="363"/>
      <c r="BI44" s="363"/>
      <c r="BJ44" s="363"/>
      <c r="BK44" s="363"/>
      <c r="BL44" s="363"/>
      <c r="BM44" s="363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513</v>
      </c>
    </row>
    <row r="49" spans="2:66" x14ac:dyDescent="0.15">
      <c r="B49" s="44" t="s">
        <v>514</v>
      </c>
      <c r="E49" s="9">
        <f>'REV-REVCALC_CWS'!D42</f>
        <v>0</v>
      </c>
      <c r="F49" s="9">
        <f>'REV-REVCALC_CWS'!E42</f>
        <v>0</v>
      </c>
      <c r="G49" s="9">
        <f>'REV-REVCALC_CWS'!F42</f>
        <v>0</v>
      </c>
      <c r="H49" s="9">
        <f>'REV-REVCALC_CWS'!G42</f>
        <v>0</v>
      </c>
      <c r="I49" s="9">
        <f>'REV-REVCALC_CWS'!H42</f>
        <v>0</v>
      </c>
      <c r="J49" s="9">
        <f>'REV-REVCALC_CWS'!I42</f>
        <v>0</v>
      </c>
      <c r="K49" s="9">
        <f>'REV-REVCALC_CWS'!J42</f>
        <v>0</v>
      </c>
      <c r="L49" s="9">
        <f>'REV-REVCALC_CWS'!K42</f>
        <v>0</v>
      </c>
      <c r="M49" s="9">
        <f>'REV-REVCALC_CWS'!L42</f>
        <v>0</v>
      </c>
      <c r="N49" s="9">
        <f>'REV-REVCALC_CWS'!M42</f>
        <v>0</v>
      </c>
      <c r="O49" s="9">
        <f>'REV-REVCALC_CWS'!N42</f>
        <v>23054</v>
      </c>
      <c r="P49" s="9">
        <f>'REV-REVCALC_CWS'!O42</f>
        <v>23054</v>
      </c>
      <c r="Q49" s="9">
        <f>'REV-REVCALC_CWS'!P42</f>
        <v>44892</v>
      </c>
      <c r="R49" s="9">
        <f>'REV-REVCALC_CWS'!Q42</f>
        <v>100967.6</v>
      </c>
      <c r="S49" s="9">
        <f>'REV-REVCALC_CWS'!R42</f>
        <v>135786.6</v>
      </c>
      <c r="T49" s="9">
        <f>'REV-REVCALC_CWS'!S42</f>
        <v>271573.2</v>
      </c>
      <c r="U49" s="9">
        <f>'REV-REVCALC_CWS'!T42</f>
        <v>271573.2</v>
      </c>
      <c r="V49" s="9">
        <f>'REV-REVCALC_CWS'!U42</f>
        <v>271573.2</v>
      </c>
      <c r="W49" s="9">
        <f>'REV-REVCALC_CWS'!V42</f>
        <v>271573.2</v>
      </c>
      <c r="X49" s="9">
        <f>'REV-REVCALC_CWS'!W42</f>
        <v>271573.2</v>
      </c>
      <c r="Y49" s="9">
        <f>'REV-REVCALC_CWS'!X42</f>
        <v>306392.2</v>
      </c>
      <c r="Z49" s="9">
        <f>'REV-REVCALC_CWS'!Y42</f>
        <v>341211.2</v>
      </c>
      <c r="AA49" s="9">
        <f>'REV-REVCALC_CWS'!Z42</f>
        <v>342404.95</v>
      </c>
      <c r="AB49" s="9">
        <f>'REV-REVCALC_CWS'!AA42</f>
        <v>408572.3</v>
      </c>
      <c r="AC49" s="9">
        <f>'REV-REVCALC_CWS'!AB42</f>
        <v>409741.05</v>
      </c>
      <c r="AD49" s="9">
        <f>'REV-REVCALC_CWS'!AC42</f>
        <v>546135.19999999995</v>
      </c>
      <c r="AE49" s="9">
        <f>'REV-REVCALC_CWS'!AD42</f>
        <v>873082.32000000007</v>
      </c>
      <c r="AF49" s="9">
        <f>'REV-REVCALC_CWS'!AE42</f>
        <v>985408.86</v>
      </c>
      <c r="AG49" s="9">
        <f>'REV-REVCALC_CWS'!AF42</f>
        <v>985408.86</v>
      </c>
      <c r="AH49" s="9">
        <f>'REV-REVCALC_CWS'!AG42</f>
        <v>1094100.3999999999</v>
      </c>
      <c r="AI49" s="9">
        <f>'REV-REVCALC_CWS'!AH42</f>
        <v>1094100.3999999999</v>
      </c>
      <c r="AJ49" s="9">
        <f>'REV-REVCALC_CWS'!AI42</f>
        <v>1094100.3999999999</v>
      </c>
      <c r="AK49" s="9">
        <f>'REV-REVCALC_CWS'!AJ42</f>
        <v>986323.86</v>
      </c>
      <c r="AL49" s="9">
        <f>'REV-REVCALC_CWS'!AK42</f>
        <v>987238.86</v>
      </c>
      <c r="AM49" s="9">
        <f>'REV-REVCALC_CWS'!AL42</f>
        <v>879853.57000000007</v>
      </c>
      <c r="AN49" s="9">
        <f>'REV-REVCALC_CWS'!AM42</f>
        <v>772822.03</v>
      </c>
      <c r="AO49" s="9">
        <f>'REV-REVCALC_CWS'!AN42</f>
        <v>665411.74</v>
      </c>
      <c r="AP49" s="9">
        <f>'REV-REVCALC_CWS'!AO42</f>
        <v>1024830.8319999999</v>
      </c>
      <c r="AQ49" s="9">
        <f>'REV-REVCALC_CWS'!AP42</f>
        <v>1634906.7</v>
      </c>
      <c r="AR49" s="9">
        <f>'REV-REVCALC_CWS'!AQ42</f>
        <v>1845326.682</v>
      </c>
      <c r="AS49" s="9">
        <f>'REV-REVCALC_CWS'!AR42</f>
        <v>1845326.682</v>
      </c>
      <c r="AT49" s="9">
        <f>'REV-REVCALC_CWS'!AS42</f>
        <v>2046499.625</v>
      </c>
      <c r="AU49" s="9">
        <f>'REV-REVCALC_CWS'!AT42</f>
        <v>2046499.625</v>
      </c>
      <c r="AV49" s="9">
        <f>'REV-REVCALC_CWS'!AU42</f>
        <v>2046499.625</v>
      </c>
      <c r="AW49" s="9">
        <f>'REV-REVCALC_CWS'!AV42</f>
        <v>1846346.682</v>
      </c>
      <c r="AX49" s="9">
        <f>'REV-REVCALC_CWS'!AW42</f>
        <v>1847366.682</v>
      </c>
      <c r="AY49" s="9">
        <f>'REV-REVCALC_CWS'!AX42</f>
        <v>1642494.2</v>
      </c>
      <c r="AZ49" s="9">
        <f>'REV-REVCALC_CWS'!AY42</f>
        <v>1442991.257</v>
      </c>
      <c r="BA49" s="9">
        <f>'REV-REVCALC_CWS'!AZ42</f>
        <v>1238083.7749999999</v>
      </c>
      <c r="BB49" s="9">
        <f>'REV-REVCALC_CWS'!BA42</f>
        <v>1742888.4269999999</v>
      </c>
      <c r="BC49" s="9">
        <f>'REV-REVCALC_CWS'!BB42</f>
        <v>2787639.9832000001</v>
      </c>
      <c r="BD49" s="9">
        <f>'REV-REVCALC_CWS'!BC42</f>
        <v>3139689.6686</v>
      </c>
      <c r="BE49" s="9">
        <f>'REV-REVCALC_CWS'!BD42</f>
        <v>3139689.6686</v>
      </c>
      <c r="BF49" s="9">
        <f>'REV-REVCALC_CWS'!BE42</f>
        <v>3487446.8539999998</v>
      </c>
      <c r="BG49" s="9">
        <f>'REV-REVCALC_CWS'!BF42</f>
        <v>3487446.8539999998</v>
      </c>
      <c r="BH49" s="9">
        <f>'REV-REVCALC_CWS'!BG42</f>
        <v>3487446.8539999998</v>
      </c>
      <c r="BI49" s="9">
        <f>'REV-REVCALC_CWS'!BH42</f>
        <v>3140709.6686</v>
      </c>
      <c r="BJ49" s="9">
        <f>'REV-REVCALC_CWS'!BI42</f>
        <v>3141729.6686</v>
      </c>
      <c r="BK49" s="9">
        <f>'REV-REVCALC_CWS'!BJ42</f>
        <v>2795227.4832000001</v>
      </c>
      <c r="BL49" s="9">
        <f>'REV-REVCALC_CWS'!BK42</f>
        <v>2449140.2977999998</v>
      </c>
      <c r="BM49" s="9">
        <f>'REV-REVCALC_CWS'!BL42</f>
        <v>2102603.1124</v>
      </c>
    </row>
    <row r="50" spans="2:66" x14ac:dyDescent="0.15">
      <c r="B50" s="44" t="s">
        <v>515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0</v>
      </c>
      <c r="J50" s="9">
        <f t="shared" si="14"/>
        <v>0</v>
      </c>
      <c r="K50" s="9">
        <f t="shared" si="14"/>
        <v>0</v>
      </c>
      <c r="L50" s="9">
        <f t="shared" si="14"/>
        <v>0</v>
      </c>
      <c r="M50" s="9">
        <f t="shared" si="14"/>
        <v>0</v>
      </c>
      <c r="N50" s="9">
        <f t="shared" si="14"/>
        <v>0</v>
      </c>
      <c r="O50" s="9">
        <f t="shared" si="14"/>
        <v>576.35</v>
      </c>
      <c r="P50" s="9">
        <f t="shared" si="14"/>
        <v>576.35</v>
      </c>
      <c r="Q50" s="9">
        <f t="shared" si="14"/>
        <v>1122.3</v>
      </c>
      <c r="R50" s="9">
        <f t="shared" si="14"/>
        <v>2524.1900000000005</v>
      </c>
      <c r="S50" s="9">
        <f t="shared" si="14"/>
        <v>3394.6650000000004</v>
      </c>
      <c r="T50" s="9">
        <f t="shared" si="14"/>
        <v>6789.3300000000008</v>
      </c>
      <c r="U50" s="9">
        <f t="shared" si="14"/>
        <v>6789.3300000000008</v>
      </c>
      <c r="V50" s="9">
        <f t="shared" si="14"/>
        <v>6789.3300000000008</v>
      </c>
      <c r="W50" s="9">
        <f t="shared" si="14"/>
        <v>6789.3300000000008</v>
      </c>
      <c r="X50" s="9">
        <f t="shared" si="14"/>
        <v>6789.3300000000008</v>
      </c>
      <c r="Y50" s="9">
        <f t="shared" si="14"/>
        <v>7659.8050000000003</v>
      </c>
      <c r="Z50" s="9">
        <f t="shared" si="14"/>
        <v>8530.2800000000007</v>
      </c>
      <c r="AA50" s="9">
        <f t="shared" si="14"/>
        <v>8560.1237500000007</v>
      </c>
      <c r="AB50" s="9">
        <f t="shared" si="14"/>
        <v>10214.307500000001</v>
      </c>
      <c r="AC50" s="9">
        <f t="shared" si="14"/>
        <v>10243.526250000001</v>
      </c>
      <c r="AD50" s="9">
        <f t="shared" si="14"/>
        <v>13653.38</v>
      </c>
      <c r="AE50" s="9">
        <f t="shared" si="14"/>
        <v>21827.058000000005</v>
      </c>
      <c r="AF50" s="9">
        <f t="shared" si="14"/>
        <v>24635.2215</v>
      </c>
      <c r="AG50" s="9">
        <f t="shared" si="14"/>
        <v>24635.2215</v>
      </c>
      <c r="AH50" s="9">
        <f t="shared" si="14"/>
        <v>27352.51</v>
      </c>
      <c r="AI50" s="9">
        <f t="shared" si="14"/>
        <v>27352.51</v>
      </c>
      <c r="AJ50" s="9">
        <f t="shared" si="14"/>
        <v>27352.51</v>
      </c>
      <c r="AK50" s="9">
        <f t="shared" ref="AK50:BM50" si="15">AK49*$D50</f>
        <v>24658.0965</v>
      </c>
      <c r="AL50" s="9">
        <f t="shared" si="15"/>
        <v>24680.9715</v>
      </c>
      <c r="AM50" s="9">
        <f t="shared" si="15"/>
        <v>21996.339250000005</v>
      </c>
      <c r="AN50" s="9">
        <f t="shared" si="15"/>
        <v>19320.550750000002</v>
      </c>
      <c r="AO50" s="9">
        <f t="shared" si="15"/>
        <v>16635.2935</v>
      </c>
      <c r="AP50" s="9">
        <f t="shared" si="15"/>
        <v>25620.770799999998</v>
      </c>
      <c r="AQ50" s="9">
        <f t="shared" si="15"/>
        <v>40872.667500000003</v>
      </c>
      <c r="AR50" s="9">
        <f t="shared" si="15"/>
        <v>46133.167050000004</v>
      </c>
      <c r="AS50" s="9">
        <f t="shared" si="15"/>
        <v>46133.167050000004</v>
      </c>
      <c r="AT50" s="9">
        <f t="shared" si="15"/>
        <v>51162.490625000006</v>
      </c>
      <c r="AU50" s="9">
        <f t="shared" si="15"/>
        <v>51162.490625000006</v>
      </c>
      <c r="AV50" s="9">
        <f t="shared" si="15"/>
        <v>51162.490625000006</v>
      </c>
      <c r="AW50" s="9">
        <f t="shared" si="15"/>
        <v>46158.667050000004</v>
      </c>
      <c r="AX50" s="9">
        <f t="shared" si="15"/>
        <v>46184.167050000004</v>
      </c>
      <c r="AY50" s="9">
        <f t="shared" si="15"/>
        <v>41062.355000000003</v>
      </c>
      <c r="AZ50" s="9">
        <f t="shared" si="15"/>
        <v>36074.781425000001</v>
      </c>
      <c r="BA50" s="9">
        <f t="shared" si="15"/>
        <v>30952.094375000001</v>
      </c>
      <c r="BB50" s="9">
        <f t="shared" si="15"/>
        <v>43572.210675000002</v>
      </c>
      <c r="BC50" s="9">
        <f t="shared" si="15"/>
        <v>69690.999580000003</v>
      </c>
      <c r="BD50" s="9">
        <f t="shared" si="15"/>
        <v>78492.241714999996</v>
      </c>
      <c r="BE50" s="9">
        <f t="shared" si="15"/>
        <v>78492.241714999996</v>
      </c>
      <c r="BF50" s="9">
        <f t="shared" si="15"/>
        <v>87186.171350000004</v>
      </c>
      <c r="BG50" s="9">
        <f t="shared" si="15"/>
        <v>87186.171350000004</v>
      </c>
      <c r="BH50" s="9">
        <f t="shared" si="15"/>
        <v>87186.171350000004</v>
      </c>
      <c r="BI50" s="9">
        <f t="shared" si="15"/>
        <v>78517.741714999996</v>
      </c>
      <c r="BJ50" s="9">
        <f t="shared" si="15"/>
        <v>78543.241714999996</v>
      </c>
      <c r="BK50" s="9">
        <f t="shared" si="15"/>
        <v>69880.687080000003</v>
      </c>
      <c r="BL50" s="9">
        <f t="shared" si="15"/>
        <v>61228.507444999996</v>
      </c>
      <c r="BM50" s="9">
        <f t="shared" si="15"/>
        <v>52565.077810000003</v>
      </c>
    </row>
    <row r="51" spans="2:66" x14ac:dyDescent="0.15">
      <c r="B51" s="44" t="s">
        <v>516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0</v>
      </c>
      <c r="J51" s="9">
        <f t="shared" si="16"/>
        <v>0</v>
      </c>
      <c r="K51" s="9">
        <f t="shared" si="16"/>
        <v>0</v>
      </c>
      <c r="L51" s="9">
        <f t="shared" si="16"/>
        <v>0</v>
      </c>
      <c r="M51" s="9">
        <f t="shared" si="16"/>
        <v>0</v>
      </c>
      <c r="N51" s="9">
        <f t="shared" si="16"/>
        <v>0</v>
      </c>
      <c r="O51" s="9">
        <f t="shared" si="16"/>
        <v>1152.7</v>
      </c>
      <c r="P51" s="9">
        <f t="shared" si="16"/>
        <v>1152.7</v>
      </c>
      <c r="Q51" s="9">
        <f t="shared" si="16"/>
        <v>2244.6</v>
      </c>
      <c r="R51" s="9">
        <f t="shared" si="16"/>
        <v>5048.380000000001</v>
      </c>
      <c r="S51" s="9">
        <f t="shared" si="16"/>
        <v>6789.3300000000008</v>
      </c>
      <c r="T51" s="9">
        <f t="shared" si="16"/>
        <v>13578.660000000002</v>
      </c>
      <c r="U51" s="9">
        <f t="shared" si="16"/>
        <v>13578.660000000002</v>
      </c>
      <c r="V51" s="9">
        <f t="shared" si="16"/>
        <v>13578.660000000002</v>
      </c>
      <c r="W51" s="9">
        <f t="shared" si="16"/>
        <v>13578.660000000002</v>
      </c>
      <c r="X51" s="9">
        <f t="shared" si="16"/>
        <v>13578.660000000002</v>
      </c>
      <c r="Y51" s="9">
        <f t="shared" si="16"/>
        <v>15319.61</v>
      </c>
      <c r="Z51" s="9">
        <f t="shared" si="16"/>
        <v>17060.560000000001</v>
      </c>
      <c r="AA51" s="9">
        <f t="shared" si="16"/>
        <v>17120.247500000001</v>
      </c>
      <c r="AB51" s="9">
        <f t="shared" si="16"/>
        <v>20428.615000000002</v>
      </c>
      <c r="AC51" s="9">
        <f t="shared" si="16"/>
        <v>20487.052500000002</v>
      </c>
      <c r="AD51" s="9">
        <f t="shared" si="16"/>
        <v>27306.76</v>
      </c>
      <c r="AE51" s="9">
        <f t="shared" si="16"/>
        <v>43654.116000000009</v>
      </c>
      <c r="AF51" s="9">
        <f t="shared" si="16"/>
        <v>49270.442999999999</v>
      </c>
      <c r="AG51" s="9">
        <f t="shared" si="16"/>
        <v>49270.442999999999</v>
      </c>
      <c r="AH51" s="9">
        <f t="shared" si="16"/>
        <v>54705.02</v>
      </c>
      <c r="AI51" s="9">
        <f t="shared" si="16"/>
        <v>54705.02</v>
      </c>
      <c r="AJ51" s="9">
        <f t="shared" si="16"/>
        <v>54705.02</v>
      </c>
      <c r="AK51" s="9">
        <f t="shared" ref="AK51:BM51" si="17">AK49*$D51</f>
        <v>49316.192999999999</v>
      </c>
      <c r="AL51" s="9">
        <f t="shared" si="17"/>
        <v>49361.942999999999</v>
      </c>
      <c r="AM51" s="9">
        <f t="shared" si="17"/>
        <v>43992.678500000009</v>
      </c>
      <c r="AN51" s="9">
        <f t="shared" si="17"/>
        <v>38641.101500000004</v>
      </c>
      <c r="AO51" s="9">
        <f t="shared" si="17"/>
        <v>33270.587</v>
      </c>
      <c r="AP51" s="9">
        <f t="shared" si="17"/>
        <v>51241.541599999997</v>
      </c>
      <c r="AQ51" s="9">
        <f t="shared" si="17"/>
        <v>81745.335000000006</v>
      </c>
      <c r="AR51" s="9">
        <f t="shared" si="17"/>
        <v>92266.334100000007</v>
      </c>
      <c r="AS51" s="9">
        <f t="shared" si="17"/>
        <v>92266.334100000007</v>
      </c>
      <c r="AT51" s="9">
        <f t="shared" si="17"/>
        <v>102324.98125000001</v>
      </c>
      <c r="AU51" s="9">
        <f t="shared" si="17"/>
        <v>102324.98125000001</v>
      </c>
      <c r="AV51" s="9">
        <f t="shared" si="17"/>
        <v>102324.98125000001</v>
      </c>
      <c r="AW51" s="9">
        <f t="shared" si="17"/>
        <v>92317.334100000007</v>
      </c>
      <c r="AX51" s="9">
        <f t="shared" si="17"/>
        <v>92368.334100000007</v>
      </c>
      <c r="AY51" s="9">
        <f t="shared" si="17"/>
        <v>82124.710000000006</v>
      </c>
      <c r="AZ51" s="9">
        <f t="shared" si="17"/>
        <v>72149.562850000002</v>
      </c>
      <c r="BA51" s="9">
        <f t="shared" si="17"/>
        <v>61904.188750000001</v>
      </c>
      <c r="BB51" s="9">
        <f t="shared" si="17"/>
        <v>87144.421350000004</v>
      </c>
      <c r="BC51" s="9">
        <f t="shared" si="17"/>
        <v>139381.99916000001</v>
      </c>
      <c r="BD51" s="9">
        <f t="shared" si="17"/>
        <v>156984.48342999999</v>
      </c>
      <c r="BE51" s="9">
        <f t="shared" si="17"/>
        <v>156984.48342999999</v>
      </c>
      <c r="BF51" s="9">
        <f t="shared" si="17"/>
        <v>174372.34270000001</v>
      </c>
      <c r="BG51" s="9">
        <f t="shared" si="17"/>
        <v>174372.34270000001</v>
      </c>
      <c r="BH51" s="9">
        <f t="shared" si="17"/>
        <v>174372.34270000001</v>
      </c>
      <c r="BI51" s="9">
        <f t="shared" si="17"/>
        <v>157035.48342999999</v>
      </c>
      <c r="BJ51" s="9">
        <f t="shared" si="17"/>
        <v>157086.48342999999</v>
      </c>
      <c r="BK51" s="9">
        <f t="shared" si="17"/>
        <v>139761.37416000001</v>
      </c>
      <c r="BL51" s="9">
        <f t="shared" si="17"/>
        <v>122457.01488999999</v>
      </c>
      <c r="BM51" s="9">
        <f t="shared" si="17"/>
        <v>105130.15562000001</v>
      </c>
    </row>
    <row r="52" spans="2:66" ht="11.25" customHeight="1" x14ac:dyDescent="0.15"/>
    <row r="54" spans="2:66" x14ac:dyDescent="0.15">
      <c r="B54" s="16" t="s">
        <v>512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517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520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>
        <f t="shared" si="20"/>
        <v>0</v>
      </c>
      <c r="AQ71" s="9">
        <f t="shared" si="20"/>
        <v>0</v>
      </c>
      <c r="AR71" s="9">
        <f t="shared" si="20"/>
        <v>0</v>
      </c>
      <c r="AS71" s="9">
        <f t="shared" si="20"/>
        <v>0</v>
      </c>
      <c r="AT71" s="9">
        <f t="shared" si="20"/>
        <v>0</v>
      </c>
      <c r="AU71" s="9">
        <f t="shared" si="20"/>
        <v>0</v>
      </c>
      <c r="AV71" s="9">
        <f t="shared" si="20"/>
        <v>0</v>
      </c>
      <c r="AW71" s="9">
        <f t="shared" si="20"/>
        <v>0</v>
      </c>
      <c r="AX71" s="9">
        <f t="shared" si="20"/>
        <v>0</v>
      </c>
      <c r="AY71" s="9">
        <f t="shared" si="20"/>
        <v>0</v>
      </c>
      <c r="AZ71" s="9">
        <f t="shared" si="20"/>
        <v>0</v>
      </c>
      <c r="BA71" s="9">
        <f t="shared" si="20"/>
        <v>0</v>
      </c>
      <c r="BB71" s="9">
        <f t="shared" si="20"/>
        <v>0</v>
      </c>
      <c r="BC71" s="9">
        <f t="shared" si="20"/>
        <v>0</v>
      </c>
      <c r="BD71" s="9">
        <f t="shared" si="20"/>
        <v>0</v>
      </c>
      <c r="BE71" s="9">
        <f t="shared" si="20"/>
        <v>0</v>
      </c>
      <c r="BF71" s="9">
        <f t="shared" si="20"/>
        <v>0</v>
      </c>
      <c r="BG71" s="9">
        <f t="shared" si="20"/>
        <v>0</v>
      </c>
      <c r="BH71" s="9">
        <f t="shared" si="20"/>
        <v>0</v>
      </c>
      <c r="BI71" s="9">
        <f t="shared" si="20"/>
        <v>0</v>
      </c>
      <c r="BJ71" s="9">
        <f t="shared" si="20"/>
        <v>0</v>
      </c>
      <c r="BK71" s="9">
        <f t="shared" si="20"/>
        <v>0</v>
      </c>
      <c r="BL71" s="9">
        <f t="shared" si="20"/>
        <v>0</v>
      </c>
      <c r="BM71" s="9">
        <f t="shared" si="20"/>
        <v>0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0</v>
      </c>
      <c r="J72" s="9">
        <f t="shared" si="21"/>
        <v>0</v>
      </c>
      <c r="K72" s="9">
        <f t="shared" si="21"/>
        <v>0</v>
      </c>
      <c r="L72" s="9">
        <f t="shared" si="21"/>
        <v>0</v>
      </c>
      <c r="M72" s="9">
        <f t="shared" si="21"/>
        <v>0</v>
      </c>
      <c r="N72" s="9">
        <f t="shared" si="21"/>
        <v>0</v>
      </c>
      <c r="O72" s="9">
        <f t="shared" si="21"/>
        <v>576.35</v>
      </c>
      <c r="P72" s="9">
        <f t="shared" si="21"/>
        <v>576.35</v>
      </c>
      <c r="Q72" s="9">
        <f t="shared" si="21"/>
        <v>1122.3</v>
      </c>
      <c r="R72" s="9">
        <f t="shared" si="21"/>
        <v>2524.1900000000005</v>
      </c>
      <c r="S72" s="9">
        <f t="shared" si="21"/>
        <v>3394.6650000000004</v>
      </c>
      <c r="T72" s="9">
        <f t="shared" si="21"/>
        <v>6789.3300000000008</v>
      </c>
      <c r="U72" s="9">
        <f t="shared" si="21"/>
        <v>6789.3300000000008</v>
      </c>
      <c r="V72" s="9">
        <f t="shared" si="21"/>
        <v>6789.3300000000008</v>
      </c>
      <c r="W72" s="9">
        <f t="shared" si="21"/>
        <v>6789.3300000000008</v>
      </c>
      <c r="X72" s="9">
        <f t="shared" si="21"/>
        <v>6789.3300000000008</v>
      </c>
      <c r="Y72" s="9">
        <f t="shared" si="21"/>
        <v>7659.8050000000003</v>
      </c>
      <c r="Z72" s="9">
        <f t="shared" si="21"/>
        <v>8530.2800000000007</v>
      </c>
      <c r="AA72" s="9">
        <f t="shared" si="21"/>
        <v>8560.1237500000007</v>
      </c>
      <c r="AB72" s="9">
        <f t="shared" si="21"/>
        <v>10214.307500000001</v>
      </c>
      <c r="AC72" s="9">
        <f t="shared" si="21"/>
        <v>10243.526250000001</v>
      </c>
      <c r="AD72" s="9">
        <f t="shared" si="21"/>
        <v>13653.38</v>
      </c>
      <c r="AE72" s="9">
        <f t="shared" si="21"/>
        <v>21827.058000000005</v>
      </c>
      <c r="AF72" s="9">
        <f t="shared" si="21"/>
        <v>24635.2215</v>
      </c>
      <c r="AG72" s="9">
        <f t="shared" si="21"/>
        <v>24635.2215</v>
      </c>
      <c r="AH72" s="9">
        <f t="shared" si="21"/>
        <v>27352.51</v>
      </c>
      <c r="AI72" s="9">
        <f t="shared" si="21"/>
        <v>27352.51</v>
      </c>
      <c r="AJ72" s="9">
        <f t="shared" si="21"/>
        <v>27352.51</v>
      </c>
      <c r="AK72" s="9">
        <f t="shared" si="21"/>
        <v>24658.0965</v>
      </c>
      <c r="AL72" s="9">
        <f t="shared" si="21"/>
        <v>24680.9715</v>
      </c>
      <c r="AM72" s="9">
        <f t="shared" si="21"/>
        <v>21996.339250000005</v>
      </c>
      <c r="AN72" s="9">
        <f t="shared" si="21"/>
        <v>19320.550750000002</v>
      </c>
      <c r="AO72" s="9">
        <f t="shared" si="21"/>
        <v>16635.2935</v>
      </c>
      <c r="AP72" s="9">
        <f t="shared" si="21"/>
        <v>25620.770799999998</v>
      </c>
      <c r="AQ72" s="9">
        <f t="shared" si="21"/>
        <v>40872.667500000003</v>
      </c>
      <c r="AR72" s="9">
        <f t="shared" si="21"/>
        <v>46133.167050000004</v>
      </c>
      <c r="AS72" s="9">
        <f t="shared" si="21"/>
        <v>46133.167050000004</v>
      </c>
      <c r="AT72" s="9">
        <f t="shared" si="21"/>
        <v>51162.490625000006</v>
      </c>
      <c r="AU72" s="9">
        <f t="shared" si="21"/>
        <v>51162.490625000006</v>
      </c>
      <c r="AV72" s="9">
        <f t="shared" si="21"/>
        <v>51162.490625000006</v>
      </c>
      <c r="AW72" s="9">
        <f t="shared" si="21"/>
        <v>46158.667050000004</v>
      </c>
      <c r="AX72" s="9">
        <f t="shared" si="21"/>
        <v>46184.167050000004</v>
      </c>
      <c r="AY72" s="9">
        <f t="shared" si="21"/>
        <v>41062.355000000003</v>
      </c>
      <c r="AZ72" s="9">
        <f t="shared" si="21"/>
        <v>36074.781425000001</v>
      </c>
      <c r="BA72" s="9">
        <f t="shared" si="21"/>
        <v>30952.094375000001</v>
      </c>
      <c r="BB72" s="9">
        <f t="shared" si="21"/>
        <v>43572.210675000002</v>
      </c>
      <c r="BC72" s="9">
        <f t="shared" si="21"/>
        <v>69690.999580000003</v>
      </c>
      <c r="BD72" s="9">
        <f t="shared" si="21"/>
        <v>78492.241714999996</v>
      </c>
      <c r="BE72" s="9">
        <f t="shared" si="21"/>
        <v>78492.241714999996</v>
      </c>
      <c r="BF72" s="9">
        <f t="shared" si="21"/>
        <v>87186.171350000004</v>
      </c>
      <c r="BG72" s="9">
        <f t="shared" si="21"/>
        <v>87186.171350000004</v>
      </c>
      <c r="BH72" s="9">
        <f t="shared" si="21"/>
        <v>87186.171350000004</v>
      </c>
      <c r="BI72" s="9">
        <f t="shared" si="21"/>
        <v>78517.741714999996</v>
      </c>
      <c r="BJ72" s="9">
        <f t="shared" si="21"/>
        <v>78543.241714999996</v>
      </c>
      <c r="BK72" s="9">
        <f t="shared" si="21"/>
        <v>69880.687080000003</v>
      </c>
      <c r="BL72" s="9">
        <f t="shared" si="21"/>
        <v>61228.507444999996</v>
      </c>
      <c r="BM72" s="9">
        <f t="shared" si="21"/>
        <v>52565.077810000003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>
        <f t="shared" si="22"/>
        <v>0</v>
      </c>
      <c r="AQ73" s="9">
        <f t="shared" si="22"/>
        <v>0</v>
      </c>
      <c r="AR73" s="9">
        <f t="shared" si="22"/>
        <v>0</v>
      </c>
      <c r="AS73" s="9">
        <f t="shared" si="22"/>
        <v>0</v>
      </c>
      <c r="AT73" s="9">
        <f t="shared" si="22"/>
        <v>0</v>
      </c>
      <c r="AU73" s="9">
        <f t="shared" si="22"/>
        <v>0</v>
      </c>
      <c r="AV73" s="9">
        <f t="shared" si="22"/>
        <v>0</v>
      </c>
      <c r="AW73" s="9">
        <f t="shared" si="22"/>
        <v>0</v>
      </c>
      <c r="AX73" s="9">
        <f t="shared" si="22"/>
        <v>0</v>
      </c>
      <c r="AY73" s="9">
        <f t="shared" si="22"/>
        <v>0</v>
      </c>
      <c r="AZ73" s="9">
        <f t="shared" si="22"/>
        <v>0</v>
      </c>
      <c r="BA73" s="9">
        <f t="shared" si="22"/>
        <v>0</v>
      </c>
      <c r="BB73" s="9">
        <f t="shared" si="22"/>
        <v>0</v>
      </c>
      <c r="BC73" s="9">
        <f t="shared" si="22"/>
        <v>0</v>
      </c>
      <c r="BD73" s="9">
        <f t="shared" si="22"/>
        <v>0</v>
      </c>
      <c r="BE73" s="9">
        <f t="shared" si="22"/>
        <v>0</v>
      </c>
      <c r="BF73" s="9">
        <f t="shared" si="22"/>
        <v>0</v>
      </c>
      <c r="BG73" s="9">
        <f t="shared" si="22"/>
        <v>0</v>
      </c>
      <c r="BH73" s="9">
        <f t="shared" si="22"/>
        <v>0</v>
      </c>
      <c r="BI73" s="9">
        <f t="shared" si="22"/>
        <v>0</v>
      </c>
      <c r="BJ73" s="9">
        <f t="shared" si="22"/>
        <v>0</v>
      </c>
      <c r="BK73" s="9">
        <f t="shared" si="22"/>
        <v>0</v>
      </c>
      <c r="BL73" s="9">
        <f t="shared" si="22"/>
        <v>0</v>
      </c>
      <c r="BM73" s="9">
        <f t="shared" si="22"/>
        <v>0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>
        <f t="shared" si="23"/>
        <v>0</v>
      </c>
      <c r="AQ74" s="9">
        <f t="shared" si="23"/>
        <v>0</v>
      </c>
      <c r="AR74" s="9">
        <f t="shared" si="23"/>
        <v>0</v>
      </c>
      <c r="AS74" s="9">
        <f t="shared" si="23"/>
        <v>0</v>
      </c>
      <c r="AT74" s="9">
        <f t="shared" si="23"/>
        <v>0</v>
      </c>
      <c r="AU74" s="9">
        <f t="shared" si="23"/>
        <v>0</v>
      </c>
      <c r="AV74" s="9">
        <f t="shared" si="23"/>
        <v>0</v>
      </c>
      <c r="AW74" s="9">
        <f t="shared" si="23"/>
        <v>0</v>
      </c>
      <c r="AX74" s="9">
        <f t="shared" si="23"/>
        <v>0</v>
      </c>
      <c r="AY74" s="9">
        <f t="shared" si="23"/>
        <v>0</v>
      </c>
      <c r="AZ74" s="9">
        <f t="shared" si="23"/>
        <v>0</v>
      </c>
      <c r="BA74" s="9">
        <f t="shared" si="23"/>
        <v>0</v>
      </c>
      <c r="BB74" s="9">
        <f t="shared" si="23"/>
        <v>0</v>
      </c>
      <c r="BC74" s="9">
        <f t="shared" si="23"/>
        <v>0</v>
      </c>
      <c r="BD74" s="9">
        <f t="shared" si="23"/>
        <v>0</v>
      </c>
      <c r="BE74" s="9">
        <f t="shared" si="23"/>
        <v>0</v>
      </c>
      <c r="BF74" s="9">
        <f t="shared" si="23"/>
        <v>0</v>
      </c>
      <c r="BG74" s="9">
        <f t="shared" si="23"/>
        <v>0</v>
      </c>
      <c r="BH74" s="9">
        <f t="shared" si="23"/>
        <v>0</v>
      </c>
      <c r="BI74" s="9">
        <f t="shared" si="23"/>
        <v>0</v>
      </c>
      <c r="BJ74" s="9">
        <f t="shared" si="23"/>
        <v>0</v>
      </c>
      <c r="BK74" s="9">
        <f t="shared" si="23"/>
        <v>0</v>
      </c>
      <c r="BL74" s="9">
        <f t="shared" si="23"/>
        <v>0</v>
      </c>
      <c r="BM74" s="9">
        <f t="shared" si="23"/>
        <v>0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>
        <f t="shared" si="24"/>
        <v>0</v>
      </c>
      <c r="AQ75" s="9">
        <f t="shared" si="24"/>
        <v>0</v>
      </c>
      <c r="AR75" s="9">
        <f t="shared" si="24"/>
        <v>0</v>
      </c>
      <c r="AS75" s="9">
        <f t="shared" si="24"/>
        <v>0</v>
      </c>
      <c r="AT75" s="9">
        <f t="shared" si="24"/>
        <v>0</v>
      </c>
      <c r="AU75" s="9">
        <f t="shared" si="24"/>
        <v>0</v>
      </c>
      <c r="AV75" s="9">
        <f t="shared" si="24"/>
        <v>0</v>
      </c>
      <c r="AW75" s="9">
        <f t="shared" si="24"/>
        <v>0</v>
      </c>
      <c r="AX75" s="9">
        <f t="shared" si="24"/>
        <v>0</v>
      </c>
      <c r="AY75" s="9">
        <f t="shared" si="24"/>
        <v>0</v>
      </c>
      <c r="AZ75" s="9">
        <f t="shared" si="24"/>
        <v>0</v>
      </c>
      <c r="BA75" s="9">
        <f t="shared" si="24"/>
        <v>0</v>
      </c>
      <c r="BB75" s="9">
        <f t="shared" si="24"/>
        <v>0</v>
      </c>
      <c r="BC75" s="9">
        <f t="shared" si="24"/>
        <v>0</v>
      </c>
      <c r="BD75" s="9">
        <f t="shared" si="24"/>
        <v>0</v>
      </c>
      <c r="BE75" s="9">
        <f t="shared" si="24"/>
        <v>0</v>
      </c>
      <c r="BF75" s="9">
        <f t="shared" si="24"/>
        <v>0</v>
      </c>
      <c r="BG75" s="9">
        <f t="shared" si="24"/>
        <v>0</v>
      </c>
      <c r="BH75" s="9">
        <f t="shared" si="24"/>
        <v>0</v>
      </c>
      <c r="BI75" s="9">
        <f t="shared" si="24"/>
        <v>0</v>
      </c>
      <c r="BJ75" s="9">
        <f t="shared" si="24"/>
        <v>0</v>
      </c>
      <c r="BK75" s="9">
        <f t="shared" si="24"/>
        <v>0</v>
      </c>
      <c r="BL75" s="9">
        <f t="shared" si="24"/>
        <v>0</v>
      </c>
      <c r="BM75" s="9">
        <f t="shared" si="24"/>
        <v>0</v>
      </c>
      <c r="BN75" s="38">
        <f t="shared" ref="BN75:BN80" si="25">SUM(F75:BM75)</f>
        <v>0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>
        <f t="shared" si="26"/>
        <v>0</v>
      </c>
      <c r="AQ76" s="9">
        <f t="shared" si="26"/>
        <v>0</v>
      </c>
      <c r="AR76" s="9">
        <f t="shared" si="26"/>
        <v>0</v>
      </c>
      <c r="AS76" s="9">
        <f t="shared" si="26"/>
        <v>0</v>
      </c>
      <c r="AT76" s="9">
        <f t="shared" si="26"/>
        <v>0</v>
      </c>
      <c r="AU76" s="9">
        <f t="shared" si="26"/>
        <v>0</v>
      </c>
      <c r="AV76" s="9">
        <f t="shared" si="26"/>
        <v>0</v>
      </c>
      <c r="AW76" s="9">
        <f t="shared" si="26"/>
        <v>0</v>
      </c>
      <c r="AX76" s="9">
        <f t="shared" si="26"/>
        <v>0</v>
      </c>
      <c r="AY76" s="9">
        <f t="shared" si="26"/>
        <v>0</v>
      </c>
      <c r="AZ76" s="9">
        <f t="shared" si="26"/>
        <v>0</v>
      </c>
      <c r="BA76" s="9">
        <f t="shared" si="26"/>
        <v>0</v>
      </c>
      <c r="BB76" s="9">
        <f t="shared" si="26"/>
        <v>0</v>
      </c>
      <c r="BC76" s="9">
        <f t="shared" si="26"/>
        <v>0</v>
      </c>
      <c r="BD76" s="9">
        <f t="shared" si="26"/>
        <v>0</v>
      </c>
      <c r="BE76" s="9">
        <f t="shared" si="26"/>
        <v>0</v>
      </c>
      <c r="BF76" s="9">
        <f t="shared" si="26"/>
        <v>0</v>
      </c>
      <c r="BG76" s="9">
        <f t="shared" si="26"/>
        <v>0</v>
      </c>
      <c r="BH76" s="9">
        <f t="shared" si="26"/>
        <v>0</v>
      </c>
      <c r="BI76" s="9">
        <f t="shared" si="26"/>
        <v>0</v>
      </c>
      <c r="BJ76" s="9">
        <f t="shared" si="26"/>
        <v>0</v>
      </c>
      <c r="BK76" s="9">
        <f t="shared" si="26"/>
        <v>0</v>
      </c>
      <c r="BL76" s="9">
        <f t="shared" si="26"/>
        <v>0</v>
      </c>
      <c r="BM76" s="9">
        <f t="shared" si="26"/>
        <v>0</v>
      </c>
      <c r="BN76" s="38">
        <f t="shared" si="25"/>
        <v>0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>
        <f t="shared" si="26"/>
        <v>0</v>
      </c>
      <c r="AQ77" s="9">
        <f t="shared" si="26"/>
        <v>0</v>
      </c>
      <c r="AR77" s="9">
        <f t="shared" si="26"/>
        <v>0</v>
      </c>
      <c r="AS77" s="9">
        <f t="shared" si="26"/>
        <v>0</v>
      </c>
      <c r="AT77" s="9">
        <f t="shared" si="26"/>
        <v>0</v>
      </c>
      <c r="AU77" s="9">
        <f t="shared" si="26"/>
        <v>0</v>
      </c>
      <c r="AV77" s="9">
        <f t="shared" si="26"/>
        <v>0</v>
      </c>
      <c r="AW77" s="9">
        <f t="shared" si="26"/>
        <v>0</v>
      </c>
      <c r="AX77" s="9">
        <f t="shared" si="26"/>
        <v>0</v>
      </c>
      <c r="AY77" s="9">
        <f t="shared" si="26"/>
        <v>0</v>
      </c>
      <c r="AZ77" s="9">
        <f t="shared" si="26"/>
        <v>0</v>
      </c>
      <c r="BA77" s="9">
        <f t="shared" si="26"/>
        <v>0</v>
      </c>
      <c r="BB77" s="9">
        <f t="shared" si="26"/>
        <v>0</v>
      </c>
      <c r="BC77" s="9">
        <f t="shared" si="26"/>
        <v>0</v>
      </c>
      <c r="BD77" s="9">
        <f t="shared" si="26"/>
        <v>0</v>
      </c>
      <c r="BE77" s="9">
        <f t="shared" si="26"/>
        <v>0</v>
      </c>
      <c r="BF77" s="9">
        <f t="shared" si="26"/>
        <v>0</v>
      </c>
      <c r="BG77" s="9">
        <f t="shared" si="26"/>
        <v>0</v>
      </c>
      <c r="BH77" s="9">
        <f t="shared" si="26"/>
        <v>0</v>
      </c>
      <c r="BI77" s="9">
        <f t="shared" si="26"/>
        <v>0</v>
      </c>
      <c r="BJ77" s="9">
        <f t="shared" si="26"/>
        <v>0</v>
      </c>
      <c r="BK77" s="9">
        <f t="shared" si="26"/>
        <v>0</v>
      </c>
      <c r="BL77" s="9">
        <f t="shared" si="26"/>
        <v>0</v>
      </c>
      <c r="BM77" s="9">
        <f t="shared" si="26"/>
        <v>0</v>
      </c>
      <c r="BN77" s="38">
        <f t="shared" si="25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>
        <f t="shared" si="26"/>
        <v>0</v>
      </c>
      <c r="AQ78" s="9">
        <f t="shared" si="26"/>
        <v>0</v>
      </c>
      <c r="AR78" s="9">
        <f t="shared" si="26"/>
        <v>0</v>
      </c>
      <c r="AS78" s="9">
        <f t="shared" si="26"/>
        <v>0</v>
      </c>
      <c r="AT78" s="9">
        <f t="shared" si="26"/>
        <v>0</v>
      </c>
      <c r="AU78" s="9">
        <f t="shared" si="26"/>
        <v>0</v>
      </c>
      <c r="AV78" s="9">
        <f t="shared" si="26"/>
        <v>0</v>
      </c>
      <c r="AW78" s="9">
        <f t="shared" si="26"/>
        <v>0</v>
      </c>
      <c r="AX78" s="9">
        <f t="shared" si="26"/>
        <v>0</v>
      </c>
      <c r="AY78" s="9">
        <f t="shared" si="26"/>
        <v>0</v>
      </c>
      <c r="AZ78" s="9">
        <f t="shared" si="26"/>
        <v>0</v>
      </c>
      <c r="BA78" s="9">
        <f t="shared" si="26"/>
        <v>0</v>
      </c>
      <c r="BB78" s="9">
        <f t="shared" si="26"/>
        <v>0</v>
      </c>
      <c r="BC78" s="9">
        <f t="shared" si="26"/>
        <v>0</v>
      </c>
      <c r="BD78" s="9">
        <f t="shared" si="26"/>
        <v>0</v>
      </c>
      <c r="BE78" s="9">
        <f t="shared" si="26"/>
        <v>0</v>
      </c>
      <c r="BF78" s="9">
        <f t="shared" si="26"/>
        <v>0</v>
      </c>
      <c r="BG78" s="9">
        <f t="shared" si="26"/>
        <v>0</v>
      </c>
      <c r="BH78" s="9">
        <f t="shared" si="26"/>
        <v>0</v>
      </c>
      <c r="BI78" s="9">
        <f t="shared" si="26"/>
        <v>0</v>
      </c>
      <c r="BJ78" s="9">
        <f t="shared" si="26"/>
        <v>0</v>
      </c>
      <c r="BK78" s="9">
        <f t="shared" si="26"/>
        <v>0</v>
      </c>
      <c r="BL78" s="9">
        <f t="shared" si="26"/>
        <v>0</v>
      </c>
      <c r="BM78" s="9">
        <f t="shared" si="26"/>
        <v>0</v>
      </c>
      <c r="BN78" s="38">
        <f t="shared" si="25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>
        <f t="shared" si="26"/>
        <v>0</v>
      </c>
      <c r="AQ79" s="9">
        <f t="shared" si="26"/>
        <v>0</v>
      </c>
      <c r="AR79" s="9">
        <f t="shared" si="26"/>
        <v>0</v>
      </c>
      <c r="AS79" s="9">
        <f t="shared" si="26"/>
        <v>0</v>
      </c>
      <c r="AT79" s="9">
        <f t="shared" si="26"/>
        <v>0</v>
      </c>
      <c r="AU79" s="9">
        <f t="shared" si="26"/>
        <v>0</v>
      </c>
      <c r="AV79" s="9">
        <f t="shared" si="26"/>
        <v>0</v>
      </c>
      <c r="AW79" s="9">
        <f t="shared" si="26"/>
        <v>0</v>
      </c>
      <c r="AX79" s="9">
        <f t="shared" si="26"/>
        <v>0</v>
      </c>
      <c r="AY79" s="9">
        <f t="shared" si="26"/>
        <v>0</v>
      </c>
      <c r="AZ79" s="9">
        <f t="shared" si="26"/>
        <v>0</v>
      </c>
      <c r="BA79" s="9">
        <f t="shared" si="26"/>
        <v>0</v>
      </c>
      <c r="BB79" s="9">
        <f t="shared" si="26"/>
        <v>0</v>
      </c>
      <c r="BC79" s="9">
        <f t="shared" si="26"/>
        <v>0</v>
      </c>
      <c r="BD79" s="9">
        <f t="shared" si="26"/>
        <v>0</v>
      </c>
      <c r="BE79" s="9">
        <f t="shared" si="26"/>
        <v>0</v>
      </c>
      <c r="BF79" s="9">
        <f t="shared" si="26"/>
        <v>0</v>
      </c>
      <c r="BG79" s="9">
        <f t="shared" si="26"/>
        <v>0</v>
      </c>
      <c r="BH79" s="9">
        <f t="shared" si="26"/>
        <v>0</v>
      </c>
      <c r="BI79" s="9">
        <f t="shared" si="26"/>
        <v>0</v>
      </c>
      <c r="BJ79" s="9">
        <f t="shared" si="26"/>
        <v>0</v>
      </c>
      <c r="BK79" s="9">
        <f t="shared" si="26"/>
        <v>0</v>
      </c>
      <c r="BL79" s="9">
        <f t="shared" si="26"/>
        <v>0</v>
      </c>
      <c r="BM79" s="9">
        <f t="shared" si="26"/>
        <v>0</v>
      </c>
      <c r="BN79" s="38">
        <f t="shared" si="25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>
        <f t="shared" si="28"/>
        <v>0</v>
      </c>
      <c r="AQ80" s="9">
        <f t="shared" si="28"/>
        <v>0</v>
      </c>
      <c r="AR80" s="9">
        <f t="shared" si="28"/>
        <v>0</v>
      </c>
      <c r="AS80" s="9">
        <f t="shared" si="28"/>
        <v>0</v>
      </c>
      <c r="AT80" s="9">
        <f t="shared" si="28"/>
        <v>0</v>
      </c>
      <c r="AU80" s="9">
        <f t="shared" si="28"/>
        <v>0</v>
      </c>
      <c r="AV80" s="9">
        <f t="shared" si="28"/>
        <v>0</v>
      </c>
      <c r="AW80" s="9">
        <f t="shared" si="28"/>
        <v>0</v>
      </c>
      <c r="AX80" s="9">
        <f t="shared" si="28"/>
        <v>0</v>
      </c>
      <c r="AY80" s="9">
        <f t="shared" si="28"/>
        <v>0</v>
      </c>
      <c r="AZ80" s="9">
        <f t="shared" si="28"/>
        <v>0</v>
      </c>
      <c r="BA80" s="9">
        <f t="shared" si="28"/>
        <v>0</v>
      </c>
      <c r="BB80" s="9">
        <f t="shared" si="28"/>
        <v>0</v>
      </c>
      <c r="BC80" s="9">
        <f t="shared" si="28"/>
        <v>0</v>
      </c>
      <c r="BD80" s="9">
        <f t="shared" si="28"/>
        <v>0</v>
      </c>
      <c r="BE80" s="9">
        <f t="shared" si="28"/>
        <v>0</v>
      </c>
      <c r="BF80" s="9">
        <f t="shared" si="28"/>
        <v>0</v>
      </c>
      <c r="BG80" s="9">
        <f t="shared" si="28"/>
        <v>0</v>
      </c>
      <c r="BH80" s="9">
        <f t="shared" si="28"/>
        <v>0</v>
      </c>
      <c r="BI80" s="9">
        <f t="shared" si="28"/>
        <v>0</v>
      </c>
      <c r="BJ80" s="9">
        <f t="shared" si="28"/>
        <v>0</v>
      </c>
      <c r="BK80" s="9">
        <f t="shared" si="28"/>
        <v>0</v>
      </c>
      <c r="BL80" s="9">
        <f t="shared" si="28"/>
        <v>0</v>
      </c>
      <c r="BM80" s="9">
        <f t="shared" si="28"/>
        <v>0</v>
      </c>
      <c r="BN80" s="38">
        <f t="shared" si="25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522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0</v>
      </c>
      <c r="J82" s="9">
        <f t="shared" si="29"/>
        <v>0</v>
      </c>
      <c r="K82" s="9">
        <f t="shared" si="29"/>
        <v>0</v>
      </c>
      <c r="L82" s="9">
        <f t="shared" si="29"/>
        <v>0</v>
      </c>
      <c r="M82" s="9">
        <f t="shared" si="29"/>
        <v>0</v>
      </c>
      <c r="N82" s="9">
        <f t="shared" si="29"/>
        <v>0</v>
      </c>
      <c r="O82" s="9">
        <f t="shared" si="29"/>
        <v>576.35</v>
      </c>
      <c r="P82" s="9">
        <f t="shared" si="29"/>
        <v>576.35</v>
      </c>
      <c r="Q82" s="9">
        <f t="shared" si="29"/>
        <v>1122.3</v>
      </c>
      <c r="R82" s="9">
        <f t="shared" si="29"/>
        <v>2524.1900000000005</v>
      </c>
      <c r="S82" s="9">
        <f t="shared" si="29"/>
        <v>3394.6650000000004</v>
      </c>
      <c r="T82" s="9">
        <f t="shared" si="29"/>
        <v>6789.3300000000008</v>
      </c>
      <c r="U82" s="9">
        <f t="shared" si="29"/>
        <v>6789.3300000000008</v>
      </c>
      <c r="V82" s="9">
        <f t="shared" si="29"/>
        <v>6789.3300000000008</v>
      </c>
      <c r="W82" s="9">
        <f t="shared" si="29"/>
        <v>6789.3300000000008</v>
      </c>
      <c r="X82" s="9">
        <f t="shared" si="29"/>
        <v>6789.3300000000008</v>
      </c>
      <c r="Y82" s="9">
        <f t="shared" si="29"/>
        <v>7659.8050000000003</v>
      </c>
      <c r="Z82" s="9">
        <f t="shared" si="29"/>
        <v>8530.2800000000007</v>
      </c>
      <c r="AA82" s="9">
        <f t="shared" si="29"/>
        <v>8560.1237500000007</v>
      </c>
      <c r="AB82" s="9">
        <f t="shared" si="29"/>
        <v>10214.307500000001</v>
      </c>
      <c r="AC82" s="9">
        <f t="shared" si="29"/>
        <v>10243.526250000001</v>
      </c>
      <c r="AD82" s="9">
        <f t="shared" si="29"/>
        <v>13653.38</v>
      </c>
      <c r="AE82" s="9">
        <f t="shared" si="29"/>
        <v>21827.058000000005</v>
      </c>
      <c r="AF82" s="9">
        <f t="shared" si="29"/>
        <v>24635.2215</v>
      </c>
      <c r="AG82" s="9">
        <f t="shared" si="29"/>
        <v>24635.2215</v>
      </c>
      <c r="AH82" s="9">
        <f t="shared" si="29"/>
        <v>27352.51</v>
      </c>
      <c r="AI82" s="9">
        <f t="shared" si="29"/>
        <v>27352.51</v>
      </c>
      <c r="AJ82" s="9">
        <f t="shared" si="29"/>
        <v>27352.51</v>
      </c>
      <c r="AK82" s="9">
        <f t="shared" si="29"/>
        <v>24658.0965</v>
      </c>
      <c r="AL82" s="9">
        <f t="shared" si="29"/>
        <v>24680.9715</v>
      </c>
      <c r="AM82" s="9">
        <f t="shared" si="29"/>
        <v>21996.339250000005</v>
      </c>
      <c r="AN82" s="9">
        <f t="shared" si="29"/>
        <v>19320.550750000002</v>
      </c>
      <c r="AO82" s="9">
        <f t="shared" si="29"/>
        <v>16635.2935</v>
      </c>
      <c r="AP82" s="9">
        <f t="shared" si="29"/>
        <v>25620.770799999998</v>
      </c>
      <c r="AQ82" s="9">
        <f t="shared" si="29"/>
        <v>40872.667500000003</v>
      </c>
      <c r="AR82" s="9">
        <f t="shared" si="29"/>
        <v>46133.167050000004</v>
      </c>
      <c r="AS82" s="9">
        <f t="shared" si="29"/>
        <v>46133.167050000004</v>
      </c>
      <c r="AT82" s="9">
        <f t="shared" si="29"/>
        <v>51162.490625000006</v>
      </c>
      <c r="AU82" s="9">
        <f t="shared" si="29"/>
        <v>51162.490625000006</v>
      </c>
      <c r="AV82" s="9">
        <f t="shared" si="29"/>
        <v>51162.490625000006</v>
      </c>
      <c r="AW82" s="9">
        <f t="shared" si="29"/>
        <v>46158.667050000004</v>
      </c>
      <c r="AX82" s="9">
        <f t="shared" si="29"/>
        <v>46184.167050000004</v>
      </c>
      <c r="AY82" s="9">
        <f t="shared" si="29"/>
        <v>41062.355000000003</v>
      </c>
      <c r="AZ82" s="9">
        <f t="shared" si="29"/>
        <v>36074.781425000001</v>
      </c>
      <c r="BA82" s="9">
        <f t="shared" si="29"/>
        <v>30952.094375000001</v>
      </c>
      <c r="BB82" s="9">
        <f t="shared" si="29"/>
        <v>43572.210675000002</v>
      </c>
      <c r="BC82" s="9">
        <f t="shared" si="29"/>
        <v>69690.999580000003</v>
      </c>
      <c r="BD82" s="9">
        <f t="shared" si="29"/>
        <v>78492.241714999996</v>
      </c>
      <c r="BE82" s="9">
        <f t="shared" si="29"/>
        <v>78492.241714999996</v>
      </c>
      <c r="BF82" s="9">
        <f t="shared" si="29"/>
        <v>87186.171350000004</v>
      </c>
      <c r="BG82" s="9">
        <f t="shared" si="29"/>
        <v>87186.171350000004</v>
      </c>
      <c r="BH82" s="9">
        <f t="shared" si="29"/>
        <v>87186.171350000004</v>
      </c>
      <c r="BI82" s="9">
        <f t="shared" si="29"/>
        <v>78517.741714999996</v>
      </c>
      <c r="BJ82" s="9">
        <f t="shared" si="29"/>
        <v>78543.241714999996</v>
      </c>
      <c r="BK82" s="9">
        <f t="shared" si="29"/>
        <v>69880.687080000003</v>
      </c>
      <c r="BL82" s="9">
        <f t="shared" si="29"/>
        <v>61228.507444999996</v>
      </c>
      <c r="BM82" s="9">
        <f t="shared" si="29"/>
        <v>52565.077810000003</v>
      </c>
    </row>
    <row r="83" spans="2:67" x14ac:dyDescent="0.15">
      <c r="B83" s="15"/>
    </row>
    <row r="84" spans="2:67" x14ac:dyDescent="0.15">
      <c r="B84" s="16" t="s">
        <v>518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519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521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523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718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740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666</v>
      </c>
      <c r="C3" s="10"/>
      <c r="D3" s="184">
        <f>REV_DB!E20</f>
        <v>75</v>
      </c>
      <c r="E3" s="184">
        <f>REV_DB!F20</f>
        <v>976</v>
      </c>
      <c r="F3" s="184">
        <f>REV_DB!G20</f>
        <v>2400</v>
      </c>
      <c r="G3" s="184">
        <f>REV_DB!H20</f>
        <v>3753</v>
      </c>
      <c r="H3" s="184">
        <f>REV_DB!I20</f>
        <v>5400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376</v>
      </c>
      <c r="C4" s="34"/>
      <c r="D4" s="63">
        <f>REV_DB!E24</f>
        <v>150000</v>
      </c>
      <c r="E4" s="63">
        <f>REV_DB!F24</f>
        <v>4026000</v>
      </c>
      <c r="F4" s="63">
        <f>REV_DB!G24</f>
        <v>12240000</v>
      </c>
      <c r="G4" s="63">
        <f>REV_DB!H24</f>
        <v>21955050</v>
      </c>
      <c r="H4" s="63">
        <f>REV_DB!I24</f>
        <v>35235000</v>
      </c>
      <c r="I4" s="181">
        <f>SUM(D4:H4)</f>
        <v>73606050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381</v>
      </c>
      <c r="C5" s="34"/>
      <c r="D5" s="63">
        <f>REV_DB!E17</f>
        <v>91000</v>
      </c>
      <c r="E5" s="63">
        <f>REV_DB!F17</f>
        <v>3402941.9</v>
      </c>
      <c r="F5" s="63">
        <f>REV_DB!G17</f>
        <v>10963986.5</v>
      </c>
      <c r="G5" s="63">
        <f>REV_DB!H17</f>
        <v>20507172.366999999</v>
      </c>
      <c r="H5" s="63">
        <f>REV_DB!I17</f>
        <v>34901658.539999999</v>
      </c>
      <c r="I5" s="181">
        <f>SUM(D5:H5)</f>
        <v>69866759.306999996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741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737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738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739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723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713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724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703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714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712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715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716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717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744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743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#DIV/0!</v>
      </c>
      <c r="H25" s="63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725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706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742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401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418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444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464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465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728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63" t="s">
        <v>36</v>
      </c>
      <c r="Q34" s="363"/>
      <c r="R34" s="363"/>
      <c r="S34" s="363"/>
      <c r="T34" s="363"/>
      <c r="U34" s="363"/>
      <c r="V34" s="363"/>
      <c r="W34" s="363"/>
      <c r="X34" s="363"/>
      <c r="Y34" s="363"/>
      <c r="Z34" s="363"/>
      <c r="AA34" s="363"/>
      <c r="AB34" s="363" t="s">
        <v>37</v>
      </c>
      <c r="AC34" s="363"/>
      <c r="AD34" s="363"/>
      <c r="AE34" s="363"/>
      <c r="AF34" s="363"/>
      <c r="AG34" s="363"/>
      <c r="AH34" s="363"/>
      <c r="AI34" s="363"/>
      <c r="AJ34" s="363"/>
      <c r="AK34" s="363"/>
      <c r="AL34" s="363"/>
      <c r="AM34" s="363"/>
      <c r="AN34" s="363" t="s">
        <v>38</v>
      </c>
      <c r="AO34" s="363"/>
      <c r="AP34" s="363"/>
      <c r="AQ34" s="363"/>
      <c r="AR34" s="363"/>
      <c r="AS34" s="363"/>
      <c r="AT34" s="363"/>
      <c r="AU34" s="363"/>
      <c r="AV34" s="363"/>
      <c r="AW34" s="363"/>
      <c r="AX34" s="363"/>
      <c r="AY34" s="363"/>
      <c r="AZ34" s="363" t="s">
        <v>39</v>
      </c>
      <c r="BA34" s="363"/>
      <c r="BB34" s="363"/>
      <c r="BC34" s="363"/>
      <c r="BD34" s="363"/>
      <c r="BE34" s="363"/>
      <c r="BF34" s="363"/>
      <c r="BG34" s="363"/>
      <c r="BH34" s="363"/>
      <c r="BI34" s="363"/>
      <c r="BJ34" s="363"/>
      <c r="BK34" s="363"/>
      <c r="BL34" s="35"/>
    </row>
    <row r="35" spans="1:75" s="14" customFormat="1" x14ac:dyDescent="0.15">
      <c r="B35" s="47" t="s">
        <v>719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67" t="s">
        <v>35</v>
      </c>
      <c r="E38" s="367"/>
      <c r="F38" s="367"/>
      <c r="G38" s="367"/>
      <c r="H38" s="367"/>
      <c r="I38" s="367"/>
      <c r="J38" s="367"/>
      <c r="K38" s="367"/>
      <c r="L38" s="367"/>
      <c r="M38" s="367"/>
      <c r="N38" s="367"/>
      <c r="O38" s="367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708</v>
      </c>
      <c r="BM39" s="36" t="s">
        <v>624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711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401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402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403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408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416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404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407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414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409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400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411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412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413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417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415</v>
      </c>
    </row>
    <row r="61" spans="1:63" x14ac:dyDescent="0.15">
      <c r="A61" s="75"/>
      <c r="B61" s="50"/>
    </row>
    <row r="62" spans="1:63" x14ac:dyDescent="0.15">
      <c r="A62" s="75"/>
      <c r="B62" s="128" t="s">
        <v>414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409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400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411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412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410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413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418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443</v>
      </c>
    </row>
    <row r="73" spans="1:63" x14ac:dyDescent="0.15">
      <c r="A73" s="75"/>
      <c r="B73" s="124" t="s">
        <v>426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419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444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464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465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420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445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442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709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710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703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704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705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706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703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704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705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706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703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704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705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706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703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704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705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706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703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704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705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706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703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704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705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706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704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706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707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zoomScaleNormal="100" workbookViewId="0">
      <pane xSplit="2" ySplit="2" topLeftCell="P4" activePane="bottomRight" state="frozen"/>
      <selection pane="topRight" activeCell="C1" sqref="C1"/>
      <selection pane="bottomLeft" activeCell="A3" sqref="A3"/>
      <selection pane="bottomRight" activeCell="B2" sqref="B2"/>
    </sheetView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63" t="s">
        <v>35</v>
      </c>
      <c r="E1" s="363"/>
      <c r="F1" s="363"/>
      <c r="G1" s="363"/>
      <c r="H1" s="363"/>
      <c r="I1" s="363"/>
      <c r="J1" s="363"/>
      <c r="K1" s="363"/>
      <c r="L1" s="363"/>
      <c r="M1" s="363"/>
      <c r="N1" s="363"/>
      <c r="O1" s="363"/>
      <c r="P1" s="363" t="s">
        <v>36</v>
      </c>
      <c r="Q1" s="363"/>
      <c r="R1" s="363"/>
      <c r="S1" s="363"/>
      <c r="T1" s="363"/>
      <c r="U1" s="363"/>
      <c r="V1" s="363"/>
      <c r="W1" s="363"/>
      <c r="X1" s="363"/>
      <c r="Y1" s="363"/>
      <c r="Z1" s="363"/>
      <c r="AA1" s="363"/>
      <c r="AB1" s="363" t="s">
        <v>37</v>
      </c>
      <c r="AC1" s="363"/>
      <c r="AD1" s="363"/>
      <c r="AE1" s="363"/>
      <c r="AF1" s="363"/>
      <c r="AG1" s="363"/>
      <c r="AH1" s="363"/>
      <c r="AI1" s="363"/>
      <c r="AJ1" s="363"/>
      <c r="AK1" s="363"/>
      <c r="AL1" s="363"/>
      <c r="AM1" s="363"/>
      <c r="AN1" s="363" t="s">
        <v>38</v>
      </c>
      <c r="AO1" s="363"/>
      <c r="AP1" s="363"/>
      <c r="AQ1" s="363"/>
      <c r="AR1" s="363"/>
      <c r="AS1" s="363"/>
      <c r="AT1" s="363"/>
      <c r="AU1" s="363"/>
      <c r="AV1" s="363"/>
      <c r="AW1" s="363"/>
      <c r="AX1" s="363"/>
      <c r="AY1" s="363"/>
      <c r="AZ1" s="363" t="s">
        <v>39</v>
      </c>
      <c r="BA1" s="363"/>
      <c r="BB1" s="363"/>
      <c r="BC1" s="363"/>
      <c r="BD1" s="363"/>
      <c r="BE1" s="363"/>
      <c r="BF1" s="363"/>
      <c r="BG1" s="363"/>
      <c r="BH1" s="363"/>
      <c r="BI1" s="363"/>
      <c r="BJ1" s="363"/>
      <c r="BK1" s="363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401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402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403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408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416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404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407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414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409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400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411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412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413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417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415</v>
      </c>
    </row>
    <row r="22" spans="1:63" x14ac:dyDescent="0.15">
      <c r="B22" s="50"/>
    </row>
    <row r="23" spans="1:63" x14ac:dyDescent="0.15">
      <c r="B23" s="128" t="s">
        <v>414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409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400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411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412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410</v>
      </c>
    </row>
    <row r="29" spans="1:63" x14ac:dyDescent="0.15">
      <c r="B29" s="128" t="s">
        <v>413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418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443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426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419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444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464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465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420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445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442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4"/>
  <sheetViews>
    <sheetView tabSelected="1" zoomScaleNormal="10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C20" sqref="C20"/>
    </sheetView>
  </sheetViews>
  <sheetFormatPr baseColWidth="10" defaultColWidth="9.1640625" defaultRowHeight="13" x14ac:dyDescent="0.15"/>
  <cols>
    <col min="1" max="1" width="27" style="33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63" t="s">
        <v>650</v>
      </c>
      <c r="C2" s="363"/>
      <c r="D2" s="363"/>
      <c r="E2" s="363"/>
      <c r="F2" s="363"/>
      <c r="G2" s="363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t="s">
        <v>641</v>
      </c>
      <c r="B6" s="372">
        <v>650000</v>
      </c>
      <c r="C6" s="372">
        <v>700000</v>
      </c>
      <c r="D6" s="372">
        <v>1000000</v>
      </c>
      <c r="E6" s="372">
        <v>1250000</v>
      </c>
      <c r="F6" s="372">
        <v>1500000</v>
      </c>
      <c r="G6" s="169">
        <f>SUM(B6:F6)</f>
        <v>5100000</v>
      </c>
      <c r="H6" s="173"/>
      <c r="I6"/>
      <c r="J6"/>
      <c r="K6"/>
      <c r="L6"/>
      <c r="M6"/>
    </row>
    <row r="7" spans="1:14" x14ac:dyDescent="0.15">
      <c r="A7" t="s">
        <v>639</v>
      </c>
      <c r="C7" s="373">
        <v>0.05</v>
      </c>
      <c r="D7" s="373">
        <v>0.06</v>
      </c>
      <c r="E7" s="373">
        <v>0.06</v>
      </c>
      <c r="F7" s="373">
        <v>0.06</v>
      </c>
      <c r="G7" s="116"/>
      <c r="H7"/>
      <c r="I7"/>
      <c r="J7"/>
      <c r="K7"/>
      <c r="L7"/>
      <c r="M7"/>
    </row>
    <row r="8" spans="1:14" x14ac:dyDescent="0.15">
      <c r="A8" t="s">
        <v>640</v>
      </c>
      <c r="C8" s="169">
        <f>C6*C7</f>
        <v>35000</v>
      </c>
      <c r="D8" s="169">
        <f>D6*D7</f>
        <v>60000</v>
      </c>
      <c r="E8" s="169">
        <f>E6*E7</f>
        <v>75000</v>
      </c>
      <c r="F8" s="169">
        <f>F6*F7</f>
        <v>90000</v>
      </c>
      <c r="G8" s="169">
        <f>SUM(B8:F8)</f>
        <v>260000</v>
      </c>
      <c r="H8" s="173"/>
      <c r="I8"/>
      <c r="J8"/>
      <c r="K8"/>
      <c r="L8"/>
      <c r="M8"/>
    </row>
    <row r="9" spans="1:14" x14ac:dyDescent="0.15">
      <c r="A9" t="s">
        <v>644</v>
      </c>
      <c r="B9" s="268"/>
      <c r="C9" s="373">
        <v>2.7859999999999999E-2</v>
      </c>
      <c r="D9" s="373">
        <v>0.04</v>
      </c>
      <c r="E9" s="373">
        <v>0.05</v>
      </c>
      <c r="F9" s="373">
        <v>0.06</v>
      </c>
      <c r="G9" s="170"/>
      <c r="H9"/>
      <c r="I9"/>
      <c r="J9"/>
      <c r="K9"/>
      <c r="L9"/>
      <c r="M9"/>
    </row>
    <row r="10" spans="1:14" x14ac:dyDescent="0.15">
      <c r="A10" t="s">
        <v>638</v>
      </c>
      <c r="B10" s="372">
        <f>[1]PREC_MERCADO_CWS!$U$31</f>
        <v>74</v>
      </c>
      <c r="C10" s="169">
        <f>C9*C8</f>
        <v>975.1</v>
      </c>
      <c r="D10" s="169">
        <f>D9*D8</f>
        <v>2400</v>
      </c>
      <c r="E10" s="169">
        <f>E9*E8</f>
        <v>3750</v>
      </c>
      <c r="F10" s="169">
        <f>F9*F8</f>
        <v>5400</v>
      </c>
      <c r="G10" s="169">
        <f>SUM(B10:F10)</f>
        <v>12599.1</v>
      </c>
      <c r="H10"/>
      <c r="I10"/>
      <c r="J10"/>
      <c r="K10"/>
      <c r="L10"/>
      <c r="M10"/>
    </row>
    <row r="11" spans="1:14" x14ac:dyDescent="0.15">
      <c r="A11"/>
      <c r="C11" s="297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63" t="s">
        <v>651</v>
      </c>
      <c r="C12" s="363"/>
      <c r="D12" s="363"/>
      <c r="E12" s="363"/>
      <c r="F12" s="363"/>
      <c r="G12" s="363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B14" s="34" t="s">
        <v>40</v>
      </c>
      <c r="C14" s="34" t="s">
        <v>41</v>
      </c>
      <c r="D14" s="34" t="s">
        <v>42</v>
      </c>
      <c r="E14" s="34" t="s">
        <v>43</v>
      </c>
      <c r="F14" s="34" t="s">
        <v>44</v>
      </c>
      <c r="G14" s="34" t="s">
        <v>45</v>
      </c>
      <c r="H14" s="34" t="s">
        <v>46</v>
      </c>
      <c r="I14" s="34" t="s">
        <v>47</v>
      </c>
      <c r="J14" s="34" t="s">
        <v>48</v>
      </c>
      <c r="K14" s="34" t="s">
        <v>49</v>
      </c>
      <c r="L14" s="34" t="s">
        <v>50</v>
      </c>
      <c r="M14" s="34" t="s">
        <v>51</v>
      </c>
      <c r="N14" s="34" t="s">
        <v>218</v>
      </c>
    </row>
    <row r="15" spans="1:14" x14ac:dyDescent="0.15">
      <c r="A15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21" t="s">
        <v>642</v>
      </c>
      <c r="B16" s="373">
        <v>0.05</v>
      </c>
      <c r="C16" s="373">
        <v>0.08</v>
      </c>
      <c r="D16" s="373">
        <v>0.09</v>
      </c>
      <c r="E16" s="373">
        <v>0.09</v>
      </c>
      <c r="F16" s="373">
        <v>0.1</v>
      </c>
      <c r="G16" s="373">
        <v>0.11</v>
      </c>
      <c r="H16" s="373">
        <v>0.09</v>
      </c>
      <c r="I16" s="373">
        <v>0.1</v>
      </c>
      <c r="J16" s="373">
        <v>0.08</v>
      </c>
      <c r="K16" s="373">
        <v>0.08</v>
      </c>
      <c r="L16" s="373">
        <v>0.08</v>
      </c>
      <c r="M16" s="373">
        <v>0.05</v>
      </c>
      <c r="N16" s="172">
        <f>SUM(B16:M16)</f>
        <v>0.99999999999999989</v>
      </c>
    </row>
    <row r="17" spans="1:20" ht="13.5" customHeight="1" x14ac:dyDescent="0.15">
      <c r="A17" s="21" t="s">
        <v>643</v>
      </c>
      <c r="B17" s="98">
        <f>B16</f>
        <v>0.05</v>
      </c>
      <c r="C17" s="98">
        <f t="shared" ref="C17:M17" si="0">C16+B17</f>
        <v>0.13</v>
      </c>
      <c r="D17" s="98">
        <f t="shared" si="0"/>
        <v>0.22</v>
      </c>
      <c r="E17" s="98">
        <f t="shared" si="0"/>
        <v>0.31</v>
      </c>
      <c r="F17" s="98">
        <f t="shared" si="0"/>
        <v>0.41000000000000003</v>
      </c>
      <c r="G17" s="98">
        <f t="shared" si="0"/>
        <v>0.52</v>
      </c>
      <c r="H17" s="98">
        <f t="shared" si="0"/>
        <v>0.61</v>
      </c>
      <c r="I17" s="98">
        <f t="shared" si="0"/>
        <v>0.71</v>
      </c>
      <c r="J17" s="98">
        <f t="shared" si="0"/>
        <v>0.78999999999999992</v>
      </c>
      <c r="K17" s="98">
        <f t="shared" si="0"/>
        <v>0.86999999999999988</v>
      </c>
      <c r="L17" s="98">
        <f t="shared" si="0"/>
        <v>0.94999999999999984</v>
      </c>
      <c r="M17" s="98">
        <f t="shared" si="0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331</v>
      </c>
      <c r="C19" s="372">
        <f>[1]PREC_MERCADO_CWS!$B$26</f>
        <v>71280.000000000015</v>
      </c>
    </row>
    <row r="21" spans="1:20" x14ac:dyDescent="0.15">
      <c r="C21" s="363" t="s">
        <v>652</v>
      </c>
      <c r="D21" s="363"/>
      <c r="E21" s="363"/>
      <c r="F21" s="363"/>
    </row>
    <row r="23" spans="1:20" x14ac:dyDescent="0.15">
      <c r="C23" s="34" t="s">
        <v>332</v>
      </c>
      <c r="D23" s="34" t="s">
        <v>653</v>
      </c>
      <c r="E23" s="34" t="s">
        <v>645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74</v>
      </c>
      <c r="D25" s="374">
        <f>C25/$C$19</f>
        <v>1.0381593714927045E-3</v>
      </c>
      <c r="E25" s="180">
        <f>O36</f>
        <v>75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v>975</v>
      </c>
      <c r="D26" s="374">
        <f>(+C26+C25)/$C$19</f>
        <v>1.471661054994388E-2</v>
      </c>
      <c r="E26" s="171">
        <f>O40</f>
        <v>976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2400</v>
      </c>
      <c r="D27" s="374">
        <f>(+C27+C26+C25)/$C$19</f>
        <v>4.8386644219977543E-2</v>
      </c>
      <c r="E27" s="171">
        <f>O44</f>
        <v>2400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3750</v>
      </c>
      <c r="D28" s="374">
        <f>(+C28+C27+C26+C25)/$C$19</f>
        <v>0.10099607182940515</v>
      </c>
      <c r="E28" s="171">
        <f>O48</f>
        <v>3753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5400</v>
      </c>
      <c r="D29" s="374">
        <f>(+C29+C28+C27+C26)/$C$19</f>
        <v>0.17571548821548819</v>
      </c>
      <c r="E29" s="171">
        <f>O52</f>
        <v>5400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12599</v>
      </c>
      <c r="E30" s="171">
        <f>SUM(E25:E29)</f>
        <v>12604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63" t="s">
        <v>654</v>
      </c>
      <c r="C32" s="363"/>
      <c r="D32" s="363"/>
      <c r="E32" s="363"/>
      <c r="F32" s="363"/>
      <c r="G32" s="363"/>
      <c r="H32" s="363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3" t="s">
        <v>333</v>
      </c>
      <c r="C35" s="373"/>
      <c r="D35" s="373"/>
      <c r="E35" s="373"/>
      <c r="F35" s="373"/>
      <c r="G35" s="373"/>
      <c r="H35" s="373"/>
      <c r="I35" s="373"/>
      <c r="J35" s="373"/>
      <c r="K35" s="373"/>
      <c r="L35" s="373">
        <v>0.25</v>
      </c>
      <c r="M35" s="373">
        <v>0.25</v>
      </c>
      <c r="N35" s="373">
        <v>0.5</v>
      </c>
      <c r="O35" s="46">
        <f>SUM(C35:N35)</f>
        <v>1</v>
      </c>
    </row>
    <row r="36" spans="2:15" x14ac:dyDescent="0.15">
      <c r="B36" s="33" t="s">
        <v>215</v>
      </c>
      <c r="C36" s="171">
        <f t="shared" ref="C36:N36" si="1">ROUND(($C$25*C35),0)</f>
        <v>0</v>
      </c>
      <c r="D36" s="171">
        <f t="shared" si="1"/>
        <v>0</v>
      </c>
      <c r="E36" s="171">
        <f t="shared" si="1"/>
        <v>0</v>
      </c>
      <c r="F36" s="171">
        <f t="shared" si="1"/>
        <v>0</v>
      </c>
      <c r="G36" s="171">
        <f t="shared" si="1"/>
        <v>0</v>
      </c>
      <c r="H36" s="171">
        <f t="shared" si="1"/>
        <v>0</v>
      </c>
      <c r="I36" s="171">
        <f t="shared" si="1"/>
        <v>0</v>
      </c>
      <c r="J36" s="171">
        <f t="shared" si="1"/>
        <v>0</v>
      </c>
      <c r="K36" s="171">
        <f t="shared" si="1"/>
        <v>0</v>
      </c>
      <c r="L36" s="171">
        <f t="shared" si="1"/>
        <v>19</v>
      </c>
      <c r="M36" s="171">
        <f t="shared" si="1"/>
        <v>19</v>
      </c>
      <c r="N36" s="171">
        <f t="shared" si="1"/>
        <v>37</v>
      </c>
      <c r="O36" s="171">
        <f>SUM(C36:N36)</f>
        <v>75</v>
      </c>
    </row>
    <row r="38" spans="2:15" x14ac:dyDescent="0.15">
      <c r="B38" s="14" t="s">
        <v>334</v>
      </c>
      <c r="C38" s="10" t="s">
        <v>40</v>
      </c>
      <c r="D38" s="10" t="s">
        <v>41</v>
      </c>
      <c r="E38" s="10" t="s">
        <v>42</v>
      </c>
      <c r="F38" s="10" t="s">
        <v>43</v>
      </c>
      <c r="G38" s="10" t="s">
        <v>44</v>
      </c>
      <c r="H38" s="10" t="s">
        <v>45</v>
      </c>
      <c r="I38" s="10" t="s">
        <v>46</v>
      </c>
      <c r="J38" s="10" t="s">
        <v>47</v>
      </c>
      <c r="K38" s="10" t="s">
        <v>48</v>
      </c>
      <c r="L38" s="10" t="s">
        <v>49</v>
      </c>
      <c r="M38" s="10" t="s">
        <v>50</v>
      </c>
      <c r="N38" s="10" t="s">
        <v>51</v>
      </c>
      <c r="O38" s="14" t="s">
        <v>218</v>
      </c>
    </row>
    <row r="39" spans="2:15" x14ac:dyDescent="0.15">
      <c r="B39" s="33" t="s">
        <v>333</v>
      </c>
      <c r="C39" s="373">
        <v>0.03</v>
      </c>
      <c r="D39" s="373">
        <v>0.04</v>
      </c>
      <c r="E39" s="373">
        <v>0.08</v>
      </c>
      <c r="F39" s="373">
        <v>0.08</v>
      </c>
      <c r="G39" s="373">
        <v>0.08</v>
      </c>
      <c r="H39" s="373">
        <v>0.08</v>
      </c>
      <c r="I39" s="373">
        <v>0.08</v>
      </c>
      <c r="J39" s="373">
        <v>0.09</v>
      </c>
      <c r="K39" s="373">
        <v>0.1</v>
      </c>
      <c r="L39" s="373">
        <v>0.1</v>
      </c>
      <c r="M39" s="373">
        <v>0.12</v>
      </c>
      <c r="N39" s="373">
        <v>0.12</v>
      </c>
      <c r="O39" s="46">
        <f>SUM(C39:N39)</f>
        <v>1</v>
      </c>
    </row>
    <row r="40" spans="2:15" x14ac:dyDescent="0.15">
      <c r="B40" s="33" t="s">
        <v>215</v>
      </c>
      <c r="C40" s="171">
        <f>ROUND(($C$26*C39),0)</f>
        <v>29</v>
      </c>
      <c r="D40" s="171">
        <f t="shared" ref="C40:N40" si="2">ROUND(($C$26*D39),0)</f>
        <v>39</v>
      </c>
      <c r="E40" s="171">
        <f t="shared" si="2"/>
        <v>78</v>
      </c>
      <c r="F40" s="171">
        <f t="shared" si="2"/>
        <v>78</v>
      </c>
      <c r="G40" s="171">
        <f t="shared" si="2"/>
        <v>78</v>
      </c>
      <c r="H40" s="171">
        <f t="shared" si="2"/>
        <v>78</v>
      </c>
      <c r="I40" s="171">
        <f t="shared" si="2"/>
        <v>78</v>
      </c>
      <c r="J40" s="171">
        <f t="shared" si="2"/>
        <v>88</v>
      </c>
      <c r="K40" s="171">
        <f t="shared" si="2"/>
        <v>98</v>
      </c>
      <c r="L40" s="171">
        <f t="shared" si="2"/>
        <v>98</v>
      </c>
      <c r="M40" s="171">
        <f t="shared" si="2"/>
        <v>117</v>
      </c>
      <c r="N40" s="171">
        <f t="shared" si="2"/>
        <v>117</v>
      </c>
      <c r="O40" s="171">
        <f>SUM(C40:N40)</f>
        <v>976</v>
      </c>
    </row>
    <row r="42" spans="2:15" x14ac:dyDescent="0.15">
      <c r="B42" s="14" t="s">
        <v>335</v>
      </c>
      <c r="C42" s="10" t="s">
        <v>40</v>
      </c>
      <c r="D42" s="10" t="s">
        <v>41</v>
      </c>
      <c r="E42" s="10" t="s">
        <v>42</v>
      </c>
      <c r="F42" s="10" t="s">
        <v>43</v>
      </c>
      <c r="G42" s="10" t="s">
        <v>44</v>
      </c>
      <c r="H42" s="10" t="s">
        <v>45</v>
      </c>
      <c r="I42" s="10" t="s">
        <v>46</v>
      </c>
      <c r="J42" s="10" t="s">
        <v>47</v>
      </c>
      <c r="K42" s="10" t="s">
        <v>48</v>
      </c>
      <c r="L42" s="10" t="s">
        <v>49</v>
      </c>
      <c r="M42" s="10" t="s">
        <v>50</v>
      </c>
      <c r="N42" s="10" t="s">
        <v>51</v>
      </c>
      <c r="O42" s="14" t="s">
        <v>218</v>
      </c>
    </row>
    <row r="43" spans="2:15" x14ac:dyDescent="0.15">
      <c r="B43" s="33" t="s">
        <v>333</v>
      </c>
      <c r="C43" s="373">
        <v>0.05</v>
      </c>
      <c r="D43" s="373">
        <v>0.08</v>
      </c>
      <c r="E43" s="373">
        <v>0.09</v>
      </c>
      <c r="F43" s="373">
        <v>0.09</v>
      </c>
      <c r="G43" s="373">
        <v>0.1</v>
      </c>
      <c r="H43" s="373">
        <v>0.1</v>
      </c>
      <c r="I43" s="373">
        <v>0.1</v>
      </c>
      <c r="J43" s="373">
        <v>0.09</v>
      </c>
      <c r="K43" s="373">
        <v>0.09</v>
      </c>
      <c r="L43" s="373">
        <v>0.08</v>
      </c>
      <c r="M43" s="373">
        <v>7.0000000000000007E-2</v>
      </c>
      <c r="N43" s="373">
        <v>0.06</v>
      </c>
      <c r="O43" s="46">
        <f>SUM(C43:N43)</f>
        <v>1</v>
      </c>
    </row>
    <row r="44" spans="2:15" x14ac:dyDescent="0.15">
      <c r="B44" s="33" t="s">
        <v>215</v>
      </c>
      <c r="C44" s="171">
        <f t="shared" ref="C44:N44" si="3">ROUND(($C$27*C43),0)</f>
        <v>120</v>
      </c>
      <c r="D44" s="171">
        <f t="shared" si="3"/>
        <v>192</v>
      </c>
      <c r="E44" s="171">
        <f t="shared" si="3"/>
        <v>216</v>
      </c>
      <c r="F44" s="171">
        <f t="shared" si="3"/>
        <v>216</v>
      </c>
      <c r="G44" s="171">
        <f t="shared" si="3"/>
        <v>240</v>
      </c>
      <c r="H44" s="171">
        <f t="shared" si="3"/>
        <v>240</v>
      </c>
      <c r="I44" s="171">
        <f t="shared" si="3"/>
        <v>240</v>
      </c>
      <c r="J44" s="171">
        <f t="shared" si="3"/>
        <v>216</v>
      </c>
      <c r="K44" s="171">
        <f t="shared" si="3"/>
        <v>216</v>
      </c>
      <c r="L44" s="171">
        <f t="shared" si="3"/>
        <v>192</v>
      </c>
      <c r="M44" s="171">
        <f t="shared" si="3"/>
        <v>168</v>
      </c>
      <c r="N44" s="171">
        <f t="shared" si="3"/>
        <v>144</v>
      </c>
      <c r="O44" s="171">
        <f>SUM(C44:N44)</f>
        <v>2400</v>
      </c>
    </row>
    <row r="46" spans="2:15" x14ac:dyDescent="0.15">
      <c r="B46" s="14" t="s">
        <v>336</v>
      </c>
      <c r="C46" s="10" t="s">
        <v>40</v>
      </c>
      <c r="D46" s="10" t="s">
        <v>41</v>
      </c>
      <c r="E46" s="10" t="s">
        <v>42</v>
      </c>
      <c r="F46" s="10" t="s">
        <v>43</v>
      </c>
      <c r="G46" s="10" t="s">
        <v>44</v>
      </c>
      <c r="H46" s="10" t="s">
        <v>45</v>
      </c>
      <c r="I46" s="10" t="s">
        <v>46</v>
      </c>
      <c r="J46" s="10" t="s">
        <v>47</v>
      </c>
      <c r="K46" s="10" t="s">
        <v>48</v>
      </c>
      <c r="L46" s="10" t="s">
        <v>49</v>
      </c>
      <c r="M46" s="10" t="s">
        <v>50</v>
      </c>
      <c r="N46" s="10" t="s">
        <v>51</v>
      </c>
      <c r="O46" s="14" t="s">
        <v>218</v>
      </c>
    </row>
    <row r="47" spans="2:15" x14ac:dyDescent="0.15">
      <c r="B47" s="33" t="s">
        <v>333</v>
      </c>
      <c r="C47" s="373">
        <v>0.05</v>
      </c>
      <c r="D47" s="373">
        <v>0.08</v>
      </c>
      <c r="E47" s="373">
        <v>0.09</v>
      </c>
      <c r="F47" s="373">
        <v>0.09</v>
      </c>
      <c r="G47" s="373">
        <v>0.1</v>
      </c>
      <c r="H47" s="373">
        <v>0.1</v>
      </c>
      <c r="I47" s="373">
        <v>0.1</v>
      </c>
      <c r="J47" s="373">
        <v>0.09</v>
      </c>
      <c r="K47" s="373">
        <v>0.09</v>
      </c>
      <c r="L47" s="373">
        <v>0.08</v>
      </c>
      <c r="M47" s="373">
        <v>7.0000000000000007E-2</v>
      </c>
      <c r="N47" s="373">
        <v>0.06</v>
      </c>
      <c r="O47" s="46">
        <f>SUM(C47:N47)</f>
        <v>1</v>
      </c>
    </row>
    <row r="48" spans="2:15" x14ac:dyDescent="0.15">
      <c r="B48" s="33" t="s">
        <v>215</v>
      </c>
      <c r="C48" s="171">
        <f t="shared" ref="C48:N48" si="4">ROUND(($C$28*C47),0)</f>
        <v>188</v>
      </c>
      <c r="D48" s="171">
        <f t="shared" si="4"/>
        <v>300</v>
      </c>
      <c r="E48" s="171">
        <f t="shared" si="4"/>
        <v>338</v>
      </c>
      <c r="F48" s="171">
        <f t="shared" si="4"/>
        <v>338</v>
      </c>
      <c r="G48" s="171">
        <f t="shared" si="4"/>
        <v>375</v>
      </c>
      <c r="H48" s="171">
        <f t="shared" si="4"/>
        <v>375</v>
      </c>
      <c r="I48" s="171">
        <f t="shared" si="4"/>
        <v>375</v>
      </c>
      <c r="J48" s="171">
        <f t="shared" si="4"/>
        <v>338</v>
      </c>
      <c r="K48" s="171">
        <f t="shared" si="4"/>
        <v>338</v>
      </c>
      <c r="L48" s="171">
        <f t="shared" si="4"/>
        <v>300</v>
      </c>
      <c r="M48" s="171">
        <f t="shared" si="4"/>
        <v>263</v>
      </c>
      <c r="N48" s="171">
        <f t="shared" si="4"/>
        <v>225</v>
      </c>
      <c r="O48" s="171">
        <f>SUM(C48:N48)</f>
        <v>3753</v>
      </c>
    </row>
    <row r="50" spans="2:19" x14ac:dyDescent="0.15">
      <c r="B50" s="14" t="s">
        <v>39</v>
      </c>
      <c r="C50" s="10" t="s">
        <v>40</v>
      </c>
      <c r="D50" s="10" t="s">
        <v>41</v>
      </c>
      <c r="E50" s="10" t="s">
        <v>42</v>
      </c>
      <c r="F50" s="10" t="s">
        <v>43</v>
      </c>
      <c r="G50" s="10" t="s">
        <v>44</v>
      </c>
      <c r="H50" s="10" t="s">
        <v>45</v>
      </c>
      <c r="I50" s="10" t="s">
        <v>46</v>
      </c>
      <c r="J50" s="10" t="s">
        <v>47</v>
      </c>
      <c r="K50" s="10" t="s">
        <v>48</v>
      </c>
      <c r="L50" s="10" t="s">
        <v>49</v>
      </c>
      <c r="M50" s="10" t="s">
        <v>50</v>
      </c>
      <c r="N50" s="10" t="s">
        <v>51</v>
      </c>
      <c r="O50" s="14" t="s">
        <v>218</v>
      </c>
    </row>
    <row r="51" spans="2:19" x14ac:dyDescent="0.15">
      <c r="B51" s="33" t="s">
        <v>333</v>
      </c>
      <c r="C51" s="373">
        <v>0.05</v>
      </c>
      <c r="D51" s="373">
        <v>0.08</v>
      </c>
      <c r="E51" s="373">
        <v>0.09</v>
      </c>
      <c r="F51" s="373">
        <v>0.09</v>
      </c>
      <c r="G51" s="373">
        <v>0.1</v>
      </c>
      <c r="H51" s="373">
        <v>0.1</v>
      </c>
      <c r="I51" s="373">
        <v>0.1</v>
      </c>
      <c r="J51" s="373">
        <v>0.09</v>
      </c>
      <c r="K51" s="373">
        <v>0.09</v>
      </c>
      <c r="L51" s="373">
        <v>0.08</v>
      </c>
      <c r="M51" s="373">
        <v>7.0000000000000007E-2</v>
      </c>
      <c r="N51" s="373">
        <v>0.06</v>
      </c>
      <c r="O51" s="46">
        <f>SUM(C51:N51)</f>
        <v>1</v>
      </c>
    </row>
    <row r="52" spans="2:19" x14ac:dyDescent="0.15">
      <c r="B52" s="33" t="s">
        <v>215</v>
      </c>
      <c r="C52" s="171">
        <f t="shared" ref="C52:N52" si="5">ROUND(($C$29*C51),0)</f>
        <v>270</v>
      </c>
      <c r="D52" s="171">
        <f t="shared" si="5"/>
        <v>432</v>
      </c>
      <c r="E52" s="171">
        <f t="shared" si="5"/>
        <v>486</v>
      </c>
      <c r="F52" s="171">
        <f t="shared" si="5"/>
        <v>486</v>
      </c>
      <c r="G52" s="171">
        <f t="shared" si="5"/>
        <v>540</v>
      </c>
      <c r="H52" s="171">
        <f t="shared" si="5"/>
        <v>540</v>
      </c>
      <c r="I52" s="171">
        <f t="shared" si="5"/>
        <v>540</v>
      </c>
      <c r="J52" s="171">
        <f t="shared" si="5"/>
        <v>486</v>
      </c>
      <c r="K52" s="171">
        <f t="shared" si="5"/>
        <v>486</v>
      </c>
      <c r="L52" s="171">
        <f t="shared" si="5"/>
        <v>432</v>
      </c>
      <c r="M52" s="171">
        <f t="shared" si="5"/>
        <v>378</v>
      </c>
      <c r="N52" s="171">
        <f t="shared" si="5"/>
        <v>324</v>
      </c>
      <c r="O52" s="171">
        <f>SUM(C52:N52)</f>
        <v>5400</v>
      </c>
    </row>
    <row r="54" spans="2:19" x14ac:dyDescent="0.15"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N22" sqref="N22"/>
    </sheetView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7" width="14.83203125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373</v>
      </c>
      <c r="E3" s="66">
        <f>E24</f>
        <v>150000</v>
      </c>
      <c r="F3" s="66">
        <f>F24</f>
        <v>4026000</v>
      </c>
      <c r="G3" s="66">
        <f>G24</f>
        <v>12240000</v>
      </c>
      <c r="H3" s="66">
        <f>H24</f>
        <v>21955050</v>
      </c>
      <c r="I3" s="66">
        <f>I24</f>
        <v>35235000</v>
      </c>
      <c r="J3" s="118">
        <f>SUM(E3:I3)</f>
        <v>73606050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68175</v>
      </c>
      <c r="F5" s="66">
        <f>F31</f>
        <v>827745.6</v>
      </c>
      <c r="G5" s="66">
        <f>G31</f>
        <v>1911096.0000000002</v>
      </c>
      <c r="H5" s="66">
        <f>H31</f>
        <v>2825862.6329999999</v>
      </c>
      <c r="I5" s="66">
        <f>I31</f>
        <v>2695031.46</v>
      </c>
      <c r="J5" s="118">
        <f>SUM(E5:I5)</f>
        <v>8327910.693</v>
      </c>
    </row>
    <row r="6" spans="2:11" x14ac:dyDescent="0.15">
      <c r="B6" s="33" t="s">
        <v>345</v>
      </c>
      <c r="E6" s="66">
        <f>E3-E5</f>
        <v>81825</v>
      </c>
      <c r="F6" s="66">
        <f>F3-F5</f>
        <v>3198254.4</v>
      </c>
      <c r="G6" s="66">
        <f>G3-G5</f>
        <v>10328904</v>
      </c>
      <c r="H6" s="66">
        <f>H3-H5</f>
        <v>19129187.366999999</v>
      </c>
      <c r="I6" s="66">
        <f>I3-I5</f>
        <v>32539968.539999999</v>
      </c>
      <c r="J6" s="118">
        <f>SUM(E6:I6)</f>
        <v>65278139.306999996</v>
      </c>
    </row>
    <row r="7" spans="2:11" x14ac:dyDescent="0.15">
      <c r="B7" s="33" t="s">
        <v>327</v>
      </c>
      <c r="E7" s="116">
        <f>E6/E3</f>
        <v>0.54549999999999998</v>
      </c>
      <c r="F7" s="116">
        <f>F6/F3</f>
        <v>0.7944</v>
      </c>
      <c r="G7" s="116">
        <f>G6/G3</f>
        <v>0.84386470588235296</v>
      </c>
      <c r="H7" s="116">
        <f>H6/H3</f>
        <v>0.87128871794871787</v>
      </c>
      <c r="I7" s="116">
        <f>I6/I3</f>
        <v>0.92351265900383139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374</v>
      </c>
      <c r="E9" s="66">
        <f t="shared" ref="E9:I10" si="0">E44</f>
        <v>5500</v>
      </c>
      <c r="F9" s="66">
        <f t="shared" si="0"/>
        <v>108375</v>
      </c>
      <c r="G9" s="66">
        <f t="shared" si="0"/>
        <v>203150</v>
      </c>
      <c r="H9" s="66">
        <f t="shared" si="0"/>
        <v>235305</v>
      </c>
      <c r="I9" s="66">
        <f t="shared" si="0"/>
        <v>168840</v>
      </c>
      <c r="J9" s="118">
        <f t="shared" ref="J9:J17" si="1">SUM(E9:I9)</f>
        <v>721170</v>
      </c>
    </row>
    <row r="10" spans="2:11" x14ac:dyDescent="0.15">
      <c r="B10" s="33" t="s">
        <v>375</v>
      </c>
      <c r="E10" s="66">
        <f t="shared" si="0"/>
        <v>1375</v>
      </c>
      <c r="F10" s="66">
        <f t="shared" si="0"/>
        <v>15825</v>
      </c>
      <c r="G10" s="66">
        <f t="shared" si="0"/>
        <v>39725</v>
      </c>
      <c r="H10" s="66">
        <f t="shared" si="0"/>
        <v>81760</v>
      </c>
      <c r="I10" s="66">
        <f t="shared" si="0"/>
        <v>100520</v>
      </c>
      <c r="J10" s="118">
        <f t="shared" si="1"/>
        <v>239205</v>
      </c>
    </row>
    <row r="11" spans="2:11" x14ac:dyDescent="0.15">
      <c r="B11" s="33" t="s">
        <v>379</v>
      </c>
      <c r="E11" s="66">
        <f>SUM(E9:E10)</f>
        <v>6875</v>
      </c>
      <c r="F11" s="66">
        <f>SUM(F9:F10)</f>
        <v>124200</v>
      </c>
      <c r="G11" s="66">
        <f>SUM(G9:G10)</f>
        <v>242875</v>
      </c>
      <c r="H11" s="66">
        <f>SUM(H9:H10)</f>
        <v>317065</v>
      </c>
      <c r="I11" s="66">
        <f>SUM(I9:I10)</f>
        <v>269360</v>
      </c>
      <c r="J11" s="118">
        <f t="shared" si="1"/>
        <v>960375</v>
      </c>
    </row>
    <row r="12" spans="2:11" x14ac:dyDescent="0.15">
      <c r="B12" s="33"/>
      <c r="E12" s="66"/>
      <c r="F12" s="66"/>
      <c r="G12" s="66"/>
      <c r="H12" s="66"/>
      <c r="I12" s="66"/>
    </row>
    <row r="13" spans="2:11" x14ac:dyDescent="0.15">
      <c r="B13" s="33" t="s">
        <v>378</v>
      </c>
      <c r="E13" s="66">
        <f t="shared" ref="E13:I14" si="2">E47</f>
        <v>500</v>
      </c>
      <c r="F13" s="66">
        <f t="shared" si="2"/>
        <v>9950</v>
      </c>
      <c r="G13" s="66">
        <f t="shared" si="2"/>
        <v>36100</v>
      </c>
      <c r="H13" s="66">
        <f t="shared" si="2"/>
        <v>75150</v>
      </c>
      <c r="I13" s="66">
        <f t="shared" si="2"/>
        <v>121600</v>
      </c>
      <c r="J13" s="118">
        <f t="shared" si="1"/>
        <v>243300</v>
      </c>
    </row>
    <row r="14" spans="2:11" x14ac:dyDescent="0.15">
      <c r="B14" s="33" t="s">
        <v>377</v>
      </c>
      <c r="E14" s="66">
        <f t="shared" si="2"/>
        <v>1800</v>
      </c>
      <c r="F14" s="66">
        <f t="shared" si="2"/>
        <v>70537.5</v>
      </c>
      <c r="G14" s="66">
        <f t="shared" si="2"/>
        <v>356107.5</v>
      </c>
      <c r="H14" s="66">
        <f t="shared" si="2"/>
        <v>985770</v>
      </c>
      <c r="I14" s="66">
        <f t="shared" si="2"/>
        <v>1970730</v>
      </c>
      <c r="J14" s="118">
        <f t="shared" si="1"/>
        <v>3384945</v>
      </c>
    </row>
    <row r="15" spans="2:11" x14ac:dyDescent="0.15">
      <c r="B15" s="33" t="s">
        <v>380</v>
      </c>
      <c r="E15" s="66">
        <f>SUM(E13:E14)</f>
        <v>2300</v>
      </c>
      <c r="F15" s="66">
        <f>SUM(F13:F14)</f>
        <v>80487.5</v>
      </c>
      <c r="G15" s="66">
        <f>SUM(G13:G14)</f>
        <v>392207.5</v>
      </c>
      <c r="H15" s="66">
        <f>SUM(H13:H14)</f>
        <v>1060920</v>
      </c>
      <c r="I15" s="66">
        <f>SUM(I13:I14)</f>
        <v>2092330</v>
      </c>
      <c r="J15" s="118">
        <f t="shared" si="1"/>
        <v>3628245</v>
      </c>
      <c r="K15" s="120">
        <f>J15+J14+J13+J11+J6</f>
        <v>73495004.306999996</v>
      </c>
    </row>
    <row r="16" spans="2:11" x14ac:dyDescent="0.15">
      <c r="E16" s="66"/>
      <c r="F16" s="66"/>
      <c r="G16" s="66"/>
      <c r="H16" s="66"/>
      <c r="I16" s="66"/>
    </row>
    <row r="17" spans="2:11" x14ac:dyDescent="0.15">
      <c r="B17" s="33" t="s">
        <v>381</v>
      </c>
      <c r="E17" s="66">
        <f>E6+E11+E15</f>
        <v>91000</v>
      </c>
      <c r="F17" s="66">
        <f>F6+F11+F15</f>
        <v>3402941.9</v>
      </c>
      <c r="G17" s="66">
        <f>G6+G11+G15</f>
        <v>10963986.5</v>
      </c>
      <c r="H17" s="66">
        <f>H6+H11+H15</f>
        <v>20507172.366999999</v>
      </c>
      <c r="I17" s="66">
        <f>I6+I11+I15</f>
        <v>34901658.539999999</v>
      </c>
      <c r="J17" s="118">
        <f t="shared" si="1"/>
        <v>69866759.306999996</v>
      </c>
      <c r="K17" s="120">
        <f>J15+J11+J3</f>
        <v>78194670</v>
      </c>
    </row>
    <row r="18" spans="2:11" x14ac:dyDescent="0.15">
      <c r="B18" s="33"/>
      <c r="E18" s="66"/>
      <c r="F18" s="66"/>
      <c r="G18" s="66"/>
      <c r="H18" s="66"/>
      <c r="I18" s="66"/>
    </row>
    <row r="19" spans="2:11" x14ac:dyDescent="0.15">
      <c r="B19" s="14" t="s">
        <v>656</v>
      </c>
      <c r="C19" s="14"/>
      <c r="D19" s="10"/>
      <c r="E19" s="66"/>
      <c r="F19" s="66"/>
      <c r="G19" s="66"/>
      <c r="H19" s="66"/>
      <c r="I19" s="66"/>
    </row>
    <row r="20" spans="2:11" x14ac:dyDescent="0.15">
      <c r="B20" s="47" t="s">
        <v>215</v>
      </c>
      <c r="C20" s="47"/>
      <c r="E20">
        <f>SUM('REV-REVCALC_CWS'!E6:P6)</f>
        <v>75</v>
      </c>
      <c r="F20">
        <f>SUM('REV-REVCALC_CWS'!Q6:AB6)</f>
        <v>976</v>
      </c>
      <c r="G20">
        <f>SUM('REV-REVCALC_CWS'!AC6:AN6)</f>
        <v>2400</v>
      </c>
      <c r="H20">
        <f>SUM('REV-REVCALC_CWS'!AO6:AZ6)</f>
        <v>3753</v>
      </c>
      <c r="I20">
        <f>SUM('REV-REVCALC_CWS'!BA6:BL6)</f>
        <v>5400</v>
      </c>
      <c r="J20" s="118">
        <f>SUM(E20:I20)</f>
        <v>12604</v>
      </c>
      <c r="K20" s="120">
        <f>J20-'REV-REVCALC_CWS'!BM6</f>
        <v>0</v>
      </c>
    </row>
    <row r="21" spans="2:11" x14ac:dyDescent="0.15">
      <c r="B21" s="47" t="s">
        <v>322</v>
      </c>
      <c r="C21" s="47"/>
      <c r="E21" s="66">
        <f>SUM('REV-REVCALC_CWS'!E7:P7)</f>
        <v>375000</v>
      </c>
      <c r="F21" s="66">
        <f>SUM('REV-REVCALC_CWS'!Q7:AB7)</f>
        <v>5368000</v>
      </c>
      <c r="G21" s="66">
        <f>SUM('REV-REVCALC_CWS'!AC7:AN7)</f>
        <v>14400000</v>
      </c>
      <c r="H21" s="66">
        <f>SUM('REV-REVCALC_CWS'!AO7:AZ7)</f>
        <v>24394500</v>
      </c>
      <c r="I21" s="66">
        <f>SUM('REV-REVCALC_CWS'!BA7:BL7)</f>
        <v>39150000</v>
      </c>
      <c r="J21" s="118">
        <f>SUM(E21:I21)</f>
        <v>83687500</v>
      </c>
      <c r="K21" s="120">
        <f>J21-'REV-REVCALC_CWS'!BM7</f>
        <v>0</v>
      </c>
    </row>
    <row r="22" spans="2:11" x14ac:dyDescent="0.15">
      <c r="B22" s="47" t="s">
        <v>351</v>
      </c>
      <c r="C22" s="47"/>
      <c r="E22" s="98">
        <f>'REV-REVCALC_CWS'!P8</f>
        <v>0.6</v>
      </c>
      <c r="F22" s="98">
        <f>'REV-REVCALC_CWS'!AB8</f>
        <v>0.25</v>
      </c>
      <c r="G22" s="98">
        <f>'REV-REVCALC_CWS'!AN8</f>
        <v>0.15</v>
      </c>
      <c r="H22" s="98">
        <f>'REV-REVCALC_CWS'!AZ8</f>
        <v>0.1</v>
      </c>
      <c r="I22" s="98">
        <f>'REV-REVCALC_CWS'!BL8</f>
        <v>0.1</v>
      </c>
    </row>
    <row r="23" spans="2:11" x14ac:dyDescent="0.15">
      <c r="B23" s="47"/>
      <c r="C23" s="47"/>
      <c r="E23" s="98"/>
      <c r="F23" s="98"/>
      <c r="G23" s="98"/>
      <c r="H23" s="98"/>
      <c r="I23" s="98"/>
    </row>
    <row r="24" spans="2:11" s="14" customFormat="1" x14ac:dyDescent="0.15">
      <c r="B24" s="16" t="s">
        <v>353</v>
      </c>
      <c r="C24" s="73"/>
      <c r="E24" s="66">
        <f>SUM('REV-REVCALC_CWS'!E10:P10)</f>
        <v>150000</v>
      </c>
      <c r="F24" s="66">
        <f>SUM('REV-REVCALC_CWS'!Q10:AB10)</f>
        <v>4026000</v>
      </c>
      <c r="G24" s="66">
        <f>SUM('REV-REVCALC_CWS'!AC10:AN10)</f>
        <v>12240000</v>
      </c>
      <c r="H24" s="66">
        <f>SUM('REV-REVCALC_CWS'!AO10:AZ10)</f>
        <v>21955050</v>
      </c>
      <c r="I24" s="66">
        <f>SUM('REV-REVCALC_CWS'!BA10:BL10)</f>
        <v>35235000</v>
      </c>
      <c r="J24" s="118">
        <f>SUM(E24:I24)</f>
        <v>73606050</v>
      </c>
      <c r="K24" s="120">
        <f>J24-'REV-REVCALC_CWS'!BM10</f>
        <v>0</v>
      </c>
    </row>
    <row r="25" spans="2:11" x14ac:dyDescent="0.15">
      <c r="B25" s="33"/>
      <c r="C25" s="33"/>
    </row>
    <row r="26" spans="2:11" x14ac:dyDescent="0.15">
      <c r="B26" s="16" t="s">
        <v>312</v>
      </c>
      <c r="C26" s="33"/>
    </row>
    <row r="27" spans="2:11" x14ac:dyDescent="0.15">
      <c r="B27" s="47" t="s">
        <v>330</v>
      </c>
      <c r="C27" s="47"/>
      <c r="E27" s="66">
        <f>SUM('REV-REVCALC_CWS'!E14:P14)</f>
        <v>56250</v>
      </c>
      <c r="F27" s="66">
        <f>SUM('REV-REVCALC_CWS'!Q14:AB14)</f>
        <v>658800</v>
      </c>
      <c r="G27" s="66">
        <f>SUM('REV-REVCALC_CWS'!AC14:AN14)</f>
        <v>1458000</v>
      </c>
      <c r="H27" s="66">
        <f>SUM('REV-REVCALC_CWS'!AO14:AZ14)</f>
        <v>2051952.75</v>
      </c>
      <c r="I27" s="66">
        <f>SUM('REV-REVCALC_CWS'!BA14:BL14)</f>
        <v>2657204.9999999995</v>
      </c>
      <c r="J27" s="118">
        <f>SUM(E27:I27)</f>
        <v>6882207.75</v>
      </c>
      <c r="K27" s="120">
        <f>J27-'REV-REVCALC_CWS'!BM14</f>
        <v>0</v>
      </c>
    </row>
    <row r="28" spans="2:11" x14ac:dyDescent="0.15">
      <c r="B28" s="17" t="s">
        <v>325</v>
      </c>
      <c r="C28" s="17"/>
      <c r="E28" s="66">
        <f>SUM('REV-REVCALC_CWS'!E15:P15)</f>
        <v>11250</v>
      </c>
      <c r="F28" s="66">
        <f>SUM('REV-REVCALC_CWS'!Q15:AB15)</f>
        <v>161040</v>
      </c>
      <c r="G28" s="66">
        <f>SUM('REV-REVCALC_CWS'!AC15:AN15)</f>
        <v>435600.00000000006</v>
      </c>
      <c r="H28" s="66">
        <f>SUM('REV-REVCALC_CWS'!AO15:AZ15)</f>
        <v>749286.45</v>
      </c>
      <c r="I28" s="66">
        <f>SUM('REV-REVCALC_CWS'!BA15:BL15)</f>
        <v>5940</v>
      </c>
      <c r="J28" s="118">
        <f>SUM(E28:I28)</f>
        <v>1363116.45</v>
      </c>
      <c r="K28" s="120">
        <f>J28-'REV-REVCALC_CWS'!BM15</f>
        <v>0</v>
      </c>
    </row>
    <row r="29" spans="2:11" x14ac:dyDescent="0.15">
      <c r="B29" s="17" t="s">
        <v>328</v>
      </c>
      <c r="C29" s="17"/>
      <c r="E29" s="66">
        <f>SUM('REV-REVCALC_CWS'!E16:P16)</f>
        <v>562.5</v>
      </c>
      <c r="F29" s="66">
        <f>SUM('REV-REVCALC_CWS'!Q16:AB16)</f>
        <v>6588</v>
      </c>
      <c r="G29" s="66">
        <f>SUM('REV-REVCALC_CWS'!AC16:AN16)</f>
        <v>14580</v>
      </c>
      <c r="H29" s="66">
        <f>SUM('REV-REVCALC_CWS'!AO16:AZ16)</f>
        <v>20519.5275</v>
      </c>
      <c r="I29" s="66">
        <f>SUM('REV-REVCALC_CWS'!BA16:BL16)</f>
        <v>26572.05</v>
      </c>
      <c r="J29" s="118">
        <f>SUM(E29:I29)</f>
        <v>68822.077499999999</v>
      </c>
      <c r="K29" s="120">
        <f>J29-'REV-REVCALC_CWS'!BM16</f>
        <v>0</v>
      </c>
    </row>
    <row r="30" spans="2:11" x14ac:dyDescent="0.15">
      <c r="B30" s="17" t="s">
        <v>326</v>
      </c>
      <c r="C30" s="17"/>
      <c r="E30" s="66">
        <f>SUM('REV-REVCALC_CWS'!E17:P17)</f>
        <v>112.5</v>
      </c>
      <c r="F30" s="66">
        <f>SUM('REV-REVCALC_CWS'!Q17:AB17)</f>
        <v>1317.6</v>
      </c>
      <c r="G30" s="66">
        <f>SUM('REV-REVCALC_CWS'!AC17:AN17)</f>
        <v>2916</v>
      </c>
      <c r="H30" s="66">
        <f>SUM('REV-REVCALC_CWS'!AO17:AZ17)</f>
        <v>4103.9055000000008</v>
      </c>
      <c r="I30" s="66">
        <f>SUM('REV-REVCALC_CWS'!BA17:BL17)</f>
        <v>5314.4100000000017</v>
      </c>
      <c r="J30" s="118">
        <f>SUM(E30:I30)</f>
        <v>13764.415500000003</v>
      </c>
      <c r="K30" s="120">
        <f>J30-'REV-REVCALC_CWS'!BM17</f>
        <v>0</v>
      </c>
    </row>
    <row r="31" spans="2:11" s="14" customFormat="1" x14ac:dyDescent="0.15">
      <c r="B31" s="16" t="s">
        <v>348</v>
      </c>
      <c r="C31" s="73"/>
      <c r="E31" s="66">
        <f>SUM('REV-REVCALC_CWS'!E19:P19)</f>
        <v>68175</v>
      </c>
      <c r="F31" s="66">
        <f>SUM('REV-REVCALC_CWS'!Q19:AB19)</f>
        <v>827745.6</v>
      </c>
      <c r="G31" s="66">
        <f>SUM('REV-REVCALC_CWS'!AC19:AN19)</f>
        <v>1911096.0000000002</v>
      </c>
      <c r="H31" s="66">
        <f>SUM('REV-REVCALC_CWS'!AO19:AZ19)</f>
        <v>2825862.6329999999</v>
      </c>
      <c r="I31" s="66">
        <f>SUM('REV-REVCALC_CWS'!BA19:BL19)</f>
        <v>2695031.46</v>
      </c>
      <c r="J31" s="118">
        <f>SUM(E31:I31)</f>
        <v>8327910.693</v>
      </c>
      <c r="K31" s="120">
        <f>J31-'REV-REVCALC_CWS'!BM19</f>
        <v>0</v>
      </c>
    </row>
    <row r="32" spans="2:11" s="14" customFormat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x14ac:dyDescent="0.15">
      <c r="B33" s="73" t="s">
        <v>345</v>
      </c>
      <c r="C33" s="73"/>
      <c r="E33" s="66">
        <f>SUM('REV-REVCALC_CWS'!E21:P21)</f>
        <v>81825</v>
      </c>
      <c r="F33" s="66">
        <f>SUM('REV-REVCALC_CWS'!Q21:AB21)</f>
        <v>3198254.4</v>
      </c>
      <c r="G33" s="66">
        <f>SUM('REV-REVCALC_CWS'!AC21:AN21)</f>
        <v>10328904</v>
      </c>
      <c r="H33" s="66">
        <f>SUM('REV-REVCALC_CWS'!AO21:AZ21)</f>
        <v>19129187.366999999</v>
      </c>
      <c r="I33" s="66">
        <f>SUM('REV-REVCALC_CWS'!BA21:BL21)</f>
        <v>32539968.539999999</v>
      </c>
      <c r="J33" s="118">
        <f>SUM(E33:I33)</f>
        <v>65278139.306999996</v>
      </c>
      <c r="K33" s="120">
        <f>J33-'REV-REVCALC_CWS'!BM21</f>
        <v>0</v>
      </c>
    </row>
    <row r="34" spans="2:11" s="14" customFormat="1" x14ac:dyDescent="0.15">
      <c r="B34" s="73" t="s">
        <v>327</v>
      </c>
      <c r="C34" s="73"/>
      <c r="E34" s="116">
        <f>E33/E24</f>
        <v>0.54549999999999998</v>
      </c>
      <c r="F34" s="116">
        <f>F33/F24</f>
        <v>0.7944</v>
      </c>
      <c r="G34" s="116">
        <f>G33/G24</f>
        <v>0.84386470588235296</v>
      </c>
      <c r="H34" s="116">
        <f>H33/H24</f>
        <v>0.87128871794871787</v>
      </c>
      <c r="I34" s="116">
        <f>I33/I24</f>
        <v>0.92351265900383139</v>
      </c>
      <c r="J34" s="119"/>
      <c r="K34" s="35"/>
    </row>
    <row r="36" spans="2:11" x14ac:dyDescent="0.15">
      <c r="B36" s="16" t="s">
        <v>349</v>
      </c>
      <c r="C36" s="16"/>
    </row>
    <row r="37" spans="2:11" x14ac:dyDescent="0.15">
      <c r="B37" s="47" t="s">
        <v>346</v>
      </c>
      <c r="C37" s="47"/>
      <c r="E37" s="98">
        <f>'REV-REVCALC_CWS'!P26</f>
        <v>0.25</v>
      </c>
      <c r="F37" s="98">
        <f>'REV-REVCALC_CWS'!AB26</f>
        <v>0.4</v>
      </c>
      <c r="G37" s="98">
        <f>'REV-REVCALC_CWS'!AN26</f>
        <v>0.6</v>
      </c>
      <c r="H37" s="98">
        <f>'REV-REVCALC_CWS'!AZ26</f>
        <v>0.8</v>
      </c>
      <c r="I37" s="98">
        <f>'REV-REVCALC_CWS'!BL26</f>
        <v>0.9</v>
      </c>
    </row>
    <row r="38" spans="2:11" x14ac:dyDescent="0.15">
      <c r="B38" s="47" t="s">
        <v>350</v>
      </c>
      <c r="C38" s="47"/>
      <c r="E38">
        <f>SUM('REV-REVCALC_CWS'!E27:P27)</f>
        <v>55</v>
      </c>
      <c r="F38">
        <f>SUM('REV-REVCALC_CWS'!Q27:AB27)</f>
        <v>578</v>
      </c>
      <c r="G38">
        <f>SUM('REV-REVCALC_CWS'!AC27:AN27)</f>
        <v>956</v>
      </c>
      <c r="H38">
        <f>SUM('REV-REVCALC_CWS'!AO27:AZ27)</f>
        <v>747</v>
      </c>
      <c r="I38">
        <f>SUM('REV-REVCALC_CWS'!BA27:BL27)</f>
        <v>536</v>
      </c>
      <c r="J38" s="118">
        <f>SUM(E38:I38)</f>
        <v>2872</v>
      </c>
      <c r="K38" s="120">
        <f>J38-'REV-REVCALC_CWS'!BM27</f>
        <v>0</v>
      </c>
    </row>
    <row r="39" spans="2:11" x14ac:dyDescent="0.15">
      <c r="B39" s="47" t="s">
        <v>352</v>
      </c>
      <c r="C39" s="47"/>
      <c r="E39">
        <f>SUM('REV-REVCALC_CWS'!E28:P28)</f>
        <v>20</v>
      </c>
      <c r="F39">
        <f>SUM('REV-REVCALC_CWS'!Q28:AB28)</f>
        <v>398</v>
      </c>
      <c r="G39">
        <f>SUM('REV-REVCALC_CWS'!AC28:AN28)</f>
        <v>1444</v>
      </c>
      <c r="H39">
        <f>SUM('REV-REVCALC_CWS'!AO28:AZ28)</f>
        <v>3006</v>
      </c>
      <c r="I39">
        <f>SUM('REV-REVCALC_CWS'!BA28:BL28)</f>
        <v>4864</v>
      </c>
      <c r="J39" s="118">
        <f>SUM(E39:I39)</f>
        <v>9732</v>
      </c>
      <c r="K39" s="120">
        <f>J39-'REV-REVCALC_CWS'!BM28</f>
        <v>0</v>
      </c>
    </row>
    <row r="40" spans="2:11" x14ac:dyDescent="0.15">
      <c r="B40" s="47"/>
      <c r="C40" s="47"/>
    </row>
    <row r="41" spans="2:11" x14ac:dyDescent="0.15">
      <c r="B41" s="14" t="s">
        <v>339</v>
      </c>
      <c r="C41" s="14"/>
    </row>
    <row r="42" spans="2:11" x14ac:dyDescent="0.15">
      <c r="B42" s="47" t="s">
        <v>322</v>
      </c>
      <c r="C42" s="47"/>
      <c r="E42" s="66">
        <f>SUM('REV-REVCALC_CWS'!E32:P32)</f>
        <v>13750</v>
      </c>
      <c r="F42" s="66">
        <f>SUM('REV-REVCALC_CWS'!Q32:AB32)</f>
        <v>144500</v>
      </c>
      <c r="G42" s="66">
        <f>SUM('REV-REVCALC_CWS'!AC32:AN32)</f>
        <v>239000</v>
      </c>
      <c r="H42" s="66">
        <f>SUM('REV-REVCALC_CWS'!AO32:AZ32)</f>
        <v>261450</v>
      </c>
      <c r="I42" s="66">
        <f>SUM('REV-REVCALC_CWS'!BA32:BL32)</f>
        <v>187600</v>
      </c>
      <c r="J42" s="118">
        <f>SUM(E42:I42)</f>
        <v>846300</v>
      </c>
      <c r="K42" s="120">
        <f>J42-'REV-REVCALC_CWS'!BM32</f>
        <v>0</v>
      </c>
    </row>
    <row r="43" spans="2:11" x14ac:dyDescent="0.15">
      <c r="B43" s="47" t="s">
        <v>347</v>
      </c>
      <c r="C43" s="47"/>
      <c r="E43" s="98">
        <f>'REV-REVCALC_CWS'!P33</f>
        <v>0.6</v>
      </c>
      <c r="F43" s="98">
        <f>'REV-REVCALC_CWS'!AB33</f>
        <v>0.25</v>
      </c>
      <c r="G43" s="98">
        <f>'REV-REVCALC_CWS'!AN33</f>
        <v>0.15</v>
      </c>
      <c r="H43" s="98">
        <f>'REV-REVCALC_CWS'!AZ33</f>
        <v>0.1</v>
      </c>
      <c r="I43" s="98">
        <f>'REV-REVCALC_CWS'!BL33</f>
        <v>0.1</v>
      </c>
    </row>
    <row r="44" spans="2:11" x14ac:dyDescent="0.15">
      <c r="B44" s="47" t="s">
        <v>355</v>
      </c>
      <c r="C44" s="47"/>
      <c r="E44" s="66">
        <f>SUM('REV-REVCALC_CWS'!E34:P34)</f>
        <v>5500</v>
      </c>
      <c r="F44" s="66">
        <f>SUM('REV-REVCALC_CWS'!Q34:AB34)</f>
        <v>108375</v>
      </c>
      <c r="G44" s="66">
        <f>SUM('REV-REVCALC_CWS'!AC34:AN34)</f>
        <v>203150</v>
      </c>
      <c r="H44" s="66">
        <f>SUM('REV-REVCALC_CWS'!AO34:AZ34)</f>
        <v>235305</v>
      </c>
      <c r="I44" s="66">
        <f>SUM('REV-REVCALC_CWS'!BA34:BL34)</f>
        <v>168840</v>
      </c>
      <c r="J44" s="118">
        <f>SUM(E44:I44)</f>
        <v>721170</v>
      </c>
      <c r="K44" s="120">
        <f>J44-'REV-REVCALC_CWS'!BM34</f>
        <v>0</v>
      </c>
    </row>
    <row r="45" spans="2:11" x14ac:dyDescent="0.15">
      <c r="B45" s="47" t="s">
        <v>370</v>
      </c>
      <c r="C45" s="47"/>
      <c r="E45" s="66">
        <f>SUM('REV-REVCALC_CWS'!E35:P35)</f>
        <v>1375</v>
      </c>
      <c r="F45" s="66">
        <f>SUM('REV-REVCALC_CWS'!Q35:AB35)</f>
        <v>15825</v>
      </c>
      <c r="G45" s="66">
        <f>SUM('REV-REVCALC_CWS'!AC35:AN35)</f>
        <v>39725</v>
      </c>
      <c r="H45" s="66">
        <f>SUM('REV-REVCALC_CWS'!AO35:AZ35)</f>
        <v>81760</v>
      </c>
      <c r="I45" s="66">
        <f>SUM('REV-REVCALC_CWS'!BA35:BL35)</f>
        <v>100520</v>
      </c>
      <c r="J45" s="118">
        <f>SUM(E45:I45)</f>
        <v>239205</v>
      </c>
      <c r="K45" s="120">
        <f>J45-'REV-REVCALC_CWS'!BM35</f>
        <v>0</v>
      </c>
    </row>
    <row r="46" spans="2:11" x14ac:dyDescent="0.15">
      <c r="B46" s="16" t="s">
        <v>340</v>
      </c>
      <c r="E46" s="66"/>
      <c r="F46" s="66"/>
      <c r="G46" s="66"/>
      <c r="H46" s="66"/>
      <c r="I46" s="66"/>
    </row>
    <row r="47" spans="2:11" x14ac:dyDescent="0.15">
      <c r="B47" s="47" t="s">
        <v>362</v>
      </c>
      <c r="E47" s="66">
        <f>SUM('REV-REVCALC_CWS'!E38:P38)</f>
        <v>500</v>
      </c>
      <c r="F47" s="66">
        <f>SUM('REV-REVCALC_CWS'!Q38:AB38)</f>
        <v>9950</v>
      </c>
      <c r="G47" s="66">
        <f>SUM('REV-REVCALC_CWS'!AC38:AN38)</f>
        <v>36100</v>
      </c>
      <c r="H47" s="66">
        <f>SUM('REV-REVCALC_CWS'!AO38:AZ38)</f>
        <v>75150</v>
      </c>
      <c r="I47" s="66">
        <f>SUM('REV-REVCALC_CWS'!BA38:BL38)</f>
        <v>121600</v>
      </c>
      <c r="J47" s="118">
        <f>SUM(E47:I47)</f>
        <v>243300</v>
      </c>
      <c r="K47" s="120">
        <f>J47-'REV-REVCALC_CWS'!BM38</f>
        <v>0</v>
      </c>
    </row>
    <row r="48" spans="2:11" x14ac:dyDescent="0.15">
      <c r="B48" s="47" t="s">
        <v>369</v>
      </c>
      <c r="E48" s="66">
        <f>SUM('REV-REVCALC_CWS'!E39:P39)</f>
        <v>1800</v>
      </c>
      <c r="F48" s="66">
        <f>SUM('REV-REVCALC_CWS'!Q39:AB39)</f>
        <v>70537.5</v>
      </c>
      <c r="G48" s="66">
        <f>SUM('REV-REVCALC_CWS'!AC39:AN39)</f>
        <v>356107.5</v>
      </c>
      <c r="H48" s="66">
        <f>SUM('REV-REVCALC_CWS'!AO39:AZ39)</f>
        <v>985770</v>
      </c>
      <c r="I48" s="66">
        <f>SUM('REV-REVCALC_CWS'!BA39:BL39)</f>
        <v>1970730</v>
      </c>
      <c r="J48" s="118">
        <f>SUM(E48:I48)</f>
        <v>3384945</v>
      </c>
      <c r="K48" s="120">
        <f>J48-'REV-REVCALC_CWS'!BM39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zoomScaleNormal="100" workbookViewId="0">
      <selection activeCell="B1" sqref="B1"/>
    </sheetView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63" t="s">
        <v>732</v>
      </c>
      <c r="C2" s="363"/>
      <c r="D2" s="363"/>
    </row>
    <row r="3" spans="2:4" x14ac:dyDescent="0.15">
      <c r="C3" s="10" t="s">
        <v>389</v>
      </c>
      <c r="D3" s="10" t="s">
        <v>390</v>
      </c>
    </row>
    <row r="4" spans="2:4" x14ac:dyDescent="0.15">
      <c r="B4" s="14" t="s">
        <v>447</v>
      </c>
      <c r="C4" s="275">
        <v>3</v>
      </c>
      <c r="D4" s="275">
        <v>2</v>
      </c>
    </row>
    <row r="5" spans="2:4" x14ac:dyDescent="0.15">
      <c r="B5" s="17" t="s">
        <v>391</v>
      </c>
      <c r="C5" s="93"/>
      <c r="D5" s="90">
        <v>650</v>
      </c>
    </row>
    <row r="6" spans="2:4" x14ac:dyDescent="0.15">
      <c r="B6" s="17" t="s">
        <v>392</v>
      </c>
      <c r="C6" s="93">
        <v>120</v>
      </c>
      <c r="D6" s="90">
        <f>C6*$D$4</f>
        <v>240</v>
      </c>
    </row>
    <row r="7" spans="2:4" x14ac:dyDescent="0.15">
      <c r="B7" s="17" t="s">
        <v>393</v>
      </c>
      <c r="C7" s="93">
        <v>50</v>
      </c>
      <c r="D7" s="90">
        <f>C7*$C$4</f>
        <v>150</v>
      </c>
    </row>
    <row r="8" spans="2:4" x14ac:dyDescent="0.15">
      <c r="B8" s="17" t="s">
        <v>394</v>
      </c>
      <c r="C8" s="93">
        <v>85</v>
      </c>
      <c r="D8" s="90">
        <f>C8*$C$4</f>
        <v>255</v>
      </c>
    </row>
    <row r="9" spans="2:4" x14ac:dyDescent="0.15">
      <c r="B9" s="73" t="s">
        <v>395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396</v>
      </c>
      <c r="C11" s="275">
        <v>2</v>
      </c>
      <c r="D11" s="275">
        <v>2</v>
      </c>
    </row>
    <row r="12" spans="2:4" x14ac:dyDescent="0.15">
      <c r="B12" s="17" t="s">
        <v>391</v>
      </c>
      <c r="C12" s="93"/>
      <c r="D12" s="90">
        <v>650</v>
      </c>
    </row>
    <row r="13" spans="2:4" x14ac:dyDescent="0.15">
      <c r="B13" s="17" t="s">
        <v>392</v>
      </c>
      <c r="C13" s="93">
        <v>120</v>
      </c>
      <c r="D13" s="90">
        <f>C13*$D$11</f>
        <v>240</v>
      </c>
    </row>
    <row r="14" spans="2:4" x14ac:dyDescent="0.15">
      <c r="B14" s="17" t="s">
        <v>393</v>
      </c>
      <c r="C14" s="93">
        <v>50</v>
      </c>
      <c r="D14" s="90">
        <f>C14*$C$11</f>
        <v>100</v>
      </c>
    </row>
    <row r="15" spans="2:4" x14ac:dyDescent="0.15">
      <c r="B15" s="17" t="s">
        <v>394</v>
      </c>
      <c r="C15" s="93">
        <v>85</v>
      </c>
      <c r="D15" s="90">
        <f>C15*$C$11</f>
        <v>170</v>
      </c>
    </row>
    <row r="16" spans="2:4" x14ac:dyDescent="0.15">
      <c r="B16" s="73" t="s">
        <v>395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448</v>
      </c>
      <c r="C18" s="275">
        <v>4</v>
      </c>
      <c r="D18" s="275">
        <v>3</v>
      </c>
    </row>
    <row r="19" spans="2:4" x14ac:dyDescent="0.15">
      <c r="B19" s="17" t="s">
        <v>391</v>
      </c>
      <c r="C19" s="93"/>
      <c r="D19" s="90">
        <v>650</v>
      </c>
    </row>
    <row r="20" spans="2:4" x14ac:dyDescent="0.15">
      <c r="B20" s="17" t="s">
        <v>392</v>
      </c>
      <c r="C20" s="93">
        <v>120</v>
      </c>
      <c r="D20" s="90">
        <f>C20*$D$18</f>
        <v>360</v>
      </c>
    </row>
    <row r="21" spans="2:4" x14ac:dyDescent="0.15">
      <c r="B21" s="17" t="s">
        <v>393</v>
      </c>
      <c r="C21" s="93">
        <v>50</v>
      </c>
      <c r="D21" s="90">
        <f>C21*$C$18</f>
        <v>200</v>
      </c>
    </row>
    <row r="22" spans="2:4" x14ac:dyDescent="0.15">
      <c r="B22" s="17" t="s">
        <v>394</v>
      </c>
      <c r="C22" s="93">
        <v>85</v>
      </c>
      <c r="D22" s="90">
        <f>C22*$C$18</f>
        <v>340</v>
      </c>
    </row>
    <row r="23" spans="2:4" x14ac:dyDescent="0.15">
      <c r="B23" s="73" t="s">
        <v>395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446</v>
      </c>
      <c r="C25" s="275">
        <v>3</v>
      </c>
      <c r="D25" s="275">
        <v>2</v>
      </c>
    </row>
    <row r="26" spans="2:4" x14ac:dyDescent="0.15">
      <c r="B26" s="17" t="s">
        <v>391</v>
      </c>
      <c r="C26" s="93"/>
      <c r="D26" s="90">
        <v>1500</v>
      </c>
    </row>
    <row r="27" spans="2:4" x14ac:dyDescent="0.15">
      <c r="B27" s="47" t="s">
        <v>392</v>
      </c>
      <c r="C27" s="93">
        <v>150</v>
      </c>
      <c r="D27" s="90">
        <f>C27*$D$25</f>
        <v>300</v>
      </c>
    </row>
    <row r="28" spans="2:4" x14ac:dyDescent="0.15">
      <c r="B28" s="17" t="s">
        <v>393</v>
      </c>
      <c r="C28" s="93">
        <v>50</v>
      </c>
      <c r="D28" s="90">
        <f>C28*$C$25</f>
        <v>150</v>
      </c>
    </row>
    <row r="29" spans="2:4" x14ac:dyDescent="0.15">
      <c r="B29" s="17" t="s">
        <v>394</v>
      </c>
      <c r="C29" s="93">
        <v>85</v>
      </c>
      <c r="D29" s="90">
        <f>C29*$C$25</f>
        <v>255</v>
      </c>
    </row>
    <row r="30" spans="2:4" x14ac:dyDescent="0.15">
      <c r="B30" s="73" t="s">
        <v>395</v>
      </c>
      <c r="C30" s="27"/>
      <c r="D30" s="117">
        <f>SUM(D26:D29)</f>
        <v>2205</v>
      </c>
    </row>
    <row r="32" spans="2:4" x14ac:dyDescent="0.15">
      <c r="B32" s="73" t="s">
        <v>449</v>
      </c>
      <c r="C32" s="275">
        <v>3</v>
      </c>
      <c r="D32" s="275">
        <v>2</v>
      </c>
    </row>
    <row r="33" spans="2:4" x14ac:dyDescent="0.15">
      <c r="B33" s="17" t="s">
        <v>391</v>
      </c>
      <c r="C33" s="93"/>
      <c r="D33" s="90">
        <v>650</v>
      </c>
    </row>
    <row r="34" spans="2:4" x14ac:dyDescent="0.15">
      <c r="B34" s="47" t="s">
        <v>1123</v>
      </c>
      <c r="C34" s="93">
        <v>150</v>
      </c>
      <c r="D34" s="90">
        <f>C34*$D$25</f>
        <v>300</v>
      </c>
    </row>
    <row r="35" spans="2:4" x14ac:dyDescent="0.15">
      <c r="B35" s="17" t="s">
        <v>393</v>
      </c>
      <c r="C35" s="93">
        <v>50</v>
      </c>
      <c r="D35" s="90">
        <f>C35*$C$25</f>
        <v>150</v>
      </c>
    </row>
    <row r="36" spans="2:4" x14ac:dyDescent="0.15">
      <c r="B36" s="17" t="s">
        <v>394</v>
      </c>
      <c r="C36" s="93">
        <v>85</v>
      </c>
      <c r="D36" s="90">
        <f>C36*$C$25</f>
        <v>255</v>
      </c>
    </row>
    <row r="37" spans="2:4" x14ac:dyDescent="0.15">
      <c r="B37" s="73" t="s">
        <v>395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>
      <pane ySplit="2" topLeftCell="A3" activePane="bottomLeft" state="frozenSplit"/>
      <selection pane="bottomLeft"/>
    </sheetView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63" t="s">
        <v>35</v>
      </c>
      <c r="F1" s="363"/>
      <c r="G1" s="363"/>
      <c r="H1" s="363"/>
      <c r="I1" s="363"/>
      <c r="J1" s="363"/>
      <c r="K1" s="363"/>
      <c r="L1" s="363"/>
      <c r="M1" s="363"/>
      <c r="N1" s="363"/>
      <c r="O1" s="363"/>
      <c r="P1" s="363"/>
      <c r="Q1" s="363" t="s">
        <v>36</v>
      </c>
      <c r="R1" s="363"/>
      <c r="S1" s="363"/>
      <c r="T1" s="363"/>
      <c r="U1" s="363"/>
      <c r="V1" s="363"/>
      <c r="W1" s="363"/>
      <c r="X1" s="363"/>
      <c r="Y1" s="363"/>
      <c r="Z1" s="363"/>
      <c r="AA1" s="363"/>
      <c r="AB1" s="363"/>
      <c r="AC1" s="363" t="s">
        <v>37</v>
      </c>
      <c r="AD1" s="363"/>
      <c r="AE1" s="363"/>
      <c r="AF1" s="363"/>
      <c r="AG1" s="363"/>
      <c r="AH1" s="363"/>
      <c r="AI1" s="363"/>
      <c r="AJ1" s="363"/>
      <c r="AK1" s="363"/>
      <c r="AL1" s="363"/>
      <c r="AM1" s="363"/>
      <c r="AN1" s="363"/>
      <c r="AO1" s="363" t="s">
        <v>38</v>
      </c>
      <c r="AP1" s="363"/>
      <c r="AQ1" s="363"/>
      <c r="AR1" s="363"/>
      <c r="AS1" s="363"/>
      <c r="AT1" s="363"/>
      <c r="AU1" s="363"/>
      <c r="AV1" s="363"/>
      <c r="AW1" s="363"/>
      <c r="AX1" s="363"/>
      <c r="AY1" s="363"/>
      <c r="AZ1" s="363"/>
      <c r="BA1" s="363" t="s">
        <v>39</v>
      </c>
      <c r="BB1" s="363"/>
      <c r="BC1" s="363"/>
      <c r="BD1" s="363"/>
      <c r="BE1" s="363"/>
      <c r="BF1" s="363"/>
      <c r="BG1" s="363"/>
      <c r="BH1" s="363"/>
      <c r="BI1" s="363"/>
      <c r="BJ1" s="363"/>
      <c r="BK1" s="363"/>
      <c r="BL1" s="363"/>
      <c r="BM1" s="35"/>
    </row>
    <row r="2" spans="1:76" s="14" customFormat="1" x14ac:dyDescent="0.15">
      <c r="A2" s="10"/>
      <c r="B2" s="14" t="s">
        <v>765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450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451</v>
      </c>
    </row>
    <row r="25" spans="2:64" x14ac:dyDescent="0.15">
      <c r="B25" s="14"/>
    </row>
    <row r="26" spans="2:64" s="102" customFormat="1" x14ac:dyDescent="0.15">
      <c r="B26" s="299" t="s">
        <v>447</v>
      </c>
      <c r="D26" s="320">
        <v>3</v>
      </c>
      <c r="E26" s="320"/>
      <c r="F26" s="320">
        <v>1</v>
      </c>
      <c r="G26" s="320"/>
      <c r="H26" s="320">
        <v>1</v>
      </c>
      <c r="I26" s="320"/>
      <c r="J26" s="320">
        <v>1</v>
      </c>
      <c r="K26" s="320"/>
      <c r="L26" s="320">
        <v>1</v>
      </c>
      <c r="M26" s="320"/>
      <c r="N26" s="320">
        <v>1</v>
      </c>
      <c r="O26" s="320"/>
      <c r="P26" s="320">
        <v>1</v>
      </c>
      <c r="Q26" s="320"/>
      <c r="R26" s="320">
        <v>1</v>
      </c>
      <c r="S26" s="320"/>
      <c r="T26" s="320">
        <v>1</v>
      </c>
      <c r="U26" s="320"/>
      <c r="V26" s="320">
        <v>1</v>
      </c>
      <c r="W26" s="320"/>
      <c r="X26" s="320">
        <v>1</v>
      </c>
      <c r="Y26" s="320"/>
      <c r="Z26" s="320">
        <v>1</v>
      </c>
      <c r="AA26" s="320"/>
      <c r="AB26" s="320">
        <v>1</v>
      </c>
      <c r="AC26" s="320"/>
      <c r="AD26" s="320">
        <v>1</v>
      </c>
      <c r="AE26" s="320"/>
      <c r="AF26" s="320">
        <v>1</v>
      </c>
      <c r="AG26" s="320"/>
      <c r="AH26" s="320">
        <v>1</v>
      </c>
      <c r="AI26" s="320"/>
      <c r="AJ26" s="320">
        <v>1</v>
      </c>
      <c r="AK26" s="320"/>
      <c r="AL26" s="320">
        <v>1</v>
      </c>
      <c r="AM26" s="320"/>
      <c r="AN26" s="320">
        <v>1</v>
      </c>
      <c r="AO26" s="320"/>
      <c r="AP26" s="320">
        <v>1</v>
      </c>
      <c r="AQ26" s="320"/>
      <c r="AR26" s="320">
        <v>1</v>
      </c>
      <c r="AS26" s="320"/>
      <c r="AT26" s="320">
        <v>1</v>
      </c>
      <c r="AU26" s="320"/>
      <c r="AV26" s="320">
        <v>1</v>
      </c>
      <c r="AW26" s="320"/>
      <c r="AX26" s="320">
        <v>1</v>
      </c>
      <c r="AY26" s="320"/>
      <c r="AZ26" s="320">
        <v>1</v>
      </c>
      <c r="BA26" s="320"/>
      <c r="BB26" s="320">
        <v>1</v>
      </c>
      <c r="BC26" s="320"/>
      <c r="BD26" s="320">
        <v>1</v>
      </c>
      <c r="BE26" s="320"/>
      <c r="BF26" s="320">
        <v>1</v>
      </c>
      <c r="BG26" s="320"/>
      <c r="BH26" s="320">
        <v>1</v>
      </c>
      <c r="BI26" s="320"/>
      <c r="BJ26" s="320">
        <v>1</v>
      </c>
      <c r="BK26" s="320"/>
      <c r="BL26" s="320">
        <v>1</v>
      </c>
    </row>
    <row r="27" spans="2:64" s="102" customFormat="1" x14ac:dyDescent="0.15">
      <c r="B27" s="299" t="s">
        <v>396</v>
      </c>
      <c r="D27" s="320">
        <v>3</v>
      </c>
      <c r="E27" s="320"/>
      <c r="F27" s="320"/>
      <c r="G27" s="320"/>
      <c r="H27" s="320"/>
      <c r="I27" s="320"/>
      <c r="J27" s="320"/>
      <c r="K27" s="320"/>
      <c r="L27" s="320"/>
      <c r="M27" s="320"/>
      <c r="N27" s="320"/>
      <c r="O27" s="320"/>
      <c r="P27" s="320"/>
      <c r="Q27" s="320"/>
      <c r="R27" s="320"/>
      <c r="S27" s="320"/>
      <c r="T27" s="320"/>
      <c r="U27" s="320"/>
      <c r="V27" s="320"/>
      <c r="W27" s="320"/>
      <c r="X27" s="320"/>
      <c r="Y27" s="320"/>
      <c r="Z27" s="320"/>
      <c r="AA27" s="320"/>
      <c r="AB27" s="320"/>
      <c r="AC27" s="320"/>
      <c r="AD27" s="320"/>
      <c r="AE27" s="320"/>
      <c r="AF27" s="320"/>
      <c r="AG27" s="320"/>
      <c r="AH27" s="320"/>
      <c r="AI27" s="320"/>
      <c r="AJ27" s="320"/>
      <c r="AK27" s="320"/>
      <c r="AL27" s="320"/>
      <c r="AM27" s="320"/>
      <c r="AN27" s="320"/>
      <c r="AO27" s="320"/>
      <c r="AP27" s="320"/>
      <c r="AQ27" s="320"/>
      <c r="AR27" s="320"/>
      <c r="AS27" s="320"/>
      <c r="AT27" s="320"/>
      <c r="AU27" s="320"/>
      <c r="AV27" s="320"/>
      <c r="AW27" s="320"/>
      <c r="AX27" s="320"/>
      <c r="AY27" s="320"/>
      <c r="AZ27" s="320"/>
      <c r="BA27" s="320"/>
      <c r="BB27" s="320"/>
      <c r="BC27" s="320"/>
      <c r="BD27" s="320"/>
      <c r="BE27" s="320"/>
      <c r="BF27" s="320"/>
      <c r="BG27" s="320"/>
      <c r="BH27" s="320"/>
      <c r="BI27" s="320"/>
      <c r="BJ27" s="320"/>
      <c r="BK27" s="320"/>
      <c r="BL27" s="320"/>
    </row>
    <row r="28" spans="2:64" s="102" customFormat="1" x14ac:dyDescent="0.15">
      <c r="B28" s="299" t="s">
        <v>448</v>
      </c>
      <c r="D28" s="320"/>
      <c r="E28" s="320"/>
      <c r="F28" s="320"/>
      <c r="G28" s="320">
        <v>1</v>
      </c>
      <c r="H28" s="320"/>
      <c r="I28" s="320"/>
      <c r="J28" s="320">
        <v>1</v>
      </c>
      <c r="K28" s="320"/>
      <c r="L28" s="320"/>
      <c r="M28" s="320">
        <v>1</v>
      </c>
      <c r="N28" s="320"/>
      <c r="O28" s="320"/>
      <c r="P28" s="320">
        <v>1</v>
      </c>
      <c r="Q28" s="320"/>
      <c r="R28" s="320"/>
      <c r="S28" s="320">
        <v>1</v>
      </c>
      <c r="T28" s="320"/>
      <c r="U28" s="320"/>
      <c r="V28" s="320">
        <v>1</v>
      </c>
      <c r="W28" s="320"/>
      <c r="X28" s="320"/>
      <c r="Y28" s="320">
        <v>1</v>
      </c>
      <c r="Z28" s="320"/>
      <c r="AA28" s="320"/>
      <c r="AB28" s="320">
        <v>1</v>
      </c>
      <c r="AC28" s="320"/>
      <c r="AD28" s="320"/>
      <c r="AE28" s="320">
        <v>1</v>
      </c>
      <c r="AF28" s="320"/>
      <c r="AG28" s="320"/>
      <c r="AH28" s="320"/>
      <c r="AI28" s="320"/>
      <c r="AJ28" s="320"/>
      <c r="AK28" s="320"/>
      <c r="AL28" s="320"/>
      <c r="AM28" s="320"/>
      <c r="AN28" s="320"/>
      <c r="AO28" s="320"/>
      <c r="AP28" s="320"/>
      <c r="AQ28" s="320"/>
      <c r="AR28" s="320"/>
      <c r="AS28" s="320"/>
      <c r="AT28" s="320"/>
      <c r="AU28" s="320"/>
      <c r="AV28" s="320"/>
      <c r="AW28" s="320"/>
      <c r="AX28" s="320"/>
      <c r="AY28" s="320"/>
      <c r="AZ28" s="320"/>
      <c r="BA28" s="320"/>
      <c r="BB28" s="320"/>
      <c r="BC28" s="320"/>
      <c r="BD28" s="320"/>
      <c r="BE28" s="320"/>
      <c r="BF28" s="320"/>
      <c r="BG28" s="320"/>
      <c r="BH28" s="320"/>
      <c r="BI28" s="320"/>
      <c r="BJ28" s="320"/>
      <c r="BK28" s="320"/>
      <c r="BL28" s="320"/>
    </row>
    <row r="29" spans="2:64" s="102" customFormat="1" x14ac:dyDescent="0.15">
      <c r="B29" s="299" t="s">
        <v>446</v>
      </c>
      <c r="D29" s="320">
        <v>1</v>
      </c>
      <c r="E29" s="320"/>
      <c r="F29" s="320"/>
      <c r="G29" s="320"/>
      <c r="H29" s="320"/>
      <c r="I29" s="320"/>
      <c r="J29" s="320"/>
      <c r="K29" s="320"/>
      <c r="L29" s="320"/>
      <c r="M29" s="320"/>
      <c r="N29" s="320"/>
      <c r="O29" s="320"/>
      <c r="P29" s="320"/>
      <c r="Q29" s="320"/>
      <c r="R29" s="320"/>
      <c r="S29" s="320"/>
      <c r="T29" s="320"/>
      <c r="U29" s="320"/>
      <c r="V29" s="320"/>
      <c r="W29" s="320"/>
      <c r="X29" s="320"/>
      <c r="Y29" s="320"/>
      <c r="Z29" s="320"/>
      <c r="AA29" s="320"/>
      <c r="AB29" s="320"/>
      <c r="AC29" s="320"/>
      <c r="AD29" s="320"/>
      <c r="AE29" s="320"/>
      <c r="AF29" s="320"/>
      <c r="AG29" s="320"/>
      <c r="AH29" s="320"/>
      <c r="AI29" s="320"/>
      <c r="AJ29" s="320"/>
      <c r="AK29" s="320"/>
      <c r="AL29" s="320"/>
      <c r="AM29" s="320"/>
      <c r="AN29" s="320"/>
      <c r="AO29" s="320"/>
      <c r="AP29" s="320"/>
      <c r="AQ29" s="320"/>
      <c r="AR29" s="320"/>
      <c r="AS29" s="320"/>
      <c r="AT29" s="320"/>
      <c r="AU29" s="320"/>
      <c r="AV29" s="320"/>
      <c r="AW29" s="320"/>
      <c r="AX29" s="320"/>
      <c r="AY29" s="320"/>
      <c r="AZ29" s="320"/>
      <c r="BA29" s="320"/>
      <c r="BB29" s="320"/>
      <c r="BC29" s="320"/>
      <c r="BD29" s="320"/>
      <c r="BE29" s="320"/>
      <c r="BF29" s="320"/>
      <c r="BG29" s="320"/>
      <c r="BH29" s="320"/>
      <c r="BI29" s="320"/>
      <c r="BJ29" s="320"/>
      <c r="BK29" s="320"/>
      <c r="BL29" s="320"/>
    </row>
    <row r="30" spans="2:64" s="102" customFormat="1" x14ac:dyDescent="0.15">
      <c r="B30" s="299" t="s">
        <v>449</v>
      </c>
      <c r="D30" s="320"/>
      <c r="E30" s="320"/>
      <c r="F30" s="320"/>
      <c r="G30" s="320"/>
      <c r="H30" s="320"/>
      <c r="I30" s="320"/>
      <c r="J30" s="320"/>
      <c r="K30" s="320"/>
      <c r="L30" s="320"/>
      <c r="M30" s="320"/>
      <c r="N30" s="320"/>
      <c r="O30" s="320"/>
      <c r="P30" s="320"/>
      <c r="Q30" s="320"/>
      <c r="R30" s="320"/>
      <c r="S30" s="320"/>
      <c r="T30" s="320"/>
      <c r="U30" s="320"/>
      <c r="V30" s="320"/>
      <c r="W30" s="320"/>
      <c r="X30" s="320"/>
      <c r="Y30" s="320"/>
      <c r="Z30" s="320"/>
      <c r="AA30" s="320"/>
      <c r="AB30" s="320"/>
      <c r="AC30" s="320"/>
      <c r="AD30" s="320"/>
      <c r="AE30" s="320"/>
      <c r="AF30" s="320"/>
      <c r="AG30" s="320"/>
      <c r="AH30" s="320"/>
      <c r="AI30" s="320"/>
      <c r="AJ30" s="320"/>
      <c r="AK30" s="320"/>
      <c r="AL30" s="320"/>
      <c r="AM30" s="320"/>
      <c r="AN30" s="320"/>
      <c r="AO30" s="320"/>
      <c r="AP30" s="320"/>
      <c r="AQ30" s="320"/>
      <c r="AR30" s="320"/>
      <c r="AS30" s="320"/>
      <c r="AT30" s="320"/>
      <c r="AU30" s="320"/>
      <c r="AV30" s="320"/>
      <c r="AW30" s="320"/>
      <c r="AX30" s="320"/>
      <c r="AY30" s="320"/>
      <c r="AZ30" s="320"/>
      <c r="BA30" s="320"/>
      <c r="BB30" s="320"/>
      <c r="BC30" s="320"/>
      <c r="BD30" s="320"/>
      <c r="BE30" s="320"/>
      <c r="BF30" s="320"/>
      <c r="BG30" s="320"/>
      <c r="BH30" s="320"/>
      <c r="BI30" s="320"/>
      <c r="BJ30" s="320"/>
      <c r="BK30" s="320"/>
      <c r="BL30" s="320"/>
    </row>
    <row r="31" spans="2:64" s="102" customFormat="1" x14ac:dyDescent="0.15">
      <c r="B31" s="29"/>
    </row>
    <row r="32" spans="2:64" s="102" customFormat="1" x14ac:dyDescent="0.15">
      <c r="B32" s="29" t="s">
        <v>549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452</v>
      </c>
    </row>
    <row r="35" spans="2:64" x14ac:dyDescent="0.15">
      <c r="B35" s="14"/>
    </row>
    <row r="36" spans="2:64" x14ac:dyDescent="0.15">
      <c r="B36" s="47" t="s">
        <v>447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396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448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446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449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453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526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454</v>
      </c>
    </row>
    <row r="63" spans="2:64" x14ac:dyDescent="0.15">
      <c r="B63" s="14"/>
    </row>
    <row r="64" spans="2:64" s="102" customFormat="1" x14ac:dyDescent="0.15">
      <c r="B64" s="299" t="s">
        <v>447</v>
      </c>
      <c r="D64" s="320"/>
      <c r="E64" s="320"/>
      <c r="F64" s="320"/>
      <c r="G64" s="320"/>
      <c r="H64" s="320"/>
      <c r="I64" s="320"/>
      <c r="J64" s="320"/>
      <c r="K64" s="320"/>
      <c r="L64" s="320"/>
      <c r="M64" s="320"/>
      <c r="N64" s="320"/>
      <c r="O64" s="320"/>
      <c r="P64" s="320"/>
      <c r="Q64" s="320"/>
      <c r="R64" s="320"/>
      <c r="S64" s="320"/>
      <c r="T64" s="320"/>
      <c r="U64" s="320"/>
      <c r="V64" s="320"/>
      <c r="W64" s="320"/>
      <c r="X64" s="320"/>
      <c r="Y64" s="320"/>
      <c r="Z64" s="320"/>
      <c r="AA64" s="320"/>
      <c r="AB64" s="320"/>
      <c r="AC64" s="320"/>
      <c r="AD64" s="320"/>
      <c r="AE64" s="320"/>
      <c r="AF64" s="320"/>
      <c r="AG64" s="320"/>
      <c r="AH64" s="320"/>
      <c r="AI64" s="320"/>
      <c r="AJ64" s="320"/>
      <c r="AK64" s="320"/>
      <c r="AL64" s="320"/>
      <c r="AM64" s="320"/>
      <c r="AN64" s="320"/>
      <c r="AO64" s="320"/>
      <c r="AP64" s="320"/>
      <c r="AQ64" s="320"/>
      <c r="AR64" s="320"/>
      <c r="AS64" s="320"/>
      <c r="AT64" s="320"/>
      <c r="AU64" s="320"/>
      <c r="AV64" s="320"/>
      <c r="AW64" s="320"/>
      <c r="AX64" s="320"/>
      <c r="AY64" s="320"/>
      <c r="AZ64" s="320"/>
      <c r="BA64" s="320"/>
      <c r="BB64" s="320"/>
      <c r="BC64" s="320"/>
      <c r="BD64" s="320"/>
      <c r="BE64" s="320"/>
      <c r="BF64" s="320"/>
      <c r="BG64" s="320"/>
      <c r="BH64" s="320"/>
      <c r="BI64" s="320"/>
      <c r="BJ64" s="320"/>
      <c r="BK64" s="320"/>
      <c r="BL64" s="320"/>
    </row>
    <row r="65" spans="2:64" s="102" customFormat="1" x14ac:dyDescent="0.15">
      <c r="B65" s="299" t="s">
        <v>396</v>
      </c>
      <c r="D65" s="320"/>
      <c r="E65" s="320"/>
      <c r="F65" s="320"/>
      <c r="G65" s="320"/>
      <c r="H65" s="320"/>
      <c r="I65" s="320"/>
      <c r="J65" s="320"/>
      <c r="K65" s="320"/>
      <c r="L65" s="320"/>
      <c r="M65" s="320"/>
      <c r="N65" s="320"/>
      <c r="O65" s="320"/>
      <c r="P65" s="320"/>
      <c r="Q65" s="320"/>
      <c r="R65" s="320"/>
      <c r="S65" s="320"/>
      <c r="T65" s="320"/>
      <c r="U65" s="320"/>
      <c r="V65" s="320"/>
      <c r="W65" s="320"/>
      <c r="X65" s="320"/>
      <c r="Y65" s="320"/>
      <c r="Z65" s="320"/>
      <c r="AA65" s="320"/>
      <c r="AB65" s="320"/>
      <c r="AC65" s="320"/>
      <c r="AD65" s="320"/>
      <c r="AE65" s="320"/>
      <c r="AF65" s="320"/>
      <c r="AG65" s="320"/>
      <c r="AH65" s="320"/>
      <c r="AI65" s="320"/>
      <c r="AJ65" s="320"/>
      <c r="AK65" s="320"/>
      <c r="AL65" s="320"/>
      <c r="AM65" s="320"/>
      <c r="AN65" s="320"/>
      <c r="AO65" s="320"/>
      <c r="AP65" s="320"/>
      <c r="AQ65" s="320"/>
      <c r="AR65" s="320"/>
      <c r="AS65" s="320"/>
      <c r="AT65" s="320"/>
      <c r="AU65" s="320"/>
      <c r="AV65" s="320"/>
      <c r="AW65" s="320"/>
      <c r="AX65" s="320"/>
      <c r="AY65" s="320"/>
      <c r="AZ65" s="320"/>
      <c r="BA65" s="320"/>
      <c r="BB65" s="320"/>
      <c r="BC65" s="320"/>
      <c r="BD65" s="320"/>
      <c r="BE65" s="320"/>
      <c r="BF65" s="320"/>
      <c r="BG65" s="320"/>
      <c r="BH65" s="320"/>
      <c r="BI65" s="320"/>
      <c r="BJ65" s="320"/>
      <c r="BK65" s="320"/>
      <c r="BL65" s="320"/>
    </row>
    <row r="66" spans="2:64" s="102" customFormat="1" x14ac:dyDescent="0.15">
      <c r="B66" s="299" t="s">
        <v>448</v>
      </c>
      <c r="D66" s="320"/>
      <c r="E66" s="320"/>
      <c r="F66" s="320"/>
      <c r="G66" s="320"/>
      <c r="H66" s="320"/>
      <c r="I66" s="320"/>
      <c r="J66" s="320"/>
      <c r="K66" s="320"/>
      <c r="L66" s="320"/>
      <c r="M66" s="320"/>
      <c r="N66" s="320"/>
      <c r="O66" s="320"/>
      <c r="P66" s="320"/>
      <c r="Q66" s="320"/>
      <c r="R66" s="320"/>
      <c r="S66" s="320"/>
      <c r="T66" s="320"/>
      <c r="U66" s="320"/>
      <c r="V66" s="320"/>
      <c r="W66" s="320"/>
      <c r="X66" s="320"/>
      <c r="Y66" s="320"/>
      <c r="Z66" s="320"/>
      <c r="AA66" s="320"/>
      <c r="AB66" s="320"/>
      <c r="AC66" s="320"/>
      <c r="AD66" s="320"/>
      <c r="AE66" s="320"/>
      <c r="AF66" s="320"/>
      <c r="AG66" s="320"/>
      <c r="AH66" s="320"/>
      <c r="AI66" s="320"/>
      <c r="AJ66" s="320"/>
      <c r="AK66" s="320"/>
      <c r="AL66" s="320"/>
      <c r="AM66" s="320"/>
      <c r="AN66" s="320"/>
      <c r="AO66" s="320"/>
      <c r="AP66" s="320"/>
      <c r="AQ66" s="320"/>
      <c r="AR66" s="320"/>
      <c r="AS66" s="320"/>
      <c r="AT66" s="320"/>
      <c r="AU66" s="320"/>
      <c r="AV66" s="320"/>
      <c r="AW66" s="320"/>
      <c r="AX66" s="320"/>
      <c r="AY66" s="320"/>
      <c r="AZ66" s="320"/>
      <c r="BA66" s="320"/>
      <c r="BB66" s="320"/>
      <c r="BC66" s="320"/>
      <c r="BD66" s="320"/>
      <c r="BE66" s="320"/>
      <c r="BF66" s="320"/>
      <c r="BG66" s="320"/>
      <c r="BH66" s="320"/>
      <c r="BI66" s="320"/>
      <c r="BJ66" s="320"/>
      <c r="BK66" s="320"/>
      <c r="BL66" s="320"/>
    </row>
    <row r="67" spans="2:64" s="102" customFormat="1" x14ac:dyDescent="0.15">
      <c r="B67" s="299" t="s">
        <v>446</v>
      </c>
      <c r="D67" s="320"/>
      <c r="E67" s="320"/>
      <c r="F67" s="320"/>
      <c r="G67" s="320"/>
      <c r="H67" s="320"/>
      <c r="I67" s="320"/>
      <c r="J67" s="320"/>
      <c r="K67" s="320"/>
      <c r="L67" s="320"/>
      <c r="M67" s="320"/>
      <c r="N67" s="320"/>
      <c r="O67" s="320"/>
      <c r="P67" s="320"/>
      <c r="Q67" s="320"/>
      <c r="R67" s="320"/>
      <c r="S67" s="320"/>
      <c r="T67" s="320"/>
      <c r="U67" s="320"/>
      <c r="V67" s="320"/>
      <c r="W67" s="320"/>
      <c r="X67" s="320"/>
      <c r="Y67" s="320"/>
      <c r="Z67" s="320"/>
      <c r="AA67" s="320"/>
      <c r="AB67" s="320"/>
      <c r="AC67" s="320"/>
      <c r="AD67" s="320"/>
      <c r="AE67" s="320"/>
      <c r="AF67" s="320"/>
      <c r="AG67" s="320"/>
      <c r="AH67" s="320"/>
      <c r="AI67" s="320"/>
      <c r="AJ67" s="320"/>
      <c r="AK67" s="320"/>
      <c r="AL67" s="320"/>
      <c r="AM67" s="320"/>
      <c r="AN67" s="320"/>
      <c r="AO67" s="320"/>
      <c r="AP67" s="320"/>
      <c r="AQ67" s="320"/>
      <c r="AR67" s="320"/>
      <c r="AS67" s="320"/>
      <c r="AT67" s="320"/>
      <c r="AU67" s="320"/>
      <c r="AV67" s="320"/>
      <c r="AW67" s="320"/>
      <c r="AX67" s="320"/>
      <c r="AY67" s="320"/>
      <c r="AZ67" s="320"/>
      <c r="BA67" s="320"/>
      <c r="BB67" s="320"/>
      <c r="BC67" s="320"/>
      <c r="BD67" s="320"/>
      <c r="BE67" s="320"/>
      <c r="BF67" s="320"/>
      <c r="BG67" s="320"/>
      <c r="BH67" s="320"/>
      <c r="BI67" s="320"/>
      <c r="BJ67" s="320"/>
      <c r="BK67" s="320"/>
      <c r="BL67" s="320"/>
    </row>
    <row r="68" spans="2:64" s="102" customFormat="1" x14ac:dyDescent="0.15">
      <c r="B68" s="299" t="s">
        <v>449</v>
      </c>
      <c r="D68" s="320"/>
      <c r="E68" s="320"/>
      <c r="F68" s="320"/>
      <c r="G68" s="320"/>
      <c r="H68" s="320"/>
      <c r="I68" s="320"/>
      <c r="J68" s="320"/>
      <c r="K68" s="320">
        <v>1</v>
      </c>
      <c r="L68" s="320"/>
      <c r="M68" s="320"/>
      <c r="N68" s="320"/>
      <c r="O68" s="320"/>
      <c r="P68" s="320">
        <v>1</v>
      </c>
      <c r="Q68" s="320"/>
      <c r="R68" s="320"/>
      <c r="S68" s="320"/>
      <c r="T68" s="320"/>
      <c r="U68" s="320"/>
      <c r="V68" s="320">
        <v>1</v>
      </c>
      <c r="W68" s="320"/>
      <c r="X68" s="320"/>
      <c r="Y68" s="320"/>
      <c r="Z68" s="320"/>
      <c r="AA68" s="320"/>
      <c r="AB68" s="320">
        <v>1</v>
      </c>
      <c r="AC68" s="320"/>
      <c r="AD68" s="320"/>
      <c r="AE68" s="320"/>
      <c r="AF68" s="320"/>
      <c r="AG68" s="320"/>
      <c r="AH68" s="320"/>
      <c r="AI68" s="320">
        <v>1</v>
      </c>
      <c r="AJ68" s="320"/>
      <c r="AK68" s="320"/>
      <c r="AL68" s="320"/>
      <c r="AM68" s="320"/>
      <c r="AN68" s="320">
        <v>1</v>
      </c>
      <c r="AO68" s="320"/>
      <c r="AP68" s="320"/>
      <c r="AQ68" s="320"/>
      <c r="AR68" s="320"/>
      <c r="AS68" s="320"/>
      <c r="AT68" s="320"/>
      <c r="AU68" s="320">
        <v>1</v>
      </c>
      <c r="AV68" s="320"/>
      <c r="AW68" s="320"/>
      <c r="AX68" s="320"/>
      <c r="AY68" s="320"/>
      <c r="AZ68" s="320">
        <v>1</v>
      </c>
      <c r="BA68" s="320"/>
      <c r="BB68" s="320"/>
      <c r="BC68" s="320"/>
      <c r="BD68" s="320"/>
      <c r="BE68" s="320"/>
      <c r="BF68" s="320"/>
      <c r="BG68" s="320">
        <v>1</v>
      </c>
      <c r="BH68" s="320"/>
      <c r="BI68" s="320"/>
      <c r="BJ68" s="320"/>
      <c r="BK68" s="320"/>
      <c r="BL68" s="320">
        <v>1</v>
      </c>
    </row>
    <row r="69" spans="2:64" s="102" customFormat="1" x14ac:dyDescent="0.15">
      <c r="B69" s="29"/>
      <c r="E69" s="319"/>
      <c r="F69" s="319"/>
      <c r="G69" s="319"/>
      <c r="H69" s="319"/>
      <c r="I69" s="319"/>
      <c r="J69" s="319"/>
      <c r="K69" s="319"/>
      <c r="L69" s="319"/>
      <c r="M69" s="319"/>
      <c r="N69" s="319"/>
      <c r="O69" s="319"/>
      <c r="P69" s="319"/>
      <c r="Q69" s="319"/>
      <c r="R69" s="319"/>
      <c r="S69" s="319"/>
      <c r="T69" s="319"/>
      <c r="U69" s="319"/>
      <c r="V69" s="319"/>
      <c r="W69" s="319"/>
      <c r="X69" s="319"/>
      <c r="Y69" s="319"/>
      <c r="Z69" s="319"/>
      <c r="AA69" s="319"/>
      <c r="AB69" s="319"/>
      <c r="AC69" s="319"/>
      <c r="AD69" s="319"/>
      <c r="AE69" s="319"/>
      <c r="AF69" s="319"/>
      <c r="AG69" s="319"/>
      <c r="AH69" s="319"/>
      <c r="AI69" s="319"/>
      <c r="AJ69" s="319"/>
      <c r="AK69" s="319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19"/>
      <c r="AW69" s="319"/>
      <c r="AX69" s="319"/>
      <c r="AY69" s="319"/>
      <c r="AZ69" s="319"/>
      <c r="BA69" s="319"/>
      <c r="BB69" s="319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</row>
    <row r="70" spans="2:64" s="102" customFormat="1" x14ac:dyDescent="0.15">
      <c r="B70" s="29" t="s">
        <v>549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455</v>
      </c>
    </row>
    <row r="73" spans="2:64" x14ac:dyDescent="0.15">
      <c r="B73" s="14"/>
    </row>
    <row r="74" spans="2:64" x14ac:dyDescent="0.15">
      <c r="B74" s="47" t="s">
        <v>447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396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448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446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449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456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527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999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998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457</v>
      </c>
    </row>
    <row r="107" spans="2:64" x14ac:dyDescent="0.15">
      <c r="B107" s="14"/>
    </row>
    <row r="108" spans="2:64" s="102" customFormat="1" x14ac:dyDescent="0.15">
      <c r="B108" s="299" t="s">
        <v>447</v>
      </c>
      <c r="D108" s="320"/>
      <c r="E108" s="320"/>
      <c r="F108" s="320"/>
      <c r="G108" s="320"/>
      <c r="H108" s="320"/>
      <c r="I108" s="320"/>
      <c r="J108" s="320"/>
      <c r="K108" s="320"/>
      <c r="L108" s="320"/>
      <c r="M108" s="320"/>
      <c r="N108" s="320"/>
      <c r="O108" s="320"/>
      <c r="P108" s="320"/>
      <c r="Q108" s="320"/>
      <c r="R108" s="320"/>
      <c r="S108" s="320"/>
      <c r="T108" s="320"/>
      <c r="U108" s="320"/>
      <c r="V108" s="320"/>
      <c r="W108" s="320"/>
      <c r="X108" s="320"/>
      <c r="Y108" s="320"/>
      <c r="Z108" s="320"/>
      <c r="AA108" s="320"/>
      <c r="AB108" s="320"/>
      <c r="AC108" s="320"/>
      <c r="AD108" s="320"/>
      <c r="AE108" s="320"/>
      <c r="AF108" s="320"/>
      <c r="AG108" s="320"/>
      <c r="AH108" s="320"/>
      <c r="AI108" s="320"/>
      <c r="AJ108" s="320"/>
      <c r="AK108" s="320"/>
      <c r="AL108" s="320"/>
      <c r="AM108" s="320"/>
      <c r="AN108" s="320"/>
      <c r="AO108" s="320"/>
      <c r="AP108" s="320"/>
      <c r="AQ108" s="320"/>
      <c r="AR108" s="320"/>
      <c r="AS108" s="320"/>
      <c r="AT108" s="320"/>
      <c r="AU108" s="320"/>
      <c r="AV108" s="320"/>
      <c r="AW108" s="320"/>
      <c r="AX108" s="320"/>
      <c r="AY108" s="320"/>
      <c r="AZ108" s="320"/>
      <c r="BA108" s="320"/>
      <c r="BB108" s="320"/>
      <c r="BC108" s="320"/>
      <c r="BD108" s="320"/>
      <c r="BE108" s="320"/>
      <c r="BF108" s="320"/>
      <c r="BG108" s="320"/>
      <c r="BH108" s="320"/>
      <c r="BI108" s="320"/>
      <c r="BJ108" s="320"/>
      <c r="BK108" s="320"/>
      <c r="BL108" s="320"/>
    </row>
    <row r="109" spans="2:64" s="102" customFormat="1" x14ac:dyDescent="0.15">
      <c r="B109" s="299" t="s">
        <v>396</v>
      </c>
      <c r="D109" s="320"/>
      <c r="E109" s="320"/>
      <c r="F109" s="320"/>
      <c r="G109" s="320"/>
      <c r="H109" s="320"/>
      <c r="I109" s="320"/>
      <c r="J109" s="320"/>
      <c r="K109" s="320"/>
      <c r="L109" s="320"/>
      <c r="M109" s="320"/>
      <c r="N109" s="320"/>
      <c r="O109" s="320"/>
      <c r="P109" s="320"/>
      <c r="Q109" s="320"/>
      <c r="R109" s="320"/>
      <c r="S109" s="320"/>
      <c r="T109" s="320">
        <v>1</v>
      </c>
      <c r="U109" s="320"/>
      <c r="V109" s="320">
        <v>1</v>
      </c>
      <c r="W109" s="320"/>
      <c r="X109" s="320">
        <v>1</v>
      </c>
      <c r="Y109" s="320"/>
      <c r="Z109" s="320">
        <v>1</v>
      </c>
      <c r="AA109" s="320"/>
      <c r="AB109" s="320">
        <v>1</v>
      </c>
      <c r="AC109" s="320"/>
      <c r="AD109" s="320">
        <v>1</v>
      </c>
      <c r="AE109" s="320"/>
      <c r="AF109" s="320">
        <v>1</v>
      </c>
      <c r="AG109" s="320"/>
      <c r="AH109" s="320">
        <v>1</v>
      </c>
      <c r="AI109" s="320"/>
      <c r="AJ109" s="320">
        <v>1</v>
      </c>
      <c r="AK109" s="320"/>
      <c r="AL109" s="320">
        <v>1</v>
      </c>
      <c r="AM109" s="320"/>
      <c r="AN109" s="320">
        <v>1</v>
      </c>
      <c r="AO109" s="320"/>
      <c r="AP109" s="320">
        <v>1</v>
      </c>
      <c r="AQ109" s="320"/>
      <c r="AR109" s="320">
        <v>1</v>
      </c>
      <c r="AS109" s="320"/>
      <c r="AT109" s="320">
        <v>1</v>
      </c>
      <c r="AU109" s="320"/>
      <c r="AV109" s="320">
        <v>1</v>
      </c>
      <c r="AW109" s="320"/>
      <c r="AX109" s="320">
        <v>1</v>
      </c>
      <c r="AY109" s="320"/>
      <c r="AZ109" s="320">
        <v>1</v>
      </c>
      <c r="BA109" s="320"/>
      <c r="BB109" s="320">
        <v>1</v>
      </c>
      <c r="BC109" s="320"/>
      <c r="BD109" s="320">
        <v>1</v>
      </c>
      <c r="BE109" s="320"/>
      <c r="BF109" s="320">
        <v>1</v>
      </c>
      <c r="BG109" s="320"/>
      <c r="BH109" s="320">
        <v>1</v>
      </c>
      <c r="BI109" s="320"/>
      <c r="BJ109" s="320">
        <v>1</v>
      </c>
      <c r="BK109" s="320"/>
      <c r="BL109" s="320"/>
    </row>
    <row r="110" spans="2:64" s="102" customFormat="1" x14ac:dyDescent="0.15">
      <c r="B110" s="299" t="s">
        <v>448</v>
      </c>
      <c r="D110" s="320"/>
      <c r="E110" s="320"/>
      <c r="F110" s="320"/>
      <c r="G110" s="320"/>
      <c r="H110" s="320"/>
      <c r="I110" s="320"/>
      <c r="J110" s="320"/>
      <c r="K110" s="320"/>
      <c r="L110" s="320">
        <v>1</v>
      </c>
      <c r="M110" s="320">
        <v>1</v>
      </c>
      <c r="N110" s="320">
        <v>2</v>
      </c>
      <c r="O110" s="320">
        <v>2</v>
      </c>
      <c r="P110" s="320">
        <v>2</v>
      </c>
      <c r="Q110" s="320">
        <v>3</v>
      </c>
      <c r="R110" s="320">
        <v>3</v>
      </c>
      <c r="S110" s="320">
        <v>3</v>
      </c>
      <c r="T110" s="320">
        <v>4</v>
      </c>
      <c r="U110" s="320">
        <v>5</v>
      </c>
      <c r="V110" s="320">
        <v>5</v>
      </c>
      <c r="W110" s="320">
        <v>7</v>
      </c>
      <c r="X110" s="320">
        <v>7</v>
      </c>
      <c r="Y110" s="320">
        <v>7</v>
      </c>
      <c r="Z110" s="320">
        <v>7</v>
      </c>
      <c r="AA110" s="320">
        <v>7</v>
      </c>
      <c r="AB110" s="320">
        <v>7</v>
      </c>
      <c r="AC110" s="320">
        <v>8</v>
      </c>
      <c r="AD110" s="320">
        <v>8</v>
      </c>
      <c r="AE110" s="320">
        <v>8</v>
      </c>
      <c r="AF110" s="320">
        <v>8</v>
      </c>
      <c r="AG110" s="320">
        <v>8</v>
      </c>
      <c r="AH110" s="320">
        <v>8</v>
      </c>
      <c r="AI110" s="320">
        <v>8</v>
      </c>
      <c r="AJ110" s="320">
        <v>8</v>
      </c>
      <c r="AK110" s="320">
        <v>8</v>
      </c>
      <c r="AL110" s="320">
        <v>8</v>
      </c>
      <c r="AM110" s="320">
        <v>8</v>
      </c>
      <c r="AN110" s="320">
        <v>8</v>
      </c>
      <c r="AO110" s="320">
        <v>10</v>
      </c>
      <c r="AP110" s="320">
        <v>10</v>
      </c>
      <c r="AQ110" s="320">
        <v>10</v>
      </c>
      <c r="AR110" s="320">
        <v>10</v>
      </c>
      <c r="AS110" s="320">
        <v>10</v>
      </c>
      <c r="AT110" s="320">
        <v>10</v>
      </c>
      <c r="AU110" s="320">
        <v>10</v>
      </c>
      <c r="AV110" s="320">
        <v>10</v>
      </c>
      <c r="AW110" s="320">
        <v>10</v>
      </c>
      <c r="AX110" s="320">
        <v>10</v>
      </c>
      <c r="AY110" s="320">
        <v>10</v>
      </c>
      <c r="AZ110" s="320">
        <v>10</v>
      </c>
      <c r="BA110" s="320">
        <v>12</v>
      </c>
      <c r="BB110" s="320">
        <v>12</v>
      </c>
      <c r="BC110" s="320">
        <v>12</v>
      </c>
      <c r="BD110" s="320">
        <v>12</v>
      </c>
      <c r="BE110" s="320">
        <v>12</v>
      </c>
      <c r="BF110" s="320">
        <v>12</v>
      </c>
      <c r="BG110" s="320">
        <v>12</v>
      </c>
      <c r="BH110" s="320">
        <v>12</v>
      </c>
      <c r="BI110" s="320">
        <v>12</v>
      </c>
      <c r="BJ110" s="320">
        <v>12</v>
      </c>
      <c r="BK110" s="320">
        <v>12</v>
      </c>
      <c r="BL110" s="320">
        <v>12</v>
      </c>
    </row>
    <row r="111" spans="2:64" s="102" customFormat="1" x14ac:dyDescent="0.15">
      <c r="B111" s="299" t="s">
        <v>446</v>
      </c>
      <c r="D111" s="320"/>
      <c r="E111" s="320"/>
      <c r="F111" s="320"/>
      <c r="G111" s="320"/>
      <c r="H111" s="320"/>
      <c r="I111" s="320"/>
      <c r="J111" s="320"/>
      <c r="K111" s="320"/>
      <c r="L111" s="320"/>
      <c r="M111" s="320"/>
      <c r="N111" s="320"/>
      <c r="O111" s="320"/>
      <c r="P111" s="320"/>
      <c r="Q111" s="320"/>
      <c r="R111" s="320"/>
      <c r="S111" s="320"/>
      <c r="T111" s="320"/>
      <c r="U111" s="320"/>
      <c r="V111" s="320"/>
      <c r="W111" s="320"/>
      <c r="X111" s="320"/>
      <c r="Y111" s="320"/>
      <c r="Z111" s="320"/>
      <c r="AA111" s="320"/>
      <c r="AB111" s="320"/>
      <c r="AC111" s="320"/>
      <c r="AD111" s="320"/>
      <c r="AE111" s="320"/>
      <c r="AF111" s="320"/>
      <c r="AG111" s="320"/>
      <c r="AH111" s="320"/>
      <c r="AI111" s="320"/>
      <c r="AJ111" s="320"/>
      <c r="AK111" s="320"/>
      <c r="AL111" s="320"/>
      <c r="AM111" s="320"/>
      <c r="AN111" s="320"/>
      <c r="AO111" s="320"/>
      <c r="AP111" s="320"/>
      <c r="AQ111" s="320"/>
      <c r="AR111" s="320"/>
      <c r="AS111" s="320"/>
      <c r="AT111" s="320"/>
      <c r="AU111" s="320"/>
      <c r="AV111" s="320"/>
      <c r="AW111" s="320"/>
      <c r="AX111" s="320"/>
      <c r="AY111" s="320"/>
      <c r="AZ111" s="320"/>
      <c r="BA111" s="320"/>
      <c r="BB111" s="320"/>
      <c r="BC111" s="320"/>
      <c r="BD111" s="320"/>
      <c r="BE111" s="320"/>
      <c r="BF111" s="320"/>
      <c r="BG111" s="320"/>
      <c r="BH111" s="320"/>
      <c r="BI111" s="320"/>
      <c r="BJ111" s="320"/>
      <c r="BK111" s="320"/>
      <c r="BL111" s="320"/>
    </row>
    <row r="112" spans="2:64" s="102" customFormat="1" x14ac:dyDescent="0.15">
      <c r="B112" s="299" t="s">
        <v>449</v>
      </c>
      <c r="D112" s="320"/>
      <c r="E112" s="320"/>
      <c r="F112" s="320"/>
      <c r="G112" s="320"/>
      <c r="H112" s="320"/>
      <c r="I112" s="320"/>
      <c r="J112" s="320"/>
      <c r="K112" s="320"/>
      <c r="L112" s="320"/>
      <c r="M112" s="320"/>
      <c r="N112" s="320"/>
      <c r="O112" s="320"/>
      <c r="P112" s="320"/>
      <c r="Q112" s="320"/>
      <c r="R112" s="320"/>
      <c r="S112" s="320"/>
      <c r="T112" s="320"/>
      <c r="U112" s="320"/>
      <c r="V112" s="320"/>
      <c r="W112" s="320"/>
      <c r="X112" s="320"/>
      <c r="Y112" s="320"/>
      <c r="Z112" s="320"/>
      <c r="AA112" s="320"/>
      <c r="AB112" s="320"/>
      <c r="AC112" s="320"/>
      <c r="AD112" s="320"/>
      <c r="AE112" s="320"/>
      <c r="AF112" s="320"/>
      <c r="AG112" s="320"/>
      <c r="AH112" s="320"/>
      <c r="AI112" s="320"/>
      <c r="AJ112" s="320"/>
      <c r="AK112" s="320"/>
      <c r="AL112" s="320"/>
      <c r="AM112" s="320"/>
      <c r="AN112" s="320"/>
      <c r="AO112" s="320"/>
      <c r="AP112" s="320"/>
      <c r="AQ112" s="320"/>
      <c r="AR112" s="320"/>
      <c r="AS112" s="320"/>
      <c r="AT112" s="320"/>
      <c r="AU112" s="320"/>
      <c r="AV112" s="320"/>
      <c r="AW112" s="320"/>
      <c r="AX112" s="320"/>
      <c r="AY112" s="320"/>
      <c r="AZ112" s="320"/>
      <c r="BA112" s="320"/>
      <c r="BB112" s="320"/>
      <c r="BC112" s="320"/>
      <c r="BD112" s="320"/>
      <c r="BE112" s="320"/>
      <c r="BF112" s="320"/>
      <c r="BG112" s="320"/>
      <c r="BH112" s="320"/>
      <c r="BI112" s="320"/>
      <c r="BJ112" s="320"/>
      <c r="BK112" s="320"/>
      <c r="BL112" s="320"/>
    </row>
    <row r="113" spans="2:64" s="102" customFormat="1" x14ac:dyDescent="0.15">
      <c r="B113" s="29"/>
    </row>
    <row r="114" spans="2:64" s="102" customFormat="1" x14ac:dyDescent="0.15">
      <c r="B114" s="29" t="s">
        <v>549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458</v>
      </c>
    </row>
    <row r="117" spans="2:64" x14ac:dyDescent="0.15">
      <c r="B117" s="14"/>
    </row>
    <row r="118" spans="2:64" x14ac:dyDescent="0.15">
      <c r="B118" s="47" t="s">
        <v>447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396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448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446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449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459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528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462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463</v>
      </c>
    </row>
    <row r="182" spans="2:64" hidden="1" x14ac:dyDescent="0.15">
      <c r="B182" s="14"/>
    </row>
    <row r="183" spans="2:64" s="102" customFormat="1" x14ac:dyDescent="0.15">
      <c r="B183" s="299" t="s">
        <v>447</v>
      </c>
      <c r="D183" s="320"/>
      <c r="E183" s="320"/>
      <c r="F183" s="320"/>
      <c r="G183" s="320"/>
      <c r="H183" s="320"/>
      <c r="I183" s="320"/>
      <c r="J183" s="320"/>
      <c r="K183" s="320"/>
      <c r="L183" s="320"/>
      <c r="M183" s="320"/>
      <c r="N183" s="320"/>
      <c r="O183" s="320"/>
      <c r="P183" s="320"/>
      <c r="Q183" s="320"/>
      <c r="R183" s="320"/>
      <c r="S183" s="320"/>
      <c r="T183" s="320"/>
      <c r="U183" s="320"/>
      <c r="V183" s="320"/>
      <c r="W183" s="320"/>
      <c r="X183" s="320"/>
      <c r="Y183" s="320"/>
      <c r="Z183" s="320"/>
      <c r="AA183" s="320"/>
      <c r="AB183" s="320"/>
      <c r="AC183" s="320"/>
      <c r="AD183" s="320"/>
      <c r="AE183" s="320"/>
      <c r="AF183" s="320"/>
      <c r="AG183" s="320"/>
      <c r="AH183" s="320"/>
      <c r="AI183" s="320"/>
      <c r="AJ183" s="320"/>
      <c r="AK183" s="320"/>
      <c r="AL183" s="320"/>
      <c r="AM183" s="320"/>
      <c r="AN183" s="320"/>
      <c r="AO183" s="320"/>
      <c r="AP183" s="320"/>
      <c r="AQ183" s="320"/>
      <c r="AR183" s="320"/>
      <c r="AS183" s="320"/>
      <c r="AT183" s="320"/>
      <c r="AU183" s="320"/>
      <c r="AV183" s="320"/>
      <c r="AW183" s="320"/>
      <c r="AX183" s="320"/>
      <c r="AY183" s="320"/>
      <c r="AZ183" s="320"/>
      <c r="BA183" s="320"/>
      <c r="BB183" s="320"/>
      <c r="BC183" s="320"/>
      <c r="BD183" s="320"/>
      <c r="BE183" s="320"/>
      <c r="BF183" s="320"/>
      <c r="BG183" s="320"/>
      <c r="BH183" s="320"/>
      <c r="BI183" s="320"/>
      <c r="BJ183" s="320"/>
      <c r="BK183" s="320"/>
      <c r="BL183" s="320"/>
    </row>
    <row r="184" spans="2:64" s="102" customFormat="1" x14ac:dyDescent="0.15">
      <c r="B184" s="299" t="s">
        <v>396</v>
      </c>
      <c r="D184" s="320"/>
      <c r="E184" s="320"/>
      <c r="F184" s="320">
        <v>1</v>
      </c>
      <c r="G184" s="320"/>
      <c r="H184" s="320">
        <v>1</v>
      </c>
      <c r="I184" s="320"/>
      <c r="J184" s="320">
        <v>1</v>
      </c>
      <c r="K184" s="320"/>
      <c r="L184" s="320">
        <v>1</v>
      </c>
      <c r="M184" s="320"/>
      <c r="N184" s="320">
        <v>1</v>
      </c>
      <c r="O184" s="320">
        <v>3</v>
      </c>
      <c r="P184" s="320">
        <v>3</v>
      </c>
      <c r="Q184" s="320">
        <v>3</v>
      </c>
      <c r="R184" s="320">
        <v>3</v>
      </c>
      <c r="S184" s="320">
        <v>3</v>
      </c>
      <c r="T184" s="320">
        <v>3</v>
      </c>
      <c r="U184" s="320">
        <v>3</v>
      </c>
      <c r="V184" s="320">
        <v>3</v>
      </c>
      <c r="W184" s="320">
        <v>3</v>
      </c>
      <c r="X184" s="320">
        <v>3</v>
      </c>
      <c r="Y184" s="320">
        <v>2</v>
      </c>
      <c r="Z184" s="320">
        <v>2</v>
      </c>
      <c r="AA184" s="320">
        <v>2</v>
      </c>
      <c r="AB184" s="320">
        <v>2</v>
      </c>
      <c r="AC184" s="320">
        <v>2</v>
      </c>
      <c r="AD184" s="320">
        <v>2</v>
      </c>
      <c r="AE184" s="320">
        <v>2</v>
      </c>
      <c r="AF184" s="320"/>
      <c r="AG184" s="320">
        <v>2</v>
      </c>
      <c r="AH184" s="320"/>
      <c r="AI184" s="320">
        <v>2</v>
      </c>
      <c r="AJ184" s="320"/>
      <c r="AK184" s="320">
        <v>2</v>
      </c>
      <c r="AL184" s="320"/>
      <c r="AM184" s="320">
        <v>2</v>
      </c>
      <c r="AN184" s="320"/>
      <c r="AO184" s="320">
        <v>2</v>
      </c>
      <c r="AP184" s="320"/>
      <c r="AQ184" s="320">
        <v>2</v>
      </c>
      <c r="AR184" s="320"/>
      <c r="AS184" s="320">
        <v>2</v>
      </c>
      <c r="AT184" s="320"/>
      <c r="AU184" s="320">
        <v>2</v>
      </c>
      <c r="AV184" s="320"/>
      <c r="AW184" s="320">
        <v>2</v>
      </c>
      <c r="AX184" s="320"/>
      <c r="AY184" s="320">
        <v>2</v>
      </c>
      <c r="AZ184" s="320"/>
      <c r="BA184" s="320">
        <v>2</v>
      </c>
      <c r="BB184" s="320"/>
      <c r="BC184" s="320">
        <v>2</v>
      </c>
      <c r="BD184" s="320"/>
      <c r="BE184" s="320">
        <v>2</v>
      </c>
      <c r="BF184" s="320"/>
      <c r="BG184" s="320">
        <v>2</v>
      </c>
      <c r="BH184" s="320"/>
      <c r="BI184" s="320">
        <v>2</v>
      </c>
      <c r="BJ184" s="320"/>
      <c r="BK184" s="320">
        <v>2</v>
      </c>
      <c r="BL184" s="320"/>
    </row>
    <row r="185" spans="2:64" s="102" customFormat="1" x14ac:dyDescent="0.15">
      <c r="B185" s="299" t="s">
        <v>448</v>
      </c>
      <c r="D185" s="320"/>
      <c r="E185" s="320"/>
      <c r="F185" s="320"/>
      <c r="G185" s="320"/>
      <c r="H185" s="320"/>
      <c r="I185" s="320"/>
      <c r="J185" s="320"/>
      <c r="K185" s="320"/>
      <c r="L185" s="320"/>
      <c r="M185" s="320"/>
      <c r="N185" s="320"/>
      <c r="O185" s="320"/>
      <c r="P185" s="320"/>
      <c r="Q185" s="320"/>
      <c r="R185" s="320"/>
      <c r="S185" s="320"/>
      <c r="T185" s="320"/>
      <c r="U185" s="320"/>
      <c r="V185" s="320"/>
      <c r="W185" s="320"/>
      <c r="X185" s="320"/>
      <c r="Y185" s="320"/>
      <c r="Z185" s="320"/>
      <c r="AA185" s="320"/>
      <c r="AB185" s="320"/>
      <c r="AC185" s="320"/>
      <c r="AD185" s="320"/>
      <c r="AE185" s="320"/>
      <c r="AF185" s="320"/>
      <c r="AG185" s="320"/>
      <c r="AH185" s="320"/>
      <c r="AI185" s="320"/>
      <c r="AJ185" s="320"/>
      <c r="AK185" s="320"/>
      <c r="AL185" s="320"/>
      <c r="AM185" s="320"/>
      <c r="AN185" s="320"/>
      <c r="AO185" s="320"/>
      <c r="AP185" s="320"/>
      <c r="AQ185" s="320"/>
      <c r="AR185" s="320"/>
      <c r="AS185" s="320"/>
      <c r="AT185" s="320"/>
      <c r="AU185" s="320"/>
      <c r="AV185" s="320"/>
      <c r="AW185" s="320"/>
      <c r="AX185" s="320"/>
      <c r="AY185" s="320"/>
      <c r="AZ185" s="320"/>
      <c r="BA185" s="320"/>
      <c r="BB185" s="320"/>
      <c r="BC185" s="320"/>
      <c r="BD185" s="320"/>
      <c r="BE185" s="320"/>
      <c r="BF185" s="320"/>
      <c r="BG185" s="320"/>
      <c r="BH185" s="320"/>
      <c r="BI185" s="320"/>
      <c r="BJ185" s="320"/>
      <c r="BK185" s="320"/>
      <c r="BL185" s="320"/>
    </row>
    <row r="186" spans="2:64" s="102" customFormat="1" x14ac:dyDescent="0.15">
      <c r="B186" s="299" t="s">
        <v>446</v>
      </c>
      <c r="D186" s="320"/>
      <c r="E186" s="320"/>
      <c r="F186" s="320"/>
      <c r="G186" s="320"/>
      <c r="H186" s="320"/>
      <c r="I186" s="320"/>
      <c r="J186" s="320"/>
      <c r="K186" s="320"/>
      <c r="L186" s="320"/>
      <c r="M186" s="320"/>
      <c r="N186" s="320">
        <v>1</v>
      </c>
      <c r="O186" s="320">
        <v>2</v>
      </c>
      <c r="P186" s="320">
        <v>2</v>
      </c>
      <c r="Q186" s="320">
        <v>2</v>
      </c>
      <c r="R186" s="320">
        <v>2</v>
      </c>
      <c r="S186" s="320">
        <v>2</v>
      </c>
      <c r="T186" s="320">
        <v>2</v>
      </c>
      <c r="U186" s="320">
        <v>2</v>
      </c>
      <c r="V186" s="320">
        <v>2</v>
      </c>
      <c r="W186" s="320">
        <v>2</v>
      </c>
      <c r="X186" s="320">
        <v>2</v>
      </c>
      <c r="Y186" s="320">
        <v>2</v>
      </c>
      <c r="Z186" s="320">
        <v>2</v>
      </c>
      <c r="AA186" s="320">
        <v>2</v>
      </c>
      <c r="AB186" s="320">
        <v>2</v>
      </c>
      <c r="AC186" s="320"/>
      <c r="AD186" s="320">
        <v>2</v>
      </c>
      <c r="AE186" s="320"/>
      <c r="AF186" s="320">
        <v>2</v>
      </c>
      <c r="AG186" s="320"/>
      <c r="AH186" s="320">
        <v>2</v>
      </c>
      <c r="AI186" s="320"/>
      <c r="AJ186" s="320">
        <v>2</v>
      </c>
      <c r="AK186" s="320"/>
      <c r="AL186" s="320">
        <v>2</v>
      </c>
      <c r="AM186" s="320"/>
      <c r="AN186" s="320">
        <v>2</v>
      </c>
      <c r="AO186" s="320"/>
      <c r="AP186" s="320">
        <v>2</v>
      </c>
      <c r="AQ186" s="320"/>
      <c r="AR186" s="320">
        <v>2</v>
      </c>
      <c r="AS186" s="320"/>
      <c r="AT186" s="320">
        <v>2</v>
      </c>
      <c r="AU186" s="320"/>
      <c r="AV186" s="320">
        <v>2</v>
      </c>
      <c r="AW186" s="320"/>
      <c r="AX186" s="320">
        <v>2</v>
      </c>
      <c r="AY186" s="320"/>
      <c r="AZ186" s="320">
        <v>2</v>
      </c>
      <c r="BA186" s="320"/>
      <c r="BB186" s="320">
        <v>2</v>
      </c>
      <c r="BC186" s="320"/>
      <c r="BD186" s="320">
        <v>2</v>
      </c>
      <c r="BE186" s="320"/>
      <c r="BF186" s="320">
        <v>2</v>
      </c>
      <c r="BG186" s="320"/>
      <c r="BH186" s="320">
        <v>2</v>
      </c>
      <c r="BI186" s="320"/>
      <c r="BJ186" s="320">
        <v>2</v>
      </c>
      <c r="BK186" s="320"/>
      <c r="BL186" s="320"/>
    </row>
    <row r="187" spans="2:64" s="102" customFormat="1" x14ac:dyDescent="0.15">
      <c r="B187" s="299" t="s">
        <v>449</v>
      </c>
      <c r="D187" s="320"/>
      <c r="E187" s="320"/>
      <c r="F187" s="320"/>
      <c r="G187" s="320"/>
      <c r="H187" s="320"/>
      <c r="I187" s="320"/>
      <c r="J187" s="320"/>
      <c r="K187" s="320"/>
      <c r="L187" s="320"/>
      <c r="M187" s="320"/>
      <c r="N187" s="320"/>
      <c r="O187" s="320"/>
      <c r="P187" s="320"/>
      <c r="Q187" s="320">
        <v>1</v>
      </c>
      <c r="R187" s="320"/>
      <c r="S187" s="320"/>
      <c r="T187" s="320">
        <v>1</v>
      </c>
      <c r="U187" s="320"/>
      <c r="V187" s="320"/>
      <c r="W187" s="320">
        <v>1</v>
      </c>
      <c r="X187" s="320"/>
      <c r="Y187" s="320"/>
      <c r="Z187" s="320">
        <v>1</v>
      </c>
      <c r="AA187" s="320"/>
      <c r="AB187" s="320"/>
      <c r="AC187" s="320">
        <v>1</v>
      </c>
      <c r="AD187" s="320"/>
      <c r="AE187" s="320"/>
      <c r="AF187" s="320">
        <v>1</v>
      </c>
      <c r="AG187" s="320"/>
      <c r="AH187" s="320"/>
      <c r="AI187" s="320">
        <v>1</v>
      </c>
      <c r="AJ187" s="320"/>
      <c r="AK187" s="320"/>
      <c r="AL187" s="320">
        <v>1</v>
      </c>
      <c r="AM187" s="320"/>
      <c r="AN187" s="320"/>
      <c r="AO187" s="320">
        <v>1</v>
      </c>
      <c r="AP187" s="320"/>
      <c r="AQ187" s="320"/>
      <c r="AR187" s="320">
        <v>1</v>
      </c>
      <c r="AS187" s="320"/>
      <c r="AT187" s="320"/>
      <c r="AU187" s="320">
        <v>1</v>
      </c>
      <c r="AV187" s="320"/>
      <c r="AW187" s="320"/>
      <c r="AX187" s="320">
        <v>1</v>
      </c>
      <c r="AY187" s="320"/>
      <c r="AZ187" s="320"/>
      <c r="BA187" s="320">
        <v>1</v>
      </c>
      <c r="BB187" s="320"/>
      <c r="BC187" s="320"/>
      <c r="BD187" s="320">
        <v>1</v>
      </c>
      <c r="BE187" s="320"/>
      <c r="BF187" s="320"/>
      <c r="BG187" s="320">
        <v>1</v>
      </c>
      <c r="BH187" s="320"/>
      <c r="BI187" s="320"/>
      <c r="BJ187" s="320">
        <v>1</v>
      </c>
      <c r="BK187" s="320"/>
      <c r="BL187" s="320"/>
    </row>
    <row r="188" spans="2:64" s="102" customFormat="1" hidden="1" x14ac:dyDescent="0.15">
      <c r="B188" s="29"/>
    </row>
    <row r="189" spans="2:64" s="102" customFormat="1" x14ac:dyDescent="0.15">
      <c r="B189" s="29" t="s">
        <v>549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460</v>
      </c>
    </row>
    <row r="192" spans="2:64" x14ac:dyDescent="0.15">
      <c r="B192" s="14"/>
    </row>
    <row r="193" spans="2:64" x14ac:dyDescent="0.15">
      <c r="B193" s="47" t="s">
        <v>447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396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448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446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449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461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23" zoomScaleNormal="100" workbookViewId="0">
      <pane xSplit="1" ySplit="1" topLeftCell="I24" activePane="bottomRight" state="frozen"/>
      <selection activeCell="B23" sqref="B23"/>
      <selection pane="topRight" activeCell="C23" sqref="C23"/>
      <selection pane="bottomLeft" activeCell="B24" sqref="B24"/>
      <selection pane="bottomRight" activeCell="B23" sqref="B23"/>
    </sheetView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693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383</v>
      </c>
      <c r="C3" s="169">
        <f>C25</f>
        <v>0</v>
      </c>
      <c r="D3" s="169">
        <f>SUM(D25:O25)</f>
        <v>75</v>
      </c>
      <c r="E3" s="169">
        <f>SUM(P25:AA25)</f>
        <v>976</v>
      </c>
      <c r="F3" s="169">
        <f>SUM(AB25:AM25)</f>
        <v>2400</v>
      </c>
      <c r="G3" s="169">
        <f>SUM(AN25:AY25)</f>
        <v>3753</v>
      </c>
      <c r="H3" s="169">
        <f>SUM(AZ25:BK25)</f>
        <v>5400</v>
      </c>
      <c r="I3" s="169">
        <f>SUM(C3:H3)</f>
        <v>12604</v>
      </c>
    </row>
    <row r="5" spans="2:63" x14ac:dyDescent="0.15">
      <c r="B5" s="16" t="s">
        <v>364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6" t="s">
        <v>1105</v>
      </c>
      <c r="C6" s="169">
        <f>C30</f>
        <v>0</v>
      </c>
      <c r="D6" s="169">
        <f>D30</f>
        <v>0</v>
      </c>
      <c r="E6" s="169">
        <f t="shared" ref="E6:H7" si="0">D18</f>
        <v>146</v>
      </c>
      <c r="F6" s="169">
        <f t="shared" si="0"/>
        <v>528</v>
      </c>
      <c r="G6" s="169">
        <f t="shared" si="0"/>
        <v>826</v>
      </c>
      <c r="H6" s="169">
        <f t="shared" si="0"/>
        <v>1188</v>
      </c>
    </row>
    <row r="7" spans="2:63" x14ac:dyDescent="0.15">
      <c r="B7" s="47" t="s">
        <v>1106</v>
      </c>
      <c r="C7" s="66">
        <f>C31</f>
        <v>0</v>
      </c>
      <c r="D7" s="114">
        <f>D31</f>
        <v>0</v>
      </c>
      <c r="E7" s="114">
        <f t="shared" si="0"/>
        <v>109500</v>
      </c>
      <c r="F7" s="114">
        <f t="shared" si="0"/>
        <v>367350</v>
      </c>
      <c r="G7" s="114">
        <f t="shared" si="0"/>
        <v>548385</v>
      </c>
      <c r="H7" s="114">
        <f t="shared" si="0"/>
        <v>746308.5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1112</v>
      </c>
    </row>
    <row r="9" spans="2:63" s="169" customFormat="1" x14ac:dyDescent="0.15">
      <c r="B9" s="315" t="s">
        <v>1105</v>
      </c>
      <c r="C9" s="169">
        <f>C34</f>
        <v>0</v>
      </c>
      <c r="D9" s="169">
        <f>SUM(D34:O34)</f>
        <v>221</v>
      </c>
      <c r="E9" s="169">
        <f>SUM(P34:AA34)</f>
        <v>1358</v>
      </c>
      <c r="F9" s="169">
        <f>SUM(AB34:AM34)</f>
        <v>2698</v>
      </c>
      <c r="G9" s="169">
        <f>SUM(AN34:AY34)</f>
        <v>4115</v>
      </c>
      <c r="H9" s="169">
        <f>SUM(AZ34:BK34)</f>
        <v>5862</v>
      </c>
    </row>
    <row r="10" spans="2:63" x14ac:dyDescent="0.15">
      <c r="B10" s="110" t="s">
        <v>1107</v>
      </c>
      <c r="C10" s="9">
        <f>C35</f>
        <v>0</v>
      </c>
      <c r="D10" s="9">
        <f>SUM(D35:O35)</f>
        <v>165750</v>
      </c>
      <c r="E10" s="9">
        <f>SUM(P35:AA35)</f>
        <v>916650</v>
      </c>
      <c r="F10" s="9">
        <f>SUM(AB35:AM35)</f>
        <v>1639035</v>
      </c>
      <c r="G10" s="9">
        <f>SUM(AN35:AY35)</f>
        <v>2249876.25</v>
      </c>
      <c r="H10" s="9">
        <f>SUM(AZ35:BK35)</f>
        <v>2884543.65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363</v>
      </c>
      <c r="C11" s="107"/>
    </row>
    <row r="12" spans="2:63" s="169" customFormat="1" x14ac:dyDescent="0.15">
      <c r="B12" s="315" t="s">
        <v>1105</v>
      </c>
      <c r="C12" s="169">
        <v>0</v>
      </c>
      <c r="D12" s="169">
        <f>SUM(D38:O38)</f>
        <v>75</v>
      </c>
      <c r="E12" s="169">
        <f>SUM(P38:AA38)</f>
        <v>976</v>
      </c>
      <c r="F12" s="169">
        <f>SUM(AB38:AM38)</f>
        <v>2400</v>
      </c>
      <c r="G12" s="169">
        <f>SUM(AN38:AY38)</f>
        <v>3753</v>
      </c>
      <c r="H12" s="169">
        <f>SUM(AZ38:BK38)</f>
        <v>5400</v>
      </c>
    </row>
    <row r="13" spans="2:63" x14ac:dyDescent="0.15">
      <c r="B13" s="110" t="s">
        <v>1108</v>
      </c>
      <c r="C13" s="9">
        <v>0</v>
      </c>
      <c r="D13" s="9">
        <f>SUM(D39:O39)</f>
        <v>56250</v>
      </c>
      <c r="E13" s="9">
        <f>SUM(P39:AA39)</f>
        <v>658800</v>
      </c>
      <c r="F13" s="9">
        <f>SUM(AB39:AM39)</f>
        <v>1458000</v>
      </c>
      <c r="G13" s="9">
        <f>SUM(AN39:AY39)</f>
        <v>2051952.75</v>
      </c>
      <c r="H13" s="9">
        <f>SUM(AZ39:BK39)</f>
        <v>2657204.9999999995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365</v>
      </c>
      <c r="C14" s="97"/>
    </row>
    <row r="15" spans="2:63" s="169" customFormat="1" ht="16.5" customHeight="1" x14ac:dyDescent="0.15">
      <c r="B15" s="315" t="s">
        <v>1105</v>
      </c>
      <c r="C15" s="169">
        <f t="shared" ref="C15:H16" si="1">C9-C12</f>
        <v>0</v>
      </c>
      <c r="D15" s="169">
        <f t="shared" si="1"/>
        <v>146</v>
      </c>
      <c r="E15" s="169">
        <f t="shared" si="1"/>
        <v>382</v>
      </c>
      <c r="F15" s="169">
        <f t="shared" si="1"/>
        <v>298</v>
      </c>
      <c r="G15" s="169">
        <f t="shared" si="1"/>
        <v>362</v>
      </c>
      <c r="H15" s="169">
        <f t="shared" si="1"/>
        <v>462</v>
      </c>
    </row>
    <row r="16" spans="2:63" x14ac:dyDescent="0.15">
      <c r="B16" s="110" t="s">
        <v>1108</v>
      </c>
      <c r="C16" s="9">
        <f t="shared" si="1"/>
        <v>0</v>
      </c>
      <c r="D16" s="9">
        <f t="shared" si="1"/>
        <v>109500</v>
      </c>
      <c r="E16" s="9">
        <f t="shared" si="1"/>
        <v>257850</v>
      </c>
      <c r="F16" s="9">
        <f t="shared" si="1"/>
        <v>181035</v>
      </c>
      <c r="G16" s="9">
        <f t="shared" si="1"/>
        <v>197923.5</v>
      </c>
      <c r="H16" s="9">
        <f t="shared" si="1"/>
        <v>227338.65000000037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366</v>
      </c>
    </row>
    <row r="18" spans="2:69" x14ac:dyDescent="0.15">
      <c r="B18" s="106" t="s">
        <v>1105</v>
      </c>
      <c r="C18">
        <f t="shared" ref="C18:H19" si="2">C6+C15</f>
        <v>0</v>
      </c>
      <c r="D18">
        <f t="shared" si="2"/>
        <v>146</v>
      </c>
      <c r="E18">
        <f t="shared" si="2"/>
        <v>528</v>
      </c>
      <c r="F18">
        <f t="shared" si="2"/>
        <v>826</v>
      </c>
      <c r="G18">
        <f t="shared" si="2"/>
        <v>1188</v>
      </c>
      <c r="H18">
        <f t="shared" si="2"/>
        <v>1650</v>
      </c>
    </row>
    <row r="19" spans="2:69" x14ac:dyDescent="0.15">
      <c r="B19" s="110" t="s">
        <v>1107</v>
      </c>
      <c r="C19" s="9">
        <f t="shared" si="2"/>
        <v>0</v>
      </c>
      <c r="D19" s="9">
        <f t="shared" si="2"/>
        <v>109500</v>
      </c>
      <c r="E19" s="9">
        <f t="shared" si="2"/>
        <v>367350</v>
      </c>
      <c r="F19" s="9">
        <f t="shared" si="2"/>
        <v>548385</v>
      </c>
      <c r="G19" s="9">
        <f t="shared" si="2"/>
        <v>746308.5</v>
      </c>
      <c r="H19" s="9">
        <f t="shared" si="2"/>
        <v>973647.15000000037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63" t="s">
        <v>35</v>
      </c>
      <c r="E21" s="363"/>
      <c r="F21" s="363"/>
      <c r="G21" s="363"/>
      <c r="H21" s="363"/>
      <c r="I21" s="363"/>
      <c r="J21" s="363"/>
      <c r="K21" s="363"/>
      <c r="L21" s="363"/>
      <c r="M21" s="363"/>
      <c r="N21" s="363"/>
      <c r="O21" s="363"/>
      <c r="P21" s="363" t="s">
        <v>36</v>
      </c>
      <c r="Q21" s="363"/>
      <c r="R21" s="363"/>
      <c r="S21" s="363"/>
      <c r="T21" s="363"/>
      <c r="U21" s="363"/>
      <c r="V21" s="363"/>
      <c r="W21" s="363"/>
      <c r="X21" s="363"/>
      <c r="Y21" s="363"/>
      <c r="Z21" s="363"/>
      <c r="AA21" s="363"/>
      <c r="AB21" s="363" t="s">
        <v>37</v>
      </c>
      <c r="AC21" s="363"/>
      <c r="AD21" s="363"/>
      <c r="AE21" s="363"/>
      <c r="AF21" s="363"/>
      <c r="AG21" s="363"/>
      <c r="AH21" s="363"/>
      <c r="AI21" s="363"/>
      <c r="AJ21" s="363"/>
      <c r="AK21" s="363"/>
      <c r="AL21" s="363"/>
      <c r="AM21" s="363"/>
      <c r="AN21" s="363" t="s">
        <v>38</v>
      </c>
      <c r="AO21" s="363"/>
      <c r="AP21" s="363"/>
      <c r="AQ21" s="363"/>
      <c r="AR21" s="363"/>
      <c r="AS21" s="363"/>
      <c r="AT21" s="363"/>
      <c r="AU21" s="363"/>
      <c r="AV21" s="363"/>
      <c r="AW21" s="363"/>
      <c r="AX21" s="363"/>
      <c r="AY21" s="363"/>
      <c r="AZ21" s="363" t="s">
        <v>39</v>
      </c>
      <c r="BA21" s="363"/>
      <c r="BB21" s="363"/>
      <c r="BC21" s="363"/>
      <c r="BD21" s="363"/>
      <c r="BE21" s="363"/>
      <c r="BF21" s="363"/>
      <c r="BG21" s="363"/>
      <c r="BH21" s="363"/>
      <c r="BI21" s="363"/>
      <c r="BJ21" s="363"/>
      <c r="BK21" s="363"/>
      <c r="BM21" s="10" t="s">
        <v>664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692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382</v>
      </c>
      <c r="C25" s="314">
        <f>'REV-REVCALC_CWS'!D6</f>
        <v>0</v>
      </c>
      <c r="D25" s="314">
        <f>'REV-REVCALC_CWS'!E6</f>
        <v>0</v>
      </c>
      <c r="E25" s="314">
        <f>'REV-REVCALC_CWS'!F6</f>
        <v>0</v>
      </c>
      <c r="F25" s="314">
        <f>'REV-REVCALC_CWS'!G6</f>
        <v>0</v>
      </c>
      <c r="G25" s="314">
        <f>'REV-REVCALC_CWS'!H6</f>
        <v>0</v>
      </c>
      <c r="H25" s="314">
        <f>'REV-REVCALC_CWS'!I6</f>
        <v>0</v>
      </c>
      <c r="I25" s="314">
        <f>'REV-REVCALC_CWS'!J6</f>
        <v>0</v>
      </c>
      <c r="J25" s="314">
        <f>'REV-REVCALC_CWS'!K6</f>
        <v>0</v>
      </c>
      <c r="K25" s="314">
        <f>'REV-REVCALC_CWS'!L6</f>
        <v>0</v>
      </c>
      <c r="L25" s="314">
        <f>'REV-REVCALC_CWS'!M6</f>
        <v>0</v>
      </c>
      <c r="M25" s="314">
        <f>'REV-REVCALC_CWS'!N6</f>
        <v>19</v>
      </c>
      <c r="N25" s="314">
        <f>'REV-REVCALC_CWS'!O6</f>
        <v>19</v>
      </c>
      <c r="O25" s="314">
        <f>'REV-REVCALC_CWS'!P6</f>
        <v>37</v>
      </c>
      <c r="P25" s="314">
        <f>'REV-REVCALC_CWS'!Q6</f>
        <v>29</v>
      </c>
      <c r="Q25" s="314">
        <f>'REV-REVCALC_CWS'!R6</f>
        <v>39</v>
      </c>
      <c r="R25" s="314">
        <f>'REV-REVCALC_CWS'!S6</f>
        <v>78</v>
      </c>
      <c r="S25" s="314">
        <f>'REV-REVCALC_CWS'!T6</f>
        <v>78</v>
      </c>
      <c r="T25" s="314">
        <f>'REV-REVCALC_CWS'!U6</f>
        <v>78</v>
      </c>
      <c r="U25" s="314">
        <f>'REV-REVCALC_CWS'!V6</f>
        <v>78</v>
      </c>
      <c r="V25" s="314">
        <f>'REV-REVCALC_CWS'!W6</f>
        <v>78</v>
      </c>
      <c r="W25" s="314">
        <f>'REV-REVCALC_CWS'!X6</f>
        <v>88</v>
      </c>
      <c r="X25" s="314">
        <f>'REV-REVCALC_CWS'!Y6</f>
        <v>98</v>
      </c>
      <c r="Y25" s="314">
        <f>'REV-REVCALC_CWS'!Z6</f>
        <v>98</v>
      </c>
      <c r="Z25" s="314">
        <f>'REV-REVCALC_CWS'!AA6</f>
        <v>117</v>
      </c>
      <c r="AA25" s="314">
        <f>'REV-REVCALC_CWS'!AB6</f>
        <v>117</v>
      </c>
      <c r="AB25" s="314">
        <f>'REV-REVCALC_CWS'!AC6</f>
        <v>120</v>
      </c>
      <c r="AC25" s="314">
        <f>'REV-REVCALC_CWS'!AD6</f>
        <v>192</v>
      </c>
      <c r="AD25" s="314">
        <f>'REV-REVCALC_CWS'!AE6</f>
        <v>216</v>
      </c>
      <c r="AE25" s="314">
        <f>'REV-REVCALC_CWS'!AF6</f>
        <v>216</v>
      </c>
      <c r="AF25" s="314">
        <f>'REV-REVCALC_CWS'!AG6</f>
        <v>240</v>
      </c>
      <c r="AG25" s="314">
        <f>'REV-REVCALC_CWS'!AH6</f>
        <v>240</v>
      </c>
      <c r="AH25" s="314">
        <f>'REV-REVCALC_CWS'!AI6</f>
        <v>240</v>
      </c>
      <c r="AI25" s="314">
        <f>'REV-REVCALC_CWS'!AJ6</f>
        <v>216</v>
      </c>
      <c r="AJ25" s="314">
        <f>'REV-REVCALC_CWS'!AK6</f>
        <v>216</v>
      </c>
      <c r="AK25" s="314">
        <f>'REV-REVCALC_CWS'!AL6</f>
        <v>192</v>
      </c>
      <c r="AL25" s="314">
        <f>'REV-REVCALC_CWS'!AM6</f>
        <v>168</v>
      </c>
      <c r="AM25" s="314">
        <f>'REV-REVCALC_CWS'!AN6</f>
        <v>144</v>
      </c>
      <c r="AN25" s="314">
        <f>'REV-REVCALC_CWS'!AO6</f>
        <v>188</v>
      </c>
      <c r="AO25" s="314">
        <f>'REV-REVCALC_CWS'!AP6</f>
        <v>300</v>
      </c>
      <c r="AP25" s="314">
        <f>'REV-REVCALC_CWS'!AQ6</f>
        <v>338</v>
      </c>
      <c r="AQ25" s="314">
        <f>'REV-REVCALC_CWS'!AR6</f>
        <v>338</v>
      </c>
      <c r="AR25" s="314">
        <f>'REV-REVCALC_CWS'!AS6</f>
        <v>375</v>
      </c>
      <c r="AS25" s="314">
        <f>'REV-REVCALC_CWS'!AT6</f>
        <v>375</v>
      </c>
      <c r="AT25" s="314">
        <f>'REV-REVCALC_CWS'!AU6</f>
        <v>375</v>
      </c>
      <c r="AU25" s="314">
        <f>'REV-REVCALC_CWS'!AV6</f>
        <v>338</v>
      </c>
      <c r="AV25" s="314">
        <f>'REV-REVCALC_CWS'!AW6</f>
        <v>338</v>
      </c>
      <c r="AW25" s="314">
        <f>'REV-REVCALC_CWS'!AX6</f>
        <v>300</v>
      </c>
      <c r="AX25" s="314">
        <f>'REV-REVCALC_CWS'!AY6</f>
        <v>263</v>
      </c>
      <c r="AY25" s="314">
        <f>'REV-REVCALC_CWS'!AZ6</f>
        <v>225</v>
      </c>
      <c r="AZ25" s="314">
        <f>'REV-REVCALC_CWS'!BA6</f>
        <v>270</v>
      </c>
      <c r="BA25" s="314">
        <f>'REV-REVCALC_CWS'!BB6</f>
        <v>432</v>
      </c>
      <c r="BB25" s="314">
        <f>'REV-REVCALC_CWS'!BC6</f>
        <v>486</v>
      </c>
      <c r="BC25" s="314">
        <f>'REV-REVCALC_CWS'!BD6</f>
        <v>486</v>
      </c>
      <c r="BD25" s="314">
        <f>'REV-REVCALC_CWS'!BE6</f>
        <v>540</v>
      </c>
      <c r="BE25" s="314">
        <f>'REV-REVCALC_CWS'!BF6</f>
        <v>540</v>
      </c>
      <c r="BF25" s="314">
        <f>'REV-REVCALC_CWS'!BG6</f>
        <v>540</v>
      </c>
      <c r="BG25" s="314">
        <f>'REV-REVCALC_CWS'!BH6</f>
        <v>486</v>
      </c>
      <c r="BH25" s="314">
        <f>'REV-REVCALC_CWS'!BI6</f>
        <v>486</v>
      </c>
      <c r="BI25" s="314">
        <f>'REV-REVCALC_CWS'!BJ6</f>
        <v>432</v>
      </c>
      <c r="BJ25" s="314">
        <f>'REV-REVCALC_CWS'!BK6</f>
        <v>378</v>
      </c>
      <c r="BK25" s="314">
        <f>'REV-REVCALC_CWS'!BL6</f>
        <v>324</v>
      </c>
      <c r="BL25" s="314">
        <v>500</v>
      </c>
      <c r="BM25" s="314">
        <v>500</v>
      </c>
      <c r="BN25" s="314">
        <v>650</v>
      </c>
      <c r="BO25" s="314">
        <v>650</v>
      </c>
      <c r="BP25" s="314">
        <v>650</v>
      </c>
      <c r="BQ25" s="314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367</v>
      </c>
      <c r="C27" s="145">
        <f>'COGS-PRICE-MARGIN_CWS'!$F5</f>
        <v>750</v>
      </c>
      <c r="D27" s="145">
        <f>'COGS-PRICE-MARGIN_CWS'!$F5</f>
        <v>750</v>
      </c>
      <c r="E27" s="145">
        <f>'COGS-PRICE-MARGIN_CWS'!$F5</f>
        <v>750</v>
      </c>
      <c r="F27" s="145">
        <f>'COGS-PRICE-MARGIN_CWS'!$F5</f>
        <v>750</v>
      </c>
      <c r="G27" s="145">
        <f>'COGS-PRICE-MARGIN_CWS'!$F5</f>
        <v>750</v>
      </c>
      <c r="H27" s="145">
        <f>'COGS-PRICE-MARGIN_CWS'!$F5</f>
        <v>750</v>
      </c>
      <c r="I27" s="145">
        <f>'COGS-PRICE-MARGIN_CWS'!$F5</f>
        <v>750</v>
      </c>
      <c r="J27" s="145">
        <f>'COGS-PRICE-MARGIN_CWS'!$F5</f>
        <v>750</v>
      </c>
      <c r="K27" s="145">
        <f>'COGS-PRICE-MARGIN_CWS'!$F5</f>
        <v>750</v>
      </c>
      <c r="L27" s="145">
        <f>'COGS-PRICE-MARGIN_CWS'!$F5</f>
        <v>750</v>
      </c>
      <c r="M27" s="145">
        <f>'COGS-PRICE-MARGIN_CWS'!$F5</f>
        <v>750</v>
      </c>
      <c r="N27" s="145">
        <f>'COGS-PRICE-MARGIN_CWS'!$F5</f>
        <v>750</v>
      </c>
      <c r="O27" s="145">
        <f>'COGS-PRICE-MARGIN_CWS'!$F5</f>
        <v>750</v>
      </c>
      <c r="P27" s="145">
        <f>'COGS-PRICE-MARGIN_CWS'!$F26</f>
        <v>675</v>
      </c>
      <c r="Q27" s="145">
        <f>'COGS-PRICE-MARGIN_CWS'!$F26</f>
        <v>675</v>
      </c>
      <c r="R27" s="145">
        <f>'COGS-PRICE-MARGIN_CWS'!$F26</f>
        <v>675</v>
      </c>
      <c r="S27" s="145">
        <f>'COGS-PRICE-MARGIN_CWS'!$F26</f>
        <v>675</v>
      </c>
      <c r="T27" s="145">
        <f>'COGS-PRICE-MARGIN_CWS'!$F26</f>
        <v>675</v>
      </c>
      <c r="U27" s="145">
        <f>'COGS-PRICE-MARGIN_CWS'!$F26</f>
        <v>675</v>
      </c>
      <c r="V27" s="145">
        <f>'COGS-PRICE-MARGIN_CWS'!$F26</f>
        <v>675</v>
      </c>
      <c r="W27" s="145">
        <f>'COGS-PRICE-MARGIN_CWS'!$F26</f>
        <v>675</v>
      </c>
      <c r="X27" s="145">
        <f>'COGS-PRICE-MARGIN_CWS'!$F26</f>
        <v>675</v>
      </c>
      <c r="Y27" s="145">
        <f>'COGS-PRICE-MARGIN_CWS'!$F26</f>
        <v>675</v>
      </c>
      <c r="Z27" s="145">
        <f>'COGS-PRICE-MARGIN_CWS'!$F26</f>
        <v>675</v>
      </c>
      <c r="AA27" s="145">
        <f>'COGS-PRICE-MARGIN_CWS'!$F26</f>
        <v>675</v>
      </c>
      <c r="AB27" s="145">
        <f>'COGS-PRICE-MARGIN_CWS'!$F47</f>
        <v>607.5</v>
      </c>
      <c r="AC27" s="145">
        <f>'COGS-PRICE-MARGIN_CWS'!$F47</f>
        <v>607.5</v>
      </c>
      <c r="AD27" s="145">
        <f>'COGS-PRICE-MARGIN_CWS'!$F47</f>
        <v>607.5</v>
      </c>
      <c r="AE27" s="145">
        <f>'COGS-PRICE-MARGIN_CWS'!$F47</f>
        <v>607.5</v>
      </c>
      <c r="AF27" s="145">
        <f>'COGS-PRICE-MARGIN_CWS'!$F47</f>
        <v>607.5</v>
      </c>
      <c r="AG27" s="145">
        <f>'COGS-PRICE-MARGIN_CWS'!$F47</f>
        <v>607.5</v>
      </c>
      <c r="AH27" s="145">
        <f>'COGS-PRICE-MARGIN_CWS'!$F47</f>
        <v>607.5</v>
      </c>
      <c r="AI27" s="145">
        <f>'COGS-PRICE-MARGIN_CWS'!$F47</f>
        <v>607.5</v>
      </c>
      <c r="AJ27" s="145">
        <f>'COGS-PRICE-MARGIN_CWS'!$F47</f>
        <v>607.5</v>
      </c>
      <c r="AK27" s="145">
        <f>'COGS-PRICE-MARGIN_CWS'!$F47</f>
        <v>607.5</v>
      </c>
      <c r="AL27" s="145">
        <f>'COGS-PRICE-MARGIN_CWS'!$F47</f>
        <v>607.5</v>
      </c>
      <c r="AM27" s="145">
        <f>'COGS-PRICE-MARGIN_CWS'!$F47</f>
        <v>607.5</v>
      </c>
      <c r="AN27" s="145">
        <f>'COGS-PRICE-MARGIN_CWS'!$F68</f>
        <v>546.75</v>
      </c>
      <c r="AO27" s="145">
        <f>'COGS-PRICE-MARGIN_CWS'!$F68</f>
        <v>546.75</v>
      </c>
      <c r="AP27" s="145">
        <f>'COGS-PRICE-MARGIN_CWS'!$F68</f>
        <v>546.75</v>
      </c>
      <c r="AQ27" s="145">
        <f>'COGS-PRICE-MARGIN_CWS'!$F68</f>
        <v>546.75</v>
      </c>
      <c r="AR27" s="145">
        <f>'COGS-PRICE-MARGIN_CWS'!$F68</f>
        <v>546.75</v>
      </c>
      <c r="AS27" s="145">
        <f>'COGS-PRICE-MARGIN_CWS'!$F68</f>
        <v>546.75</v>
      </c>
      <c r="AT27" s="145">
        <f>'COGS-PRICE-MARGIN_CWS'!$F68</f>
        <v>546.75</v>
      </c>
      <c r="AU27" s="145">
        <f>'COGS-PRICE-MARGIN_CWS'!$F68</f>
        <v>546.75</v>
      </c>
      <c r="AV27" s="145">
        <f>'COGS-PRICE-MARGIN_CWS'!$F68</f>
        <v>546.75</v>
      </c>
      <c r="AW27" s="145">
        <f>'COGS-PRICE-MARGIN_CWS'!$F68</f>
        <v>546.75</v>
      </c>
      <c r="AX27" s="145">
        <f>'COGS-PRICE-MARGIN_CWS'!$F68</f>
        <v>546.75</v>
      </c>
      <c r="AY27" s="145">
        <f>'COGS-PRICE-MARGIN_CWS'!$F68</f>
        <v>546.75</v>
      </c>
      <c r="AZ27" s="145">
        <f>'COGS-PRICE-MARGIN_CWS'!$F89</f>
        <v>492.07499999999999</v>
      </c>
      <c r="BA27" s="145">
        <f>'COGS-PRICE-MARGIN_CWS'!$F89</f>
        <v>492.07499999999999</v>
      </c>
      <c r="BB27" s="145">
        <f>'COGS-PRICE-MARGIN_CWS'!$F89</f>
        <v>492.07499999999999</v>
      </c>
      <c r="BC27" s="145">
        <f>'COGS-PRICE-MARGIN_CWS'!$F89</f>
        <v>492.07499999999999</v>
      </c>
      <c r="BD27" s="145">
        <f>'COGS-PRICE-MARGIN_CWS'!$F89</f>
        <v>492.07499999999999</v>
      </c>
      <c r="BE27" s="145">
        <f>'COGS-PRICE-MARGIN_CWS'!$F89</f>
        <v>492.07499999999999</v>
      </c>
      <c r="BF27" s="145">
        <f>'COGS-PRICE-MARGIN_CWS'!$F89</f>
        <v>492.07499999999999</v>
      </c>
      <c r="BG27" s="145">
        <f>'COGS-PRICE-MARGIN_CWS'!$F89</f>
        <v>492.07499999999999</v>
      </c>
      <c r="BH27" s="145">
        <f>'COGS-PRICE-MARGIN_CWS'!$F89</f>
        <v>492.07499999999999</v>
      </c>
      <c r="BI27" s="145">
        <f>'COGS-PRICE-MARGIN_CWS'!$F89</f>
        <v>492.07499999999999</v>
      </c>
      <c r="BJ27" s="145">
        <f>'COGS-PRICE-MARGIN_CWS'!$F89</f>
        <v>492.07499999999999</v>
      </c>
      <c r="BK27" s="145">
        <f>'COGS-PRICE-MARGIN_CWS'!$F89</f>
        <v>492.07499999999999</v>
      </c>
      <c r="BL27" s="145">
        <f>'COGS-PRICE-MARGIN_CWS'!$F89</f>
        <v>492.07499999999999</v>
      </c>
      <c r="BM27" s="145">
        <f>'COGS-PRICE-MARGIN_CWS'!$F89</f>
        <v>492.07499999999999</v>
      </c>
      <c r="BN27" s="145">
        <f>'COGS-PRICE-MARGIN_CWS'!$F89</f>
        <v>492.07499999999999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364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1105</v>
      </c>
      <c r="C30" s="169">
        <v>0</v>
      </c>
      <c r="D30" s="169">
        <f t="shared" ref="D30:AI30" si="3">C47</f>
        <v>0</v>
      </c>
      <c r="E30" s="169">
        <f t="shared" si="3"/>
        <v>0</v>
      </c>
      <c r="F30" s="169">
        <f t="shared" si="3"/>
        <v>0</v>
      </c>
      <c r="G30" s="169">
        <f t="shared" si="3"/>
        <v>0</v>
      </c>
      <c r="H30" s="169">
        <f t="shared" si="3"/>
        <v>0</v>
      </c>
      <c r="I30" s="169">
        <f t="shared" si="3"/>
        <v>0</v>
      </c>
      <c r="J30" s="169">
        <f t="shared" si="3"/>
        <v>0</v>
      </c>
      <c r="K30" s="169">
        <f t="shared" si="3"/>
        <v>19</v>
      </c>
      <c r="L30" s="169">
        <f t="shared" si="3"/>
        <v>38</v>
      </c>
      <c r="M30" s="169">
        <f t="shared" si="3"/>
        <v>75</v>
      </c>
      <c r="N30" s="169">
        <f t="shared" si="3"/>
        <v>85</v>
      </c>
      <c r="O30" s="169">
        <f t="shared" si="3"/>
        <v>105</v>
      </c>
      <c r="P30" s="169">
        <f t="shared" si="3"/>
        <v>146</v>
      </c>
      <c r="Q30" s="169">
        <f t="shared" si="3"/>
        <v>195</v>
      </c>
      <c r="R30" s="169">
        <f t="shared" si="3"/>
        <v>234</v>
      </c>
      <c r="S30" s="169">
        <f t="shared" si="3"/>
        <v>234</v>
      </c>
      <c r="T30" s="169">
        <f t="shared" si="3"/>
        <v>234</v>
      </c>
      <c r="U30" s="169">
        <f t="shared" si="3"/>
        <v>244</v>
      </c>
      <c r="V30" s="169">
        <f t="shared" si="3"/>
        <v>264</v>
      </c>
      <c r="W30" s="169">
        <f t="shared" si="3"/>
        <v>284</v>
      </c>
      <c r="X30" s="169">
        <f t="shared" si="3"/>
        <v>313</v>
      </c>
      <c r="Y30" s="169">
        <f t="shared" si="3"/>
        <v>332</v>
      </c>
      <c r="Z30" s="169">
        <f t="shared" si="3"/>
        <v>354</v>
      </c>
      <c r="AA30" s="169">
        <f t="shared" si="3"/>
        <v>429</v>
      </c>
      <c r="AB30" s="169">
        <f t="shared" si="3"/>
        <v>528</v>
      </c>
      <c r="AC30" s="169">
        <f t="shared" si="3"/>
        <v>624</v>
      </c>
      <c r="AD30" s="169">
        <f t="shared" si="3"/>
        <v>672</v>
      </c>
      <c r="AE30" s="169">
        <f t="shared" si="3"/>
        <v>696</v>
      </c>
      <c r="AF30" s="169">
        <f t="shared" si="3"/>
        <v>720</v>
      </c>
      <c r="AG30" s="169">
        <f t="shared" si="3"/>
        <v>696</v>
      </c>
      <c r="AH30" s="169">
        <f t="shared" si="3"/>
        <v>672</v>
      </c>
      <c r="AI30" s="169">
        <f t="shared" si="3"/>
        <v>624</v>
      </c>
      <c r="AJ30" s="169">
        <f t="shared" ref="AJ30:BN30" si="4">AI47</f>
        <v>576</v>
      </c>
      <c r="AK30" s="169">
        <f t="shared" si="4"/>
        <v>504</v>
      </c>
      <c r="AL30" s="169">
        <f t="shared" si="4"/>
        <v>500</v>
      </c>
      <c r="AM30" s="169">
        <f t="shared" si="4"/>
        <v>632</v>
      </c>
      <c r="AN30" s="169">
        <f t="shared" si="4"/>
        <v>826</v>
      </c>
      <c r="AO30" s="169">
        <f t="shared" si="4"/>
        <v>976</v>
      </c>
      <c r="AP30" s="169">
        <f t="shared" si="4"/>
        <v>1051</v>
      </c>
      <c r="AQ30" s="169">
        <f t="shared" si="4"/>
        <v>1088</v>
      </c>
      <c r="AR30" s="169">
        <f t="shared" si="4"/>
        <v>1125</v>
      </c>
      <c r="AS30" s="169">
        <f t="shared" si="4"/>
        <v>1088</v>
      </c>
      <c r="AT30" s="169">
        <f t="shared" si="4"/>
        <v>1051</v>
      </c>
      <c r="AU30" s="169">
        <f t="shared" si="4"/>
        <v>976</v>
      </c>
      <c r="AV30" s="169">
        <f t="shared" si="4"/>
        <v>901</v>
      </c>
      <c r="AW30" s="169">
        <f t="shared" si="4"/>
        <v>788</v>
      </c>
      <c r="AX30" s="169">
        <f t="shared" si="4"/>
        <v>758</v>
      </c>
      <c r="AY30" s="169">
        <f t="shared" si="4"/>
        <v>927</v>
      </c>
      <c r="AZ30" s="169">
        <f t="shared" si="4"/>
        <v>1188</v>
      </c>
      <c r="BA30" s="169">
        <f t="shared" si="4"/>
        <v>1404</v>
      </c>
      <c r="BB30" s="169">
        <f t="shared" si="4"/>
        <v>1512</v>
      </c>
      <c r="BC30" s="169">
        <f t="shared" si="4"/>
        <v>1566</v>
      </c>
      <c r="BD30" s="169">
        <f t="shared" si="4"/>
        <v>1620</v>
      </c>
      <c r="BE30" s="169">
        <f t="shared" si="4"/>
        <v>1566</v>
      </c>
      <c r="BF30" s="169">
        <f t="shared" si="4"/>
        <v>1512</v>
      </c>
      <c r="BG30" s="169">
        <f t="shared" si="4"/>
        <v>1404</v>
      </c>
      <c r="BH30" s="169">
        <f t="shared" si="4"/>
        <v>1296</v>
      </c>
      <c r="BI30" s="169">
        <f t="shared" si="4"/>
        <v>1134</v>
      </c>
      <c r="BJ30" s="169">
        <f t="shared" si="4"/>
        <v>1202</v>
      </c>
      <c r="BK30" s="169">
        <f t="shared" si="4"/>
        <v>1324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1106</v>
      </c>
      <c r="C31" s="145">
        <v>0</v>
      </c>
      <c r="D31" s="145">
        <f t="shared" ref="D31:AI31" si="5">C48</f>
        <v>0</v>
      </c>
      <c r="E31" s="145">
        <f t="shared" si="5"/>
        <v>0</v>
      </c>
      <c r="F31" s="145">
        <f t="shared" si="5"/>
        <v>0</v>
      </c>
      <c r="G31" s="145">
        <f t="shared" si="5"/>
        <v>0</v>
      </c>
      <c r="H31" s="145">
        <f t="shared" si="5"/>
        <v>0</v>
      </c>
      <c r="I31" s="145">
        <f t="shared" si="5"/>
        <v>0</v>
      </c>
      <c r="J31" s="145">
        <f t="shared" si="5"/>
        <v>0</v>
      </c>
      <c r="K31" s="145">
        <f t="shared" si="5"/>
        <v>14250</v>
      </c>
      <c r="L31" s="145">
        <f t="shared" si="5"/>
        <v>28500</v>
      </c>
      <c r="M31" s="145">
        <f t="shared" si="5"/>
        <v>56250</v>
      </c>
      <c r="N31" s="145">
        <f t="shared" si="5"/>
        <v>63750</v>
      </c>
      <c r="O31" s="145">
        <f t="shared" si="5"/>
        <v>78750</v>
      </c>
      <c r="P31" s="145">
        <f t="shared" si="5"/>
        <v>109500</v>
      </c>
      <c r="Q31" s="145">
        <f t="shared" si="5"/>
        <v>142575</v>
      </c>
      <c r="R31" s="145">
        <f t="shared" si="5"/>
        <v>168900</v>
      </c>
      <c r="S31" s="145">
        <f t="shared" si="5"/>
        <v>168900</v>
      </c>
      <c r="T31" s="145">
        <f t="shared" si="5"/>
        <v>168900</v>
      </c>
      <c r="U31" s="145">
        <f t="shared" si="5"/>
        <v>175650</v>
      </c>
      <c r="V31" s="145">
        <f t="shared" si="5"/>
        <v>189150</v>
      </c>
      <c r="W31" s="145">
        <f t="shared" si="5"/>
        <v>202650</v>
      </c>
      <c r="X31" s="145">
        <f t="shared" si="5"/>
        <v>222225</v>
      </c>
      <c r="Y31" s="145">
        <f t="shared" si="5"/>
        <v>235050</v>
      </c>
      <c r="Z31" s="145">
        <f t="shared" si="5"/>
        <v>249900</v>
      </c>
      <c r="AA31" s="145">
        <f t="shared" si="5"/>
        <v>300525</v>
      </c>
      <c r="AB31" s="145">
        <f t="shared" si="5"/>
        <v>367350</v>
      </c>
      <c r="AC31" s="145">
        <f t="shared" si="5"/>
        <v>425670</v>
      </c>
      <c r="AD31" s="145">
        <f t="shared" si="5"/>
        <v>454830</v>
      </c>
      <c r="AE31" s="145">
        <f t="shared" si="5"/>
        <v>469410</v>
      </c>
      <c r="AF31" s="145">
        <f t="shared" si="5"/>
        <v>483990</v>
      </c>
      <c r="AG31" s="145">
        <f t="shared" si="5"/>
        <v>469410</v>
      </c>
      <c r="AH31" s="145">
        <f t="shared" si="5"/>
        <v>454830</v>
      </c>
      <c r="AI31" s="145">
        <f t="shared" si="5"/>
        <v>425670</v>
      </c>
      <c r="AJ31" s="145">
        <f t="shared" ref="AJ31:BN31" si="6">AI48</f>
        <v>396510</v>
      </c>
      <c r="AK31" s="145">
        <f t="shared" si="6"/>
        <v>352770</v>
      </c>
      <c r="AL31" s="145">
        <f t="shared" si="6"/>
        <v>350340</v>
      </c>
      <c r="AM31" s="145">
        <f t="shared" si="6"/>
        <v>430530</v>
      </c>
      <c r="AN31" s="145">
        <f t="shared" si="6"/>
        <v>548385</v>
      </c>
      <c r="AO31" s="145">
        <f t="shared" si="6"/>
        <v>630397.5</v>
      </c>
      <c r="AP31" s="145">
        <f t="shared" si="6"/>
        <v>671403.75</v>
      </c>
      <c r="AQ31" s="145">
        <f t="shared" si="6"/>
        <v>691633.5</v>
      </c>
      <c r="AR31" s="145">
        <f t="shared" si="6"/>
        <v>711863.25</v>
      </c>
      <c r="AS31" s="145">
        <f t="shared" si="6"/>
        <v>691633.5</v>
      </c>
      <c r="AT31" s="145">
        <f t="shared" si="6"/>
        <v>671403.75</v>
      </c>
      <c r="AU31" s="145">
        <f t="shared" si="6"/>
        <v>630397.5</v>
      </c>
      <c r="AV31" s="145">
        <f t="shared" si="6"/>
        <v>589391.25</v>
      </c>
      <c r="AW31" s="145">
        <f t="shared" si="6"/>
        <v>527608.5</v>
      </c>
      <c r="AX31" s="145">
        <f t="shared" si="6"/>
        <v>511206</v>
      </c>
      <c r="AY31" s="145">
        <f t="shared" si="6"/>
        <v>603606.75</v>
      </c>
      <c r="AZ31" s="145">
        <f t="shared" si="6"/>
        <v>746308.5</v>
      </c>
      <c r="BA31" s="145">
        <f t="shared" si="6"/>
        <v>852596.7</v>
      </c>
      <c r="BB31" s="145">
        <f t="shared" si="6"/>
        <v>905740.79999999993</v>
      </c>
      <c r="BC31" s="145">
        <f t="shared" si="6"/>
        <v>932312.85</v>
      </c>
      <c r="BD31" s="145">
        <f t="shared" si="6"/>
        <v>958884.9</v>
      </c>
      <c r="BE31" s="145">
        <f t="shared" si="6"/>
        <v>932312.85</v>
      </c>
      <c r="BF31" s="145">
        <f t="shared" si="6"/>
        <v>905740.79999999993</v>
      </c>
      <c r="BG31" s="145">
        <f t="shared" si="6"/>
        <v>852596.7</v>
      </c>
      <c r="BH31" s="145">
        <f t="shared" si="6"/>
        <v>799452.6</v>
      </c>
      <c r="BI31" s="145">
        <f t="shared" si="6"/>
        <v>719736.45</v>
      </c>
      <c r="BJ31" s="145">
        <f t="shared" si="6"/>
        <v>753197.54999999993</v>
      </c>
      <c r="BK31" s="145">
        <f t="shared" si="6"/>
        <v>813230.7</v>
      </c>
      <c r="BL31" s="145">
        <f t="shared" si="6"/>
        <v>973647.14999999991</v>
      </c>
      <c r="BM31" s="145">
        <f t="shared" si="6"/>
        <v>1047458.3999999999</v>
      </c>
      <c r="BN31" s="145">
        <f t="shared" si="6"/>
        <v>1121269.6499999999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1112</v>
      </c>
    </row>
    <row r="34" spans="2:66" s="169" customFormat="1" x14ac:dyDescent="0.15">
      <c r="B34" s="315" t="s">
        <v>1105</v>
      </c>
      <c r="C34" s="169">
        <f t="shared" ref="C34:AH34" si="7">C47-(C30-C38)</f>
        <v>0</v>
      </c>
      <c r="D34" s="169">
        <f t="shared" si="7"/>
        <v>0</v>
      </c>
      <c r="E34" s="169">
        <f t="shared" si="7"/>
        <v>0</v>
      </c>
      <c r="F34" s="169">
        <f t="shared" si="7"/>
        <v>0</v>
      </c>
      <c r="G34" s="169">
        <f t="shared" si="7"/>
        <v>0</v>
      </c>
      <c r="H34" s="169">
        <f t="shared" si="7"/>
        <v>0</v>
      </c>
      <c r="I34" s="169">
        <f t="shared" si="7"/>
        <v>0</v>
      </c>
      <c r="J34" s="169">
        <f t="shared" si="7"/>
        <v>19</v>
      </c>
      <c r="K34" s="169">
        <f t="shared" si="7"/>
        <v>19</v>
      </c>
      <c r="L34" s="169">
        <f t="shared" si="7"/>
        <v>37</v>
      </c>
      <c r="M34" s="169">
        <f t="shared" si="7"/>
        <v>29</v>
      </c>
      <c r="N34" s="169">
        <f t="shared" si="7"/>
        <v>39</v>
      </c>
      <c r="O34" s="169">
        <f t="shared" si="7"/>
        <v>78</v>
      </c>
      <c r="P34" s="169">
        <f t="shared" si="7"/>
        <v>78</v>
      </c>
      <c r="Q34" s="169">
        <f t="shared" si="7"/>
        <v>78</v>
      </c>
      <c r="R34" s="169">
        <f t="shared" si="7"/>
        <v>78</v>
      </c>
      <c r="S34" s="169">
        <f t="shared" si="7"/>
        <v>78</v>
      </c>
      <c r="T34" s="169">
        <f t="shared" si="7"/>
        <v>88</v>
      </c>
      <c r="U34" s="169">
        <f t="shared" si="7"/>
        <v>98</v>
      </c>
      <c r="V34" s="169">
        <f t="shared" si="7"/>
        <v>98</v>
      </c>
      <c r="W34" s="169">
        <f t="shared" si="7"/>
        <v>117</v>
      </c>
      <c r="X34" s="169">
        <f t="shared" si="7"/>
        <v>117</v>
      </c>
      <c r="Y34" s="169">
        <f t="shared" si="7"/>
        <v>120</v>
      </c>
      <c r="Z34" s="169">
        <f t="shared" si="7"/>
        <v>192</v>
      </c>
      <c r="AA34" s="169">
        <f t="shared" si="7"/>
        <v>216</v>
      </c>
      <c r="AB34" s="169">
        <f t="shared" si="7"/>
        <v>216</v>
      </c>
      <c r="AC34" s="169">
        <f t="shared" si="7"/>
        <v>240</v>
      </c>
      <c r="AD34" s="169">
        <f t="shared" si="7"/>
        <v>240</v>
      </c>
      <c r="AE34" s="169">
        <f t="shared" si="7"/>
        <v>240</v>
      </c>
      <c r="AF34" s="169">
        <f t="shared" si="7"/>
        <v>216</v>
      </c>
      <c r="AG34" s="169">
        <f t="shared" si="7"/>
        <v>216</v>
      </c>
      <c r="AH34" s="169">
        <f t="shared" si="7"/>
        <v>192</v>
      </c>
      <c r="AI34" s="169">
        <f t="shared" ref="AI34:BN34" si="8">AI47-(AI30-AI38)</f>
        <v>168</v>
      </c>
      <c r="AJ34" s="169">
        <f t="shared" si="8"/>
        <v>144</v>
      </c>
      <c r="AK34" s="169">
        <f t="shared" si="8"/>
        <v>188</v>
      </c>
      <c r="AL34" s="169">
        <f t="shared" si="8"/>
        <v>300</v>
      </c>
      <c r="AM34" s="169">
        <f t="shared" si="8"/>
        <v>338</v>
      </c>
      <c r="AN34" s="169">
        <f t="shared" si="8"/>
        <v>338</v>
      </c>
      <c r="AO34" s="169">
        <f t="shared" si="8"/>
        <v>375</v>
      </c>
      <c r="AP34" s="169">
        <f t="shared" si="8"/>
        <v>375</v>
      </c>
      <c r="AQ34" s="169">
        <f t="shared" si="8"/>
        <v>375</v>
      </c>
      <c r="AR34" s="169">
        <f t="shared" si="8"/>
        <v>338</v>
      </c>
      <c r="AS34" s="169">
        <f t="shared" si="8"/>
        <v>338</v>
      </c>
      <c r="AT34" s="169">
        <f t="shared" si="8"/>
        <v>300</v>
      </c>
      <c r="AU34" s="169">
        <f t="shared" si="8"/>
        <v>263</v>
      </c>
      <c r="AV34" s="169">
        <f t="shared" si="8"/>
        <v>225</v>
      </c>
      <c r="AW34" s="169">
        <f t="shared" si="8"/>
        <v>270</v>
      </c>
      <c r="AX34" s="169">
        <f t="shared" si="8"/>
        <v>432</v>
      </c>
      <c r="AY34" s="169">
        <f t="shared" si="8"/>
        <v>486</v>
      </c>
      <c r="AZ34" s="169">
        <f t="shared" si="8"/>
        <v>486</v>
      </c>
      <c r="BA34" s="169">
        <f t="shared" si="8"/>
        <v>540</v>
      </c>
      <c r="BB34" s="169">
        <f t="shared" si="8"/>
        <v>540</v>
      </c>
      <c r="BC34" s="169">
        <f t="shared" si="8"/>
        <v>540</v>
      </c>
      <c r="BD34" s="169">
        <f t="shared" si="8"/>
        <v>486</v>
      </c>
      <c r="BE34" s="169">
        <f t="shared" si="8"/>
        <v>486</v>
      </c>
      <c r="BF34" s="169">
        <f t="shared" si="8"/>
        <v>432</v>
      </c>
      <c r="BG34" s="169">
        <f t="shared" si="8"/>
        <v>378</v>
      </c>
      <c r="BH34" s="169">
        <f t="shared" si="8"/>
        <v>324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12754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1108</v>
      </c>
      <c r="C35" s="145">
        <f t="shared" ref="C35:AH35" si="9">C34*C27</f>
        <v>0</v>
      </c>
      <c r="D35" s="145">
        <f t="shared" si="9"/>
        <v>0</v>
      </c>
      <c r="E35" s="145">
        <f t="shared" si="9"/>
        <v>0</v>
      </c>
      <c r="F35" s="145">
        <f t="shared" si="9"/>
        <v>0</v>
      </c>
      <c r="G35" s="145">
        <f t="shared" si="9"/>
        <v>0</v>
      </c>
      <c r="H35" s="145">
        <f t="shared" si="9"/>
        <v>0</v>
      </c>
      <c r="I35" s="145">
        <f t="shared" si="9"/>
        <v>0</v>
      </c>
      <c r="J35" s="145">
        <f t="shared" si="9"/>
        <v>14250</v>
      </c>
      <c r="K35" s="145">
        <f t="shared" si="9"/>
        <v>14250</v>
      </c>
      <c r="L35" s="145">
        <f t="shared" si="9"/>
        <v>27750</v>
      </c>
      <c r="M35" s="145">
        <f t="shared" si="9"/>
        <v>21750</v>
      </c>
      <c r="N35" s="145">
        <f t="shared" si="9"/>
        <v>29250</v>
      </c>
      <c r="O35" s="145">
        <f t="shared" si="9"/>
        <v>58500</v>
      </c>
      <c r="P35" s="145">
        <f t="shared" si="9"/>
        <v>52650</v>
      </c>
      <c r="Q35" s="145">
        <f t="shared" si="9"/>
        <v>52650</v>
      </c>
      <c r="R35" s="145">
        <f t="shared" si="9"/>
        <v>52650</v>
      </c>
      <c r="S35" s="145">
        <f t="shared" si="9"/>
        <v>52650</v>
      </c>
      <c r="T35" s="145">
        <f t="shared" si="9"/>
        <v>59400</v>
      </c>
      <c r="U35" s="145">
        <f t="shared" si="9"/>
        <v>66150</v>
      </c>
      <c r="V35" s="145">
        <f t="shared" si="9"/>
        <v>66150</v>
      </c>
      <c r="W35" s="145">
        <f t="shared" si="9"/>
        <v>78975</v>
      </c>
      <c r="X35" s="145">
        <f t="shared" si="9"/>
        <v>78975</v>
      </c>
      <c r="Y35" s="145">
        <f t="shared" si="9"/>
        <v>81000</v>
      </c>
      <c r="Z35" s="145">
        <f t="shared" si="9"/>
        <v>129600</v>
      </c>
      <c r="AA35" s="145">
        <f t="shared" si="9"/>
        <v>145800</v>
      </c>
      <c r="AB35" s="145">
        <f t="shared" si="9"/>
        <v>131220</v>
      </c>
      <c r="AC35" s="145">
        <f t="shared" si="9"/>
        <v>145800</v>
      </c>
      <c r="AD35" s="145">
        <f t="shared" si="9"/>
        <v>145800</v>
      </c>
      <c r="AE35" s="145">
        <f t="shared" si="9"/>
        <v>145800</v>
      </c>
      <c r="AF35" s="145">
        <f t="shared" si="9"/>
        <v>131220</v>
      </c>
      <c r="AG35" s="145">
        <f t="shared" si="9"/>
        <v>131220</v>
      </c>
      <c r="AH35" s="145">
        <f t="shared" si="9"/>
        <v>116640</v>
      </c>
      <c r="AI35" s="145">
        <f t="shared" ref="AI35:BN35" si="10">AI34*AI27</f>
        <v>102060</v>
      </c>
      <c r="AJ35" s="145">
        <f t="shared" si="10"/>
        <v>87480</v>
      </c>
      <c r="AK35" s="145">
        <f t="shared" si="10"/>
        <v>114210</v>
      </c>
      <c r="AL35" s="145">
        <f t="shared" si="10"/>
        <v>182250</v>
      </c>
      <c r="AM35" s="145">
        <f t="shared" si="10"/>
        <v>205335</v>
      </c>
      <c r="AN35" s="145">
        <f t="shared" si="10"/>
        <v>184801.5</v>
      </c>
      <c r="AO35" s="145">
        <f t="shared" si="10"/>
        <v>205031.25</v>
      </c>
      <c r="AP35" s="145">
        <f t="shared" si="10"/>
        <v>205031.25</v>
      </c>
      <c r="AQ35" s="145">
        <f t="shared" si="10"/>
        <v>205031.25</v>
      </c>
      <c r="AR35" s="145">
        <f t="shared" si="10"/>
        <v>184801.5</v>
      </c>
      <c r="AS35" s="145">
        <f t="shared" si="10"/>
        <v>184801.5</v>
      </c>
      <c r="AT35" s="145">
        <f t="shared" si="10"/>
        <v>164025</v>
      </c>
      <c r="AU35" s="145">
        <f t="shared" si="10"/>
        <v>143795.25</v>
      </c>
      <c r="AV35" s="145">
        <f t="shared" si="10"/>
        <v>123018.75</v>
      </c>
      <c r="AW35" s="145">
        <f t="shared" si="10"/>
        <v>147622.5</v>
      </c>
      <c r="AX35" s="145">
        <f t="shared" si="10"/>
        <v>236196</v>
      </c>
      <c r="AY35" s="145">
        <f t="shared" si="10"/>
        <v>265720.5</v>
      </c>
      <c r="AZ35" s="145">
        <f t="shared" si="10"/>
        <v>239148.44999999998</v>
      </c>
      <c r="BA35" s="145">
        <f t="shared" si="10"/>
        <v>265720.5</v>
      </c>
      <c r="BB35" s="145">
        <f t="shared" si="10"/>
        <v>265720.5</v>
      </c>
      <c r="BC35" s="145">
        <f t="shared" si="10"/>
        <v>265720.5</v>
      </c>
      <c r="BD35" s="145">
        <f t="shared" si="10"/>
        <v>239148.44999999998</v>
      </c>
      <c r="BE35" s="145">
        <f t="shared" si="10"/>
        <v>239148.44999999998</v>
      </c>
      <c r="BF35" s="145">
        <f t="shared" si="10"/>
        <v>212576.4</v>
      </c>
      <c r="BG35" s="145">
        <f t="shared" si="10"/>
        <v>186004.35</v>
      </c>
      <c r="BH35" s="145">
        <f t="shared" si="10"/>
        <v>159432.29999999999</v>
      </c>
      <c r="BI35" s="145">
        <f t="shared" si="10"/>
        <v>246037.5</v>
      </c>
      <c r="BJ35" s="145">
        <f t="shared" si="10"/>
        <v>246037.5</v>
      </c>
      <c r="BK35" s="145">
        <f t="shared" si="10"/>
        <v>319848.75</v>
      </c>
      <c r="BL35" s="145">
        <f t="shared" si="10"/>
        <v>6275924.5499999998</v>
      </c>
      <c r="BM35" s="145">
        <f t="shared" si="10"/>
        <v>73811.25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363</v>
      </c>
      <c r="C37" s="107"/>
    </row>
    <row r="38" spans="2:66" s="169" customFormat="1" x14ac:dyDescent="0.15">
      <c r="B38" s="315" t="s">
        <v>1105</v>
      </c>
      <c r="C38" s="169">
        <v>0</v>
      </c>
      <c r="D38" s="169">
        <f>'REV-REVCALC_CWS'!E6</f>
        <v>0</v>
      </c>
      <c r="E38" s="169">
        <f>'REV-REVCALC_CWS'!F6</f>
        <v>0</v>
      </c>
      <c r="F38" s="169">
        <f>'REV-REVCALC_CWS'!G6</f>
        <v>0</v>
      </c>
      <c r="G38" s="169">
        <f>'REV-REVCALC_CWS'!H6</f>
        <v>0</v>
      </c>
      <c r="H38" s="169">
        <f>'REV-REVCALC_CWS'!I6</f>
        <v>0</v>
      </c>
      <c r="I38" s="169">
        <f>'REV-REVCALC_CWS'!J6</f>
        <v>0</v>
      </c>
      <c r="J38" s="169">
        <f>'REV-REVCALC_CWS'!K6</f>
        <v>0</v>
      </c>
      <c r="K38" s="169">
        <f>'REV-REVCALC_CWS'!L6</f>
        <v>0</v>
      </c>
      <c r="L38" s="169">
        <f>'REV-REVCALC_CWS'!M6</f>
        <v>0</v>
      </c>
      <c r="M38" s="169">
        <f>'REV-REVCALC_CWS'!N6</f>
        <v>19</v>
      </c>
      <c r="N38" s="169">
        <f>'REV-REVCALC_CWS'!O6</f>
        <v>19</v>
      </c>
      <c r="O38" s="169">
        <f>'REV-REVCALC_CWS'!P6</f>
        <v>37</v>
      </c>
      <c r="P38" s="169">
        <f>'REV-REVCALC_CWS'!Q6</f>
        <v>29</v>
      </c>
      <c r="Q38" s="169">
        <f>'REV-REVCALC_CWS'!R6</f>
        <v>39</v>
      </c>
      <c r="R38" s="169">
        <f>'REV-REVCALC_CWS'!S6</f>
        <v>78</v>
      </c>
      <c r="S38" s="169">
        <f>'REV-REVCALC_CWS'!T6</f>
        <v>78</v>
      </c>
      <c r="T38" s="169">
        <f>'REV-REVCALC_CWS'!U6</f>
        <v>78</v>
      </c>
      <c r="U38" s="169">
        <f>'REV-REVCALC_CWS'!V6</f>
        <v>78</v>
      </c>
      <c r="V38" s="169">
        <f>'REV-REVCALC_CWS'!W6</f>
        <v>78</v>
      </c>
      <c r="W38" s="169">
        <f>'REV-REVCALC_CWS'!X6</f>
        <v>88</v>
      </c>
      <c r="X38" s="169">
        <f>'REV-REVCALC_CWS'!Y6</f>
        <v>98</v>
      </c>
      <c r="Y38" s="169">
        <f>'REV-REVCALC_CWS'!Z6</f>
        <v>98</v>
      </c>
      <c r="Z38" s="169">
        <f>'REV-REVCALC_CWS'!AA6</f>
        <v>117</v>
      </c>
      <c r="AA38" s="169">
        <f>'REV-REVCALC_CWS'!AB6</f>
        <v>117</v>
      </c>
      <c r="AB38" s="169">
        <f>'REV-REVCALC_CWS'!AC6</f>
        <v>120</v>
      </c>
      <c r="AC38" s="169">
        <f>'REV-REVCALC_CWS'!AD6</f>
        <v>192</v>
      </c>
      <c r="AD38" s="169">
        <f>'REV-REVCALC_CWS'!AE6</f>
        <v>216</v>
      </c>
      <c r="AE38" s="169">
        <f>'REV-REVCALC_CWS'!AF6</f>
        <v>216</v>
      </c>
      <c r="AF38" s="169">
        <f>'REV-REVCALC_CWS'!AG6</f>
        <v>240</v>
      </c>
      <c r="AG38" s="169">
        <f>'REV-REVCALC_CWS'!AH6</f>
        <v>240</v>
      </c>
      <c r="AH38" s="169">
        <f>'REV-REVCALC_CWS'!AI6</f>
        <v>240</v>
      </c>
      <c r="AI38" s="169">
        <f>'REV-REVCALC_CWS'!AJ6</f>
        <v>216</v>
      </c>
      <c r="AJ38" s="169">
        <f>'REV-REVCALC_CWS'!AK6</f>
        <v>216</v>
      </c>
      <c r="AK38" s="169">
        <f>'REV-REVCALC_CWS'!AL6</f>
        <v>192</v>
      </c>
      <c r="AL38" s="169">
        <f>'REV-REVCALC_CWS'!AM6</f>
        <v>168</v>
      </c>
      <c r="AM38" s="169">
        <f>'REV-REVCALC_CWS'!AN6</f>
        <v>144</v>
      </c>
      <c r="AN38" s="169">
        <f>'REV-REVCALC_CWS'!AO6</f>
        <v>188</v>
      </c>
      <c r="AO38" s="169">
        <f>'REV-REVCALC_CWS'!AP6</f>
        <v>300</v>
      </c>
      <c r="AP38" s="169">
        <f>'REV-REVCALC_CWS'!AQ6</f>
        <v>338</v>
      </c>
      <c r="AQ38" s="169">
        <f>'REV-REVCALC_CWS'!AR6</f>
        <v>338</v>
      </c>
      <c r="AR38" s="169">
        <f>'REV-REVCALC_CWS'!AS6</f>
        <v>375</v>
      </c>
      <c r="AS38" s="169">
        <f>'REV-REVCALC_CWS'!AT6</f>
        <v>375</v>
      </c>
      <c r="AT38" s="169">
        <f>'REV-REVCALC_CWS'!AU6</f>
        <v>375</v>
      </c>
      <c r="AU38" s="169">
        <f>'REV-REVCALC_CWS'!AV6</f>
        <v>338</v>
      </c>
      <c r="AV38" s="169">
        <f>'REV-REVCALC_CWS'!AW6</f>
        <v>338</v>
      </c>
      <c r="AW38" s="169">
        <f>'REV-REVCALC_CWS'!AX6</f>
        <v>300</v>
      </c>
      <c r="AX38" s="169">
        <f>'REV-REVCALC_CWS'!AY6</f>
        <v>263</v>
      </c>
      <c r="AY38" s="169">
        <f>'REV-REVCALC_CWS'!AZ6</f>
        <v>225</v>
      </c>
      <c r="AZ38" s="169">
        <f>'REV-REVCALC_CWS'!BA6</f>
        <v>270</v>
      </c>
      <c r="BA38" s="169">
        <f>'REV-REVCALC_CWS'!BB6</f>
        <v>432</v>
      </c>
      <c r="BB38" s="169">
        <f>'REV-REVCALC_CWS'!BC6</f>
        <v>486</v>
      </c>
      <c r="BC38" s="169">
        <f>'REV-REVCALC_CWS'!BD6</f>
        <v>486</v>
      </c>
      <c r="BD38" s="169">
        <f>'REV-REVCALC_CWS'!BE6</f>
        <v>540</v>
      </c>
      <c r="BE38" s="169">
        <f>'REV-REVCALC_CWS'!BF6</f>
        <v>540</v>
      </c>
      <c r="BF38" s="169">
        <f>'REV-REVCALC_CWS'!BG6</f>
        <v>540</v>
      </c>
      <c r="BG38" s="169">
        <f>'REV-REVCALC_CWS'!BH6</f>
        <v>486</v>
      </c>
      <c r="BH38" s="169">
        <f>'REV-REVCALC_CWS'!BI6</f>
        <v>486</v>
      </c>
      <c r="BI38" s="169">
        <f>'REV-REVCALC_CWS'!BJ6</f>
        <v>432</v>
      </c>
      <c r="BJ38" s="169">
        <f>'REV-REVCALC_CWS'!BK6</f>
        <v>378</v>
      </c>
      <c r="BK38" s="169">
        <f>'REV-REVCALC_CWS'!BL6</f>
        <v>324</v>
      </c>
      <c r="BL38" s="169">
        <f>'REV-REVCALC_CWS'!BM6</f>
        <v>12604</v>
      </c>
      <c r="BM38" s="169">
        <f>'REV-REVCALC_CWS'!BN6</f>
        <v>0</v>
      </c>
      <c r="BN38" s="169">
        <f>'REV-REVCALC_CWS'!BO6</f>
        <v>0</v>
      </c>
    </row>
    <row r="39" spans="2:66" s="109" customFormat="1" x14ac:dyDescent="0.15">
      <c r="B39" s="110" t="s">
        <v>1107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0</v>
      </c>
      <c r="H39" s="145">
        <f t="shared" si="11"/>
        <v>0</v>
      </c>
      <c r="I39" s="145">
        <f t="shared" si="11"/>
        <v>0</v>
      </c>
      <c r="J39" s="145">
        <f t="shared" si="11"/>
        <v>0</v>
      </c>
      <c r="K39" s="145">
        <f t="shared" si="11"/>
        <v>0</v>
      </c>
      <c r="L39" s="145">
        <f t="shared" si="11"/>
        <v>0</v>
      </c>
      <c r="M39" s="145">
        <f t="shared" si="11"/>
        <v>14250</v>
      </c>
      <c r="N39" s="145">
        <f t="shared" si="11"/>
        <v>14250</v>
      </c>
      <c r="O39" s="145">
        <f t="shared" si="11"/>
        <v>27750</v>
      </c>
      <c r="P39" s="145">
        <f t="shared" si="11"/>
        <v>19575</v>
      </c>
      <c r="Q39" s="145">
        <f t="shared" si="11"/>
        <v>26325</v>
      </c>
      <c r="R39" s="145">
        <f t="shared" si="11"/>
        <v>52650</v>
      </c>
      <c r="S39" s="145">
        <f t="shared" si="11"/>
        <v>52650</v>
      </c>
      <c r="T39" s="145">
        <f t="shared" si="11"/>
        <v>52650</v>
      </c>
      <c r="U39" s="145">
        <f t="shared" si="11"/>
        <v>52650</v>
      </c>
      <c r="V39" s="145">
        <f t="shared" si="11"/>
        <v>52650</v>
      </c>
      <c r="W39" s="145">
        <f t="shared" si="11"/>
        <v>59400</v>
      </c>
      <c r="X39" s="145">
        <f t="shared" si="11"/>
        <v>66150</v>
      </c>
      <c r="Y39" s="145">
        <f t="shared" si="11"/>
        <v>66150</v>
      </c>
      <c r="Z39" s="145">
        <f t="shared" si="11"/>
        <v>78975</v>
      </c>
      <c r="AA39" s="145">
        <f t="shared" si="11"/>
        <v>78975</v>
      </c>
      <c r="AB39" s="145">
        <f t="shared" si="11"/>
        <v>72900</v>
      </c>
      <c r="AC39" s="145">
        <f t="shared" si="11"/>
        <v>116640</v>
      </c>
      <c r="AD39" s="145">
        <f t="shared" si="11"/>
        <v>131220</v>
      </c>
      <c r="AE39" s="145">
        <f t="shared" si="11"/>
        <v>131220</v>
      </c>
      <c r="AF39" s="145">
        <f t="shared" si="11"/>
        <v>145800</v>
      </c>
      <c r="AG39" s="145">
        <f t="shared" si="11"/>
        <v>145800</v>
      </c>
      <c r="AH39" s="145">
        <f t="shared" si="11"/>
        <v>145800</v>
      </c>
      <c r="AI39" s="145">
        <f t="shared" si="11"/>
        <v>131220</v>
      </c>
      <c r="AJ39" s="145">
        <f t="shared" ref="AJ39:BN39" si="12">AJ38*AJ27</f>
        <v>131220</v>
      </c>
      <c r="AK39" s="145">
        <f t="shared" si="12"/>
        <v>116640</v>
      </c>
      <c r="AL39" s="145">
        <f t="shared" si="12"/>
        <v>102060</v>
      </c>
      <c r="AM39" s="145">
        <f t="shared" si="12"/>
        <v>87480</v>
      </c>
      <c r="AN39" s="145">
        <f t="shared" si="12"/>
        <v>102789</v>
      </c>
      <c r="AO39" s="145">
        <f t="shared" si="12"/>
        <v>164025</v>
      </c>
      <c r="AP39" s="145">
        <f t="shared" si="12"/>
        <v>184801.5</v>
      </c>
      <c r="AQ39" s="145">
        <f t="shared" si="12"/>
        <v>184801.5</v>
      </c>
      <c r="AR39" s="145">
        <f t="shared" si="12"/>
        <v>205031.25</v>
      </c>
      <c r="AS39" s="145">
        <f t="shared" si="12"/>
        <v>205031.25</v>
      </c>
      <c r="AT39" s="145">
        <f t="shared" si="12"/>
        <v>205031.25</v>
      </c>
      <c r="AU39" s="145">
        <f t="shared" si="12"/>
        <v>184801.5</v>
      </c>
      <c r="AV39" s="145">
        <f t="shared" si="12"/>
        <v>184801.5</v>
      </c>
      <c r="AW39" s="145">
        <f t="shared" si="12"/>
        <v>164025</v>
      </c>
      <c r="AX39" s="145">
        <f t="shared" si="12"/>
        <v>143795.25</v>
      </c>
      <c r="AY39" s="145">
        <f t="shared" si="12"/>
        <v>123018.75</v>
      </c>
      <c r="AZ39" s="145">
        <f t="shared" si="12"/>
        <v>132860.25</v>
      </c>
      <c r="BA39" s="145">
        <f t="shared" si="12"/>
        <v>212576.4</v>
      </c>
      <c r="BB39" s="145">
        <f t="shared" si="12"/>
        <v>239148.44999999998</v>
      </c>
      <c r="BC39" s="145">
        <f t="shared" si="12"/>
        <v>239148.44999999998</v>
      </c>
      <c r="BD39" s="145">
        <f t="shared" si="12"/>
        <v>265720.5</v>
      </c>
      <c r="BE39" s="145">
        <f t="shared" si="12"/>
        <v>265720.5</v>
      </c>
      <c r="BF39" s="145">
        <f t="shared" si="12"/>
        <v>265720.5</v>
      </c>
      <c r="BG39" s="145">
        <f t="shared" si="12"/>
        <v>239148.44999999998</v>
      </c>
      <c r="BH39" s="145">
        <f t="shared" si="12"/>
        <v>239148.44999999998</v>
      </c>
      <c r="BI39" s="145">
        <f t="shared" si="12"/>
        <v>212576.4</v>
      </c>
      <c r="BJ39" s="145">
        <f t="shared" si="12"/>
        <v>186004.35</v>
      </c>
      <c r="BK39" s="145">
        <f t="shared" si="12"/>
        <v>159432.29999999999</v>
      </c>
      <c r="BL39" s="145">
        <f t="shared" si="12"/>
        <v>6202113.2999999998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365</v>
      </c>
      <c r="C41" s="97"/>
    </row>
    <row r="42" spans="2:66" s="169" customFormat="1" ht="16.5" customHeight="1" x14ac:dyDescent="0.15">
      <c r="B42" s="315" t="s">
        <v>1109</v>
      </c>
      <c r="C42" s="169">
        <f t="shared" ref="C42:AH42" si="13">C34-C38</f>
        <v>0</v>
      </c>
      <c r="D42" s="169">
        <f t="shared" si="13"/>
        <v>0</v>
      </c>
      <c r="E42" s="169">
        <f t="shared" si="13"/>
        <v>0</v>
      </c>
      <c r="F42" s="169">
        <f t="shared" si="13"/>
        <v>0</v>
      </c>
      <c r="G42" s="169">
        <f t="shared" si="13"/>
        <v>0</v>
      </c>
      <c r="H42" s="169">
        <f t="shared" si="13"/>
        <v>0</v>
      </c>
      <c r="I42" s="169">
        <f t="shared" si="13"/>
        <v>0</v>
      </c>
      <c r="J42" s="169">
        <f t="shared" si="13"/>
        <v>19</v>
      </c>
      <c r="K42" s="169">
        <f t="shared" si="13"/>
        <v>19</v>
      </c>
      <c r="L42" s="169">
        <f t="shared" si="13"/>
        <v>37</v>
      </c>
      <c r="M42" s="169">
        <f t="shared" si="13"/>
        <v>10</v>
      </c>
      <c r="N42" s="169">
        <f t="shared" si="13"/>
        <v>20</v>
      </c>
      <c r="O42" s="169">
        <f t="shared" si="13"/>
        <v>41</v>
      </c>
      <c r="P42" s="169">
        <f t="shared" si="13"/>
        <v>49</v>
      </c>
      <c r="Q42" s="169">
        <f t="shared" si="13"/>
        <v>39</v>
      </c>
      <c r="R42" s="169">
        <f t="shared" si="13"/>
        <v>0</v>
      </c>
      <c r="S42" s="169">
        <f t="shared" si="13"/>
        <v>0</v>
      </c>
      <c r="T42" s="169">
        <f t="shared" si="13"/>
        <v>10</v>
      </c>
      <c r="U42" s="169">
        <f t="shared" si="13"/>
        <v>20</v>
      </c>
      <c r="V42" s="169">
        <f t="shared" si="13"/>
        <v>20</v>
      </c>
      <c r="W42" s="169">
        <f t="shared" si="13"/>
        <v>29</v>
      </c>
      <c r="X42" s="169">
        <f t="shared" si="13"/>
        <v>19</v>
      </c>
      <c r="Y42" s="169">
        <f t="shared" si="13"/>
        <v>22</v>
      </c>
      <c r="Z42" s="169">
        <f t="shared" si="13"/>
        <v>75</v>
      </c>
      <c r="AA42" s="169">
        <f t="shared" si="13"/>
        <v>99</v>
      </c>
      <c r="AB42" s="169">
        <f t="shared" si="13"/>
        <v>96</v>
      </c>
      <c r="AC42" s="169">
        <f t="shared" si="13"/>
        <v>48</v>
      </c>
      <c r="AD42" s="169">
        <f t="shared" si="13"/>
        <v>24</v>
      </c>
      <c r="AE42" s="169">
        <f t="shared" si="13"/>
        <v>24</v>
      </c>
      <c r="AF42" s="169">
        <f t="shared" si="13"/>
        <v>-24</v>
      </c>
      <c r="AG42" s="169">
        <f t="shared" si="13"/>
        <v>-24</v>
      </c>
      <c r="AH42" s="169">
        <f t="shared" si="13"/>
        <v>-48</v>
      </c>
      <c r="AI42" s="169">
        <f t="shared" ref="AI42:BN42" si="14">AI34-AI38</f>
        <v>-48</v>
      </c>
      <c r="AJ42" s="169">
        <f t="shared" si="14"/>
        <v>-72</v>
      </c>
      <c r="AK42" s="169">
        <f t="shared" si="14"/>
        <v>-4</v>
      </c>
      <c r="AL42" s="169">
        <f t="shared" si="14"/>
        <v>132</v>
      </c>
      <c r="AM42" s="169">
        <f t="shared" si="14"/>
        <v>194</v>
      </c>
      <c r="AN42" s="169">
        <f t="shared" si="14"/>
        <v>150</v>
      </c>
      <c r="AO42" s="169">
        <f t="shared" si="14"/>
        <v>75</v>
      </c>
      <c r="AP42" s="169">
        <f t="shared" si="14"/>
        <v>37</v>
      </c>
      <c r="AQ42" s="169">
        <f t="shared" si="14"/>
        <v>37</v>
      </c>
      <c r="AR42" s="169">
        <f t="shared" si="14"/>
        <v>-37</v>
      </c>
      <c r="AS42" s="169">
        <f t="shared" si="14"/>
        <v>-37</v>
      </c>
      <c r="AT42" s="169">
        <f t="shared" si="14"/>
        <v>-75</v>
      </c>
      <c r="AU42" s="169">
        <f t="shared" si="14"/>
        <v>-75</v>
      </c>
      <c r="AV42" s="169">
        <f t="shared" si="14"/>
        <v>-113</v>
      </c>
      <c r="AW42" s="169">
        <f t="shared" si="14"/>
        <v>-30</v>
      </c>
      <c r="AX42" s="169">
        <f t="shared" si="14"/>
        <v>169</v>
      </c>
      <c r="AY42" s="169">
        <f t="shared" si="14"/>
        <v>261</v>
      </c>
      <c r="AZ42" s="169">
        <f t="shared" si="14"/>
        <v>216</v>
      </c>
      <c r="BA42" s="169">
        <f t="shared" si="14"/>
        <v>108</v>
      </c>
      <c r="BB42" s="169">
        <f t="shared" si="14"/>
        <v>54</v>
      </c>
      <c r="BC42" s="169">
        <f t="shared" si="14"/>
        <v>54</v>
      </c>
      <c r="BD42" s="169">
        <f t="shared" si="14"/>
        <v>-54</v>
      </c>
      <c r="BE42" s="169">
        <f t="shared" si="14"/>
        <v>-54</v>
      </c>
      <c r="BF42" s="169">
        <f t="shared" si="14"/>
        <v>-108</v>
      </c>
      <c r="BG42" s="169">
        <f t="shared" si="14"/>
        <v>-108</v>
      </c>
      <c r="BH42" s="169">
        <f t="shared" si="14"/>
        <v>-162</v>
      </c>
      <c r="BI42" s="169">
        <f t="shared" si="14"/>
        <v>68</v>
      </c>
      <c r="BJ42" s="169">
        <f t="shared" si="14"/>
        <v>122</v>
      </c>
      <c r="BK42" s="169">
        <f t="shared" si="14"/>
        <v>326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1110</v>
      </c>
      <c r="C43" s="145">
        <f t="shared" ref="C43:AH43" si="15">C35-C39</f>
        <v>0</v>
      </c>
      <c r="D43" s="145">
        <f t="shared" si="15"/>
        <v>0</v>
      </c>
      <c r="E43" s="145">
        <f t="shared" si="15"/>
        <v>0</v>
      </c>
      <c r="F43" s="145">
        <f t="shared" si="15"/>
        <v>0</v>
      </c>
      <c r="G43" s="145">
        <f t="shared" si="15"/>
        <v>0</v>
      </c>
      <c r="H43" s="145">
        <f t="shared" si="15"/>
        <v>0</v>
      </c>
      <c r="I43" s="145">
        <f t="shared" si="15"/>
        <v>0</v>
      </c>
      <c r="J43" s="145">
        <f t="shared" si="15"/>
        <v>14250</v>
      </c>
      <c r="K43" s="145">
        <f t="shared" si="15"/>
        <v>14250</v>
      </c>
      <c r="L43" s="145">
        <f t="shared" si="15"/>
        <v>27750</v>
      </c>
      <c r="M43" s="145">
        <f t="shared" si="15"/>
        <v>7500</v>
      </c>
      <c r="N43" s="145">
        <f t="shared" si="15"/>
        <v>15000</v>
      </c>
      <c r="O43" s="145">
        <f t="shared" si="15"/>
        <v>30750</v>
      </c>
      <c r="P43" s="145">
        <f t="shared" si="15"/>
        <v>33075</v>
      </c>
      <c r="Q43" s="145">
        <f t="shared" si="15"/>
        <v>26325</v>
      </c>
      <c r="R43" s="145">
        <f t="shared" si="15"/>
        <v>0</v>
      </c>
      <c r="S43" s="145">
        <f t="shared" si="15"/>
        <v>0</v>
      </c>
      <c r="T43" s="145">
        <f t="shared" si="15"/>
        <v>6750</v>
      </c>
      <c r="U43" s="145">
        <f t="shared" si="15"/>
        <v>13500</v>
      </c>
      <c r="V43" s="145">
        <f t="shared" si="15"/>
        <v>13500</v>
      </c>
      <c r="W43" s="145">
        <f t="shared" si="15"/>
        <v>19575</v>
      </c>
      <c r="X43" s="145">
        <f t="shared" si="15"/>
        <v>12825</v>
      </c>
      <c r="Y43" s="145">
        <f t="shared" si="15"/>
        <v>14850</v>
      </c>
      <c r="Z43" s="145">
        <f t="shared" si="15"/>
        <v>50625</v>
      </c>
      <c r="AA43" s="145">
        <f t="shared" si="15"/>
        <v>66825</v>
      </c>
      <c r="AB43" s="145">
        <f t="shared" si="15"/>
        <v>58320</v>
      </c>
      <c r="AC43" s="145">
        <f t="shared" si="15"/>
        <v>29160</v>
      </c>
      <c r="AD43" s="145">
        <f t="shared" si="15"/>
        <v>14580</v>
      </c>
      <c r="AE43" s="145">
        <f t="shared" si="15"/>
        <v>14580</v>
      </c>
      <c r="AF43" s="145">
        <f t="shared" si="15"/>
        <v>-14580</v>
      </c>
      <c r="AG43" s="145">
        <f t="shared" si="15"/>
        <v>-14580</v>
      </c>
      <c r="AH43" s="145">
        <f t="shared" si="15"/>
        <v>-29160</v>
      </c>
      <c r="AI43" s="145">
        <f t="shared" ref="AI43:BN43" si="16">AI35-AI39</f>
        <v>-29160</v>
      </c>
      <c r="AJ43" s="145">
        <f t="shared" si="16"/>
        <v>-43740</v>
      </c>
      <c r="AK43" s="145">
        <f t="shared" si="16"/>
        <v>-2430</v>
      </c>
      <c r="AL43" s="145">
        <f t="shared" si="16"/>
        <v>80190</v>
      </c>
      <c r="AM43" s="145">
        <f t="shared" si="16"/>
        <v>117855</v>
      </c>
      <c r="AN43" s="145">
        <f t="shared" si="16"/>
        <v>82012.5</v>
      </c>
      <c r="AO43" s="145">
        <f t="shared" si="16"/>
        <v>41006.25</v>
      </c>
      <c r="AP43" s="145">
        <f t="shared" si="16"/>
        <v>20229.75</v>
      </c>
      <c r="AQ43" s="145">
        <f t="shared" si="16"/>
        <v>20229.75</v>
      </c>
      <c r="AR43" s="145">
        <f t="shared" si="16"/>
        <v>-20229.75</v>
      </c>
      <c r="AS43" s="145">
        <f t="shared" si="16"/>
        <v>-20229.75</v>
      </c>
      <c r="AT43" s="145">
        <f t="shared" si="16"/>
        <v>-41006.25</v>
      </c>
      <c r="AU43" s="145">
        <f t="shared" si="16"/>
        <v>-41006.25</v>
      </c>
      <c r="AV43" s="145">
        <f t="shared" si="16"/>
        <v>-61782.75</v>
      </c>
      <c r="AW43" s="145">
        <f t="shared" si="16"/>
        <v>-16402.5</v>
      </c>
      <c r="AX43" s="145">
        <f t="shared" si="16"/>
        <v>92400.75</v>
      </c>
      <c r="AY43" s="145">
        <f t="shared" si="16"/>
        <v>142701.75</v>
      </c>
      <c r="AZ43" s="145">
        <f t="shared" si="16"/>
        <v>106288.19999999998</v>
      </c>
      <c r="BA43" s="145">
        <f t="shared" si="16"/>
        <v>53144.100000000006</v>
      </c>
      <c r="BB43" s="145">
        <f t="shared" si="16"/>
        <v>26572.050000000017</v>
      </c>
      <c r="BC43" s="145">
        <f t="shared" si="16"/>
        <v>26572.050000000017</v>
      </c>
      <c r="BD43" s="145">
        <f t="shared" si="16"/>
        <v>-26572.050000000017</v>
      </c>
      <c r="BE43" s="145">
        <f t="shared" si="16"/>
        <v>-26572.050000000017</v>
      </c>
      <c r="BF43" s="145">
        <f t="shared" si="16"/>
        <v>-53144.100000000006</v>
      </c>
      <c r="BG43" s="145">
        <f t="shared" si="16"/>
        <v>-53144.099999999977</v>
      </c>
      <c r="BH43" s="145">
        <f t="shared" si="16"/>
        <v>-79716.149999999994</v>
      </c>
      <c r="BI43" s="145">
        <f t="shared" si="16"/>
        <v>33461.100000000006</v>
      </c>
      <c r="BJ43" s="145">
        <f t="shared" si="16"/>
        <v>60033.149999999994</v>
      </c>
      <c r="BK43" s="145">
        <f t="shared" si="16"/>
        <v>160416.45000000001</v>
      </c>
      <c r="BL43" s="145">
        <f t="shared" si="16"/>
        <v>73811.25</v>
      </c>
      <c r="BM43" s="145">
        <f t="shared" si="16"/>
        <v>73811.25</v>
      </c>
      <c r="BN43" s="145">
        <f t="shared" si="16"/>
        <v>0</v>
      </c>
    </row>
    <row r="45" spans="2:66" x14ac:dyDescent="0.15">
      <c r="B45" s="14" t="s">
        <v>366</v>
      </c>
    </row>
    <row r="47" spans="2:66" s="169" customFormat="1" x14ac:dyDescent="0.15">
      <c r="B47" s="315" t="s">
        <v>1105</v>
      </c>
      <c r="C47" s="169">
        <f>SUM(D25:F25)</f>
        <v>0</v>
      </c>
      <c r="D47" s="169">
        <f t="shared" ref="D47:BK47" si="17">SUM(E25:G25)</f>
        <v>0</v>
      </c>
      <c r="E47" s="169">
        <f t="shared" si="17"/>
        <v>0</v>
      </c>
      <c r="F47" s="169">
        <f t="shared" si="17"/>
        <v>0</v>
      </c>
      <c r="G47" s="169">
        <f t="shared" si="17"/>
        <v>0</v>
      </c>
      <c r="H47" s="169">
        <f t="shared" si="17"/>
        <v>0</v>
      </c>
      <c r="I47" s="169">
        <f t="shared" si="17"/>
        <v>0</v>
      </c>
      <c r="J47" s="169">
        <f t="shared" si="17"/>
        <v>19</v>
      </c>
      <c r="K47" s="169">
        <f t="shared" si="17"/>
        <v>38</v>
      </c>
      <c r="L47" s="169">
        <f>SUM(M25:O25)</f>
        <v>75</v>
      </c>
      <c r="M47" s="169">
        <f t="shared" si="17"/>
        <v>85</v>
      </c>
      <c r="N47" s="169">
        <f>SUM(O25:Q25)</f>
        <v>105</v>
      </c>
      <c r="O47" s="169">
        <f t="shared" si="17"/>
        <v>146</v>
      </c>
      <c r="P47" s="169">
        <f t="shared" si="17"/>
        <v>195</v>
      </c>
      <c r="Q47" s="169">
        <f t="shared" si="17"/>
        <v>234</v>
      </c>
      <c r="R47" s="169">
        <f t="shared" si="17"/>
        <v>234</v>
      </c>
      <c r="S47" s="169">
        <f t="shared" si="17"/>
        <v>234</v>
      </c>
      <c r="T47" s="169">
        <f t="shared" si="17"/>
        <v>244</v>
      </c>
      <c r="U47" s="169">
        <f t="shared" si="17"/>
        <v>264</v>
      </c>
      <c r="V47" s="169">
        <f t="shared" si="17"/>
        <v>284</v>
      </c>
      <c r="W47" s="169">
        <f t="shared" si="17"/>
        <v>313</v>
      </c>
      <c r="X47" s="169">
        <f t="shared" si="17"/>
        <v>332</v>
      </c>
      <c r="Y47" s="169">
        <f t="shared" si="17"/>
        <v>354</v>
      </c>
      <c r="Z47" s="169">
        <f t="shared" si="17"/>
        <v>429</v>
      </c>
      <c r="AA47" s="169">
        <f t="shared" si="17"/>
        <v>528</v>
      </c>
      <c r="AB47" s="169">
        <f t="shared" si="17"/>
        <v>624</v>
      </c>
      <c r="AC47" s="169">
        <f t="shared" si="17"/>
        <v>672</v>
      </c>
      <c r="AD47" s="169">
        <f t="shared" si="17"/>
        <v>696</v>
      </c>
      <c r="AE47" s="169">
        <f t="shared" si="17"/>
        <v>720</v>
      </c>
      <c r="AF47" s="169">
        <f t="shared" si="17"/>
        <v>696</v>
      </c>
      <c r="AG47" s="169">
        <f t="shared" si="17"/>
        <v>672</v>
      </c>
      <c r="AH47" s="169">
        <f t="shared" si="17"/>
        <v>624</v>
      </c>
      <c r="AI47" s="169">
        <f t="shared" si="17"/>
        <v>576</v>
      </c>
      <c r="AJ47" s="169">
        <f t="shared" si="17"/>
        <v>504</v>
      </c>
      <c r="AK47" s="169">
        <f t="shared" si="17"/>
        <v>500</v>
      </c>
      <c r="AL47" s="169">
        <f t="shared" si="17"/>
        <v>632</v>
      </c>
      <c r="AM47" s="169">
        <f t="shared" si="17"/>
        <v>826</v>
      </c>
      <c r="AN47" s="169">
        <f t="shared" si="17"/>
        <v>976</v>
      </c>
      <c r="AO47" s="169">
        <f t="shared" si="17"/>
        <v>1051</v>
      </c>
      <c r="AP47" s="169">
        <f t="shared" si="17"/>
        <v>1088</v>
      </c>
      <c r="AQ47" s="169">
        <f t="shared" si="17"/>
        <v>1125</v>
      </c>
      <c r="AR47" s="169">
        <f t="shared" si="17"/>
        <v>1088</v>
      </c>
      <c r="AS47" s="169">
        <f t="shared" si="17"/>
        <v>1051</v>
      </c>
      <c r="AT47" s="169">
        <f t="shared" si="17"/>
        <v>976</v>
      </c>
      <c r="AU47" s="169">
        <f t="shared" si="17"/>
        <v>901</v>
      </c>
      <c r="AV47" s="169">
        <f t="shared" si="17"/>
        <v>788</v>
      </c>
      <c r="AW47" s="169">
        <f t="shared" si="17"/>
        <v>758</v>
      </c>
      <c r="AX47" s="169">
        <f t="shared" si="17"/>
        <v>927</v>
      </c>
      <c r="AY47" s="169">
        <f t="shared" si="17"/>
        <v>1188</v>
      </c>
      <c r="AZ47" s="169">
        <f t="shared" si="17"/>
        <v>1404</v>
      </c>
      <c r="BA47" s="169">
        <f t="shared" si="17"/>
        <v>1512</v>
      </c>
      <c r="BB47" s="169">
        <f t="shared" si="17"/>
        <v>1566</v>
      </c>
      <c r="BC47" s="169">
        <f t="shared" si="17"/>
        <v>1620</v>
      </c>
      <c r="BD47" s="169">
        <f t="shared" si="17"/>
        <v>1566</v>
      </c>
      <c r="BE47" s="169">
        <f t="shared" si="17"/>
        <v>1512</v>
      </c>
      <c r="BF47" s="169">
        <f t="shared" si="17"/>
        <v>1404</v>
      </c>
      <c r="BG47" s="169">
        <f t="shared" si="17"/>
        <v>1296</v>
      </c>
      <c r="BH47" s="169">
        <f t="shared" si="17"/>
        <v>1134</v>
      </c>
      <c r="BI47" s="169">
        <f t="shared" si="17"/>
        <v>1202</v>
      </c>
      <c r="BJ47" s="169">
        <f t="shared" si="17"/>
        <v>1324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1107</v>
      </c>
      <c r="C48" s="145">
        <f>C31+C43</f>
        <v>0</v>
      </c>
      <c r="D48" s="145">
        <f t="shared" ref="D48:AI48" si="18">C48+D43</f>
        <v>0</v>
      </c>
      <c r="E48" s="145">
        <f t="shared" si="18"/>
        <v>0</v>
      </c>
      <c r="F48" s="145">
        <f t="shared" si="18"/>
        <v>0</v>
      </c>
      <c r="G48" s="145">
        <f t="shared" si="18"/>
        <v>0</v>
      </c>
      <c r="H48" s="145">
        <f t="shared" si="18"/>
        <v>0</v>
      </c>
      <c r="I48" s="145">
        <f t="shared" si="18"/>
        <v>0</v>
      </c>
      <c r="J48" s="145">
        <f t="shared" si="18"/>
        <v>14250</v>
      </c>
      <c r="K48" s="145">
        <f t="shared" si="18"/>
        <v>28500</v>
      </c>
      <c r="L48" s="145">
        <f t="shared" si="18"/>
        <v>56250</v>
      </c>
      <c r="M48" s="145">
        <f t="shared" si="18"/>
        <v>63750</v>
      </c>
      <c r="N48" s="145">
        <f t="shared" si="18"/>
        <v>78750</v>
      </c>
      <c r="O48" s="145">
        <f t="shared" si="18"/>
        <v>109500</v>
      </c>
      <c r="P48" s="145">
        <f t="shared" si="18"/>
        <v>142575</v>
      </c>
      <c r="Q48" s="145">
        <f t="shared" si="18"/>
        <v>168900</v>
      </c>
      <c r="R48" s="145">
        <f t="shared" si="18"/>
        <v>168900</v>
      </c>
      <c r="S48" s="145">
        <f t="shared" si="18"/>
        <v>168900</v>
      </c>
      <c r="T48" s="145">
        <f t="shared" si="18"/>
        <v>175650</v>
      </c>
      <c r="U48" s="145">
        <f t="shared" si="18"/>
        <v>189150</v>
      </c>
      <c r="V48" s="145">
        <f t="shared" si="18"/>
        <v>202650</v>
      </c>
      <c r="W48" s="145">
        <f t="shared" si="18"/>
        <v>222225</v>
      </c>
      <c r="X48" s="145">
        <f t="shared" si="18"/>
        <v>235050</v>
      </c>
      <c r="Y48" s="145">
        <f t="shared" si="18"/>
        <v>249900</v>
      </c>
      <c r="Z48" s="145">
        <f t="shared" si="18"/>
        <v>300525</v>
      </c>
      <c r="AA48" s="145">
        <f t="shared" si="18"/>
        <v>367350</v>
      </c>
      <c r="AB48" s="145">
        <f t="shared" si="18"/>
        <v>425670</v>
      </c>
      <c r="AC48" s="145">
        <f t="shared" si="18"/>
        <v>454830</v>
      </c>
      <c r="AD48" s="145">
        <f t="shared" si="18"/>
        <v>469410</v>
      </c>
      <c r="AE48" s="145">
        <f t="shared" si="18"/>
        <v>483990</v>
      </c>
      <c r="AF48" s="145">
        <f t="shared" si="18"/>
        <v>469410</v>
      </c>
      <c r="AG48" s="145">
        <f t="shared" si="18"/>
        <v>454830</v>
      </c>
      <c r="AH48" s="145">
        <f t="shared" si="18"/>
        <v>425670</v>
      </c>
      <c r="AI48" s="145">
        <f t="shared" si="18"/>
        <v>396510</v>
      </c>
      <c r="AJ48" s="145">
        <f t="shared" ref="AJ48:BN48" si="19">AI48+AJ43</f>
        <v>352770</v>
      </c>
      <c r="AK48" s="145">
        <f t="shared" si="19"/>
        <v>350340</v>
      </c>
      <c r="AL48" s="145">
        <f t="shared" si="19"/>
        <v>430530</v>
      </c>
      <c r="AM48" s="145">
        <f t="shared" si="19"/>
        <v>548385</v>
      </c>
      <c r="AN48" s="145">
        <f t="shared" si="19"/>
        <v>630397.5</v>
      </c>
      <c r="AO48" s="145">
        <f t="shared" si="19"/>
        <v>671403.75</v>
      </c>
      <c r="AP48" s="145">
        <f t="shared" si="19"/>
        <v>691633.5</v>
      </c>
      <c r="AQ48" s="145">
        <f t="shared" si="19"/>
        <v>711863.25</v>
      </c>
      <c r="AR48" s="145">
        <f t="shared" si="19"/>
        <v>691633.5</v>
      </c>
      <c r="AS48" s="145">
        <f t="shared" si="19"/>
        <v>671403.75</v>
      </c>
      <c r="AT48" s="145">
        <f t="shared" si="19"/>
        <v>630397.5</v>
      </c>
      <c r="AU48" s="145">
        <f t="shared" si="19"/>
        <v>589391.25</v>
      </c>
      <c r="AV48" s="145">
        <f t="shared" si="19"/>
        <v>527608.5</v>
      </c>
      <c r="AW48" s="145">
        <f t="shared" si="19"/>
        <v>511206</v>
      </c>
      <c r="AX48" s="145">
        <f t="shared" si="19"/>
        <v>603606.75</v>
      </c>
      <c r="AY48" s="145">
        <f t="shared" si="19"/>
        <v>746308.5</v>
      </c>
      <c r="AZ48" s="145">
        <f t="shared" si="19"/>
        <v>852596.7</v>
      </c>
      <c r="BA48" s="145">
        <f t="shared" si="19"/>
        <v>905740.79999999993</v>
      </c>
      <c r="BB48" s="145">
        <f t="shared" si="19"/>
        <v>932312.85</v>
      </c>
      <c r="BC48" s="145">
        <f t="shared" si="19"/>
        <v>958884.9</v>
      </c>
      <c r="BD48" s="145">
        <f t="shared" si="19"/>
        <v>932312.85</v>
      </c>
      <c r="BE48" s="145">
        <f t="shared" si="19"/>
        <v>905740.79999999993</v>
      </c>
      <c r="BF48" s="145">
        <f t="shared" si="19"/>
        <v>852596.7</v>
      </c>
      <c r="BG48" s="145">
        <f t="shared" si="19"/>
        <v>799452.6</v>
      </c>
      <c r="BH48" s="145">
        <f t="shared" si="19"/>
        <v>719736.45</v>
      </c>
      <c r="BI48" s="145">
        <f t="shared" si="19"/>
        <v>753197.54999999993</v>
      </c>
      <c r="BJ48" s="145">
        <f t="shared" si="19"/>
        <v>813230.7</v>
      </c>
      <c r="BK48" s="145">
        <f t="shared" si="19"/>
        <v>973647.14999999991</v>
      </c>
      <c r="BL48" s="145">
        <f t="shared" si="19"/>
        <v>1047458.3999999999</v>
      </c>
      <c r="BM48" s="145">
        <f t="shared" si="19"/>
        <v>1121269.6499999999</v>
      </c>
      <c r="BN48" s="145">
        <f t="shared" si="19"/>
        <v>1121269.6499999999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694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388</v>
      </c>
      <c r="C53" s="9">
        <f t="shared" ref="C53:C58" si="20">C65</f>
        <v>0</v>
      </c>
      <c r="D53" s="9">
        <f>C69</f>
        <v>0</v>
      </c>
      <c r="E53" s="9">
        <f>D57</f>
        <v>87750</v>
      </c>
      <c r="F53" s="9">
        <f>E57</f>
        <v>275400</v>
      </c>
      <c r="G53" s="9">
        <f>F57</f>
        <v>387585</v>
      </c>
      <c r="H53" s="9">
        <f>G57</f>
        <v>501916.5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384</v>
      </c>
      <c r="C54" s="9">
        <f t="shared" si="20"/>
        <v>0</v>
      </c>
      <c r="D54" s="66">
        <f>SUM(D66:O66)</f>
        <v>165750</v>
      </c>
      <c r="E54" s="66">
        <f>SUM(P66:AA66)</f>
        <v>916650</v>
      </c>
      <c r="F54" s="66">
        <f>SUM(AB66:AM66)</f>
        <v>1639035</v>
      </c>
      <c r="G54" s="66">
        <f>SUM(AN66:AY66)</f>
        <v>2249876.25</v>
      </c>
      <c r="H54" s="66">
        <f>SUM(AZ66:BK66)</f>
        <v>2884543.65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385</v>
      </c>
      <c r="C55" s="9">
        <f t="shared" si="20"/>
        <v>0</v>
      </c>
      <c r="D55" s="9">
        <f>D53+D54</f>
        <v>165750</v>
      </c>
      <c r="E55" s="9">
        <f>E53+E54</f>
        <v>1004400</v>
      </c>
      <c r="F55" s="9">
        <f>F53+F54</f>
        <v>1914435</v>
      </c>
      <c r="G55" s="9">
        <f>G53+G54</f>
        <v>2637461.25</v>
      </c>
      <c r="H55" s="9">
        <f>H53+H54</f>
        <v>3386460.15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386</v>
      </c>
      <c r="C56" s="9">
        <f t="shared" si="20"/>
        <v>0</v>
      </c>
      <c r="D56" s="66">
        <f>SUM(D68:O68)</f>
        <v>78000</v>
      </c>
      <c r="E56" s="66">
        <f>SUM(P68:AA68)</f>
        <v>729000</v>
      </c>
      <c r="F56" s="66">
        <f>SUM(AB68:AM68)</f>
        <v>1526850</v>
      </c>
      <c r="G56" s="66">
        <f>SUM(AN68:AY68)</f>
        <v>2135544.75</v>
      </c>
      <c r="H56" s="66">
        <f>SUM(AZ68:BK68)</f>
        <v>2820573.9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387</v>
      </c>
      <c r="C57" s="9">
        <f t="shared" si="20"/>
        <v>0</v>
      </c>
      <c r="D57" s="9">
        <f>D55-D56</f>
        <v>87750</v>
      </c>
      <c r="E57" s="9">
        <f>E55-E56</f>
        <v>275400</v>
      </c>
      <c r="F57" s="9">
        <f>F55-F56</f>
        <v>387585</v>
      </c>
      <c r="G57" s="9">
        <f>G55-G56</f>
        <v>501916.5</v>
      </c>
      <c r="H57" s="9">
        <f>H55-H56</f>
        <v>565886.25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554</v>
      </c>
      <c r="C58" s="9">
        <f t="shared" si="20"/>
        <v>0</v>
      </c>
      <c r="D58" s="9">
        <f>D57-C57</f>
        <v>87750</v>
      </c>
      <c r="E58" s="9">
        <f>E57-D57</f>
        <v>187650</v>
      </c>
      <c r="F58" s="9">
        <f>F57-E57</f>
        <v>112185</v>
      </c>
      <c r="G58" s="9">
        <f>G57-F57</f>
        <v>114331.5</v>
      </c>
      <c r="H58" s="9">
        <f>H57-G57</f>
        <v>63969.75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63" t="s">
        <v>35</v>
      </c>
      <c r="E60" s="363"/>
      <c r="F60" s="363"/>
      <c r="G60" s="363"/>
      <c r="H60" s="363"/>
      <c r="I60" s="363"/>
      <c r="J60" s="363"/>
      <c r="K60" s="363"/>
      <c r="L60" s="363"/>
      <c r="M60" s="363"/>
      <c r="N60" s="363"/>
      <c r="O60" s="363"/>
      <c r="P60" s="363" t="s">
        <v>36</v>
      </c>
      <c r="Q60" s="363"/>
      <c r="R60" s="363"/>
      <c r="S60" s="363"/>
      <c r="T60" s="363"/>
      <c r="U60" s="363"/>
      <c r="V60" s="363"/>
      <c r="W60" s="363"/>
      <c r="X60" s="363"/>
      <c r="Y60" s="363"/>
      <c r="Z60" s="363"/>
      <c r="AA60" s="363"/>
      <c r="AB60" s="363" t="s">
        <v>37</v>
      </c>
      <c r="AC60" s="363"/>
      <c r="AD60" s="363"/>
      <c r="AE60" s="363"/>
      <c r="AF60" s="363"/>
      <c r="AG60" s="363"/>
      <c r="AH60" s="363"/>
      <c r="AI60" s="363"/>
      <c r="AJ60" s="363"/>
      <c r="AK60" s="363"/>
      <c r="AL60" s="363"/>
      <c r="AM60" s="363"/>
      <c r="AN60" s="363" t="s">
        <v>38</v>
      </c>
      <c r="AO60" s="363"/>
      <c r="AP60" s="363"/>
      <c r="AQ60" s="363"/>
      <c r="AR60" s="363"/>
      <c r="AS60" s="363"/>
      <c r="AT60" s="363"/>
      <c r="AU60" s="363"/>
      <c r="AV60" s="363"/>
      <c r="AW60" s="363"/>
      <c r="AX60" s="363"/>
      <c r="AY60" s="363"/>
      <c r="AZ60" s="363" t="s">
        <v>39</v>
      </c>
      <c r="BA60" s="363"/>
      <c r="BB60" s="363"/>
      <c r="BC60" s="363"/>
      <c r="BD60" s="363"/>
      <c r="BE60" s="363"/>
      <c r="BF60" s="363"/>
      <c r="BG60" s="363"/>
      <c r="BH60" s="363"/>
      <c r="BI60" s="363"/>
      <c r="BJ60" s="363"/>
      <c r="BK60" s="363"/>
      <c r="BM60" s="10" t="s">
        <v>664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880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388</v>
      </c>
      <c r="C65" s="9">
        <v>0</v>
      </c>
      <c r="D65" s="9">
        <f t="shared" ref="D65:AI65" si="21">C69</f>
        <v>0</v>
      </c>
      <c r="E65" s="9">
        <f t="shared" si="21"/>
        <v>0</v>
      </c>
      <c r="F65" s="9">
        <f t="shared" si="21"/>
        <v>0</v>
      </c>
      <c r="G65" s="9">
        <f t="shared" si="21"/>
        <v>0</v>
      </c>
      <c r="H65" s="9">
        <f t="shared" si="21"/>
        <v>0</v>
      </c>
      <c r="I65" s="9">
        <f t="shared" si="21"/>
        <v>0</v>
      </c>
      <c r="J65" s="9">
        <f t="shared" si="21"/>
        <v>0</v>
      </c>
      <c r="K65" s="9">
        <f t="shared" si="21"/>
        <v>14250</v>
      </c>
      <c r="L65" s="9">
        <f t="shared" si="21"/>
        <v>28500</v>
      </c>
      <c r="M65" s="9">
        <f t="shared" si="21"/>
        <v>42000</v>
      </c>
      <c r="N65" s="9">
        <f t="shared" si="21"/>
        <v>49500</v>
      </c>
      <c r="O65" s="9">
        <f t="shared" si="21"/>
        <v>51000</v>
      </c>
      <c r="P65" s="9">
        <f t="shared" si="21"/>
        <v>87750</v>
      </c>
      <c r="Q65" s="9">
        <f t="shared" si="21"/>
        <v>111150</v>
      </c>
      <c r="R65" s="9">
        <f t="shared" si="21"/>
        <v>105300</v>
      </c>
      <c r="S65" s="9">
        <f t="shared" si="21"/>
        <v>105300</v>
      </c>
      <c r="T65" s="9">
        <f t="shared" si="21"/>
        <v>105300</v>
      </c>
      <c r="U65" s="9">
        <f t="shared" si="21"/>
        <v>112050</v>
      </c>
      <c r="V65" s="9">
        <f t="shared" si="21"/>
        <v>125550</v>
      </c>
      <c r="W65" s="9">
        <f t="shared" si="21"/>
        <v>132300</v>
      </c>
      <c r="X65" s="9">
        <f t="shared" si="21"/>
        <v>145125</v>
      </c>
      <c r="Y65" s="9">
        <f t="shared" si="21"/>
        <v>157950</v>
      </c>
      <c r="Z65" s="9">
        <f t="shared" si="21"/>
        <v>159975</v>
      </c>
      <c r="AA65" s="9">
        <f t="shared" si="21"/>
        <v>210600</v>
      </c>
      <c r="AB65" s="9">
        <f t="shared" si="21"/>
        <v>275400</v>
      </c>
      <c r="AC65" s="9">
        <f t="shared" si="21"/>
        <v>277020</v>
      </c>
      <c r="AD65" s="9">
        <f t="shared" si="21"/>
        <v>277020</v>
      </c>
      <c r="AE65" s="9">
        <f t="shared" si="21"/>
        <v>291600</v>
      </c>
      <c r="AF65" s="9">
        <f t="shared" si="21"/>
        <v>291600</v>
      </c>
      <c r="AG65" s="9">
        <f t="shared" si="21"/>
        <v>277020</v>
      </c>
      <c r="AH65" s="9">
        <f t="shared" si="21"/>
        <v>262440</v>
      </c>
      <c r="AI65" s="9">
        <f t="shared" si="21"/>
        <v>247860</v>
      </c>
      <c r="AJ65" s="9">
        <f t="shared" ref="AJ65:BN65" si="22">AI69</f>
        <v>218700</v>
      </c>
      <c r="AK65" s="9">
        <f t="shared" si="22"/>
        <v>189540</v>
      </c>
      <c r="AL65" s="9">
        <f t="shared" si="22"/>
        <v>201690</v>
      </c>
      <c r="AM65" s="9">
        <f t="shared" si="22"/>
        <v>296460</v>
      </c>
      <c r="AN65" s="9">
        <f t="shared" si="22"/>
        <v>387585</v>
      </c>
      <c r="AO65" s="9">
        <f t="shared" si="22"/>
        <v>390136.5</v>
      </c>
      <c r="AP65" s="9">
        <f t="shared" si="22"/>
        <v>389832.75</v>
      </c>
      <c r="AQ65" s="9">
        <f t="shared" si="22"/>
        <v>410062.5</v>
      </c>
      <c r="AR65" s="9">
        <f t="shared" si="22"/>
        <v>410062.5</v>
      </c>
      <c r="AS65" s="9">
        <f t="shared" si="22"/>
        <v>389832.75</v>
      </c>
      <c r="AT65" s="9">
        <f t="shared" si="22"/>
        <v>369603</v>
      </c>
      <c r="AU65" s="9">
        <f t="shared" si="22"/>
        <v>348826.5</v>
      </c>
      <c r="AV65" s="9">
        <f t="shared" si="22"/>
        <v>307820.25</v>
      </c>
      <c r="AW65" s="9">
        <f t="shared" si="22"/>
        <v>266814</v>
      </c>
      <c r="AX65" s="9">
        <f t="shared" si="22"/>
        <v>270641.25</v>
      </c>
      <c r="AY65" s="9">
        <f t="shared" si="22"/>
        <v>383818.5</v>
      </c>
      <c r="AZ65" s="9">
        <f t="shared" si="22"/>
        <v>501916.5</v>
      </c>
      <c r="BA65" s="9">
        <f t="shared" si="22"/>
        <v>504868.94999999995</v>
      </c>
      <c r="BB65" s="9">
        <f t="shared" si="22"/>
        <v>504868.94999999995</v>
      </c>
      <c r="BC65" s="9">
        <f t="shared" si="22"/>
        <v>531441</v>
      </c>
      <c r="BD65" s="9">
        <f t="shared" si="22"/>
        <v>531441</v>
      </c>
      <c r="BE65" s="9">
        <f t="shared" si="22"/>
        <v>504868.94999999995</v>
      </c>
      <c r="BF65" s="9">
        <f t="shared" si="22"/>
        <v>478296.89999999991</v>
      </c>
      <c r="BG65" s="9">
        <f t="shared" si="22"/>
        <v>451724.85</v>
      </c>
      <c r="BH65" s="9">
        <f t="shared" si="22"/>
        <v>398580.75</v>
      </c>
      <c r="BI65" s="9">
        <f t="shared" si="22"/>
        <v>345436.65</v>
      </c>
      <c r="BJ65" s="9">
        <f t="shared" si="22"/>
        <v>405469.80000000005</v>
      </c>
      <c r="BK65" s="9">
        <f t="shared" si="22"/>
        <v>492075.00000000006</v>
      </c>
      <c r="BL65" s="9">
        <f t="shared" si="22"/>
        <v>565886.25</v>
      </c>
      <c r="BM65" s="9">
        <f t="shared" si="22"/>
        <v>6595773.2999999998</v>
      </c>
      <c r="BN65" s="9">
        <f t="shared" si="22"/>
        <v>6349735.7999999998</v>
      </c>
    </row>
    <row r="66" spans="2:66" x14ac:dyDescent="0.15">
      <c r="B66" s="33" t="s">
        <v>384</v>
      </c>
      <c r="C66" s="9">
        <f t="shared" ref="C66:AH66" si="23">C35</f>
        <v>0</v>
      </c>
      <c r="D66" s="9">
        <f t="shared" si="23"/>
        <v>0</v>
      </c>
      <c r="E66" s="9">
        <f t="shared" si="23"/>
        <v>0</v>
      </c>
      <c r="F66" s="9">
        <f t="shared" si="23"/>
        <v>0</v>
      </c>
      <c r="G66" s="9">
        <f t="shared" si="23"/>
        <v>0</v>
      </c>
      <c r="H66" s="9">
        <f t="shared" si="23"/>
        <v>0</v>
      </c>
      <c r="I66" s="9">
        <f t="shared" si="23"/>
        <v>0</v>
      </c>
      <c r="J66" s="9">
        <f t="shared" si="23"/>
        <v>14250</v>
      </c>
      <c r="K66" s="9">
        <f t="shared" si="23"/>
        <v>14250</v>
      </c>
      <c r="L66" s="9">
        <f t="shared" si="23"/>
        <v>27750</v>
      </c>
      <c r="M66" s="9">
        <f t="shared" si="23"/>
        <v>21750</v>
      </c>
      <c r="N66" s="9">
        <f t="shared" si="23"/>
        <v>29250</v>
      </c>
      <c r="O66" s="9">
        <f t="shared" si="23"/>
        <v>58500</v>
      </c>
      <c r="P66" s="9">
        <f t="shared" si="23"/>
        <v>52650</v>
      </c>
      <c r="Q66" s="9">
        <f t="shared" si="23"/>
        <v>52650</v>
      </c>
      <c r="R66" s="9">
        <f t="shared" si="23"/>
        <v>52650</v>
      </c>
      <c r="S66" s="9">
        <f t="shared" si="23"/>
        <v>52650</v>
      </c>
      <c r="T66" s="9">
        <f t="shared" si="23"/>
        <v>59400</v>
      </c>
      <c r="U66" s="9">
        <f t="shared" si="23"/>
        <v>66150</v>
      </c>
      <c r="V66" s="9">
        <f t="shared" si="23"/>
        <v>66150</v>
      </c>
      <c r="W66" s="9">
        <f t="shared" si="23"/>
        <v>78975</v>
      </c>
      <c r="X66" s="9">
        <f t="shared" si="23"/>
        <v>78975</v>
      </c>
      <c r="Y66" s="9">
        <f t="shared" si="23"/>
        <v>81000</v>
      </c>
      <c r="Z66" s="9">
        <f t="shared" si="23"/>
        <v>129600</v>
      </c>
      <c r="AA66" s="9">
        <f t="shared" si="23"/>
        <v>145800</v>
      </c>
      <c r="AB66" s="9">
        <f t="shared" si="23"/>
        <v>131220</v>
      </c>
      <c r="AC66" s="9">
        <f t="shared" si="23"/>
        <v>145800</v>
      </c>
      <c r="AD66" s="9">
        <f t="shared" si="23"/>
        <v>145800</v>
      </c>
      <c r="AE66" s="9">
        <f t="shared" si="23"/>
        <v>145800</v>
      </c>
      <c r="AF66" s="9">
        <f t="shared" si="23"/>
        <v>131220</v>
      </c>
      <c r="AG66" s="9">
        <f t="shared" si="23"/>
        <v>131220</v>
      </c>
      <c r="AH66" s="9">
        <f t="shared" si="23"/>
        <v>116640</v>
      </c>
      <c r="AI66" s="9">
        <f t="shared" ref="AI66:BN66" si="24">AI35</f>
        <v>102060</v>
      </c>
      <c r="AJ66" s="9">
        <f t="shared" si="24"/>
        <v>87480</v>
      </c>
      <c r="AK66" s="9">
        <f t="shared" si="24"/>
        <v>114210</v>
      </c>
      <c r="AL66" s="9">
        <f t="shared" si="24"/>
        <v>182250</v>
      </c>
      <c r="AM66" s="9">
        <f t="shared" si="24"/>
        <v>205335</v>
      </c>
      <c r="AN66" s="9">
        <f t="shared" si="24"/>
        <v>184801.5</v>
      </c>
      <c r="AO66" s="9">
        <f t="shared" si="24"/>
        <v>205031.25</v>
      </c>
      <c r="AP66" s="9">
        <f t="shared" si="24"/>
        <v>205031.25</v>
      </c>
      <c r="AQ66" s="9">
        <f t="shared" si="24"/>
        <v>205031.25</v>
      </c>
      <c r="AR66" s="9">
        <f t="shared" si="24"/>
        <v>184801.5</v>
      </c>
      <c r="AS66" s="9">
        <f t="shared" si="24"/>
        <v>184801.5</v>
      </c>
      <c r="AT66" s="9">
        <f t="shared" si="24"/>
        <v>164025</v>
      </c>
      <c r="AU66" s="9">
        <f t="shared" si="24"/>
        <v>143795.25</v>
      </c>
      <c r="AV66" s="9">
        <f t="shared" si="24"/>
        <v>123018.75</v>
      </c>
      <c r="AW66" s="9">
        <f t="shared" si="24"/>
        <v>147622.5</v>
      </c>
      <c r="AX66" s="9">
        <f t="shared" si="24"/>
        <v>236196</v>
      </c>
      <c r="AY66" s="9">
        <f t="shared" si="24"/>
        <v>265720.5</v>
      </c>
      <c r="AZ66" s="9">
        <f t="shared" si="24"/>
        <v>239148.44999999998</v>
      </c>
      <c r="BA66" s="9">
        <f t="shared" si="24"/>
        <v>265720.5</v>
      </c>
      <c r="BB66" s="9">
        <f t="shared" si="24"/>
        <v>265720.5</v>
      </c>
      <c r="BC66" s="9">
        <f t="shared" si="24"/>
        <v>265720.5</v>
      </c>
      <c r="BD66" s="9">
        <f t="shared" si="24"/>
        <v>239148.44999999998</v>
      </c>
      <c r="BE66" s="9">
        <f t="shared" si="24"/>
        <v>239148.44999999998</v>
      </c>
      <c r="BF66" s="9">
        <f t="shared" si="24"/>
        <v>212576.4</v>
      </c>
      <c r="BG66" s="9">
        <f t="shared" si="24"/>
        <v>186004.35</v>
      </c>
      <c r="BH66" s="9">
        <f t="shared" si="24"/>
        <v>159432.29999999999</v>
      </c>
      <c r="BI66" s="9">
        <f t="shared" si="24"/>
        <v>246037.5</v>
      </c>
      <c r="BJ66" s="9">
        <f t="shared" si="24"/>
        <v>246037.5</v>
      </c>
      <c r="BK66" s="9">
        <f t="shared" si="24"/>
        <v>319848.75</v>
      </c>
      <c r="BL66" s="9">
        <f t="shared" si="24"/>
        <v>6275924.5499999998</v>
      </c>
      <c r="BM66" s="9">
        <f t="shared" si="24"/>
        <v>73811.25</v>
      </c>
      <c r="BN66" s="9">
        <f t="shared" si="24"/>
        <v>0</v>
      </c>
    </row>
    <row r="67" spans="2:66" x14ac:dyDescent="0.15">
      <c r="B67" s="33" t="s">
        <v>385</v>
      </c>
      <c r="C67" s="9">
        <f>C66</f>
        <v>0</v>
      </c>
      <c r="D67" s="9">
        <f t="shared" ref="D67:AI67" si="25">D65+D66</f>
        <v>0</v>
      </c>
      <c r="E67" s="9">
        <f t="shared" si="25"/>
        <v>0</v>
      </c>
      <c r="F67" s="9">
        <f t="shared" si="25"/>
        <v>0</v>
      </c>
      <c r="G67" s="9">
        <f t="shared" si="25"/>
        <v>0</v>
      </c>
      <c r="H67" s="9">
        <f t="shared" si="25"/>
        <v>0</v>
      </c>
      <c r="I67" s="9">
        <f t="shared" si="25"/>
        <v>0</v>
      </c>
      <c r="J67" s="9">
        <f t="shared" si="25"/>
        <v>14250</v>
      </c>
      <c r="K67" s="9">
        <f t="shared" si="25"/>
        <v>28500</v>
      </c>
      <c r="L67" s="9">
        <f t="shared" si="25"/>
        <v>56250</v>
      </c>
      <c r="M67" s="9">
        <f t="shared" si="25"/>
        <v>63750</v>
      </c>
      <c r="N67" s="9">
        <f t="shared" si="25"/>
        <v>78750</v>
      </c>
      <c r="O67" s="9">
        <f t="shared" si="25"/>
        <v>109500</v>
      </c>
      <c r="P67" s="9">
        <f t="shared" si="25"/>
        <v>140400</v>
      </c>
      <c r="Q67" s="9">
        <f t="shared" si="25"/>
        <v>163800</v>
      </c>
      <c r="R67" s="9">
        <f t="shared" si="25"/>
        <v>157950</v>
      </c>
      <c r="S67" s="9">
        <f t="shared" si="25"/>
        <v>157950</v>
      </c>
      <c r="T67" s="9">
        <f t="shared" si="25"/>
        <v>164700</v>
      </c>
      <c r="U67" s="9">
        <f t="shared" si="25"/>
        <v>178200</v>
      </c>
      <c r="V67" s="9">
        <f t="shared" si="25"/>
        <v>191700</v>
      </c>
      <c r="W67" s="9">
        <f t="shared" si="25"/>
        <v>211275</v>
      </c>
      <c r="X67" s="9">
        <f t="shared" si="25"/>
        <v>224100</v>
      </c>
      <c r="Y67" s="9">
        <f t="shared" si="25"/>
        <v>238950</v>
      </c>
      <c r="Z67" s="9">
        <f t="shared" si="25"/>
        <v>289575</v>
      </c>
      <c r="AA67" s="9">
        <f t="shared" si="25"/>
        <v>356400</v>
      </c>
      <c r="AB67" s="9">
        <f t="shared" si="25"/>
        <v>406620</v>
      </c>
      <c r="AC67" s="9">
        <f t="shared" si="25"/>
        <v>422820</v>
      </c>
      <c r="AD67" s="9">
        <f t="shared" si="25"/>
        <v>422820</v>
      </c>
      <c r="AE67" s="9">
        <f t="shared" si="25"/>
        <v>437400</v>
      </c>
      <c r="AF67" s="9">
        <f t="shared" si="25"/>
        <v>422820</v>
      </c>
      <c r="AG67" s="9">
        <f t="shared" si="25"/>
        <v>408240</v>
      </c>
      <c r="AH67" s="9">
        <f t="shared" si="25"/>
        <v>379080</v>
      </c>
      <c r="AI67" s="9">
        <f t="shared" si="25"/>
        <v>349920</v>
      </c>
      <c r="AJ67" s="9">
        <f t="shared" ref="AJ67:BN67" si="26">AJ65+AJ66</f>
        <v>306180</v>
      </c>
      <c r="AK67" s="9">
        <f t="shared" si="26"/>
        <v>303750</v>
      </c>
      <c r="AL67" s="9">
        <f t="shared" si="26"/>
        <v>383940</v>
      </c>
      <c r="AM67" s="9">
        <f t="shared" si="26"/>
        <v>501795</v>
      </c>
      <c r="AN67" s="9">
        <f t="shared" si="26"/>
        <v>572386.5</v>
      </c>
      <c r="AO67" s="9">
        <f t="shared" si="26"/>
        <v>595167.75</v>
      </c>
      <c r="AP67" s="9">
        <f t="shared" si="26"/>
        <v>594864</v>
      </c>
      <c r="AQ67" s="9">
        <f t="shared" si="26"/>
        <v>615093.75</v>
      </c>
      <c r="AR67" s="9">
        <f t="shared" si="26"/>
        <v>594864</v>
      </c>
      <c r="AS67" s="9">
        <f t="shared" si="26"/>
        <v>574634.25</v>
      </c>
      <c r="AT67" s="9">
        <f t="shared" si="26"/>
        <v>533628</v>
      </c>
      <c r="AU67" s="9">
        <f t="shared" si="26"/>
        <v>492621.75</v>
      </c>
      <c r="AV67" s="9">
        <f t="shared" si="26"/>
        <v>430839</v>
      </c>
      <c r="AW67" s="9">
        <f t="shared" si="26"/>
        <v>414436.5</v>
      </c>
      <c r="AX67" s="9">
        <f t="shared" si="26"/>
        <v>506837.25</v>
      </c>
      <c r="AY67" s="9">
        <f t="shared" si="26"/>
        <v>649539</v>
      </c>
      <c r="AZ67" s="9">
        <f t="shared" si="26"/>
        <v>741064.95</v>
      </c>
      <c r="BA67" s="9">
        <f t="shared" si="26"/>
        <v>770589.45</v>
      </c>
      <c r="BB67" s="9">
        <f t="shared" si="26"/>
        <v>770589.45</v>
      </c>
      <c r="BC67" s="9">
        <f t="shared" si="26"/>
        <v>797161.5</v>
      </c>
      <c r="BD67" s="9">
        <f t="shared" si="26"/>
        <v>770589.45</v>
      </c>
      <c r="BE67" s="9">
        <f t="shared" si="26"/>
        <v>744017.39999999991</v>
      </c>
      <c r="BF67" s="9">
        <f t="shared" si="26"/>
        <v>690873.29999999993</v>
      </c>
      <c r="BG67" s="9">
        <f t="shared" si="26"/>
        <v>637729.19999999995</v>
      </c>
      <c r="BH67" s="9">
        <f t="shared" si="26"/>
        <v>558013.05000000005</v>
      </c>
      <c r="BI67" s="9">
        <f t="shared" si="26"/>
        <v>591474.15</v>
      </c>
      <c r="BJ67" s="9">
        <f t="shared" si="26"/>
        <v>651507.30000000005</v>
      </c>
      <c r="BK67" s="9">
        <f t="shared" si="26"/>
        <v>811923.75</v>
      </c>
      <c r="BL67" s="9">
        <f t="shared" si="26"/>
        <v>6841810.7999999998</v>
      </c>
      <c r="BM67" s="9">
        <f t="shared" si="26"/>
        <v>6669584.5499999998</v>
      </c>
      <c r="BN67" s="9">
        <f t="shared" si="26"/>
        <v>6349735.7999999998</v>
      </c>
    </row>
    <row r="68" spans="2:66" x14ac:dyDescent="0.15">
      <c r="B68" s="33" t="s">
        <v>386</v>
      </c>
      <c r="C68" s="9">
        <v>0</v>
      </c>
      <c r="D68" s="9">
        <v>0</v>
      </c>
      <c r="E68" s="9">
        <v>0</v>
      </c>
      <c r="F68" s="9">
        <f t="shared" ref="F68:AK68" si="27">D66</f>
        <v>0</v>
      </c>
      <c r="G68" s="9">
        <f t="shared" si="27"/>
        <v>0</v>
      </c>
      <c r="H68" s="9">
        <f t="shared" si="27"/>
        <v>0</v>
      </c>
      <c r="I68" s="9">
        <f t="shared" si="27"/>
        <v>0</v>
      </c>
      <c r="J68" s="9">
        <f t="shared" si="27"/>
        <v>0</v>
      </c>
      <c r="K68" s="9">
        <f t="shared" si="27"/>
        <v>0</v>
      </c>
      <c r="L68" s="9">
        <f t="shared" si="27"/>
        <v>14250</v>
      </c>
      <c r="M68" s="9">
        <f t="shared" si="27"/>
        <v>14250</v>
      </c>
      <c r="N68" s="9">
        <f t="shared" si="27"/>
        <v>27750</v>
      </c>
      <c r="O68" s="9">
        <f t="shared" si="27"/>
        <v>21750</v>
      </c>
      <c r="P68" s="9">
        <f t="shared" si="27"/>
        <v>29250</v>
      </c>
      <c r="Q68" s="9">
        <f t="shared" si="27"/>
        <v>58500</v>
      </c>
      <c r="R68" s="9">
        <f t="shared" si="27"/>
        <v>52650</v>
      </c>
      <c r="S68" s="9">
        <f t="shared" si="27"/>
        <v>52650</v>
      </c>
      <c r="T68" s="9">
        <f t="shared" si="27"/>
        <v>52650</v>
      </c>
      <c r="U68" s="9">
        <f t="shared" si="27"/>
        <v>52650</v>
      </c>
      <c r="V68" s="9">
        <f t="shared" si="27"/>
        <v>59400</v>
      </c>
      <c r="W68" s="9">
        <f t="shared" si="27"/>
        <v>66150</v>
      </c>
      <c r="X68" s="9">
        <f t="shared" si="27"/>
        <v>66150</v>
      </c>
      <c r="Y68" s="9">
        <f t="shared" si="27"/>
        <v>78975</v>
      </c>
      <c r="Z68" s="9">
        <f t="shared" si="27"/>
        <v>78975</v>
      </c>
      <c r="AA68" s="9">
        <f t="shared" si="27"/>
        <v>81000</v>
      </c>
      <c r="AB68" s="9">
        <f t="shared" si="27"/>
        <v>129600</v>
      </c>
      <c r="AC68" s="9">
        <f t="shared" si="27"/>
        <v>145800</v>
      </c>
      <c r="AD68" s="9">
        <f t="shared" si="27"/>
        <v>131220</v>
      </c>
      <c r="AE68" s="9">
        <f t="shared" si="27"/>
        <v>145800</v>
      </c>
      <c r="AF68" s="9">
        <f t="shared" si="27"/>
        <v>145800</v>
      </c>
      <c r="AG68" s="9">
        <f t="shared" si="27"/>
        <v>145800</v>
      </c>
      <c r="AH68" s="9">
        <f t="shared" si="27"/>
        <v>131220</v>
      </c>
      <c r="AI68" s="9">
        <f t="shared" si="27"/>
        <v>131220</v>
      </c>
      <c r="AJ68" s="9">
        <f t="shared" si="27"/>
        <v>116640</v>
      </c>
      <c r="AK68" s="9">
        <f t="shared" si="27"/>
        <v>102060</v>
      </c>
      <c r="AL68" s="9">
        <f t="shared" ref="AL68:BN68" si="28">AJ66</f>
        <v>87480</v>
      </c>
      <c r="AM68" s="9">
        <f t="shared" si="28"/>
        <v>114210</v>
      </c>
      <c r="AN68" s="9">
        <f t="shared" si="28"/>
        <v>182250</v>
      </c>
      <c r="AO68" s="9">
        <f t="shared" si="28"/>
        <v>205335</v>
      </c>
      <c r="AP68" s="9">
        <f t="shared" si="28"/>
        <v>184801.5</v>
      </c>
      <c r="AQ68" s="9">
        <f t="shared" si="28"/>
        <v>205031.25</v>
      </c>
      <c r="AR68" s="9">
        <f t="shared" si="28"/>
        <v>205031.25</v>
      </c>
      <c r="AS68" s="9">
        <f t="shared" si="28"/>
        <v>205031.25</v>
      </c>
      <c r="AT68" s="9">
        <f t="shared" si="28"/>
        <v>184801.5</v>
      </c>
      <c r="AU68" s="9">
        <f t="shared" si="28"/>
        <v>184801.5</v>
      </c>
      <c r="AV68" s="9">
        <f t="shared" si="28"/>
        <v>164025</v>
      </c>
      <c r="AW68" s="9">
        <f t="shared" si="28"/>
        <v>143795.25</v>
      </c>
      <c r="AX68" s="9">
        <f t="shared" si="28"/>
        <v>123018.75</v>
      </c>
      <c r="AY68" s="9">
        <f t="shared" si="28"/>
        <v>147622.5</v>
      </c>
      <c r="AZ68" s="9">
        <f t="shared" si="28"/>
        <v>236196</v>
      </c>
      <c r="BA68" s="9">
        <f t="shared" si="28"/>
        <v>265720.5</v>
      </c>
      <c r="BB68" s="9">
        <f t="shared" si="28"/>
        <v>239148.44999999998</v>
      </c>
      <c r="BC68" s="9">
        <f t="shared" si="28"/>
        <v>265720.5</v>
      </c>
      <c r="BD68" s="9">
        <f t="shared" si="28"/>
        <v>265720.5</v>
      </c>
      <c r="BE68" s="9">
        <f t="shared" si="28"/>
        <v>265720.5</v>
      </c>
      <c r="BF68" s="9">
        <f t="shared" si="28"/>
        <v>239148.44999999998</v>
      </c>
      <c r="BG68" s="9">
        <f t="shared" si="28"/>
        <v>239148.44999999998</v>
      </c>
      <c r="BH68" s="9">
        <f t="shared" si="28"/>
        <v>212576.4</v>
      </c>
      <c r="BI68" s="9">
        <f t="shared" si="28"/>
        <v>186004.35</v>
      </c>
      <c r="BJ68" s="9">
        <f t="shared" si="28"/>
        <v>159432.29999999999</v>
      </c>
      <c r="BK68" s="9">
        <f t="shared" si="28"/>
        <v>246037.5</v>
      </c>
      <c r="BL68" s="9">
        <f t="shared" si="28"/>
        <v>246037.5</v>
      </c>
      <c r="BM68" s="9">
        <f t="shared" si="28"/>
        <v>319848.75</v>
      </c>
      <c r="BN68" s="9">
        <f t="shared" si="28"/>
        <v>6275924.5499999998</v>
      </c>
    </row>
    <row r="69" spans="2:66" x14ac:dyDescent="0.15">
      <c r="B69" s="33" t="s">
        <v>387</v>
      </c>
      <c r="C69" s="9">
        <f t="shared" ref="C69:AH69" si="29">C67-C68</f>
        <v>0</v>
      </c>
      <c r="D69" s="9">
        <f t="shared" si="29"/>
        <v>0</v>
      </c>
      <c r="E69" s="9">
        <f t="shared" si="29"/>
        <v>0</v>
      </c>
      <c r="F69" s="9">
        <f t="shared" si="29"/>
        <v>0</v>
      </c>
      <c r="G69" s="9">
        <f t="shared" si="29"/>
        <v>0</v>
      </c>
      <c r="H69" s="9">
        <f t="shared" si="29"/>
        <v>0</v>
      </c>
      <c r="I69" s="9">
        <f t="shared" si="29"/>
        <v>0</v>
      </c>
      <c r="J69" s="9">
        <f t="shared" si="29"/>
        <v>14250</v>
      </c>
      <c r="K69" s="9">
        <f t="shared" si="29"/>
        <v>28500</v>
      </c>
      <c r="L69" s="9">
        <f t="shared" si="29"/>
        <v>42000</v>
      </c>
      <c r="M69" s="9">
        <f t="shared" si="29"/>
        <v>49500</v>
      </c>
      <c r="N69" s="9">
        <f t="shared" si="29"/>
        <v>51000</v>
      </c>
      <c r="O69" s="9">
        <f t="shared" si="29"/>
        <v>87750</v>
      </c>
      <c r="P69" s="9">
        <f t="shared" si="29"/>
        <v>111150</v>
      </c>
      <c r="Q69" s="9">
        <f t="shared" si="29"/>
        <v>105300</v>
      </c>
      <c r="R69" s="9">
        <f t="shared" si="29"/>
        <v>105300</v>
      </c>
      <c r="S69" s="9">
        <f t="shared" si="29"/>
        <v>105300</v>
      </c>
      <c r="T69" s="9">
        <f t="shared" si="29"/>
        <v>112050</v>
      </c>
      <c r="U69" s="9">
        <f t="shared" si="29"/>
        <v>125550</v>
      </c>
      <c r="V69" s="9">
        <f t="shared" si="29"/>
        <v>132300</v>
      </c>
      <c r="W69" s="9">
        <f t="shared" si="29"/>
        <v>145125</v>
      </c>
      <c r="X69" s="9">
        <f t="shared" si="29"/>
        <v>157950</v>
      </c>
      <c r="Y69" s="9">
        <f t="shared" si="29"/>
        <v>159975</v>
      </c>
      <c r="Z69" s="9">
        <f t="shared" si="29"/>
        <v>210600</v>
      </c>
      <c r="AA69" s="9">
        <f t="shared" si="29"/>
        <v>275400</v>
      </c>
      <c r="AB69" s="9">
        <f t="shared" si="29"/>
        <v>277020</v>
      </c>
      <c r="AC69" s="9">
        <f t="shared" si="29"/>
        <v>277020</v>
      </c>
      <c r="AD69" s="9">
        <f t="shared" si="29"/>
        <v>291600</v>
      </c>
      <c r="AE69" s="9">
        <f t="shared" si="29"/>
        <v>291600</v>
      </c>
      <c r="AF69" s="9">
        <f t="shared" si="29"/>
        <v>277020</v>
      </c>
      <c r="AG69" s="9">
        <f t="shared" si="29"/>
        <v>262440</v>
      </c>
      <c r="AH69" s="9">
        <f t="shared" si="29"/>
        <v>247860</v>
      </c>
      <c r="AI69" s="9">
        <f t="shared" ref="AI69:BN69" si="30">AI67-AI68</f>
        <v>218700</v>
      </c>
      <c r="AJ69" s="9">
        <f t="shared" si="30"/>
        <v>189540</v>
      </c>
      <c r="AK69" s="9">
        <f t="shared" si="30"/>
        <v>201690</v>
      </c>
      <c r="AL69" s="9">
        <f t="shared" si="30"/>
        <v>296460</v>
      </c>
      <c r="AM69" s="9">
        <f t="shared" si="30"/>
        <v>387585</v>
      </c>
      <c r="AN69" s="9">
        <f t="shared" si="30"/>
        <v>390136.5</v>
      </c>
      <c r="AO69" s="9">
        <f t="shared" si="30"/>
        <v>389832.75</v>
      </c>
      <c r="AP69" s="9">
        <f t="shared" si="30"/>
        <v>410062.5</v>
      </c>
      <c r="AQ69" s="9">
        <f t="shared" si="30"/>
        <v>410062.5</v>
      </c>
      <c r="AR69" s="9">
        <f t="shared" si="30"/>
        <v>389832.75</v>
      </c>
      <c r="AS69" s="9">
        <f t="shared" si="30"/>
        <v>369603</v>
      </c>
      <c r="AT69" s="9">
        <f t="shared" si="30"/>
        <v>348826.5</v>
      </c>
      <c r="AU69" s="9">
        <f t="shared" si="30"/>
        <v>307820.25</v>
      </c>
      <c r="AV69" s="9">
        <f t="shared" si="30"/>
        <v>266814</v>
      </c>
      <c r="AW69" s="9">
        <f t="shared" si="30"/>
        <v>270641.25</v>
      </c>
      <c r="AX69" s="9">
        <f t="shared" si="30"/>
        <v>383818.5</v>
      </c>
      <c r="AY69" s="9">
        <f t="shared" si="30"/>
        <v>501916.5</v>
      </c>
      <c r="AZ69" s="9">
        <f t="shared" si="30"/>
        <v>504868.94999999995</v>
      </c>
      <c r="BA69" s="9">
        <f t="shared" si="30"/>
        <v>504868.94999999995</v>
      </c>
      <c r="BB69" s="9">
        <f t="shared" si="30"/>
        <v>531441</v>
      </c>
      <c r="BC69" s="9">
        <f t="shared" si="30"/>
        <v>531441</v>
      </c>
      <c r="BD69" s="9">
        <f t="shared" si="30"/>
        <v>504868.94999999995</v>
      </c>
      <c r="BE69" s="9">
        <f t="shared" si="30"/>
        <v>478296.89999999991</v>
      </c>
      <c r="BF69" s="9">
        <f t="shared" si="30"/>
        <v>451724.85</v>
      </c>
      <c r="BG69" s="9">
        <f t="shared" si="30"/>
        <v>398580.75</v>
      </c>
      <c r="BH69" s="9">
        <f t="shared" si="30"/>
        <v>345436.65</v>
      </c>
      <c r="BI69" s="9">
        <f t="shared" si="30"/>
        <v>405469.80000000005</v>
      </c>
      <c r="BJ69" s="9">
        <f t="shared" si="30"/>
        <v>492075.00000000006</v>
      </c>
      <c r="BK69" s="9">
        <f t="shared" si="30"/>
        <v>565886.25</v>
      </c>
      <c r="BL69" s="9">
        <f t="shared" si="30"/>
        <v>6595773.2999999998</v>
      </c>
      <c r="BM69" s="9">
        <f t="shared" si="30"/>
        <v>6349735.7999999998</v>
      </c>
      <c r="BN69" s="9">
        <f t="shared" si="30"/>
        <v>73811.25</v>
      </c>
    </row>
    <row r="70" spans="2:66" x14ac:dyDescent="0.15">
      <c r="B70" s="33" t="s">
        <v>554</v>
      </c>
      <c r="C70" s="9">
        <f>C67</f>
        <v>0</v>
      </c>
      <c r="D70" s="9">
        <f t="shared" ref="D70:AI70" si="31">D69-C69</f>
        <v>0</v>
      </c>
      <c r="E70" s="9">
        <f t="shared" si="31"/>
        <v>0</v>
      </c>
      <c r="F70" s="9">
        <f t="shared" si="31"/>
        <v>0</v>
      </c>
      <c r="G70" s="9">
        <f t="shared" si="31"/>
        <v>0</v>
      </c>
      <c r="H70" s="9">
        <f t="shared" si="31"/>
        <v>0</v>
      </c>
      <c r="I70" s="9">
        <f t="shared" si="31"/>
        <v>0</v>
      </c>
      <c r="J70" s="9">
        <f t="shared" si="31"/>
        <v>14250</v>
      </c>
      <c r="K70" s="9">
        <f t="shared" si="31"/>
        <v>14250</v>
      </c>
      <c r="L70" s="9">
        <f t="shared" si="31"/>
        <v>13500</v>
      </c>
      <c r="M70" s="9">
        <f t="shared" si="31"/>
        <v>7500</v>
      </c>
      <c r="N70" s="9">
        <f t="shared" si="31"/>
        <v>1500</v>
      </c>
      <c r="O70" s="9">
        <f t="shared" si="31"/>
        <v>36750</v>
      </c>
      <c r="P70" s="9">
        <f t="shared" si="31"/>
        <v>23400</v>
      </c>
      <c r="Q70" s="9">
        <f t="shared" si="31"/>
        <v>-5850</v>
      </c>
      <c r="R70" s="9">
        <f t="shared" si="31"/>
        <v>0</v>
      </c>
      <c r="S70" s="9">
        <f t="shared" si="31"/>
        <v>0</v>
      </c>
      <c r="T70" s="9">
        <f t="shared" si="31"/>
        <v>6750</v>
      </c>
      <c r="U70" s="9">
        <f t="shared" si="31"/>
        <v>13500</v>
      </c>
      <c r="V70" s="9">
        <f t="shared" si="31"/>
        <v>6750</v>
      </c>
      <c r="W70" s="9">
        <f t="shared" si="31"/>
        <v>12825</v>
      </c>
      <c r="X70" s="9">
        <f t="shared" si="31"/>
        <v>12825</v>
      </c>
      <c r="Y70" s="9">
        <f t="shared" si="31"/>
        <v>2025</v>
      </c>
      <c r="Z70" s="9">
        <f t="shared" si="31"/>
        <v>50625</v>
      </c>
      <c r="AA70" s="9">
        <f t="shared" si="31"/>
        <v>64800</v>
      </c>
      <c r="AB70" s="9">
        <f t="shared" si="31"/>
        <v>1620</v>
      </c>
      <c r="AC70" s="9">
        <f t="shared" si="31"/>
        <v>0</v>
      </c>
      <c r="AD70" s="9">
        <f t="shared" si="31"/>
        <v>14580</v>
      </c>
      <c r="AE70" s="9">
        <f t="shared" si="31"/>
        <v>0</v>
      </c>
      <c r="AF70" s="9">
        <f t="shared" si="31"/>
        <v>-14580</v>
      </c>
      <c r="AG70" s="9">
        <f t="shared" si="31"/>
        <v>-14580</v>
      </c>
      <c r="AH70" s="9">
        <f t="shared" si="31"/>
        <v>-14580</v>
      </c>
      <c r="AI70" s="9">
        <f t="shared" si="31"/>
        <v>-29160</v>
      </c>
      <c r="AJ70" s="9">
        <f t="shared" ref="AJ70:BN70" si="32">AJ69-AI69</f>
        <v>-29160</v>
      </c>
      <c r="AK70" s="9">
        <f t="shared" si="32"/>
        <v>12150</v>
      </c>
      <c r="AL70" s="9">
        <f t="shared" si="32"/>
        <v>94770</v>
      </c>
      <c r="AM70" s="9">
        <f t="shared" si="32"/>
        <v>91125</v>
      </c>
      <c r="AN70" s="9">
        <f t="shared" si="32"/>
        <v>2551.5</v>
      </c>
      <c r="AO70" s="9">
        <f t="shared" si="32"/>
        <v>-303.75</v>
      </c>
      <c r="AP70" s="9">
        <f t="shared" si="32"/>
        <v>20229.75</v>
      </c>
      <c r="AQ70" s="9">
        <f t="shared" si="32"/>
        <v>0</v>
      </c>
      <c r="AR70" s="9">
        <f t="shared" si="32"/>
        <v>-20229.75</v>
      </c>
      <c r="AS70" s="9">
        <f t="shared" si="32"/>
        <v>-20229.75</v>
      </c>
      <c r="AT70" s="9">
        <f t="shared" si="32"/>
        <v>-20776.5</v>
      </c>
      <c r="AU70" s="9">
        <f t="shared" si="32"/>
        <v>-41006.25</v>
      </c>
      <c r="AV70" s="9">
        <f t="shared" si="32"/>
        <v>-41006.25</v>
      </c>
      <c r="AW70" s="9">
        <f t="shared" si="32"/>
        <v>3827.25</v>
      </c>
      <c r="AX70" s="9">
        <f t="shared" si="32"/>
        <v>113177.25</v>
      </c>
      <c r="AY70" s="9">
        <f t="shared" si="32"/>
        <v>118098</v>
      </c>
      <c r="AZ70" s="9">
        <f t="shared" si="32"/>
        <v>2952.4499999999534</v>
      </c>
      <c r="BA70" s="9">
        <f t="shared" si="32"/>
        <v>0</v>
      </c>
      <c r="BB70" s="9">
        <f t="shared" si="32"/>
        <v>26572.050000000047</v>
      </c>
      <c r="BC70" s="9">
        <f t="shared" si="32"/>
        <v>0</v>
      </c>
      <c r="BD70" s="9">
        <f t="shared" si="32"/>
        <v>-26572.050000000047</v>
      </c>
      <c r="BE70" s="9">
        <f t="shared" si="32"/>
        <v>-26572.050000000047</v>
      </c>
      <c r="BF70" s="9">
        <f t="shared" si="32"/>
        <v>-26572.04999999993</v>
      </c>
      <c r="BG70" s="9">
        <f t="shared" si="32"/>
        <v>-53144.099999999977</v>
      </c>
      <c r="BH70" s="9">
        <f t="shared" si="32"/>
        <v>-53144.099999999977</v>
      </c>
      <c r="BI70" s="9">
        <f t="shared" si="32"/>
        <v>60033.150000000023</v>
      </c>
      <c r="BJ70" s="9">
        <f t="shared" si="32"/>
        <v>86605.200000000012</v>
      </c>
      <c r="BK70" s="9">
        <f t="shared" si="32"/>
        <v>73811.249999999942</v>
      </c>
      <c r="BL70" s="9">
        <f t="shared" si="32"/>
        <v>6029887.0499999998</v>
      </c>
      <c r="BM70" s="9">
        <f t="shared" si="32"/>
        <v>-246037.5</v>
      </c>
      <c r="BN70" s="9">
        <f t="shared" si="32"/>
        <v>-6275924.5499999998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B1:H106"/>
  <sheetViews>
    <sheetView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baseColWidth="10" defaultColWidth="8.83203125" defaultRowHeight="13" x14ac:dyDescent="0.15"/>
  <cols>
    <col min="1" max="1" width="4.33203125" customWidth="1"/>
    <col min="2" max="2" width="40" customWidth="1"/>
    <col min="3" max="3" width="11.6640625" style="6" customWidth="1"/>
    <col min="4" max="4" width="10.5" style="6" customWidth="1"/>
    <col min="5" max="5" width="12.1640625" style="6" customWidth="1"/>
    <col min="6" max="6" width="12.33203125" style="6" customWidth="1"/>
    <col min="7" max="7" width="15" style="6" customWidth="1"/>
    <col min="8" max="8" width="15.6640625" style="6" customWidth="1"/>
  </cols>
  <sheetData>
    <row r="1" spans="2:8" x14ac:dyDescent="0.15">
      <c r="C1" s="6" t="s">
        <v>356</v>
      </c>
      <c r="D1" s="6" t="s">
        <v>357</v>
      </c>
      <c r="E1" s="6" t="s">
        <v>358</v>
      </c>
      <c r="F1" s="6" t="s">
        <v>359</v>
      </c>
      <c r="G1" s="6" t="s">
        <v>360</v>
      </c>
      <c r="H1" s="6" t="s">
        <v>361</v>
      </c>
    </row>
    <row r="2" spans="2:8" x14ac:dyDescent="0.15">
      <c r="C2" s="10" t="s">
        <v>322</v>
      </c>
      <c r="D2" s="10" t="s">
        <v>323</v>
      </c>
      <c r="E2" s="10" t="s">
        <v>655</v>
      </c>
      <c r="F2" s="10" t="s">
        <v>344</v>
      </c>
      <c r="G2" s="10" t="s">
        <v>345</v>
      </c>
      <c r="H2" s="10" t="s">
        <v>327</v>
      </c>
    </row>
    <row r="3" spans="2:8" x14ac:dyDescent="0.15">
      <c r="B3" s="10" t="s">
        <v>35</v>
      </c>
    </row>
    <row r="4" spans="2:8" x14ac:dyDescent="0.15">
      <c r="B4" s="14" t="s">
        <v>337</v>
      </c>
    </row>
    <row r="5" spans="2:8" x14ac:dyDescent="0.15">
      <c r="B5" s="47" t="s">
        <v>646</v>
      </c>
      <c r="C5" s="281">
        <v>5000</v>
      </c>
      <c r="D5" s="313">
        <v>0.6</v>
      </c>
      <c r="E5" s="93">
        <f>C5*(1-D5)</f>
        <v>2000</v>
      </c>
      <c r="F5" s="281">
        <v>750</v>
      </c>
      <c r="G5" s="93">
        <f>E5-F5</f>
        <v>1250</v>
      </c>
      <c r="H5" s="4">
        <f>G5/E5</f>
        <v>0.625</v>
      </c>
    </row>
    <row r="6" spans="2:8" x14ac:dyDescent="0.15">
      <c r="B6" s="17" t="s">
        <v>688</v>
      </c>
      <c r="C6" s="93" t="s">
        <v>329</v>
      </c>
      <c r="D6" s="93"/>
      <c r="E6" s="93"/>
      <c r="F6" s="281">
        <v>150</v>
      </c>
      <c r="G6" s="93">
        <f>E6-F6</f>
        <v>-150</v>
      </c>
      <c r="H6" s="4"/>
    </row>
    <row r="7" spans="2:8" x14ac:dyDescent="0.15">
      <c r="B7" s="17" t="s">
        <v>328</v>
      </c>
      <c r="C7" s="93" t="s">
        <v>329</v>
      </c>
      <c r="D7" s="93"/>
      <c r="E7" s="93"/>
      <c r="F7" s="281">
        <v>7.5</v>
      </c>
      <c r="G7" s="93">
        <f>E7-F7</f>
        <v>-7.5</v>
      </c>
      <c r="H7" s="4"/>
    </row>
    <row r="8" spans="2:8" x14ac:dyDescent="0.15">
      <c r="B8" s="17" t="s">
        <v>326</v>
      </c>
      <c r="C8" s="93" t="s">
        <v>329</v>
      </c>
      <c r="D8" s="93"/>
      <c r="E8" s="93"/>
      <c r="F8" s="281">
        <v>1.5</v>
      </c>
      <c r="G8" s="93">
        <f>E8-F8</f>
        <v>-1.5</v>
      </c>
      <c r="H8" s="4"/>
    </row>
    <row r="9" spans="2:8" x14ac:dyDescent="0.15">
      <c r="B9" s="14" t="s">
        <v>218</v>
      </c>
      <c r="C9" s="92">
        <f>SUM(C5:C8)</f>
        <v>5000</v>
      </c>
      <c r="D9" s="92"/>
      <c r="E9" s="92">
        <f>SUM(E5:E8)</f>
        <v>2000</v>
      </c>
      <c r="F9" s="92">
        <f>SUM(F5:F8)</f>
        <v>909</v>
      </c>
      <c r="G9" s="93">
        <f>SUM(G5:G8)</f>
        <v>1091</v>
      </c>
      <c r="H9" s="4">
        <f>G9/E9</f>
        <v>0.54549999999999998</v>
      </c>
    </row>
    <row r="11" spans="2:8" x14ac:dyDescent="0.15">
      <c r="B11" s="14" t="s">
        <v>647</v>
      </c>
    </row>
    <row r="12" spans="2:8" x14ac:dyDescent="0.15">
      <c r="B12" s="47" t="s">
        <v>1111</v>
      </c>
      <c r="C12" s="286">
        <v>250</v>
      </c>
      <c r="D12" s="4">
        <f>D5</f>
        <v>0.6</v>
      </c>
      <c r="E12" s="93">
        <f>C12*(1-D12)</f>
        <v>100</v>
      </c>
      <c r="F12" s="93"/>
      <c r="G12" s="93">
        <f>E12-F12</f>
        <v>100</v>
      </c>
      <c r="H12" s="4">
        <f>G12/E12</f>
        <v>1</v>
      </c>
    </row>
    <row r="13" spans="2:8" x14ac:dyDescent="0.15">
      <c r="B13" s="47" t="s">
        <v>343</v>
      </c>
      <c r="C13" s="313">
        <v>0.1</v>
      </c>
      <c r="D13" s="3"/>
      <c r="E13" s="3">
        <f>C12*C13</f>
        <v>25</v>
      </c>
      <c r="F13" s="93"/>
      <c r="G13" s="93">
        <f>E13-F13</f>
        <v>25</v>
      </c>
      <c r="H13" s="218">
        <f>G13/E13</f>
        <v>1</v>
      </c>
    </row>
    <row r="14" spans="2:8" x14ac:dyDescent="0.15">
      <c r="B14" s="47"/>
      <c r="C14" s="4"/>
      <c r="D14" s="3"/>
      <c r="E14" s="3"/>
      <c r="F14" s="93"/>
      <c r="G14" s="93"/>
      <c r="H14" s="4"/>
    </row>
    <row r="15" spans="2:8" s="14" customFormat="1" x14ac:dyDescent="0.15">
      <c r="B15" s="14" t="s">
        <v>690</v>
      </c>
      <c r="C15" s="27">
        <f>C12+C9</f>
        <v>5250</v>
      </c>
      <c r="D15" s="64"/>
      <c r="E15" s="27">
        <f>E12+E9</f>
        <v>2100</v>
      </c>
      <c r="F15" s="27">
        <f>F12+F9</f>
        <v>909</v>
      </c>
      <c r="G15" s="27">
        <f>G12+G9</f>
        <v>1191</v>
      </c>
      <c r="H15" s="179">
        <f>G15/E15</f>
        <v>0.56714285714285717</v>
      </c>
    </row>
    <row r="16" spans="2:8" x14ac:dyDescent="0.15">
      <c r="C16" s="3"/>
      <c r="D16" s="3"/>
      <c r="E16" s="3"/>
      <c r="F16" s="93"/>
      <c r="G16" s="3"/>
    </row>
    <row r="17" spans="2:8" x14ac:dyDescent="0.15">
      <c r="B17" s="14" t="s">
        <v>648</v>
      </c>
      <c r="C17" s="91"/>
      <c r="E17" s="91"/>
      <c r="F17" s="91"/>
      <c r="G17" s="3"/>
      <c r="H17" s="94"/>
    </row>
    <row r="18" spans="2:8" x14ac:dyDescent="0.15">
      <c r="B18" s="47" t="s">
        <v>341</v>
      </c>
      <c r="C18" s="286">
        <v>25</v>
      </c>
      <c r="D18" s="313">
        <v>0.9</v>
      </c>
      <c r="E18" s="93">
        <f>C18*(1-D18)</f>
        <v>2.4999999999999996</v>
      </c>
      <c r="G18" s="93">
        <f>E18-F18</f>
        <v>2.4999999999999996</v>
      </c>
      <c r="H18" s="4">
        <f>G18/E18</f>
        <v>1</v>
      </c>
    </row>
    <row r="19" spans="2:8" x14ac:dyDescent="0.15">
      <c r="B19" s="47" t="s">
        <v>342</v>
      </c>
      <c r="C19" s="281">
        <v>225</v>
      </c>
      <c r="D19" s="4">
        <f>D5</f>
        <v>0.6</v>
      </c>
      <c r="E19" s="93">
        <f>C19*(1-D19)</f>
        <v>90</v>
      </c>
      <c r="G19" s="93">
        <f>E19-F19</f>
        <v>90</v>
      </c>
      <c r="H19" s="4">
        <f>G19/E19</f>
        <v>1</v>
      </c>
    </row>
    <row r="20" spans="2:8" x14ac:dyDescent="0.15">
      <c r="B20" s="47" t="s">
        <v>346</v>
      </c>
      <c r="C20" s="313">
        <v>0.25</v>
      </c>
      <c r="D20" s="4"/>
      <c r="E20" s="93"/>
      <c r="G20" s="93"/>
      <c r="H20" s="4"/>
    </row>
    <row r="21" spans="2:8" x14ac:dyDescent="0.15">
      <c r="B21" s="47"/>
      <c r="C21" s="96"/>
      <c r="D21" s="4"/>
      <c r="E21" s="93"/>
      <c r="G21" s="93"/>
      <c r="H21" s="4"/>
    </row>
    <row r="22" spans="2:8" s="14" customFormat="1" x14ac:dyDescent="0.15">
      <c r="B22" s="14" t="s">
        <v>691</v>
      </c>
      <c r="C22" s="27">
        <f>C19+C18+C9</f>
        <v>5250</v>
      </c>
      <c r="D22" s="64"/>
      <c r="E22" s="27">
        <f>E19+E18+E9</f>
        <v>2092.5</v>
      </c>
      <c r="F22" s="27">
        <f>F19+F18+F9</f>
        <v>909</v>
      </c>
      <c r="G22" s="27">
        <f>G19+G18+G9</f>
        <v>1183.5</v>
      </c>
      <c r="H22" s="179">
        <f>G22/E22</f>
        <v>0.56559139784946233</v>
      </c>
    </row>
    <row r="23" spans="2:8" x14ac:dyDescent="0.15">
      <c r="C23" s="3"/>
      <c r="D23" s="4"/>
      <c r="E23" s="3"/>
      <c r="F23" s="93"/>
      <c r="G23" s="3"/>
      <c r="H23" s="94"/>
    </row>
    <row r="24" spans="2:8" x14ac:dyDescent="0.15">
      <c r="B24" s="10" t="s">
        <v>36</v>
      </c>
    </row>
    <row r="25" spans="2:8" x14ac:dyDescent="0.15">
      <c r="B25" s="14" t="s">
        <v>337</v>
      </c>
    </row>
    <row r="26" spans="2:8" x14ac:dyDescent="0.15">
      <c r="B26" s="47" t="s">
        <v>646</v>
      </c>
      <c r="C26" s="93">
        <f>C5*1.1</f>
        <v>5500</v>
      </c>
      <c r="D26" s="313">
        <v>0.25</v>
      </c>
      <c r="E26" s="93">
        <f>C26*(1-D26)</f>
        <v>4125</v>
      </c>
      <c r="F26" s="93">
        <f>F5*0.9</f>
        <v>675</v>
      </c>
      <c r="G26" s="93">
        <f>E26-F26</f>
        <v>3450</v>
      </c>
      <c r="H26" s="4">
        <f>G26/E26</f>
        <v>0.83636363636363631</v>
      </c>
    </row>
    <row r="27" spans="2:8" x14ac:dyDescent="0.15">
      <c r="B27" s="17" t="s">
        <v>688</v>
      </c>
      <c r="C27" s="93" t="s">
        <v>329</v>
      </c>
      <c r="D27" s="93"/>
      <c r="E27" s="93"/>
      <c r="F27" s="93">
        <f>F6*1.1</f>
        <v>165</v>
      </c>
      <c r="G27" s="93">
        <f>E27-F27</f>
        <v>-165</v>
      </c>
      <c r="H27" s="4"/>
    </row>
    <row r="28" spans="2:8" x14ac:dyDescent="0.15">
      <c r="B28" s="17" t="s">
        <v>328</v>
      </c>
      <c r="C28" s="93" t="s">
        <v>329</v>
      </c>
      <c r="D28" s="93"/>
      <c r="E28" s="93"/>
      <c r="F28" s="93">
        <f>F7*0.9</f>
        <v>6.75</v>
      </c>
      <c r="G28" s="93"/>
      <c r="H28" s="4"/>
    </row>
    <row r="29" spans="2:8" x14ac:dyDescent="0.15">
      <c r="B29" s="17" t="s">
        <v>326</v>
      </c>
      <c r="C29" s="93" t="s">
        <v>329</v>
      </c>
      <c r="D29" s="93"/>
      <c r="E29" s="93"/>
      <c r="F29" s="93">
        <f>F8*0.9</f>
        <v>1.35</v>
      </c>
      <c r="G29" s="93">
        <f>E29-F29</f>
        <v>-1.35</v>
      </c>
      <c r="H29" s="4"/>
    </row>
    <row r="30" spans="2:8" x14ac:dyDescent="0.15">
      <c r="B30" s="14" t="s">
        <v>218</v>
      </c>
      <c r="C30" s="92">
        <f>SUM(C26:C29)</f>
        <v>5500</v>
      </c>
      <c r="D30" s="92"/>
      <c r="E30" s="92">
        <f>SUM(E26:E29)</f>
        <v>4125</v>
      </c>
      <c r="F30" s="92">
        <f>SUM(F26:F29)</f>
        <v>848.1</v>
      </c>
      <c r="G30" s="93">
        <f>E30-F30</f>
        <v>3276.9</v>
      </c>
      <c r="H30" s="4">
        <f>G30/E30</f>
        <v>0.7944</v>
      </c>
    </row>
    <row r="32" spans="2:8" x14ac:dyDescent="0.15">
      <c r="B32" s="14" t="s">
        <v>647</v>
      </c>
    </row>
    <row r="33" spans="2:8" x14ac:dyDescent="0.15">
      <c r="B33" s="47" t="s">
        <v>338</v>
      </c>
      <c r="C33" s="286">
        <v>250</v>
      </c>
      <c r="D33" s="4">
        <f>D26</f>
        <v>0.25</v>
      </c>
      <c r="E33" s="93">
        <f>C33*(1-D33)</f>
        <v>187.5</v>
      </c>
      <c r="F33" s="93"/>
      <c r="G33" s="93">
        <f>E33-F33</f>
        <v>187.5</v>
      </c>
      <c r="H33" s="4">
        <f>G33/E33</f>
        <v>1</v>
      </c>
    </row>
    <row r="34" spans="2:8" x14ac:dyDescent="0.15">
      <c r="B34" s="47" t="s">
        <v>343</v>
      </c>
      <c r="C34" s="313">
        <v>0.1</v>
      </c>
      <c r="D34" s="3"/>
      <c r="E34" s="3">
        <f>C33*C34</f>
        <v>25</v>
      </c>
      <c r="F34" s="93"/>
      <c r="G34" s="93">
        <f>E34-F34</f>
        <v>25</v>
      </c>
      <c r="H34" s="218">
        <f>G34/E34</f>
        <v>1</v>
      </c>
    </row>
    <row r="35" spans="2:8" x14ac:dyDescent="0.15">
      <c r="B35" s="47"/>
      <c r="C35" s="4"/>
      <c r="D35" s="3"/>
      <c r="E35" s="3"/>
      <c r="F35" s="93"/>
      <c r="G35" s="93"/>
      <c r="H35" s="4"/>
    </row>
    <row r="36" spans="2:8" s="14" customFormat="1" x14ac:dyDescent="0.15">
      <c r="B36" s="14" t="s">
        <v>690</v>
      </c>
      <c r="C36" s="27">
        <f>C33+C30</f>
        <v>5750</v>
      </c>
      <c r="D36" s="64"/>
      <c r="E36" s="27">
        <f>E33+E30</f>
        <v>4312.5</v>
      </c>
      <c r="F36" s="27">
        <f>F33+F30</f>
        <v>848.1</v>
      </c>
      <c r="G36" s="27">
        <f>G33+G30</f>
        <v>3464.4</v>
      </c>
      <c r="H36" s="179">
        <f>G36/E36</f>
        <v>0.80333913043478267</v>
      </c>
    </row>
    <row r="37" spans="2:8" x14ac:dyDescent="0.15">
      <c r="C37" s="3"/>
      <c r="D37" s="3"/>
      <c r="E37" s="3"/>
      <c r="F37" s="93"/>
      <c r="G37" s="3"/>
    </row>
    <row r="38" spans="2:8" x14ac:dyDescent="0.15">
      <c r="B38" s="14" t="s">
        <v>648</v>
      </c>
      <c r="C38" s="91"/>
      <c r="E38" s="91"/>
      <c r="F38" s="91"/>
      <c r="G38" s="3"/>
      <c r="H38" s="94"/>
    </row>
    <row r="39" spans="2:8" x14ac:dyDescent="0.15">
      <c r="B39" s="47" t="s">
        <v>341</v>
      </c>
      <c r="C39" s="286">
        <v>25</v>
      </c>
      <c r="D39" s="313">
        <v>0.9</v>
      </c>
      <c r="E39" s="93">
        <f>C39*(1-D39)</f>
        <v>2.4999999999999996</v>
      </c>
      <c r="G39" s="93">
        <f>E39-F39</f>
        <v>2.4999999999999996</v>
      </c>
      <c r="H39" s="4">
        <f>G39/E39</f>
        <v>1</v>
      </c>
    </row>
    <row r="40" spans="2:8" x14ac:dyDescent="0.15">
      <c r="B40" s="47" t="s">
        <v>342</v>
      </c>
      <c r="C40" s="281">
        <v>225</v>
      </c>
      <c r="D40" s="4">
        <f>D26</f>
        <v>0.25</v>
      </c>
      <c r="E40" s="93">
        <f>C40*(1-D40)</f>
        <v>168.75</v>
      </c>
      <c r="G40" s="93">
        <f>E40-F40</f>
        <v>168.75</v>
      </c>
      <c r="H40" s="4">
        <f>G40/E40</f>
        <v>1</v>
      </c>
    </row>
    <row r="41" spans="2:8" x14ac:dyDescent="0.15">
      <c r="B41" s="47" t="s">
        <v>346</v>
      </c>
      <c r="C41" s="313">
        <v>0.4</v>
      </c>
      <c r="D41" s="4"/>
      <c r="E41" s="93"/>
      <c r="G41" s="93"/>
      <c r="H41" s="4"/>
    </row>
    <row r="42" spans="2:8" x14ac:dyDescent="0.15">
      <c r="B42" s="47"/>
      <c r="C42" s="96"/>
      <c r="D42" s="4"/>
      <c r="E42" s="93"/>
      <c r="G42" s="93"/>
      <c r="H42" s="4"/>
    </row>
    <row r="43" spans="2:8" s="14" customFormat="1" x14ac:dyDescent="0.15">
      <c r="B43" s="14" t="s">
        <v>691</v>
      </c>
      <c r="C43" s="27">
        <f>C40+C39+C30</f>
        <v>5750</v>
      </c>
      <c r="D43" s="64"/>
      <c r="E43" s="27">
        <f>E40+E39+E30</f>
        <v>4296.25</v>
      </c>
      <c r="F43" s="27">
        <f>F40+F39+F30</f>
        <v>848.1</v>
      </c>
      <c r="G43" s="27">
        <f>G40+G39+G30</f>
        <v>3448.15</v>
      </c>
      <c r="H43" s="179">
        <f>G43/E43</f>
        <v>0.80259528658713997</v>
      </c>
    </row>
    <row r="45" spans="2:8" x14ac:dyDescent="0.15">
      <c r="B45" s="10" t="s">
        <v>37</v>
      </c>
    </row>
    <row r="46" spans="2:8" x14ac:dyDescent="0.15">
      <c r="B46" s="14" t="s">
        <v>337</v>
      </c>
    </row>
    <row r="47" spans="2:8" x14ac:dyDescent="0.15">
      <c r="B47" s="47" t="s">
        <v>646</v>
      </c>
      <c r="C47" s="281">
        <v>6000</v>
      </c>
      <c r="D47" s="313">
        <v>0.15</v>
      </c>
      <c r="E47" s="93">
        <f>C47*(1-D47)</f>
        <v>5100</v>
      </c>
      <c r="F47" s="93">
        <f>F26*0.9</f>
        <v>607.5</v>
      </c>
      <c r="G47" s="93">
        <f>E47-F47</f>
        <v>4492.5</v>
      </c>
      <c r="H47" s="4">
        <f>G47/E47</f>
        <v>0.88088235294117645</v>
      </c>
    </row>
    <row r="48" spans="2:8" x14ac:dyDescent="0.15">
      <c r="B48" s="17" t="s">
        <v>688</v>
      </c>
      <c r="C48" s="93" t="s">
        <v>329</v>
      </c>
      <c r="D48" s="93"/>
      <c r="E48" s="93"/>
      <c r="F48" s="93">
        <f>F27*1.1</f>
        <v>181.50000000000003</v>
      </c>
      <c r="G48" s="93">
        <f>E48-F48</f>
        <v>-181.50000000000003</v>
      </c>
      <c r="H48" s="4"/>
    </row>
    <row r="49" spans="2:8" x14ac:dyDescent="0.15">
      <c r="B49" s="17" t="s">
        <v>328</v>
      </c>
      <c r="C49" s="93" t="s">
        <v>329</v>
      </c>
      <c r="D49" s="93"/>
      <c r="E49" s="93"/>
      <c r="F49" s="93">
        <f>F28*0.9</f>
        <v>6.0750000000000002</v>
      </c>
      <c r="G49" s="93"/>
      <c r="H49" s="4"/>
    </row>
    <row r="50" spans="2:8" x14ac:dyDescent="0.15">
      <c r="B50" s="17" t="s">
        <v>326</v>
      </c>
      <c r="C50" s="93" t="s">
        <v>329</v>
      </c>
      <c r="D50" s="93"/>
      <c r="E50" s="93"/>
      <c r="F50" s="93">
        <f>F29*0.9</f>
        <v>1.2150000000000001</v>
      </c>
      <c r="G50" s="93">
        <f>E50-F50</f>
        <v>-1.2150000000000001</v>
      </c>
      <c r="H50" s="4"/>
    </row>
    <row r="51" spans="2:8" x14ac:dyDescent="0.15">
      <c r="B51" s="14" t="s">
        <v>218</v>
      </c>
      <c r="C51" s="92">
        <f>SUM(C47:C50)</f>
        <v>6000</v>
      </c>
      <c r="D51" s="92"/>
      <c r="E51" s="92">
        <f>SUM(E47:E50)</f>
        <v>5100</v>
      </c>
      <c r="F51" s="92">
        <f>SUM(F47:F50)</f>
        <v>796.29000000000008</v>
      </c>
      <c r="G51" s="93">
        <f>E51-F51</f>
        <v>4303.71</v>
      </c>
      <c r="H51" s="4">
        <f>G51/E51</f>
        <v>0.84386470588235296</v>
      </c>
    </row>
    <row r="53" spans="2:8" x14ac:dyDescent="0.15">
      <c r="B53" s="14" t="s">
        <v>647</v>
      </c>
    </row>
    <row r="54" spans="2:8" x14ac:dyDescent="0.15">
      <c r="B54" s="47" t="s">
        <v>338</v>
      </c>
      <c r="C54" s="286">
        <v>250</v>
      </c>
      <c r="D54" s="4">
        <f>D47</f>
        <v>0.15</v>
      </c>
      <c r="E54" s="93">
        <f>C54*(1-D54)</f>
        <v>212.5</v>
      </c>
      <c r="F54" s="93"/>
      <c r="G54" s="93">
        <f>E54-F54</f>
        <v>212.5</v>
      </c>
      <c r="H54" s="4">
        <f>G54/E54</f>
        <v>1</v>
      </c>
    </row>
    <row r="55" spans="2:8" x14ac:dyDescent="0.15">
      <c r="B55" s="47" t="s">
        <v>343</v>
      </c>
      <c r="C55" s="313">
        <v>0.1</v>
      </c>
      <c r="D55" s="3"/>
      <c r="E55" s="3">
        <f>C54*C55</f>
        <v>25</v>
      </c>
      <c r="F55" s="93"/>
      <c r="G55" s="93">
        <f>E55-F55</f>
        <v>25</v>
      </c>
      <c r="H55" s="218">
        <f>G55/E55</f>
        <v>1</v>
      </c>
    </row>
    <row r="56" spans="2:8" x14ac:dyDescent="0.15">
      <c r="B56" s="47"/>
      <c r="C56" s="4"/>
      <c r="D56" s="3"/>
      <c r="E56" s="3"/>
      <c r="F56" s="93"/>
      <c r="G56" s="93"/>
      <c r="H56" s="4"/>
    </row>
    <row r="57" spans="2:8" s="14" customFormat="1" x14ac:dyDescent="0.15">
      <c r="B57" s="14" t="s">
        <v>690</v>
      </c>
      <c r="C57" s="27">
        <f>C54+C51</f>
        <v>6250</v>
      </c>
      <c r="D57" s="64"/>
      <c r="E57" s="27">
        <f>E54+E51</f>
        <v>5312.5</v>
      </c>
      <c r="F57" s="27">
        <f>F54+F51</f>
        <v>796.29000000000008</v>
      </c>
      <c r="G57" s="27">
        <f>G54+G51</f>
        <v>4516.21</v>
      </c>
      <c r="H57" s="179">
        <f>G57/E57</f>
        <v>0.85011011764705879</v>
      </c>
    </row>
    <row r="58" spans="2:8" x14ac:dyDescent="0.15">
      <c r="B58" s="47"/>
      <c r="C58" s="96"/>
      <c r="D58" s="4"/>
      <c r="E58" s="93"/>
      <c r="G58" s="93"/>
      <c r="H58" s="4"/>
    </row>
    <row r="59" spans="2:8" x14ac:dyDescent="0.15">
      <c r="B59" s="14" t="s">
        <v>648</v>
      </c>
      <c r="C59" s="91"/>
      <c r="E59" s="91"/>
      <c r="F59" s="91"/>
      <c r="G59" s="3"/>
      <c r="H59" s="94"/>
    </row>
    <row r="60" spans="2:8" x14ac:dyDescent="0.15">
      <c r="B60" s="47" t="s">
        <v>341</v>
      </c>
      <c r="C60" s="286">
        <v>25</v>
      </c>
      <c r="D60" s="4">
        <v>0.9</v>
      </c>
      <c r="E60" s="93">
        <f>C60*(1-D60)</f>
        <v>2.4999999999999996</v>
      </c>
      <c r="G60" s="93">
        <f>E60-F60</f>
        <v>2.4999999999999996</v>
      </c>
      <c r="H60" s="4">
        <f>G60/E60</f>
        <v>1</v>
      </c>
    </row>
    <row r="61" spans="2:8" x14ac:dyDescent="0.15">
      <c r="B61" s="47" t="s">
        <v>342</v>
      </c>
      <c r="C61" s="281">
        <v>225</v>
      </c>
      <c r="D61" s="4">
        <f>D47</f>
        <v>0.15</v>
      </c>
      <c r="E61" s="93">
        <f>C61*(1-D61)</f>
        <v>191.25</v>
      </c>
      <c r="G61" s="93">
        <f>E61-F61</f>
        <v>191.25</v>
      </c>
      <c r="H61" s="4">
        <f>G61/E61</f>
        <v>1</v>
      </c>
    </row>
    <row r="62" spans="2:8" x14ac:dyDescent="0.15">
      <c r="B62" s="47" t="s">
        <v>346</v>
      </c>
      <c r="C62" s="313">
        <v>0.6</v>
      </c>
      <c r="D62" s="4"/>
      <c r="E62" s="93"/>
      <c r="G62" s="93"/>
      <c r="H62" s="4"/>
    </row>
    <row r="63" spans="2:8" x14ac:dyDescent="0.15">
      <c r="B63" s="47"/>
      <c r="C63" s="96"/>
      <c r="D63" s="4"/>
      <c r="E63" s="93"/>
      <c r="G63" s="93"/>
      <c r="H63" s="4"/>
    </row>
    <row r="64" spans="2:8" s="14" customFormat="1" x14ac:dyDescent="0.15">
      <c r="B64" s="14" t="s">
        <v>691</v>
      </c>
      <c r="C64" s="27">
        <f>C61+C60+C51</f>
        <v>6250</v>
      </c>
      <c r="D64" s="64"/>
      <c r="E64" s="27">
        <f>E61+E60+E51</f>
        <v>5293.75</v>
      </c>
      <c r="F64" s="27">
        <f>F61+F60+F51</f>
        <v>796.29000000000008</v>
      </c>
      <c r="G64" s="27">
        <f>G61+G60+G51</f>
        <v>4497.46</v>
      </c>
      <c r="H64" s="179">
        <f>G64/E64</f>
        <v>0.84957922077922077</v>
      </c>
    </row>
    <row r="66" spans="2:8" x14ac:dyDescent="0.15">
      <c r="B66" s="10" t="s">
        <v>38</v>
      </c>
    </row>
    <row r="67" spans="2:8" x14ac:dyDescent="0.15">
      <c r="B67" s="14" t="s">
        <v>337</v>
      </c>
    </row>
    <row r="68" spans="2:8" x14ac:dyDescent="0.15">
      <c r="B68" s="47" t="s">
        <v>646</v>
      </c>
      <c r="C68" s="281">
        <v>6500</v>
      </c>
      <c r="D68" s="313">
        <v>0.1</v>
      </c>
      <c r="E68" s="93">
        <f>C68*(1-D68)</f>
        <v>5850</v>
      </c>
      <c r="F68" s="93">
        <f>F47*0.9</f>
        <v>546.75</v>
      </c>
      <c r="G68" s="93">
        <f>E68-F68</f>
        <v>5303.25</v>
      </c>
      <c r="H68" s="4">
        <f>G68/E68</f>
        <v>0.90653846153846152</v>
      </c>
    </row>
    <row r="69" spans="2:8" x14ac:dyDescent="0.15">
      <c r="B69" s="17" t="s">
        <v>688</v>
      </c>
      <c r="C69" s="93" t="s">
        <v>329</v>
      </c>
      <c r="D69" s="93"/>
      <c r="E69" s="93"/>
      <c r="F69" s="93">
        <f>F48*1.1</f>
        <v>199.65000000000003</v>
      </c>
      <c r="G69" s="93">
        <f>E69-F69</f>
        <v>-199.65000000000003</v>
      </c>
      <c r="H69" s="4"/>
    </row>
    <row r="70" spans="2:8" x14ac:dyDescent="0.15">
      <c r="B70" s="17" t="s">
        <v>328</v>
      </c>
      <c r="C70" s="93" t="s">
        <v>329</v>
      </c>
      <c r="D70" s="93"/>
      <c r="E70" s="93"/>
      <c r="F70" s="93">
        <f>F49*0.9</f>
        <v>5.4675000000000002</v>
      </c>
      <c r="G70" s="93"/>
      <c r="H70" s="4"/>
    </row>
    <row r="71" spans="2:8" x14ac:dyDescent="0.15">
      <c r="B71" s="17" t="s">
        <v>326</v>
      </c>
      <c r="C71" s="93" t="s">
        <v>329</v>
      </c>
      <c r="D71" s="93"/>
      <c r="E71" s="93"/>
      <c r="F71" s="93">
        <f>F50*0.9</f>
        <v>1.0935000000000001</v>
      </c>
      <c r="G71" s="93">
        <f>E71-F71</f>
        <v>-1.0935000000000001</v>
      </c>
      <c r="H71" s="4"/>
    </row>
    <row r="72" spans="2:8" x14ac:dyDescent="0.15">
      <c r="B72" s="14" t="s">
        <v>218</v>
      </c>
      <c r="C72" s="92">
        <f>SUM(C68:C71)</f>
        <v>6500</v>
      </c>
      <c r="D72" s="92"/>
      <c r="E72" s="92">
        <f>SUM(E68:E71)</f>
        <v>5850</v>
      </c>
      <c r="F72" s="92">
        <f>SUM(F68:F71)</f>
        <v>752.96100000000001</v>
      </c>
      <c r="G72" s="93">
        <f>E72-F72</f>
        <v>5097.0389999999998</v>
      </c>
      <c r="H72" s="4">
        <f>G72/E72</f>
        <v>0.87128871794871787</v>
      </c>
    </row>
    <row r="74" spans="2:8" x14ac:dyDescent="0.15">
      <c r="B74" s="14" t="s">
        <v>647</v>
      </c>
    </row>
    <row r="75" spans="2:8" x14ac:dyDescent="0.15">
      <c r="B75" s="47" t="s">
        <v>1111</v>
      </c>
      <c r="C75" s="286">
        <v>350</v>
      </c>
      <c r="D75" s="4">
        <f>D68</f>
        <v>0.1</v>
      </c>
      <c r="E75" s="93">
        <f>C75*(1-D75)</f>
        <v>315</v>
      </c>
      <c r="F75" s="93"/>
      <c r="G75" s="93">
        <f>E75-F75</f>
        <v>315</v>
      </c>
      <c r="H75" s="4">
        <f>G75/E75</f>
        <v>1</v>
      </c>
    </row>
    <row r="76" spans="2:8" x14ac:dyDescent="0.15">
      <c r="B76" s="47" t="s">
        <v>343</v>
      </c>
      <c r="C76" s="313">
        <v>0.1</v>
      </c>
      <c r="D76" s="3"/>
      <c r="E76" s="3">
        <f>C75*C76</f>
        <v>35</v>
      </c>
      <c r="F76" s="93"/>
      <c r="G76" s="93">
        <f>E76-F76</f>
        <v>35</v>
      </c>
      <c r="H76" s="218">
        <f>G76/E76</f>
        <v>1</v>
      </c>
    </row>
    <row r="77" spans="2:8" x14ac:dyDescent="0.15">
      <c r="B77" s="47"/>
      <c r="C77" s="4"/>
      <c r="D77" s="3"/>
      <c r="E77" s="3"/>
      <c r="F77" s="93"/>
      <c r="G77" s="93"/>
      <c r="H77" s="4"/>
    </row>
    <row r="78" spans="2:8" s="14" customFormat="1" x14ac:dyDescent="0.15">
      <c r="B78" s="14" t="s">
        <v>690</v>
      </c>
      <c r="C78" s="27">
        <f>C75+C72</f>
        <v>6850</v>
      </c>
      <c r="D78" s="64"/>
      <c r="E78" s="27">
        <f>E75+E72</f>
        <v>6165</v>
      </c>
      <c r="F78" s="27">
        <f>F75+F72</f>
        <v>752.96100000000001</v>
      </c>
      <c r="G78" s="27">
        <f>G75+G72</f>
        <v>5412.0389999999998</v>
      </c>
      <c r="H78" s="179">
        <f>G78/E78</f>
        <v>0.87786520681265201</v>
      </c>
    </row>
    <row r="79" spans="2:8" x14ac:dyDescent="0.15">
      <c r="C79" s="3"/>
      <c r="D79" s="3"/>
      <c r="E79" s="3"/>
      <c r="F79" s="93"/>
      <c r="G79" s="3"/>
    </row>
    <row r="80" spans="2:8" x14ac:dyDescent="0.15">
      <c r="B80" s="14" t="s">
        <v>648</v>
      </c>
      <c r="C80" s="91"/>
      <c r="E80" s="91"/>
      <c r="F80" s="91"/>
      <c r="G80" s="3"/>
      <c r="H80" s="94"/>
    </row>
    <row r="81" spans="2:8" x14ac:dyDescent="0.15">
      <c r="B81" s="47" t="s">
        <v>341</v>
      </c>
      <c r="C81" s="286">
        <v>25</v>
      </c>
      <c r="D81" s="313">
        <v>0.9</v>
      </c>
      <c r="E81" s="93">
        <f>C81*(1-D81)</f>
        <v>2.4999999999999996</v>
      </c>
      <c r="G81" s="93">
        <f>E81-F81</f>
        <v>2.4999999999999996</v>
      </c>
      <c r="H81" s="4">
        <f>G81/E81</f>
        <v>1</v>
      </c>
    </row>
    <row r="82" spans="2:8" x14ac:dyDescent="0.15">
      <c r="B82" s="47" t="s">
        <v>342</v>
      </c>
      <c r="C82" s="281">
        <v>225</v>
      </c>
      <c r="D82" s="4">
        <f>D68</f>
        <v>0.1</v>
      </c>
      <c r="E82" s="93">
        <f>C82*(1-D82)</f>
        <v>202.5</v>
      </c>
      <c r="G82" s="93">
        <f>E82-F82</f>
        <v>202.5</v>
      </c>
      <c r="H82" s="4">
        <f>G82/E82</f>
        <v>1</v>
      </c>
    </row>
    <row r="83" spans="2:8" x14ac:dyDescent="0.15">
      <c r="B83" s="47" t="s">
        <v>346</v>
      </c>
      <c r="C83" s="313">
        <v>0.8</v>
      </c>
      <c r="D83" s="4"/>
      <c r="E83" s="93"/>
      <c r="G83" s="93"/>
      <c r="H83" s="4"/>
    </row>
    <row r="84" spans="2:8" x14ac:dyDescent="0.15">
      <c r="B84" s="47"/>
      <c r="C84" s="96"/>
      <c r="D84" s="4"/>
      <c r="E84" s="93"/>
      <c r="G84" s="93"/>
      <c r="H84" s="4"/>
    </row>
    <row r="85" spans="2:8" s="14" customFormat="1" x14ac:dyDescent="0.15">
      <c r="B85" s="14" t="s">
        <v>691</v>
      </c>
      <c r="C85" s="27">
        <f>C82+C81+C72</f>
        <v>6750</v>
      </c>
      <c r="D85" s="64"/>
      <c r="E85" s="27">
        <f>E82+E81+E72</f>
        <v>6055</v>
      </c>
      <c r="F85" s="27">
        <f>F82+F81+F72</f>
        <v>752.96100000000001</v>
      </c>
      <c r="G85" s="27">
        <f>G82+G81+G72</f>
        <v>5302.0389999999998</v>
      </c>
      <c r="H85" s="179">
        <f>G85/E85</f>
        <v>0.87564640792733273</v>
      </c>
    </row>
    <row r="86" spans="2:8" x14ac:dyDescent="0.15">
      <c r="B86" s="47"/>
      <c r="C86" s="96"/>
      <c r="D86" s="4"/>
      <c r="E86" s="93"/>
      <c r="G86" s="93"/>
      <c r="H86" s="4"/>
    </row>
    <row r="87" spans="2:8" x14ac:dyDescent="0.15">
      <c r="B87" s="10" t="s">
        <v>39</v>
      </c>
    </row>
    <row r="88" spans="2:8" x14ac:dyDescent="0.15">
      <c r="B88" s="14" t="s">
        <v>337</v>
      </c>
    </row>
    <row r="89" spans="2:8" x14ac:dyDescent="0.15">
      <c r="B89" s="47" t="s">
        <v>646</v>
      </c>
      <c r="C89" s="93">
        <v>7250</v>
      </c>
      <c r="D89" s="4">
        <v>0.1</v>
      </c>
      <c r="E89" s="93">
        <f>C89*(1-D89)</f>
        <v>6525</v>
      </c>
      <c r="F89" s="93">
        <f>F68*0.9</f>
        <v>492.07499999999999</v>
      </c>
      <c r="G89" s="93">
        <f>E89-F89</f>
        <v>6032.9250000000002</v>
      </c>
      <c r="H89" s="4">
        <f>G89/E89</f>
        <v>0.9245862068965518</v>
      </c>
    </row>
    <row r="90" spans="2:8" x14ac:dyDescent="0.15">
      <c r="B90" s="17" t="s">
        <v>688</v>
      </c>
      <c r="C90" s="93" t="s">
        <v>329</v>
      </c>
      <c r="D90" s="93"/>
      <c r="E90" s="93"/>
      <c r="F90" s="93">
        <v>1.1000000000000001</v>
      </c>
      <c r="G90" s="93">
        <f>E90-F90</f>
        <v>-1.1000000000000001</v>
      </c>
      <c r="H90" s="4"/>
    </row>
    <row r="91" spans="2:8" x14ac:dyDescent="0.15">
      <c r="B91" s="17" t="s">
        <v>328</v>
      </c>
      <c r="C91" s="93" t="s">
        <v>329</v>
      </c>
      <c r="D91" s="93"/>
      <c r="E91" s="93"/>
      <c r="F91" s="93">
        <f>F70*0.9</f>
        <v>4.92075</v>
      </c>
      <c r="G91" s="93"/>
      <c r="H91" s="4"/>
    </row>
    <row r="92" spans="2:8" x14ac:dyDescent="0.15">
      <c r="B92" s="17" t="s">
        <v>326</v>
      </c>
      <c r="C92" s="93" t="s">
        <v>329</v>
      </c>
      <c r="D92" s="93"/>
      <c r="E92" s="93"/>
      <c r="F92" s="93">
        <f>F71*0.9</f>
        <v>0.98415000000000019</v>
      </c>
      <c r="G92" s="93">
        <f>E92-F92</f>
        <v>-0.98415000000000019</v>
      </c>
      <c r="H92" s="4"/>
    </row>
    <row r="93" spans="2:8" x14ac:dyDescent="0.15">
      <c r="B93" s="14" t="s">
        <v>218</v>
      </c>
      <c r="C93" s="92">
        <f>SUM(C89:C92)</f>
        <v>7250</v>
      </c>
      <c r="D93" s="92"/>
      <c r="E93" s="92">
        <f>SUM(E89:E92)</f>
        <v>6525</v>
      </c>
      <c r="F93" s="92">
        <f>SUM(F89:F92)</f>
        <v>499.07990000000001</v>
      </c>
      <c r="G93" s="93">
        <f>E93-F93</f>
        <v>6025.9201000000003</v>
      </c>
      <c r="H93" s="4">
        <f>G93/E93</f>
        <v>0.9235126590038315</v>
      </c>
    </row>
    <row r="95" spans="2:8" x14ac:dyDescent="0.15">
      <c r="B95" s="14" t="s">
        <v>647</v>
      </c>
    </row>
    <row r="96" spans="2:8" x14ac:dyDescent="0.15">
      <c r="B96" s="47" t="s">
        <v>1111</v>
      </c>
      <c r="C96" s="286">
        <v>350</v>
      </c>
      <c r="D96" s="4">
        <f>D89</f>
        <v>0.1</v>
      </c>
      <c r="E96" s="93">
        <f>C96*(1-D96)</f>
        <v>315</v>
      </c>
      <c r="F96" s="93"/>
      <c r="G96" s="93">
        <f>E96-F96</f>
        <v>315</v>
      </c>
      <c r="H96" s="4">
        <f>G96/E96</f>
        <v>1</v>
      </c>
    </row>
    <row r="97" spans="2:8" x14ac:dyDescent="0.15">
      <c r="B97" s="47" t="s">
        <v>343</v>
      </c>
      <c r="C97" s="313">
        <v>0.1</v>
      </c>
      <c r="D97" s="3"/>
      <c r="E97" s="3">
        <f>C96*C97</f>
        <v>35</v>
      </c>
      <c r="F97" s="93"/>
      <c r="G97" s="93">
        <f>E97-F97</f>
        <v>35</v>
      </c>
      <c r="H97" s="218">
        <f>G97/E97</f>
        <v>1</v>
      </c>
    </row>
    <row r="98" spans="2:8" x14ac:dyDescent="0.15">
      <c r="B98" s="47"/>
      <c r="C98" s="4"/>
      <c r="D98" s="3"/>
      <c r="E98" s="3"/>
      <c r="F98" s="93"/>
      <c r="G98" s="93"/>
      <c r="H98" s="4"/>
    </row>
    <row r="99" spans="2:8" s="14" customFormat="1" x14ac:dyDescent="0.15">
      <c r="B99" s="14" t="s">
        <v>690</v>
      </c>
      <c r="C99" s="27">
        <f>C96+C93</f>
        <v>7600</v>
      </c>
      <c r="D99" s="64"/>
      <c r="E99" s="27">
        <f>E96+E93</f>
        <v>6840</v>
      </c>
      <c r="F99" s="27">
        <f>F96+F93</f>
        <v>499.07990000000001</v>
      </c>
      <c r="G99" s="27">
        <f>G96+G93</f>
        <v>6340.9201000000003</v>
      </c>
      <c r="H99" s="179">
        <f>G99/E99</f>
        <v>0.92703510233918129</v>
      </c>
    </row>
    <row r="100" spans="2:8" x14ac:dyDescent="0.15">
      <c r="C100" s="3"/>
      <c r="D100" s="3"/>
      <c r="E100" s="3"/>
      <c r="F100" s="93"/>
      <c r="G100" s="3"/>
    </row>
    <row r="101" spans="2:8" x14ac:dyDescent="0.15">
      <c r="B101" s="14" t="s">
        <v>648</v>
      </c>
      <c r="C101" s="91"/>
      <c r="E101" s="91"/>
      <c r="F101" s="91"/>
      <c r="G101" s="3"/>
      <c r="H101" s="94"/>
    </row>
    <row r="102" spans="2:8" x14ac:dyDescent="0.15">
      <c r="B102" s="47" t="s">
        <v>341</v>
      </c>
      <c r="C102" s="286">
        <v>25</v>
      </c>
      <c r="D102" s="313">
        <v>0.9</v>
      </c>
      <c r="E102" s="93">
        <f>C102*(1-D102)</f>
        <v>2.4999999999999996</v>
      </c>
      <c r="G102" s="93">
        <f>E102-F102</f>
        <v>2.4999999999999996</v>
      </c>
      <c r="H102" s="4">
        <f>G102/E102</f>
        <v>1</v>
      </c>
    </row>
    <row r="103" spans="2:8" x14ac:dyDescent="0.15">
      <c r="B103" s="47" t="s">
        <v>342</v>
      </c>
      <c r="C103" s="281">
        <v>225</v>
      </c>
      <c r="D103" s="4">
        <f>D89</f>
        <v>0.1</v>
      </c>
      <c r="E103" s="93">
        <f>C103*(1-D103)</f>
        <v>202.5</v>
      </c>
      <c r="G103" s="93">
        <f>E103-F103</f>
        <v>202.5</v>
      </c>
      <c r="H103" s="4">
        <f>G103/E103</f>
        <v>1</v>
      </c>
    </row>
    <row r="104" spans="2:8" x14ac:dyDescent="0.15">
      <c r="B104" s="47" t="s">
        <v>346</v>
      </c>
      <c r="C104" s="313">
        <v>0.9</v>
      </c>
      <c r="D104" s="4"/>
      <c r="E104" s="93"/>
      <c r="G104" s="93"/>
      <c r="H104" s="4"/>
    </row>
    <row r="105" spans="2:8" x14ac:dyDescent="0.15">
      <c r="B105" s="47"/>
      <c r="C105" s="96"/>
      <c r="D105" s="4"/>
      <c r="E105" s="93"/>
      <c r="G105" s="93"/>
      <c r="H105" s="4"/>
    </row>
    <row r="106" spans="2:8" s="14" customFormat="1" x14ac:dyDescent="0.15">
      <c r="B106" s="14" t="s">
        <v>691</v>
      </c>
      <c r="C106" s="27">
        <f>C103+C102+C93</f>
        <v>7500</v>
      </c>
      <c r="D106" s="64"/>
      <c r="E106" s="27">
        <f>E103+E102+E93</f>
        <v>6730</v>
      </c>
      <c r="F106" s="27">
        <f>F103+F102+F93</f>
        <v>499.07990000000001</v>
      </c>
      <c r="G106" s="27">
        <f>G103+G102+G93</f>
        <v>6230.9201000000003</v>
      </c>
      <c r="H106" s="179">
        <f>G106/E106</f>
        <v>0.92584251114413085</v>
      </c>
    </row>
  </sheetData>
  <printOptions gridLines="1"/>
  <pageMargins left="0.7" right="0.7" top="0.75" bottom="0.75" header="0.3" footer="0.3"/>
  <pageSetup scale="51" orientation="portrait" r:id="rId1"/>
  <ignoredErrors>
    <ignoredError sqref="F27" formula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>
      <selection activeCell="B1" sqref="B1"/>
    </sheetView>
  </sheetViews>
  <sheetFormatPr baseColWidth="10" defaultColWidth="9.1640625" defaultRowHeight="13" x14ac:dyDescent="0.15"/>
  <cols>
    <col min="1" max="1" width="2.83203125" style="33" customWidth="1"/>
    <col min="2" max="2" width="30.6640625" style="33" customWidth="1"/>
    <col min="3" max="3" width="1.6640625" style="33" hidden="1" customWidth="1"/>
    <col min="4" max="4" width="0" style="33" hidden="1" customWidth="1"/>
    <col min="5" max="5" width="13.33203125" style="33" customWidth="1"/>
    <col min="6" max="8" width="11.33203125" style="33" customWidth="1"/>
    <col min="9" max="9" width="12.33203125" style="33" customWidth="1"/>
    <col min="10" max="10" width="11.33203125" style="33" customWidth="1"/>
    <col min="11" max="11" width="12.5" style="33" customWidth="1"/>
    <col min="12" max="12" width="11.33203125" style="33" customWidth="1"/>
    <col min="13" max="13" width="13.5" style="33" customWidth="1"/>
    <col min="14" max="18" width="15.5" style="33" customWidth="1"/>
    <col min="19" max="28" width="12.83203125" style="33" customWidth="1"/>
    <col min="29" max="29" width="12.33203125" style="33" bestFit="1" customWidth="1"/>
    <col min="30" max="40" width="14.5" style="33" customWidth="1"/>
    <col min="41" max="41" width="14.33203125" style="33" customWidth="1"/>
    <col min="42" max="52" width="14.5" style="33" customWidth="1"/>
    <col min="53" max="62" width="15.1640625" style="33" customWidth="1"/>
    <col min="63" max="64" width="13.83203125" style="33" customWidth="1"/>
    <col min="65" max="65" width="15" style="118" bestFit="1" customWidth="1"/>
    <col min="66" max="66" width="15" style="33" bestFit="1" customWidth="1"/>
    <col min="67" max="16384" width="9.1640625" style="33"/>
  </cols>
  <sheetData>
    <row r="1" spans="2:64" x14ac:dyDescent="0.15">
      <c r="D1" s="75" t="s">
        <v>147</v>
      </c>
      <c r="E1" s="78" t="s">
        <v>35</v>
      </c>
      <c r="F1" s="78"/>
      <c r="G1" s="78" t="s">
        <v>36</v>
      </c>
      <c r="H1" s="34"/>
      <c r="I1" s="78" t="s">
        <v>37</v>
      </c>
      <c r="J1" s="34"/>
      <c r="K1" s="78" t="s">
        <v>38</v>
      </c>
      <c r="L1" s="34"/>
      <c r="M1" s="78" t="s">
        <v>39</v>
      </c>
      <c r="O1" s="39" t="s">
        <v>553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2:64" x14ac:dyDescent="0.15">
      <c r="D2" s="75"/>
      <c r="E2" s="78"/>
      <c r="F2" s="78"/>
      <c r="G2" s="78"/>
      <c r="H2" s="34"/>
      <c r="I2" s="34"/>
      <c r="J2" s="34"/>
      <c r="K2" s="34"/>
      <c r="L2" s="34"/>
      <c r="M2" s="34"/>
      <c r="O2" s="39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</row>
    <row r="3" spans="2:64" x14ac:dyDescent="0.15">
      <c r="B3" s="33" t="s">
        <v>376</v>
      </c>
      <c r="D3" s="75"/>
      <c r="E3" s="63">
        <f>SUM(E12:P12)</f>
        <v>159175</v>
      </c>
      <c r="F3" s="63"/>
      <c r="G3" s="63">
        <f>SUM(Q12:AB12)</f>
        <v>4230687.5</v>
      </c>
      <c r="H3" s="63"/>
      <c r="I3" s="63">
        <f>SUM(AC12:AN12)</f>
        <v>12875082.5</v>
      </c>
      <c r="J3" s="63"/>
      <c r="K3" s="63">
        <f>SUM(AO12:AZ12)</f>
        <v>23333035</v>
      </c>
      <c r="L3" s="63"/>
      <c r="M3" s="63">
        <f>SUM(BA12:BL12)</f>
        <v>37596690</v>
      </c>
      <c r="O3" s="323">
        <f>SUM(E3:M3)</f>
        <v>78194670</v>
      </c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</row>
    <row r="4" spans="2:64" x14ac:dyDescent="0.15">
      <c r="B4" s="33" t="s">
        <v>671</v>
      </c>
      <c r="D4" s="75"/>
      <c r="E4" s="63">
        <f>SUM(E13:P13)</f>
        <v>91000</v>
      </c>
      <c r="F4" s="63"/>
      <c r="G4" s="63">
        <f>SUM(Q13:AB13)</f>
        <v>3402941.9</v>
      </c>
      <c r="H4" s="63"/>
      <c r="I4" s="63">
        <f>SUM(AC13:AN13)</f>
        <v>10963986.5</v>
      </c>
      <c r="J4" s="63"/>
      <c r="K4" s="63">
        <f>SUM(AO13:AZ13)</f>
        <v>20507172.366999999</v>
      </c>
      <c r="L4" s="63"/>
      <c r="M4" s="63">
        <f>SUM(BA13:BL13)</f>
        <v>34901658.539999999</v>
      </c>
      <c r="O4" s="323">
        <f>SUM(E4:M4)</f>
        <v>69866759.306999996</v>
      </c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</row>
    <row r="5" spans="2:64" x14ac:dyDescent="0.15">
      <c r="B5" s="33" t="s">
        <v>682</v>
      </c>
      <c r="D5" s="75"/>
      <c r="E5" s="96">
        <f>E4/E3</f>
        <v>0.57169781686822685</v>
      </c>
      <c r="F5" s="96"/>
      <c r="G5" s="96">
        <f>G4/G3</f>
        <v>0.80434726034480208</v>
      </c>
      <c r="H5" s="96"/>
      <c r="I5" s="96">
        <f>I4/I3</f>
        <v>0.85156631035179775</v>
      </c>
      <c r="J5" s="96"/>
      <c r="K5" s="96">
        <f>K4/K3</f>
        <v>0.87889005296567713</v>
      </c>
      <c r="L5" s="96"/>
      <c r="M5" s="96">
        <f>M4/M3</f>
        <v>0.92831732101948339</v>
      </c>
      <c r="N5" s="324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</row>
    <row r="6" spans="2:64" x14ac:dyDescent="0.15">
      <c r="B6" s="33" t="s">
        <v>677</v>
      </c>
      <c r="D6" s="75"/>
      <c r="E6" s="63">
        <f>SUM(E15:P15)</f>
        <v>66880</v>
      </c>
      <c r="F6" s="96">
        <f>E6/E3</f>
        <v>0.42016648343018692</v>
      </c>
      <c r="G6" s="63">
        <f>SUM(Q15:AB15)</f>
        <v>2018248.2</v>
      </c>
      <c r="H6" s="96">
        <f>G6/G3</f>
        <v>0.47704969936919234</v>
      </c>
      <c r="I6" s="63">
        <f>SUM(AC15:AN15)</f>
        <v>4357221.7600000007</v>
      </c>
      <c r="J6" s="96">
        <f>I6/I3</f>
        <v>0.33842282253337025</v>
      </c>
      <c r="K6" s="63">
        <f>SUM(AO15:AZ15)</f>
        <v>4124553.1329999994</v>
      </c>
      <c r="L6" s="96">
        <f>K6/K3</f>
        <v>0.17676882295852209</v>
      </c>
      <c r="M6" s="63">
        <f>SUM(BA15:BL15)</f>
        <v>3499253.1735999994</v>
      </c>
      <c r="N6" s="96">
        <f>M6/M3</f>
        <v>9.3073437411644463E-2</v>
      </c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</row>
    <row r="7" spans="2:64" x14ac:dyDescent="0.15">
      <c r="B7" s="33" t="s">
        <v>678</v>
      </c>
      <c r="D7" s="75"/>
      <c r="E7" s="63">
        <f>SUM(E16:P16)</f>
        <v>24120</v>
      </c>
      <c r="F7" s="96">
        <f>E7/E3</f>
        <v>0.1515313334380399</v>
      </c>
      <c r="G7" s="63">
        <f>SUM(Q16:AB16)</f>
        <v>1384693.7000000002</v>
      </c>
      <c r="H7" s="96">
        <f>G7/G3</f>
        <v>0.3272975609756098</v>
      </c>
      <c r="I7" s="63">
        <f>SUM(AC16:AN16)</f>
        <v>6606764.7400000002</v>
      </c>
      <c r="J7" s="96">
        <f>I7/I3</f>
        <v>0.51314348781842756</v>
      </c>
      <c r="K7" s="63">
        <f>SUM(AO16:AZ16)</f>
        <v>16382619.233999999</v>
      </c>
      <c r="L7" s="96">
        <f>K7/K3</f>
        <v>0.70212123000715509</v>
      </c>
      <c r="M7" s="63">
        <f>SUM(BA16:BL16)</f>
        <v>31402405.366400003</v>
      </c>
      <c r="N7" s="96">
        <f>M7/M3</f>
        <v>0.83524388360783897</v>
      </c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</row>
    <row r="8" spans="2:64" x14ac:dyDescent="0.15">
      <c r="D8" s="75"/>
      <c r="E8" s="78"/>
      <c r="F8" s="78"/>
      <c r="G8" s="78"/>
      <c r="H8" s="34"/>
      <c r="I8" s="78"/>
      <c r="J8" s="34"/>
      <c r="K8" s="78"/>
      <c r="L8" s="34"/>
      <c r="M8" s="78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</row>
    <row r="9" spans="2:64" x14ac:dyDescent="0.15">
      <c r="D9" s="75"/>
      <c r="E9" s="368" t="s">
        <v>35</v>
      </c>
      <c r="F9" s="368"/>
      <c r="G9" s="368"/>
      <c r="H9" s="368"/>
      <c r="I9" s="368"/>
      <c r="J9" s="368"/>
      <c r="K9" s="368"/>
      <c r="L9" s="368"/>
      <c r="M9" s="368"/>
      <c r="N9" s="368"/>
      <c r="O9" s="368"/>
      <c r="P9" s="368"/>
      <c r="Q9" s="368" t="s">
        <v>36</v>
      </c>
      <c r="R9" s="368"/>
      <c r="S9" s="368"/>
      <c r="T9" s="368"/>
      <c r="U9" s="368"/>
      <c r="V9" s="368"/>
      <c r="W9" s="368"/>
      <c r="X9" s="368"/>
      <c r="Y9" s="368"/>
      <c r="Z9" s="368"/>
      <c r="AA9" s="368"/>
      <c r="AB9" s="368"/>
      <c r="AC9" s="368" t="s">
        <v>37</v>
      </c>
      <c r="AD9" s="368"/>
      <c r="AE9" s="368"/>
      <c r="AF9" s="368"/>
      <c r="AG9" s="368"/>
      <c r="AH9" s="368"/>
      <c r="AI9" s="368"/>
      <c r="AJ9" s="368"/>
      <c r="AK9" s="368"/>
      <c r="AL9" s="368"/>
      <c r="AM9" s="368"/>
      <c r="AN9" s="368"/>
      <c r="AO9" s="368" t="s">
        <v>38</v>
      </c>
      <c r="AP9" s="368"/>
      <c r="AQ9" s="368"/>
      <c r="AR9" s="368"/>
      <c r="AS9" s="368"/>
      <c r="AT9" s="368"/>
      <c r="AU9" s="368"/>
      <c r="AV9" s="368"/>
      <c r="AW9" s="368"/>
      <c r="AX9" s="368"/>
      <c r="AY9" s="368"/>
      <c r="AZ9" s="368"/>
      <c r="BA9" s="368" t="s">
        <v>39</v>
      </c>
      <c r="BB9" s="368"/>
      <c r="BC9" s="368"/>
      <c r="BD9" s="368"/>
      <c r="BE9" s="368"/>
      <c r="BF9" s="368"/>
      <c r="BG9" s="368"/>
      <c r="BH9" s="368"/>
      <c r="BI9" s="368"/>
      <c r="BJ9" s="368"/>
      <c r="BK9" s="368"/>
      <c r="BL9" s="368"/>
    </row>
    <row r="10" spans="2:64" x14ac:dyDescent="0.15">
      <c r="D10" s="75" t="s">
        <v>147</v>
      </c>
      <c r="E10" s="78" t="s">
        <v>40</v>
      </c>
      <c r="F10" s="78" t="s">
        <v>41</v>
      </c>
      <c r="G10" s="78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  <c r="Q10" s="34" t="s">
        <v>40</v>
      </c>
      <c r="R10" s="34" t="s">
        <v>41</v>
      </c>
      <c r="S10" s="34" t="s">
        <v>42</v>
      </c>
      <c r="T10" s="34" t="s">
        <v>43</v>
      </c>
      <c r="U10" s="34" t="s">
        <v>44</v>
      </c>
      <c r="V10" s="34" t="s">
        <v>45</v>
      </c>
      <c r="W10" s="34" t="s">
        <v>46</v>
      </c>
      <c r="X10" s="34" t="s">
        <v>47</v>
      </c>
      <c r="Y10" s="34" t="s">
        <v>48</v>
      </c>
      <c r="Z10" s="34" t="s">
        <v>49</v>
      </c>
      <c r="AA10" s="34" t="s">
        <v>50</v>
      </c>
      <c r="AB10" s="34" t="s">
        <v>51</v>
      </c>
      <c r="AC10" s="34" t="s">
        <v>40</v>
      </c>
      <c r="AD10" s="34" t="s">
        <v>41</v>
      </c>
      <c r="AE10" s="34" t="s">
        <v>42</v>
      </c>
      <c r="AF10" s="34" t="s">
        <v>43</v>
      </c>
      <c r="AG10" s="34" t="s">
        <v>44</v>
      </c>
      <c r="AH10" s="34" t="s">
        <v>45</v>
      </c>
      <c r="AI10" s="34" t="s">
        <v>46</v>
      </c>
      <c r="AJ10" s="34" t="s">
        <v>47</v>
      </c>
      <c r="AK10" s="34" t="s">
        <v>48</v>
      </c>
      <c r="AL10" s="34" t="s">
        <v>49</v>
      </c>
      <c r="AM10" s="34" t="s">
        <v>50</v>
      </c>
      <c r="AN10" s="34" t="s">
        <v>51</v>
      </c>
      <c r="AO10" s="34" t="s">
        <v>40</v>
      </c>
      <c r="AP10" s="34" t="s">
        <v>41</v>
      </c>
      <c r="AQ10" s="34" t="s">
        <v>42</v>
      </c>
      <c r="AR10" s="34" t="s">
        <v>43</v>
      </c>
      <c r="AS10" s="34" t="s">
        <v>44</v>
      </c>
      <c r="AT10" s="34" t="s">
        <v>45</v>
      </c>
      <c r="AU10" s="34" t="s">
        <v>46</v>
      </c>
      <c r="AV10" s="34" t="s">
        <v>47</v>
      </c>
      <c r="AW10" s="34" t="s">
        <v>48</v>
      </c>
      <c r="AX10" s="34" t="s">
        <v>49</v>
      </c>
      <c r="AY10" s="34" t="s">
        <v>50</v>
      </c>
      <c r="AZ10" s="34" t="s">
        <v>51</v>
      </c>
      <c r="BA10" s="34" t="s">
        <v>40</v>
      </c>
      <c r="BB10" s="34" t="s">
        <v>41</v>
      </c>
      <c r="BC10" s="34" t="s">
        <v>42</v>
      </c>
      <c r="BD10" s="34" t="s">
        <v>43</v>
      </c>
      <c r="BE10" s="34" t="s">
        <v>44</v>
      </c>
      <c r="BF10" s="34" t="s">
        <v>45</v>
      </c>
      <c r="BG10" s="34" t="s">
        <v>46</v>
      </c>
      <c r="BH10" s="34" t="s">
        <v>47</v>
      </c>
      <c r="BI10" s="34" t="s">
        <v>48</v>
      </c>
      <c r="BJ10" s="34" t="s">
        <v>49</v>
      </c>
      <c r="BK10" s="34" t="s">
        <v>50</v>
      </c>
      <c r="BL10" s="34" t="s">
        <v>51</v>
      </c>
    </row>
    <row r="11" spans="2:64" x14ac:dyDescent="0.15">
      <c r="D11" s="75"/>
      <c r="E11" s="78"/>
      <c r="F11" s="78"/>
      <c r="G11" s="78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</row>
    <row r="12" spans="2:64" x14ac:dyDescent="0.15">
      <c r="B12" s="33" t="s">
        <v>376</v>
      </c>
      <c r="D12" s="75"/>
      <c r="E12" s="63">
        <f t="shared" ref="E12:AJ12" si="0">E82</f>
        <v>0</v>
      </c>
      <c r="F12" s="63">
        <f t="shared" si="0"/>
        <v>0</v>
      </c>
      <c r="G12" s="63">
        <f t="shared" si="0"/>
        <v>0</v>
      </c>
      <c r="H12" s="63">
        <f t="shared" si="0"/>
        <v>0</v>
      </c>
      <c r="I12" s="63">
        <f t="shared" si="0"/>
        <v>0</v>
      </c>
      <c r="J12" s="63">
        <f t="shared" si="0"/>
        <v>0</v>
      </c>
      <c r="K12" s="63">
        <f t="shared" si="0"/>
        <v>0</v>
      </c>
      <c r="L12" s="63">
        <f t="shared" si="0"/>
        <v>0</v>
      </c>
      <c r="M12" s="63">
        <f t="shared" si="0"/>
        <v>0</v>
      </c>
      <c r="N12" s="63">
        <f t="shared" si="0"/>
        <v>40325</v>
      </c>
      <c r="O12" s="63">
        <f t="shared" si="0"/>
        <v>40325</v>
      </c>
      <c r="P12" s="63">
        <f t="shared" si="0"/>
        <v>78525</v>
      </c>
      <c r="Q12" s="63">
        <f t="shared" si="0"/>
        <v>125562.5</v>
      </c>
      <c r="R12" s="63">
        <f t="shared" si="0"/>
        <v>168862.5</v>
      </c>
      <c r="S12" s="63">
        <f t="shared" si="0"/>
        <v>337725</v>
      </c>
      <c r="T12" s="63">
        <f t="shared" si="0"/>
        <v>337725</v>
      </c>
      <c r="U12" s="63">
        <f t="shared" si="0"/>
        <v>337725</v>
      </c>
      <c r="V12" s="63">
        <f t="shared" si="0"/>
        <v>337725</v>
      </c>
      <c r="W12" s="63">
        <f t="shared" si="0"/>
        <v>337725</v>
      </c>
      <c r="X12" s="63">
        <f t="shared" si="0"/>
        <v>381025</v>
      </c>
      <c r="Y12" s="63">
        <f t="shared" si="0"/>
        <v>424325</v>
      </c>
      <c r="Z12" s="63">
        <f t="shared" si="0"/>
        <v>425518.75</v>
      </c>
      <c r="AA12" s="63">
        <f t="shared" si="0"/>
        <v>507800</v>
      </c>
      <c r="AB12" s="63">
        <f t="shared" si="0"/>
        <v>508968.75</v>
      </c>
      <c r="AC12" s="63">
        <f t="shared" si="0"/>
        <v>641690</v>
      </c>
      <c r="AD12" s="63">
        <f t="shared" si="0"/>
        <v>1025970</v>
      </c>
      <c r="AE12" s="63">
        <f t="shared" si="0"/>
        <v>1157407.5</v>
      </c>
      <c r="AF12" s="63">
        <f t="shared" si="0"/>
        <v>1157407.5</v>
      </c>
      <c r="AG12" s="63">
        <f t="shared" si="0"/>
        <v>1285210</v>
      </c>
      <c r="AH12" s="63">
        <f t="shared" si="0"/>
        <v>1285210</v>
      </c>
      <c r="AI12" s="63">
        <f t="shared" si="0"/>
        <v>1285210</v>
      </c>
      <c r="AJ12" s="63">
        <f t="shared" si="0"/>
        <v>1158322.5</v>
      </c>
      <c r="AK12" s="63">
        <f t="shared" ref="AK12:BL12" si="1">AK82</f>
        <v>1159237.5</v>
      </c>
      <c r="AL12" s="63">
        <f t="shared" si="1"/>
        <v>1032741.25</v>
      </c>
      <c r="AM12" s="63">
        <f t="shared" si="1"/>
        <v>906598.75</v>
      </c>
      <c r="AN12" s="63">
        <f t="shared" si="1"/>
        <v>780077.5</v>
      </c>
      <c r="AO12" s="63">
        <f t="shared" si="1"/>
        <v>1166387.5</v>
      </c>
      <c r="AP12" s="63">
        <f t="shared" si="1"/>
        <v>1860795</v>
      </c>
      <c r="AQ12" s="63">
        <f t="shared" si="1"/>
        <v>2099827.5</v>
      </c>
      <c r="AR12" s="63">
        <f t="shared" si="1"/>
        <v>2099827.5</v>
      </c>
      <c r="AS12" s="63">
        <f t="shared" si="1"/>
        <v>2328860</v>
      </c>
      <c r="AT12" s="63">
        <f t="shared" si="1"/>
        <v>2328860</v>
      </c>
      <c r="AU12" s="63">
        <f t="shared" si="1"/>
        <v>2328860</v>
      </c>
      <c r="AV12" s="63">
        <f t="shared" si="1"/>
        <v>2100847.5</v>
      </c>
      <c r="AW12" s="63">
        <f t="shared" si="1"/>
        <v>2101867.5</v>
      </c>
      <c r="AX12" s="63">
        <f t="shared" si="1"/>
        <v>1868382.5</v>
      </c>
      <c r="AY12" s="63">
        <f t="shared" si="1"/>
        <v>1641020</v>
      </c>
      <c r="AZ12" s="63">
        <f t="shared" si="1"/>
        <v>1407500</v>
      </c>
      <c r="BA12" s="63">
        <f t="shared" si="1"/>
        <v>1877640</v>
      </c>
      <c r="BB12" s="63">
        <f t="shared" si="1"/>
        <v>3003242.5</v>
      </c>
      <c r="BC12" s="63">
        <f t="shared" si="1"/>
        <v>3382242.5</v>
      </c>
      <c r="BD12" s="63">
        <f t="shared" si="1"/>
        <v>3382242.5</v>
      </c>
      <c r="BE12" s="63">
        <f t="shared" si="1"/>
        <v>3756950</v>
      </c>
      <c r="BF12" s="63">
        <f t="shared" si="1"/>
        <v>3756950</v>
      </c>
      <c r="BG12" s="63">
        <f t="shared" si="1"/>
        <v>3756950</v>
      </c>
      <c r="BH12" s="63">
        <f t="shared" si="1"/>
        <v>3383262.5</v>
      </c>
      <c r="BI12" s="63">
        <f t="shared" si="1"/>
        <v>3384282.5</v>
      </c>
      <c r="BJ12" s="63">
        <f t="shared" si="1"/>
        <v>3010830</v>
      </c>
      <c r="BK12" s="63">
        <f t="shared" si="1"/>
        <v>2637792.5</v>
      </c>
      <c r="BL12" s="63">
        <f t="shared" si="1"/>
        <v>2264305</v>
      </c>
    </row>
    <row r="13" spans="2:64" x14ac:dyDescent="0.15">
      <c r="B13" s="33" t="s">
        <v>671</v>
      </c>
      <c r="D13" s="75"/>
      <c r="E13" s="63">
        <f t="shared" ref="E13:AJ13" si="2">E83</f>
        <v>0</v>
      </c>
      <c r="F13" s="63">
        <f t="shared" si="2"/>
        <v>0</v>
      </c>
      <c r="G13" s="63">
        <f t="shared" si="2"/>
        <v>0</v>
      </c>
      <c r="H13" s="63">
        <f t="shared" si="2"/>
        <v>0</v>
      </c>
      <c r="I13" s="63">
        <f t="shared" si="2"/>
        <v>0</v>
      </c>
      <c r="J13" s="63">
        <f t="shared" si="2"/>
        <v>0</v>
      </c>
      <c r="K13" s="63">
        <f t="shared" si="2"/>
        <v>0</v>
      </c>
      <c r="L13" s="63">
        <f t="shared" si="2"/>
        <v>0</v>
      </c>
      <c r="M13" s="63">
        <f t="shared" si="2"/>
        <v>0</v>
      </c>
      <c r="N13" s="63">
        <f t="shared" si="2"/>
        <v>23054</v>
      </c>
      <c r="O13" s="63">
        <f t="shared" si="2"/>
        <v>23054</v>
      </c>
      <c r="P13" s="63">
        <f t="shared" si="2"/>
        <v>44892</v>
      </c>
      <c r="Q13" s="63">
        <f t="shared" si="2"/>
        <v>100967.6</v>
      </c>
      <c r="R13" s="63">
        <f t="shared" si="2"/>
        <v>135786.6</v>
      </c>
      <c r="S13" s="63">
        <f t="shared" si="2"/>
        <v>271573.2</v>
      </c>
      <c r="T13" s="63">
        <f t="shared" si="2"/>
        <v>271573.2</v>
      </c>
      <c r="U13" s="63">
        <f t="shared" si="2"/>
        <v>271573.2</v>
      </c>
      <c r="V13" s="63">
        <f t="shared" si="2"/>
        <v>271573.2</v>
      </c>
      <c r="W13" s="63">
        <f t="shared" si="2"/>
        <v>271573.2</v>
      </c>
      <c r="X13" s="63">
        <f t="shared" si="2"/>
        <v>306392.2</v>
      </c>
      <c r="Y13" s="63">
        <f t="shared" si="2"/>
        <v>341211.2</v>
      </c>
      <c r="Z13" s="63">
        <f t="shared" si="2"/>
        <v>342404.95</v>
      </c>
      <c r="AA13" s="63">
        <f t="shared" si="2"/>
        <v>408572.3</v>
      </c>
      <c r="AB13" s="63">
        <f t="shared" si="2"/>
        <v>409741.05</v>
      </c>
      <c r="AC13" s="63">
        <f t="shared" si="2"/>
        <v>546135.19999999995</v>
      </c>
      <c r="AD13" s="63">
        <f t="shared" si="2"/>
        <v>873082.32000000007</v>
      </c>
      <c r="AE13" s="63">
        <f t="shared" si="2"/>
        <v>985408.86</v>
      </c>
      <c r="AF13" s="63">
        <f t="shared" si="2"/>
        <v>985408.86</v>
      </c>
      <c r="AG13" s="63">
        <f t="shared" si="2"/>
        <v>1094100.3999999999</v>
      </c>
      <c r="AH13" s="63">
        <f t="shared" si="2"/>
        <v>1094100.3999999999</v>
      </c>
      <c r="AI13" s="63">
        <f t="shared" si="2"/>
        <v>1094100.3999999999</v>
      </c>
      <c r="AJ13" s="63">
        <f t="shared" si="2"/>
        <v>986323.86</v>
      </c>
      <c r="AK13" s="63">
        <f t="shared" ref="AK13:BL13" si="3">AK83</f>
        <v>987238.86</v>
      </c>
      <c r="AL13" s="63">
        <f t="shared" si="3"/>
        <v>879853.57000000007</v>
      </c>
      <c r="AM13" s="63">
        <f t="shared" si="3"/>
        <v>772822.03</v>
      </c>
      <c r="AN13" s="63">
        <f t="shared" si="3"/>
        <v>665411.74</v>
      </c>
      <c r="AO13" s="63">
        <f t="shared" si="3"/>
        <v>1024830.8319999999</v>
      </c>
      <c r="AP13" s="63">
        <f t="shared" si="3"/>
        <v>1634906.7</v>
      </c>
      <c r="AQ13" s="63">
        <f t="shared" si="3"/>
        <v>1845326.682</v>
      </c>
      <c r="AR13" s="63">
        <f t="shared" si="3"/>
        <v>1845326.682</v>
      </c>
      <c r="AS13" s="63">
        <f t="shared" si="3"/>
        <v>2046499.625</v>
      </c>
      <c r="AT13" s="63">
        <f t="shared" si="3"/>
        <v>2046499.625</v>
      </c>
      <c r="AU13" s="63">
        <f t="shared" si="3"/>
        <v>2046499.625</v>
      </c>
      <c r="AV13" s="63">
        <f t="shared" si="3"/>
        <v>1846346.682</v>
      </c>
      <c r="AW13" s="63">
        <f t="shared" si="3"/>
        <v>1847366.682</v>
      </c>
      <c r="AX13" s="63">
        <f t="shared" si="3"/>
        <v>1642494.2</v>
      </c>
      <c r="AY13" s="63">
        <f t="shared" si="3"/>
        <v>1442991.257</v>
      </c>
      <c r="AZ13" s="63">
        <f t="shared" si="3"/>
        <v>1238083.7749999999</v>
      </c>
      <c r="BA13" s="63">
        <f t="shared" si="3"/>
        <v>1742888.4269999999</v>
      </c>
      <c r="BB13" s="63">
        <f t="shared" si="3"/>
        <v>2787639.9832000001</v>
      </c>
      <c r="BC13" s="63">
        <f t="shared" si="3"/>
        <v>3139689.6686</v>
      </c>
      <c r="BD13" s="63">
        <f t="shared" si="3"/>
        <v>3139689.6686</v>
      </c>
      <c r="BE13" s="63">
        <f t="shared" si="3"/>
        <v>3487446.8539999998</v>
      </c>
      <c r="BF13" s="63">
        <f t="shared" si="3"/>
        <v>3487446.8539999998</v>
      </c>
      <c r="BG13" s="63">
        <f t="shared" si="3"/>
        <v>3487446.8539999998</v>
      </c>
      <c r="BH13" s="63">
        <f t="shared" si="3"/>
        <v>3140709.6686</v>
      </c>
      <c r="BI13" s="63">
        <f t="shared" si="3"/>
        <v>3141729.6686</v>
      </c>
      <c r="BJ13" s="63">
        <f t="shared" si="3"/>
        <v>2795227.4832000001</v>
      </c>
      <c r="BK13" s="63">
        <f t="shared" si="3"/>
        <v>2449140.2977999998</v>
      </c>
      <c r="BL13" s="63">
        <f t="shared" si="3"/>
        <v>2102603.1124</v>
      </c>
    </row>
    <row r="14" spans="2:64" x14ac:dyDescent="0.15">
      <c r="B14" s="33" t="s">
        <v>676</v>
      </c>
      <c r="D14" s="75"/>
      <c r="E14" s="96">
        <f>IF(E12&gt;0,E13/E12,0)</f>
        <v>0</v>
      </c>
      <c r="F14" s="96">
        <f>IF(F12&gt;0,F13/F12,0)</f>
        <v>0</v>
      </c>
      <c r="G14" s="96">
        <f>IF(G12&gt;0,G13/G12,0)</f>
        <v>0</v>
      </c>
      <c r="H14" s="96">
        <f>IF(H12&gt;0,H13/H12,0)</f>
        <v>0</v>
      </c>
      <c r="I14" s="96">
        <f>IF(I12&gt;0,I13/I12,0)</f>
        <v>0</v>
      </c>
      <c r="J14" s="96">
        <f t="shared" ref="J14:BL14" si="4">IF(J12&gt;0,J13/J12,0)</f>
        <v>0</v>
      </c>
      <c r="K14" s="96">
        <f t="shared" si="4"/>
        <v>0</v>
      </c>
      <c r="L14" s="96">
        <f t="shared" si="4"/>
        <v>0</v>
      </c>
      <c r="M14" s="96">
        <f t="shared" si="4"/>
        <v>0</v>
      </c>
      <c r="N14" s="96">
        <f t="shared" si="4"/>
        <v>0.57170489770613764</v>
      </c>
      <c r="O14" s="96">
        <f t="shared" si="4"/>
        <v>0.57170489770613764</v>
      </c>
      <c r="P14" s="96">
        <f t="shared" si="4"/>
        <v>0.57169054441260747</v>
      </c>
      <c r="Q14" s="96">
        <f t="shared" si="4"/>
        <v>0.80412224987556002</v>
      </c>
      <c r="R14" s="96">
        <f t="shared" si="4"/>
        <v>0.80412524983344436</v>
      </c>
      <c r="S14" s="96">
        <f t="shared" si="4"/>
        <v>0.80412524983344436</v>
      </c>
      <c r="T14" s="96">
        <f t="shared" si="4"/>
        <v>0.80412524983344436</v>
      </c>
      <c r="U14" s="96">
        <f t="shared" si="4"/>
        <v>0.80412524983344436</v>
      </c>
      <c r="V14" s="96">
        <f t="shared" si="4"/>
        <v>0.80412524983344436</v>
      </c>
      <c r="W14" s="96">
        <f t="shared" si="4"/>
        <v>0.80412524983344436</v>
      </c>
      <c r="X14" s="96">
        <f t="shared" si="4"/>
        <v>0.80412623843579822</v>
      </c>
      <c r="Y14" s="96">
        <f t="shared" si="4"/>
        <v>0.80412702527543745</v>
      </c>
      <c r="Z14" s="96">
        <f t="shared" si="4"/>
        <v>0.80467652718005966</v>
      </c>
      <c r="AA14" s="96">
        <f t="shared" si="4"/>
        <v>0.80459294998030717</v>
      </c>
      <c r="AB14" s="96">
        <f t="shared" si="4"/>
        <v>0.80504166513170006</v>
      </c>
      <c r="AC14" s="96">
        <f t="shared" si="4"/>
        <v>0.85108884352257308</v>
      </c>
      <c r="AD14" s="96">
        <f t="shared" si="4"/>
        <v>0.85098230942425224</v>
      </c>
      <c r="AE14" s="96">
        <f t="shared" si="4"/>
        <v>0.85139318692854504</v>
      </c>
      <c r="AF14" s="96">
        <f t="shared" si="4"/>
        <v>0.85139318692854504</v>
      </c>
      <c r="AG14" s="96">
        <f t="shared" si="4"/>
        <v>0.85130087689949496</v>
      </c>
      <c r="AH14" s="96">
        <f t="shared" si="4"/>
        <v>0.85130087689949496</v>
      </c>
      <c r="AI14" s="96">
        <f t="shared" si="4"/>
        <v>0.85130087689949496</v>
      </c>
      <c r="AJ14" s="96">
        <f t="shared" si="4"/>
        <v>0.85151057671762398</v>
      </c>
      <c r="AK14" s="96">
        <f t="shared" si="4"/>
        <v>0.85162778119237859</v>
      </c>
      <c r="AL14" s="96">
        <f t="shared" si="4"/>
        <v>0.85195935574375481</v>
      </c>
      <c r="AM14" s="96">
        <f t="shared" si="4"/>
        <v>0.85244109370325083</v>
      </c>
      <c r="AN14" s="96">
        <f t="shared" si="4"/>
        <v>0.85300722043643096</v>
      </c>
      <c r="AO14" s="96">
        <f t="shared" si="4"/>
        <v>0.87863667263237988</v>
      </c>
      <c r="AP14" s="96">
        <f t="shared" si="4"/>
        <v>0.87860656332374065</v>
      </c>
      <c r="AQ14" s="96">
        <f t="shared" si="4"/>
        <v>0.87879917850394851</v>
      </c>
      <c r="AR14" s="96">
        <f t="shared" si="4"/>
        <v>0.87879917850394851</v>
      </c>
      <c r="AS14" s="96">
        <f t="shared" si="4"/>
        <v>0.87875596858548821</v>
      </c>
      <c r="AT14" s="96">
        <f t="shared" si="4"/>
        <v>0.87875596858548821</v>
      </c>
      <c r="AU14" s="96">
        <f t="shared" si="4"/>
        <v>0.87875596858548821</v>
      </c>
      <c r="AV14" s="96">
        <f t="shared" si="4"/>
        <v>0.87885802372613908</v>
      </c>
      <c r="AW14" s="96">
        <f t="shared" si="4"/>
        <v>0.87891681183518944</v>
      </c>
      <c r="AX14" s="96">
        <f t="shared" si="4"/>
        <v>0.87909954198350715</v>
      </c>
      <c r="AY14" s="96">
        <f t="shared" si="4"/>
        <v>0.87932581991688097</v>
      </c>
      <c r="AZ14" s="96">
        <f t="shared" si="4"/>
        <v>0.87963323268206028</v>
      </c>
      <c r="BA14" s="96">
        <f t="shared" si="4"/>
        <v>0.92823354157346449</v>
      </c>
      <c r="BB14" s="96">
        <f t="shared" si="4"/>
        <v>0.92821008733061017</v>
      </c>
      <c r="BC14" s="96">
        <f t="shared" si="4"/>
        <v>0.92828638650244621</v>
      </c>
      <c r="BD14" s="96">
        <f t="shared" si="4"/>
        <v>0.92828638650244621</v>
      </c>
      <c r="BE14" s="96">
        <f t="shared" si="4"/>
        <v>0.92826544244666542</v>
      </c>
      <c r="BF14" s="96">
        <f t="shared" si="4"/>
        <v>0.92826544244666542</v>
      </c>
      <c r="BG14" s="96">
        <f t="shared" si="4"/>
        <v>0.92826544244666542</v>
      </c>
      <c r="BH14" s="96">
        <f t="shared" si="4"/>
        <v>0.92830800701985139</v>
      </c>
      <c r="BI14" s="96">
        <f t="shared" si="4"/>
        <v>0.92832961450469931</v>
      </c>
      <c r="BJ14" s="96">
        <f t="shared" si="4"/>
        <v>0.92839100287960463</v>
      </c>
      <c r="BK14" s="96">
        <f t="shared" si="4"/>
        <v>0.92848103017959138</v>
      </c>
      <c r="BL14" s="96">
        <f t="shared" si="4"/>
        <v>0.92858652540183406</v>
      </c>
    </row>
    <row r="15" spans="2:64" x14ac:dyDescent="0.15">
      <c r="B15" s="33" t="s">
        <v>677</v>
      </c>
      <c r="D15" s="75"/>
      <c r="E15" s="63">
        <f t="shared" ref="E15:AJ15" si="5">E23</f>
        <v>0</v>
      </c>
      <c r="F15" s="63">
        <f t="shared" si="5"/>
        <v>0</v>
      </c>
      <c r="G15" s="63">
        <f t="shared" si="5"/>
        <v>0</v>
      </c>
      <c r="H15" s="63">
        <f t="shared" si="5"/>
        <v>0</v>
      </c>
      <c r="I15" s="63">
        <f t="shared" si="5"/>
        <v>0</v>
      </c>
      <c r="J15" s="63">
        <f t="shared" si="5"/>
        <v>0</v>
      </c>
      <c r="K15" s="63">
        <f t="shared" si="5"/>
        <v>0</v>
      </c>
      <c r="L15" s="63">
        <f t="shared" si="5"/>
        <v>0</v>
      </c>
      <c r="M15" s="63">
        <f t="shared" si="5"/>
        <v>0</v>
      </c>
      <c r="N15" s="63">
        <f t="shared" si="5"/>
        <v>17024</v>
      </c>
      <c r="O15" s="63">
        <f t="shared" si="5"/>
        <v>17024</v>
      </c>
      <c r="P15" s="63">
        <f t="shared" si="5"/>
        <v>32832</v>
      </c>
      <c r="Q15" s="63">
        <f t="shared" si="5"/>
        <v>59319.8</v>
      </c>
      <c r="R15" s="63">
        <f t="shared" si="5"/>
        <v>80256.2</v>
      </c>
      <c r="S15" s="63">
        <f t="shared" si="5"/>
        <v>160512.4</v>
      </c>
      <c r="T15" s="63">
        <f t="shared" si="5"/>
        <v>160512.4</v>
      </c>
      <c r="U15" s="63">
        <f t="shared" si="5"/>
        <v>160512.4</v>
      </c>
      <c r="V15" s="63">
        <f t="shared" si="5"/>
        <v>160512.4</v>
      </c>
      <c r="W15" s="63">
        <f t="shared" si="5"/>
        <v>160512.4</v>
      </c>
      <c r="X15" s="63">
        <f t="shared" si="5"/>
        <v>181448.80000000002</v>
      </c>
      <c r="Y15" s="63">
        <f t="shared" si="5"/>
        <v>202385.2</v>
      </c>
      <c r="Z15" s="63">
        <f t="shared" si="5"/>
        <v>202735.2</v>
      </c>
      <c r="AA15" s="63">
        <f t="shared" si="5"/>
        <v>244608</v>
      </c>
      <c r="AB15" s="63">
        <f t="shared" si="5"/>
        <v>244933</v>
      </c>
      <c r="AC15" s="63">
        <f t="shared" si="5"/>
        <v>218403.08000000002</v>
      </c>
      <c r="AD15" s="63">
        <f t="shared" si="5"/>
        <v>345706.96</v>
      </c>
      <c r="AE15" s="63">
        <f t="shared" si="5"/>
        <v>391694.06</v>
      </c>
      <c r="AF15" s="63">
        <f t="shared" si="5"/>
        <v>391694.06</v>
      </c>
      <c r="AG15" s="63">
        <f t="shared" si="5"/>
        <v>437106.16000000003</v>
      </c>
      <c r="AH15" s="63">
        <f t="shared" si="5"/>
        <v>437106.16000000003</v>
      </c>
      <c r="AI15" s="63">
        <f t="shared" si="5"/>
        <v>437106.16000000003</v>
      </c>
      <c r="AJ15" s="63">
        <f t="shared" si="5"/>
        <v>391844.06</v>
      </c>
      <c r="AK15" s="63">
        <f t="shared" ref="AK15:BL15" si="6">AK23</f>
        <v>391994.06</v>
      </c>
      <c r="AL15" s="63">
        <f t="shared" si="6"/>
        <v>346931.96</v>
      </c>
      <c r="AM15" s="63">
        <f t="shared" si="6"/>
        <v>306361.07</v>
      </c>
      <c r="AN15" s="63">
        <f t="shared" si="6"/>
        <v>261273.97</v>
      </c>
      <c r="AO15" s="63">
        <f t="shared" si="6"/>
        <v>203815.443</v>
      </c>
      <c r="AP15" s="63">
        <f t="shared" si="6"/>
        <v>330287.33999999997</v>
      </c>
      <c r="AQ15" s="63">
        <f t="shared" si="6"/>
        <v>369571.61300000001</v>
      </c>
      <c r="AR15" s="63">
        <f t="shared" si="6"/>
        <v>369571.61300000001</v>
      </c>
      <c r="AS15" s="63">
        <f t="shared" si="6"/>
        <v>413497.92499999999</v>
      </c>
      <c r="AT15" s="63">
        <f t="shared" si="6"/>
        <v>413497.92499999999</v>
      </c>
      <c r="AU15" s="63">
        <f t="shared" si="6"/>
        <v>413497.92499999999</v>
      </c>
      <c r="AV15" s="63">
        <f t="shared" si="6"/>
        <v>369781.61300000001</v>
      </c>
      <c r="AW15" s="63">
        <f t="shared" si="6"/>
        <v>369991.61300000001</v>
      </c>
      <c r="AX15" s="63">
        <f t="shared" si="6"/>
        <v>332002.33999999997</v>
      </c>
      <c r="AY15" s="63">
        <f t="shared" si="6"/>
        <v>288531.02799999999</v>
      </c>
      <c r="AZ15" s="63">
        <f t="shared" si="6"/>
        <v>250506.75499999998</v>
      </c>
      <c r="BA15" s="63">
        <f t="shared" si="6"/>
        <v>175719.84269999998</v>
      </c>
      <c r="BB15" s="63">
        <f t="shared" si="6"/>
        <v>279729.56429999997</v>
      </c>
      <c r="BC15" s="63">
        <f t="shared" si="6"/>
        <v>313009.16480000003</v>
      </c>
      <c r="BD15" s="63">
        <f t="shared" si="6"/>
        <v>313009.16480000003</v>
      </c>
      <c r="BE15" s="63">
        <f t="shared" si="6"/>
        <v>351894.68539999996</v>
      </c>
      <c r="BF15" s="63">
        <f t="shared" si="6"/>
        <v>351894.68539999996</v>
      </c>
      <c r="BG15" s="63">
        <f t="shared" si="6"/>
        <v>351894.68539999996</v>
      </c>
      <c r="BH15" s="63">
        <f t="shared" si="6"/>
        <v>313219.16480000003</v>
      </c>
      <c r="BI15" s="63">
        <f t="shared" si="6"/>
        <v>313429.16480000003</v>
      </c>
      <c r="BJ15" s="63">
        <f t="shared" si="6"/>
        <v>281444.56429999997</v>
      </c>
      <c r="BK15" s="63">
        <f t="shared" si="6"/>
        <v>243014.04369999998</v>
      </c>
      <c r="BL15" s="63">
        <f t="shared" si="6"/>
        <v>210994.44320000001</v>
      </c>
    </row>
    <row r="16" spans="2:64" x14ac:dyDescent="0.15">
      <c r="B16" s="33" t="s">
        <v>678</v>
      </c>
      <c r="D16" s="75"/>
      <c r="E16" s="63">
        <f t="shared" ref="E16:AJ16" si="7">E31</f>
        <v>0</v>
      </c>
      <c r="F16" s="63">
        <f t="shared" si="7"/>
        <v>0</v>
      </c>
      <c r="G16" s="63">
        <f t="shared" si="7"/>
        <v>0</v>
      </c>
      <c r="H16" s="63">
        <f t="shared" si="7"/>
        <v>0</v>
      </c>
      <c r="I16" s="63">
        <f t="shared" si="7"/>
        <v>0</v>
      </c>
      <c r="J16" s="63">
        <f t="shared" si="7"/>
        <v>0</v>
      </c>
      <c r="K16" s="63">
        <f t="shared" si="7"/>
        <v>0</v>
      </c>
      <c r="L16" s="63">
        <f t="shared" si="7"/>
        <v>0</v>
      </c>
      <c r="M16" s="63">
        <f t="shared" si="7"/>
        <v>0</v>
      </c>
      <c r="N16" s="63">
        <f t="shared" si="7"/>
        <v>6030</v>
      </c>
      <c r="O16" s="63">
        <f t="shared" si="7"/>
        <v>6030</v>
      </c>
      <c r="P16" s="63">
        <f t="shared" si="7"/>
        <v>12060</v>
      </c>
      <c r="Q16" s="63">
        <f t="shared" si="7"/>
        <v>41647.800000000003</v>
      </c>
      <c r="R16" s="63">
        <f t="shared" si="7"/>
        <v>55530.400000000001</v>
      </c>
      <c r="S16" s="63">
        <f t="shared" si="7"/>
        <v>111060.8</v>
      </c>
      <c r="T16" s="63">
        <f t="shared" si="7"/>
        <v>111060.8</v>
      </c>
      <c r="U16" s="63">
        <f t="shared" si="7"/>
        <v>111060.8</v>
      </c>
      <c r="V16" s="63">
        <f t="shared" si="7"/>
        <v>111060.8</v>
      </c>
      <c r="W16" s="63">
        <f t="shared" si="7"/>
        <v>111060.8</v>
      </c>
      <c r="X16" s="63">
        <f t="shared" si="7"/>
        <v>124943.40000000001</v>
      </c>
      <c r="Y16" s="63">
        <f t="shared" si="7"/>
        <v>138826</v>
      </c>
      <c r="Z16" s="63">
        <f t="shared" si="7"/>
        <v>139669.75</v>
      </c>
      <c r="AA16" s="63">
        <f t="shared" si="7"/>
        <v>163964.30000000002</v>
      </c>
      <c r="AB16" s="63">
        <f t="shared" si="7"/>
        <v>164808.05000000002</v>
      </c>
      <c r="AC16" s="63">
        <f t="shared" si="7"/>
        <v>327732.12</v>
      </c>
      <c r="AD16" s="63">
        <f t="shared" si="7"/>
        <v>527375.35999999999</v>
      </c>
      <c r="AE16" s="63">
        <f t="shared" si="7"/>
        <v>593714.80000000005</v>
      </c>
      <c r="AF16" s="63">
        <f t="shared" si="7"/>
        <v>593714.80000000005</v>
      </c>
      <c r="AG16" s="63">
        <f t="shared" si="7"/>
        <v>656994.24</v>
      </c>
      <c r="AH16" s="63">
        <f t="shared" si="7"/>
        <v>656994.24</v>
      </c>
      <c r="AI16" s="63">
        <f t="shared" si="7"/>
        <v>656994.24</v>
      </c>
      <c r="AJ16" s="63">
        <f t="shared" si="7"/>
        <v>594479.80000000005</v>
      </c>
      <c r="AK16" s="63">
        <f t="shared" ref="AK16:BL16" si="8">AK31</f>
        <v>595244.80000000005</v>
      </c>
      <c r="AL16" s="63">
        <f t="shared" si="8"/>
        <v>532921.61</v>
      </c>
      <c r="AM16" s="63">
        <f t="shared" si="8"/>
        <v>466460.96</v>
      </c>
      <c r="AN16" s="63">
        <f t="shared" si="8"/>
        <v>404137.77</v>
      </c>
      <c r="AO16" s="63">
        <f t="shared" si="8"/>
        <v>821015.38899999997</v>
      </c>
      <c r="AP16" s="63">
        <f t="shared" si="8"/>
        <v>1304619.3599999999</v>
      </c>
      <c r="AQ16" s="63">
        <f t="shared" si="8"/>
        <v>1475755.0689999999</v>
      </c>
      <c r="AR16" s="63">
        <f t="shared" si="8"/>
        <v>1475755.0689999999</v>
      </c>
      <c r="AS16" s="63">
        <f t="shared" si="8"/>
        <v>1633001.7</v>
      </c>
      <c r="AT16" s="63">
        <f t="shared" si="8"/>
        <v>1633001.7</v>
      </c>
      <c r="AU16" s="63">
        <f t="shared" si="8"/>
        <v>1633001.7</v>
      </c>
      <c r="AV16" s="63">
        <f t="shared" si="8"/>
        <v>1476565.0689999999</v>
      </c>
      <c r="AW16" s="63">
        <f t="shared" si="8"/>
        <v>1477375.0689999999</v>
      </c>
      <c r="AX16" s="63">
        <f t="shared" si="8"/>
        <v>1310491.8599999999</v>
      </c>
      <c r="AY16" s="63">
        <f t="shared" si="8"/>
        <v>1154460.2290000001</v>
      </c>
      <c r="AZ16" s="63">
        <f t="shared" si="8"/>
        <v>987577.0199999999</v>
      </c>
      <c r="BA16" s="63">
        <f t="shared" si="8"/>
        <v>1567168.5842999998</v>
      </c>
      <c r="BB16" s="63">
        <f t="shared" si="8"/>
        <v>2507910.4188999999</v>
      </c>
      <c r="BC16" s="63">
        <f t="shared" si="8"/>
        <v>2826680.5038000001</v>
      </c>
      <c r="BD16" s="63">
        <f t="shared" si="8"/>
        <v>2826680.5038000001</v>
      </c>
      <c r="BE16" s="63">
        <f t="shared" si="8"/>
        <v>3135552.1685999995</v>
      </c>
      <c r="BF16" s="63">
        <f t="shared" si="8"/>
        <v>3135552.1685999995</v>
      </c>
      <c r="BG16" s="63">
        <f t="shared" si="8"/>
        <v>3135552.1685999995</v>
      </c>
      <c r="BH16" s="63">
        <f t="shared" si="8"/>
        <v>2827490.5038000001</v>
      </c>
      <c r="BI16" s="63">
        <f t="shared" si="8"/>
        <v>2828300.5038000001</v>
      </c>
      <c r="BJ16" s="63">
        <f t="shared" si="8"/>
        <v>2513782.9188999999</v>
      </c>
      <c r="BK16" s="63">
        <f t="shared" si="8"/>
        <v>2206126.2540999996</v>
      </c>
      <c r="BL16" s="63">
        <f t="shared" si="8"/>
        <v>1891608.6692000001</v>
      </c>
    </row>
    <row r="17" spans="2:66" x14ac:dyDescent="0.15">
      <c r="D17" s="75"/>
      <c r="E17" s="78"/>
      <c r="F17" s="78"/>
      <c r="G17" s="78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</row>
    <row r="18" spans="2:66" x14ac:dyDescent="0.15">
      <c r="B18" s="33" t="s">
        <v>668</v>
      </c>
      <c r="D18" s="75"/>
      <c r="E18" s="78"/>
      <c r="F18" s="78"/>
      <c r="G18" s="78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2:66" x14ac:dyDescent="0.15">
      <c r="B19" s="47" t="s">
        <v>666</v>
      </c>
      <c r="D19" s="75"/>
      <c r="E19" s="101">
        <f t="shared" ref="E19:AJ19" si="9">E66</f>
        <v>0</v>
      </c>
      <c r="F19" s="101">
        <f t="shared" si="9"/>
        <v>0</v>
      </c>
      <c r="G19" s="101">
        <f t="shared" si="9"/>
        <v>0</v>
      </c>
      <c r="H19" s="101">
        <f t="shared" si="9"/>
        <v>0</v>
      </c>
      <c r="I19" s="101">
        <f t="shared" si="9"/>
        <v>0</v>
      </c>
      <c r="J19" s="101">
        <f t="shared" si="9"/>
        <v>0</v>
      </c>
      <c r="K19" s="101">
        <f t="shared" si="9"/>
        <v>0</v>
      </c>
      <c r="L19" s="101">
        <f t="shared" si="9"/>
        <v>0</v>
      </c>
      <c r="M19" s="101">
        <f t="shared" si="9"/>
        <v>0</v>
      </c>
      <c r="N19" s="101">
        <f t="shared" si="9"/>
        <v>14</v>
      </c>
      <c r="O19" s="101">
        <f t="shared" si="9"/>
        <v>14</v>
      </c>
      <c r="P19" s="101">
        <f t="shared" si="9"/>
        <v>27</v>
      </c>
      <c r="Q19" s="101">
        <f t="shared" si="9"/>
        <v>17</v>
      </c>
      <c r="R19" s="101">
        <f t="shared" si="9"/>
        <v>23</v>
      </c>
      <c r="S19" s="101">
        <f t="shared" si="9"/>
        <v>46</v>
      </c>
      <c r="T19" s="101">
        <f t="shared" si="9"/>
        <v>46</v>
      </c>
      <c r="U19" s="101">
        <f t="shared" si="9"/>
        <v>46</v>
      </c>
      <c r="V19" s="101">
        <f t="shared" si="9"/>
        <v>46</v>
      </c>
      <c r="W19" s="101">
        <f t="shared" si="9"/>
        <v>46</v>
      </c>
      <c r="X19" s="101">
        <f t="shared" si="9"/>
        <v>52</v>
      </c>
      <c r="Y19" s="101">
        <f t="shared" si="9"/>
        <v>58</v>
      </c>
      <c r="Z19" s="101">
        <f t="shared" si="9"/>
        <v>58</v>
      </c>
      <c r="AA19" s="101">
        <f t="shared" si="9"/>
        <v>70</v>
      </c>
      <c r="AB19" s="101">
        <f t="shared" si="9"/>
        <v>70</v>
      </c>
      <c r="AC19" s="101">
        <f t="shared" si="9"/>
        <v>48</v>
      </c>
      <c r="AD19" s="101">
        <f t="shared" si="9"/>
        <v>76</v>
      </c>
      <c r="AE19" s="101">
        <f t="shared" si="9"/>
        <v>86</v>
      </c>
      <c r="AF19" s="101">
        <f t="shared" si="9"/>
        <v>86</v>
      </c>
      <c r="AG19" s="101">
        <f t="shared" si="9"/>
        <v>96</v>
      </c>
      <c r="AH19" s="101">
        <f t="shared" si="9"/>
        <v>96</v>
      </c>
      <c r="AI19" s="101">
        <f t="shared" si="9"/>
        <v>96</v>
      </c>
      <c r="AJ19" s="101">
        <f t="shared" si="9"/>
        <v>86</v>
      </c>
      <c r="AK19" s="101">
        <f t="shared" ref="AK19:BL19" si="10">AK66</f>
        <v>86</v>
      </c>
      <c r="AL19" s="101">
        <f t="shared" si="10"/>
        <v>76</v>
      </c>
      <c r="AM19" s="101">
        <f t="shared" si="10"/>
        <v>67</v>
      </c>
      <c r="AN19" s="101">
        <f t="shared" si="10"/>
        <v>57</v>
      </c>
      <c r="AO19" s="101">
        <f t="shared" si="10"/>
        <v>37</v>
      </c>
      <c r="AP19" s="101">
        <f t="shared" si="10"/>
        <v>60</v>
      </c>
      <c r="AQ19" s="101">
        <f t="shared" si="10"/>
        <v>67</v>
      </c>
      <c r="AR19" s="101">
        <f t="shared" si="10"/>
        <v>67</v>
      </c>
      <c r="AS19" s="101">
        <f t="shared" si="10"/>
        <v>75</v>
      </c>
      <c r="AT19" s="101">
        <f t="shared" si="10"/>
        <v>75</v>
      </c>
      <c r="AU19" s="101">
        <f t="shared" si="10"/>
        <v>75</v>
      </c>
      <c r="AV19" s="101">
        <f t="shared" si="10"/>
        <v>67</v>
      </c>
      <c r="AW19" s="101">
        <f t="shared" si="10"/>
        <v>67</v>
      </c>
      <c r="AX19" s="101">
        <f t="shared" si="10"/>
        <v>60</v>
      </c>
      <c r="AY19" s="101">
        <f t="shared" si="10"/>
        <v>52</v>
      </c>
      <c r="AZ19" s="101">
        <f t="shared" si="10"/>
        <v>45</v>
      </c>
      <c r="BA19" s="101">
        <f t="shared" si="10"/>
        <v>27</v>
      </c>
      <c r="BB19" s="101">
        <f t="shared" si="10"/>
        <v>43</v>
      </c>
      <c r="BC19" s="101">
        <f t="shared" si="10"/>
        <v>48</v>
      </c>
      <c r="BD19" s="101">
        <f t="shared" si="10"/>
        <v>48</v>
      </c>
      <c r="BE19" s="101">
        <f t="shared" si="10"/>
        <v>54</v>
      </c>
      <c r="BF19" s="101">
        <f t="shared" si="10"/>
        <v>54</v>
      </c>
      <c r="BG19" s="101">
        <f t="shared" si="10"/>
        <v>54</v>
      </c>
      <c r="BH19" s="101">
        <f t="shared" si="10"/>
        <v>48</v>
      </c>
      <c r="BI19" s="101">
        <f t="shared" si="10"/>
        <v>48</v>
      </c>
      <c r="BJ19" s="101">
        <f t="shared" si="10"/>
        <v>43</v>
      </c>
      <c r="BK19" s="101">
        <f t="shared" si="10"/>
        <v>37</v>
      </c>
      <c r="BL19" s="101">
        <f t="shared" si="10"/>
        <v>32</v>
      </c>
    </row>
    <row r="20" spans="2:66" x14ac:dyDescent="0.15">
      <c r="B20" s="47" t="s">
        <v>681</v>
      </c>
      <c r="D20" s="75"/>
      <c r="E20" s="101">
        <f t="shared" ref="E20:AJ20" si="11">E19*E47</f>
        <v>0</v>
      </c>
      <c r="F20" s="180">
        <f t="shared" si="11"/>
        <v>0</v>
      </c>
      <c r="G20" s="180">
        <f t="shared" si="11"/>
        <v>0</v>
      </c>
      <c r="H20" s="180">
        <f t="shared" si="11"/>
        <v>0</v>
      </c>
      <c r="I20" s="180">
        <f t="shared" si="11"/>
        <v>0</v>
      </c>
      <c r="J20" s="180">
        <f t="shared" si="11"/>
        <v>0</v>
      </c>
      <c r="K20" s="180">
        <f t="shared" si="11"/>
        <v>0</v>
      </c>
      <c r="L20" s="180">
        <f t="shared" si="11"/>
        <v>0</v>
      </c>
      <c r="M20" s="180">
        <f t="shared" si="11"/>
        <v>0</v>
      </c>
      <c r="N20" s="180">
        <f t="shared" si="11"/>
        <v>28000</v>
      </c>
      <c r="O20" s="180">
        <f t="shared" si="11"/>
        <v>28000</v>
      </c>
      <c r="P20" s="180">
        <f t="shared" si="11"/>
        <v>54000</v>
      </c>
      <c r="Q20" s="180">
        <f t="shared" si="11"/>
        <v>70125</v>
      </c>
      <c r="R20" s="180">
        <f t="shared" si="11"/>
        <v>94875</v>
      </c>
      <c r="S20" s="180">
        <f t="shared" si="11"/>
        <v>189750</v>
      </c>
      <c r="T20" s="180">
        <f t="shared" si="11"/>
        <v>189750</v>
      </c>
      <c r="U20" s="180">
        <f t="shared" si="11"/>
        <v>189750</v>
      </c>
      <c r="V20" s="180">
        <f t="shared" si="11"/>
        <v>189750</v>
      </c>
      <c r="W20" s="180">
        <f t="shared" si="11"/>
        <v>189750</v>
      </c>
      <c r="X20" s="180">
        <f t="shared" si="11"/>
        <v>214500</v>
      </c>
      <c r="Y20" s="180">
        <f t="shared" si="11"/>
        <v>239250</v>
      </c>
      <c r="Z20" s="180">
        <f t="shared" si="11"/>
        <v>239250</v>
      </c>
      <c r="AA20" s="180">
        <f t="shared" si="11"/>
        <v>288750</v>
      </c>
      <c r="AB20" s="180">
        <f t="shared" si="11"/>
        <v>288750</v>
      </c>
      <c r="AC20" s="180">
        <f t="shared" si="11"/>
        <v>244800</v>
      </c>
      <c r="AD20" s="180">
        <f t="shared" si="11"/>
        <v>387600</v>
      </c>
      <c r="AE20" s="180">
        <f t="shared" si="11"/>
        <v>438600</v>
      </c>
      <c r="AF20" s="180">
        <f t="shared" si="11"/>
        <v>438600</v>
      </c>
      <c r="AG20" s="180">
        <f t="shared" si="11"/>
        <v>489600</v>
      </c>
      <c r="AH20" s="180">
        <f t="shared" si="11"/>
        <v>489600</v>
      </c>
      <c r="AI20" s="180">
        <f t="shared" si="11"/>
        <v>489600</v>
      </c>
      <c r="AJ20" s="180">
        <f t="shared" si="11"/>
        <v>438600</v>
      </c>
      <c r="AK20" s="180">
        <f t="shared" ref="AK20:BL20" si="12">AK19*AK47</f>
        <v>438600</v>
      </c>
      <c r="AL20" s="180">
        <f t="shared" si="12"/>
        <v>387600</v>
      </c>
      <c r="AM20" s="180">
        <f t="shared" si="12"/>
        <v>341700</v>
      </c>
      <c r="AN20" s="180">
        <f t="shared" si="12"/>
        <v>290700</v>
      </c>
      <c r="AO20" s="180">
        <f t="shared" si="12"/>
        <v>216450</v>
      </c>
      <c r="AP20" s="180">
        <f t="shared" si="12"/>
        <v>351000</v>
      </c>
      <c r="AQ20" s="180">
        <f t="shared" si="12"/>
        <v>391950</v>
      </c>
      <c r="AR20" s="180">
        <f t="shared" si="12"/>
        <v>391950</v>
      </c>
      <c r="AS20" s="180">
        <f t="shared" si="12"/>
        <v>438750</v>
      </c>
      <c r="AT20" s="180">
        <f t="shared" si="12"/>
        <v>438750</v>
      </c>
      <c r="AU20" s="180">
        <f t="shared" si="12"/>
        <v>438750</v>
      </c>
      <c r="AV20" s="180">
        <f t="shared" si="12"/>
        <v>391950</v>
      </c>
      <c r="AW20" s="180">
        <f t="shared" si="12"/>
        <v>391950</v>
      </c>
      <c r="AX20" s="180">
        <f t="shared" si="12"/>
        <v>351000</v>
      </c>
      <c r="AY20" s="180">
        <f t="shared" si="12"/>
        <v>304200</v>
      </c>
      <c r="AZ20" s="180">
        <f t="shared" si="12"/>
        <v>263250</v>
      </c>
      <c r="BA20" s="180">
        <f t="shared" si="12"/>
        <v>176175</v>
      </c>
      <c r="BB20" s="180">
        <f t="shared" si="12"/>
        <v>280575</v>
      </c>
      <c r="BC20" s="180">
        <f t="shared" si="12"/>
        <v>313200</v>
      </c>
      <c r="BD20" s="180">
        <f t="shared" si="12"/>
        <v>313200</v>
      </c>
      <c r="BE20" s="180">
        <f t="shared" si="12"/>
        <v>352350</v>
      </c>
      <c r="BF20" s="180">
        <f t="shared" si="12"/>
        <v>352350</v>
      </c>
      <c r="BG20" s="180">
        <f t="shared" si="12"/>
        <v>352350</v>
      </c>
      <c r="BH20" s="180">
        <f t="shared" si="12"/>
        <v>313200</v>
      </c>
      <c r="BI20" s="180">
        <f t="shared" si="12"/>
        <v>313200</v>
      </c>
      <c r="BJ20" s="180">
        <f t="shared" si="12"/>
        <v>280575</v>
      </c>
      <c r="BK20" s="180">
        <f t="shared" si="12"/>
        <v>241425</v>
      </c>
      <c r="BL20" s="180">
        <f t="shared" si="12"/>
        <v>208800</v>
      </c>
    </row>
    <row r="21" spans="2:66" x14ac:dyDescent="0.15">
      <c r="B21" s="47" t="s">
        <v>665</v>
      </c>
      <c r="D21" s="75"/>
      <c r="E21" s="104">
        <f t="shared" ref="E21:AJ21" si="13">E19*E59</f>
        <v>0</v>
      </c>
      <c r="F21" s="104">
        <f t="shared" si="13"/>
        <v>0</v>
      </c>
      <c r="G21" s="104">
        <f t="shared" si="13"/>
        <v>0</v>
      </c>
      <c r="H21" s="104">
        <f t="shared" si="13"/>
        <v>0</v>
      </c>
      <c r="I21" s="104">
        <f t="shared" si="13"/>
        <v>0</v>
      </c>
      <c r="J21" s="104">
        <f t="shared" si="13"/>
        <v>0</v>
      </c>
      <c r="K21" s="104">
        <f t="shared" si="13"/>
        <v>0</v>
      </c>
      <c r="L21" s="104">
        <f t="shared" si="13"/>
        <v>0</v>
      </c>
      <c r="M21" s="104">
        <f t="shared" si="13"/>
        <v>0</v>
      </c>
      <c r="N21" s="104">
        <f t="shared" si="13"/>
        <v>15274</v>
      </c>
      <c r="O21" s="104">
        <f t="shared" si="13"/>
        <v>15274</v>
      </c>
      <c r="P21" s="104">
        <f t="shared" si="13"/>
        <v>29457</v>
      </c>
      <c r="Q21" s="104">
        <f t="shared" si="13"/>
        <v>55707.3</v>
      </c>
      <c r="R21" s="104">
        <f t="shared" si="13"/>
        <v>75368.7</v>
      </c>
      <c r="S21" s="104">
        <f t="shared" si="13"/>
        <v>150737.4</v>
      </c>
      <c r="T21" s="104">
        <f t="shared" si="13"/>
        <v>150737.4</v>
      </c>
      <c r="U21" s="104">
        <f t="shared" si="13"/>
        <v>150737.4</v>
      </c>
      <c r="V21" s="104">
        <f t="shared" si="13"/>
        <v>150737.4</v>
      </c>
      <c r="W21" s="104">
        <f t="shared" si="13"/>
        <v>150737.4</v>
      </c>
      <c r="X21" s="104">
        <f t="shared" si="13"/>
        <v>170398.80000000002</v>
      </c>
      <c r="Y21" s="104">
        <f t="shared" si="13"/>
        <v>190060.2</v>
      </c>
      <c r="Z21" s="104">
        <f t="shared" si="13"/>
        <v>190060.2</v>
      </c>
      <c r="AA21" s="104">
        <f t="shared" si="13"/>
        <v>229383</v>
      </c>
      <c r="AB21" s="104">
        <f t="shared" si="13"/>
        <v>229383</v>
      </c>
      <c r="AC21" s="104">
        <f t="shared" si="13"/>
        <v>206578.08000000002</v>
      </c>
      <c r="AD21" s="104">
        <f t="shared" si="13"/>
        <v>327081.96000000002</v>
      </c>
      <c r="AE21" s="104">
        <f t="shared" si="13"/>
        <v>370119.06</v>
      </c>
      <c r="AF21" s="104">
        <f t="shared" si="13"/>
        <v>370119.06</v>
      </c>
      <c r="AG21" s="104">
        <f t="shared" si="13"/>
        <v>413156.16000000003</v>
      </c>
      <c r="AH21" s="104">
        <f t="shared" si="13"/>
        <v>413156.16000000003</v>
      </c>
      <c r="AI21" s="104">
        <f t="shared" si="13"/>
        <v>413156.16000000003</v>
      </c>
      <c r="AJ21" s="104">
        <f t="shared" si="13"/>
        <v>370119.06</v>
      </c>
      <c r="AK21" s="104">
        <f t="shared" ref="AK21:BL21" si="14">AK19*AK59</f>
        <v>370119.06</v>
      </c>
      <c r="AL21" s="104">
        <f t="shared" si="14"/>
        <v>327081.96000000002</v>
      </c>
      <c r="AM21" s="104">
        <f t="shared" si="14"/>
        <v>288348.57</v>
      </c>
      <c r="AN21" s="104">
        <f t="shared" si="14"/>
        <v>245311.47</v>
      </c>
      <c r="AO21" s="104">
        <f t="shared" si="14"/>
        <v>188590.443</v>
      </c>
      <c r="AP21" s="104">
        <f t="shared" si="14"/>
        <v>305822.33999999997</v>
      </c>
      <c r="AQ21" s="104">
        <f t="shared" si="14"/>
        <v>341501.61300000001</v>
      </c>
      <c r="AR21" s="104">
        <f t="shared" si="14"/>
        <v>341501.61300000001</v>
      </c>
      <c r="AS21" s="104">
        <f t="shared" si="14"/>
        <v>382277.92499999999</v>
      </c>
      <c r="AT21" s="104">
        <f t="shared" si="14"/>
        <v>382277.92499999999</v>
      </c>
      <c r="AU21" s="104">
        <f t="shared" si="14"/>
        <v>382277.92499999999</v>
      </c>
      <c r="AV21" s="104">
        <f t="shared" si="14"/>
        <v>341501.61300000001</v>
      </c>
      <c r="AW21" s="104">
        <f t="shared" si="14"/>
        <v>341501.61300000001</v>
      </c>
      <c r="AX21" s="104">
        <f t="shared" si="14"/>
        <v>305822.33999999997</v>
      </c>
      <c r="AY21" s="104">
        <f t="shared" si="14"/>
        <v>265046.02799999999</v>
      </c>
      <c r="AZ21" s="104">
        <f t="shared" si="14"/>
        <v>229366.75499999998</v>
      </c>
      <c r="BA21" s="104">
        <f t="shared" si="14"/>
        <v>162699.84269999998</v>
      </c>
      <c r="BB21" s="104">
        <f t="shared" si="14"/>
        <v>259114.5643</v>
      </c>
      <c r="BC21" s="104">
        <f t="shared" si="14"/>
        <v>289244.16480000003</v>
      </c>
      <c r="BD21" s="104">
        <f t="shared" si="14"/>
        <v>289244.16480000003</v>
      </c>
      <c r="BE21" s="104">
        <f t="shared" si="14"/>
        <v>325399.68539999996</v>
      </c>
      <c r="BF21" s="104">
        <f t="shared" si="14"/>
        <v>325399.68539999996</v>
      </c>
      <c r="BG21" s="104">
        <f t="shared" si="14"/>
        <v>325399.68539999996</v>
      </c>
      <c r="BH21" s="104">
        <f t="shared" si="14"/>
        <v>289244.16480000003</v>
      </c>
      <c r="BI21" s="104">
        <f t="shared" si="14"/>
        <v>289244.16480000003</v>
      </c>
      <c r="BJ21" s="104">
        <f t="shared" si="14"/>
        <v>259114.5643</v>
      </c>
      <c r="BK21" s="104">
        <f t="shared" si="14"/>
        <v>222959.04369999998</v>
      </c>
      <c r="BL21" s="104">
        <f t="shared" si="14"/>
        <v>192829.44320000001</v>
      </c>
    </row>
    <row r="22" spans="2:66" x14ac:dyDescent="0.15">
      <c r="B22" s="47" t="s">
        <v>667</v>
      </c>
      <c r="D22" s="75"/>
      <c r="E22" s="63">
        <f t="shared" ref="E22:AJ22" si="15">E75</f>
        <v>0</v>
      </c>
      <c r="F22" s="63">
        <f t="shared" si="15"/>
        <v>0</v>
      </c>
      <c r="G22" s="63">
        <f t="shared" si="15"/>
        <v>0</v>
      </c>
      <c r="H22" s="63">
        <f t="shared" si="15"/>
        <v>0</v>
      </c>
      <c r="I22" s="63">
        <f t="shared" si="15"/>
        <v>0</v>
      </c>
      <c r="J22" s="63">
        <f t="shared" si="15"/>
        <v>0</v>
      </c>
      <c r="K22" s="63">
        <f t="shared" si="15"/>
        <v>0</v>
      </c>
      <c r="L22" s="63">
        <f t="shared" si="15"/>
        <v>0</v>
      </c>
      <c r="M22" s="63">
        <f t="shared" si="15"/>
        <v>0</v>
      </c>
      <c r="N22" s="63">
        <f t="shared" si="15"/>
        <v>1750</v>
      </c>
      <c r="O22" s="63">
        <f t="shared" si="15"/>
        <v>1750</v>
      </c>
      <c r="P22" s="63">
        <f t="shared" si="15"/>
        <v>3375</v>
      </c>
      <c r="Q22" s="63">
        <f t="shared" si="15"/>
        <v>3612.5</v>
      </c>
      <c r="R22" s="63">
        <f t="shared" si="15"/>
        <v>4887.5</v>
      </c>
      <c r="S22" s="63">
        <f t="shared" si="15"/>
        <v>9775</v>
      </c>
      <c r="T22" s="63">
        <f t="shared" si="15"/>
        <v>9775</v>
      </c>
      <c r="U22" s="63">
        <f t="shared" si="15"/>
        <v>9775</v>
      </c>
      <c r="V22" s="63">
        <f t="shared" si="15"/>
        <v>9775</v>
      </c>
      <c r="W22" s="63">
        <f t="shared" si="15"/>
        <v>9775</v>
      </c>
      <c r="X22" s="63">
        <f t="shared" si="15"/>
        <v>11050</v>
      </c>
      <c r="Y22" s="63">
        <f t="shared" si="15"/>
        <v>12325</v>
      </c>
      <c r="Z22" s="63">
        <f t="shared" si="15"/>
        <v>12675</v>
      </c>
      <c r="AA22" s="63">
        <f t="shared" si="15"/>
        <v>15225</v>
      </c>
      <c r="AB22" s="63">
        <f t="shared" si="15"/>
        <v>15550</v>
      </c>
      <c r="AC22" s="63">
        <f t="shared" si="15"/>
        <v>11825</v>
      </c>
      <c r="AD22" s="63">
        <f t="shared" si="15"/>
        <v>18625</v>
      </c>
      <c r="AE22" s="63">
        <f t="shared" si="15"/>
        <v>21575</v>
      </c>
      <c r="AF22" s="63">
        <f t="shared" si="15"/>
        <v>21575</v>
      </c>
      <c r="AG22" s="63">
        <f t="shared" si="15"/>
        <v>23950</v>
      </c>
      <c r="AH22" s="63">
        <f t="shared" si="15"/>
        <v>23950</v>
      </c>
      <c r="AI22" s="63">
        <f t="shared" si="15"/>
        <v>23950</v>
      </c>
      <c r="AJ22" s="63">
        <f t="shared" si="15"/>
        <v>21725</v>
      </c>
      <c r="AK22" s="63">
        <f t="shared" ref="AK22:BL22" si="16">AK75</f>
        <v>21875</v>
      </c>
      <c r="AL22" s="63">
        <f t="shared" si="16"/>
        <v>19850</v>
      </c>
      <c r="AM22" s="63">
        <f t="shared" si="16"/>
        <v>18012.5</v>
      </c>
      <c r="AN22" s="63">
        <f t="shared" si="16"/>
        <v>15962.5</v>
      </c>
      <c r="AO22" s="63">
        <f t="shared" si="16"/>
        <v>15225</v>
      </c>
      <c r="AP22" s="63">
        <f t="shared" si="16"/>
        <v>24465</v>
      </c>
      <c r="AQ22" s="63">
        <f t="shared" si="16"/>
        <v>28070</v>
      </c>
      <c r="AR22" s="63">
        <f t="shared" si="16"/>
        <v>28070</v>
      </c>
      <c r="AS22" s="63">
        <f t="shared" si="16"/>
        <v>31220</v>
      </c>
      <c r="AT22" s="63">
        <f t="shared" si="16"/>
        <v>31220</v>
      </c>
      <c r="AU22" s="63">
        <f t="shared" si="16"/>
        <v>31220</v>
      </c>
      <c r="AV22" s="63">
        <f t="shared" si="16"/>
        <v>28280</v>
      </c>
      <c r="AW22" s="63">
        <f t="shared" si="16"/>
        <v>28490</v>
      </c>
      <c r="AX22" s="63">
        <f t="shared" si="16"/>
        <v>26180</v>
      </c>
      <c r="AY22" s="63">
        <f t="shared" si="16"/>
        <v>23485</v>
      </c>
      <c r="AZ22" s="63">
        <f t="shared" si="16"/>
        <v>21140</v>
      </c>
      <c r="BA22" s="63">
        <f t="shared" si="16"/>
        <v>13020</v>
      </c>
      <c r="BB22" s="63">
        <f t="shared" si="16"/>
        <v>20615</v>
      </c>
      <c r="BC22" s="63">
        <f t="shared" si="16"/>
        <v>23765</v>
      </c>
      <c r="BD22" s="63">
        <f t="shared" si="16"/>
        <v>23765</v>
      </c>
      <c r="BE22" s="63">
        <f t="shared" si="16"/>
        <v>26495</v>
      </c>
      <c r="BF22" s="63">
        <f t="shared" si="16"/>
        <v>26495</v>
      </c>
      <c r="BG22" s="63">
        <f t="shared" si="16"/>
        <v>26495</v>
      </c>
      <c r="BH22" s="63">
        <f t="shared" si="16"/>
        <v>23975</v>
      </c>
      <c r="BI22" s="63">
        <f t="shared" si="16"/>
        <v>24185</v>
      </c>
      <c r="BJ22" s="63">
        <f t="shared" si="16"/>
        <v>22330</v>
      </c>
      <c r="BK22" s="63">
        <f t="shared" si="16"/>
        <v>20055</v>
      </c>
      <c r="BL22" s="63">
        <f t="shared" si="16"/>
        <v>18165</v>
      </c>
      <c r="BN22" s="104">
        <f>BL20+BL22</f>
        <v>226965</v>
      </c>
    </row>
    <row r="23" spans="2:66" x14ac:dyDescent="0.15">
      <c r="B23" s="47" t="s">
        <v>669</v>
      </c>
      <c r="D23" s="75"/>
      <c r="E23" s="63">
        <f>SUM(E21:E22)</f>
        <v>0</v>
      </c>
      <c r="F23" s="63">
        <f t="shared" ref="F23:BL23" si="17">SUM(F21:F22)</f>
        <v>0</v>
      </c>
      <c r="G23" s="63">
        <f t="shared" si="17"/>
        <v>0</v>
      </c>
      <c r="H23" s="63">
        <f t="shared" si="17"/>
        <v>0</v>
      </c>
      <c r="I23" s="63">
        <f t="shared" si="17"/>
        <v>0</v>
      </c>
      <c r="J23" s="63">
        <f t="shared" si="17"/>
        <v>0</v>
      </c>
      <c r="K23" s="63">
        <f t="shared" si="17"/>
        <v>0</v>
      </c>
      <c r="L23" s="63">
        <f t="shared" si="17"/>
        <v>0</v>
      </c>
      <c r="M23" s="63">
        <f t="shared" si="17"/>
        <v>0</v>
      </c>
      <c r="N23" s="63">
        <f t="shared" si="17"/>
        <v>17024</v>
      </c>
      <c r="O23" s="63">
        <f t="shared" si="17"/>
        <v>17024</v>
      </c>
      <c r="P23" s="63">
        <f t="shared" si="17"/>
        <v>32832</v>
      </c>
      <c r="Q23" s="63">
        <f t="shared" si="17"/>
        <v>59319.8</v>
      </c>
      <c r="R23" s="63">
        <f t="shared" si="17"/>
        <v>80256.2</v>
      </c>
      <c r="S23" s="63">
        <f t="shared" si="17"/>
        <v>160512.4</v>
      </c>
      <c r="T23" s="63">
        <f t="shared" si="17"/>
        <v>160512.4</v>
      </c>
      <c r="U23" s="63">
        <f t="shared" si="17"/>
        <v>160512.4</v>
      </c>
      <c r="V23" s="63">
        <f t="shared" si="17"/>
        <v>160512.4</v>
      </c>
      <c r="W23" s="63">
        <f t="shared" si="17"/>
        <v>160512.4</v>
      </c>
      <c r="X23" s="63">
        <f t="shared" si="17"/>
        <v>181448.80000000002</v>
      </c>
      <c r="Y23" s="63">
        <f t="shared" si="17"/>
        <v>202385.2</v>
      </c>
      <c r="Z23" s="63">
        <f t="shared" si="17"/>
        <v>202735.2</v>
      </c>
      <c r="AA23" s="63">
        <f t="shared" si="17"/>
        <v>244608</v>
      </c>
      <c r="AB23" s="63">
        <f t="shared" si="17"/>
        <v>244933</v>
      </c>
      <c r="AC23" s="63">
        <f t="shared" si="17"/>
        <v>218403.08000000002</v>
      </c>
      <c r="AD23" s="63">
        <f t="shared" si="17"/>
        <v>345706.96</v>
      </c>
      <c r="AE23" s="63">
        <f t="shared" si="17"/>
        <v>391694.06</v>
      </c>
      <c r="AF23" s="63">
        <f t="shared" si="17"/>
        <v>391694.06</v>
      </c>
      <c r="AG23" s="63">
        <f t="shared" si="17"/>
        <v>437106.16000000003</v>
      </c>
      <c r="AH23" s="63">
        <f t="shared" si="17"/>
        <v>437106.16000000003</v>
      </c>
      <c r="AI23" s="63">
        <f t="shared" si="17"/>
        <v>437106.16000000003</v>
      </c>
      <c r="AJ23" s="63">
        <f t="shared" si="17"/>
        <v>391844.06</v>
      </c>
      <c r="AK23" s="63">
        <f t="shared" si="17"/>
        <v>391994.06</v>
      </c>
      <c r="AL23" s="63">
        <f t="shared" si="17"/>
        <v>346931.96</v>
      </c>
      <c r="AM23" s="63">
        <f t="shared" si="17"/>
        <v>306361.07</v>
      </c>
      <c r="AN23" s="63">
        <f t="shared" si="17"/>
        <v>261273.97</v>
      </c>
      <c r="AO23" s="63">
        <f t="shared" si="17"/>
        <v>203815.443</v>
      </c>
      <c r="AP23" s="63">
        <f t="shared" si="17"/>
        <v>330287.33999999997</v>
      </c>
      <c r="AQ23" s="63">
        <f t="shared" si="17"/>
        <v>369571.61300000001</v>
      </c>
      <c r="AR23" s="63">
        <f t="shared" si="17"/>
        <v>369571.61300000001</v>
      </c>
      <c r="AS23" s="63">
        <f t="shared" si="17"/>
        <v>413497.92499999999</v>
      </c>
      <c r="AT23" s="63">
        <f t="shared" si="17"/>
        <v>413497.92499999999</v>
      </c>
      <c r="AU23" s="63">
        <f t="shared" si="17"/>
        <v>413497.92499999999</v>
      </c>
      <c r="AV23" s="63">
        <f t="shared" si="17"/>
        <v>369781.61300000001</v>
      </c>
      <c r="AW23" s="63">
        <f t="shared" si="17"/>
        <v>369991.61300000001</v>
      </c>
      <c r="AX23" s="63">
        <f t="shared" si="17"/>
        <v>332002.33999999997</v>
      </c>
      <c r="AY23" s="63">
        <f t="shared" si="17"/>
        <v>288531.02799999999</v>
      </c>
      <c r="AZ23" s="63">
        <f t="shared" si="17"/>
        <v>250506.75499999998</v>
      </c>
      <c r="BA23" s="63">
        <f t="shared" si="17"/>
        <v>175719.84269999998</v>
      </c>
      <c r="BB23" s="63">
        <f t="shared" si="17"/>
        <v>279729.56429999997</v>
      </c>
      <c r="BC23" s="63">
        <f t="shared" si="17"/>
        <v>313009.16480000003</v>
      </c>
      <c r="BD23" s="63">
        <f t="shared" si="17"/>
        <v>313009.16480000003</v>
      </c>
      <c r="BE23" s="63">
        <f t="shared" si="17"/>
        <v>351894.68539999996</v>
      </c>
      <c r="BF23" s="63">
        <f t="shared" si="17"/>
        <v>351894.68539999996</v>
      </c>
      <c r="BG23" s="63">
        <f t="shared" si="17"/>
        <v>351894.68539999996</v>
      </c>
      <c r="BH23" s="63">
        <f t="shared" si="17"/>
        <v>313219.16480000003</v>
      </c>
      <c r="BI23" s="63">
        <f t="shared" si="17"/>
        <v>313429.16480000003</v>
      </c>
      <c r="BJ23" s="63">
        <f t="shared" si="17"/>
        <v>281444.56429999997</v>
      </c>
      <c r="BK23" s="63">
        <f t="shared" si="17"/>
        <v>243014.04369999998</v>
      </c>
      <c r="BL23" s="63">
        <f t="shared" si="17"/>
        <v>210994.44320000001</v>
      </c>
      <c r="BN23" s="104">
        <f>BL21+BL22</f>
        <v>210994.44320000001</v>
      </c>
    </row>
    <row r="24" spans="2:66" x14ac:dyDescent="0.15">
      <c r="B24" s="47" t="s">
        <v>327</v>
      </c>
      <c r="D24" s="75"/>
      <c r="E24" s="96">
        <f>IF(E22+E20&gt;0,(+E23/(E22+E20)),0)</f>
        <v>0</v>
      </c>
      <c r="F24" s="96">
        <f t="shared" ref="F24:BL24" si="18">IF(F22+F20&gt;0,(+F23/(F22+F20)),0)</f>
        <v>0</v>
      </c>
      <c r="G24" s="96">
        <f t="shared" si="18"/>
        <v>0</v>
      </c>
      <c r="H24" s="96">
        <f t="shared" si="18"/>
        <v>0</v>
      </c>
      <c r="I24" s="96">
        <f t="shared" si="18"/>
        <v>0</v>
      </c>
      <c r="J24" s="96">
        <f t="shared" si="18"/>
        <v>0</v>
      </c>
      <c r="K24" s="96">
        <f t="shared" si="18"/>
        <v>0</v>
      </c>
      <c r="L24" s="96">
        <f t="shared" si="18"/>
        <v>0</v>
      </c>
      <c r="M24" s="96">
        <f t="shared" si="18"/>
        <v>0</v>
      </c>
      <c r="N24" s="96">
        <f t="shared" si="18"/>
        <v>0.57223529411764706</v>
      </c>
      <c r="O24" s="96">
        <f t="shared" si="18"/>
        <v>0.57223529411764706</v>
      </c>
      <c r="P24" s="96">
        <f t="shared" si="18"/>
        <v>0.57223529411764706</v>
      </c>
      <c r="Q24" s="96">
        <f t="shared" si="18"/>
        <v>0.80447262247838625</v>
      </c>
      <c r="R24" s="96">
        <f t="shared" si="18"/>
        <v>0.80447262247838613</v>
      </c>
      <c r="S24" s="96">
        <f t="shared" si="18"/>
        <v>0.80447262247838613</v>
      </c>
      <c r="T24" s="96">
        <f t="shared" si="18"/>
        <v>0.80447262247838613</v>
      </c>
      <c r="U24" s="96">
        <f t="shared" si="18"/>
        <v>0.80447262247838613</v>
      </c>
      <c r="V24" s="96">
        <f t="shared" si="18"/>
        <v>0.80447262247838613</v>
      </c>
      <c r="W24" s="96">
        <f t="shared" si="18"/>
        <v>0.80447262247838613</v>
      </c>
      <c r="X24" s="96">
        <f t="shared" si="18"/>
        <v>0.80447262247838625</v>
      </c>
      <c r="Y24" s="96">
        <f t="shared" si="18"/>
        <v>0.80447262247838625</v>
      </c>
      <c r="Z24" s="96">
        <f t="shared" si="18"/>
        <v>0.80474426912771668</v>
      </c>
      <c r="AA24" s="96">
        <f t="shared" si="18"/>
        <v>0.80469775474956817</v>
      </c>
      <c r="AB24" s="96">
        <f t="shared" si="18"/>
        <v>0.80490634242523829</v>
      </c>
      <c r="AC24" s="96">
        <f t="shared" si="18"/>
        <v>0.85105924987822701</v>
      </c>
      <c r="AD24" s="96">
        <f t="shared" si="18"/>
        <v>0.85102334912917721</v>
      </c>
      <c r="AE24" s="96">
        <f t="shared" si="18"/>
        <v>0.85118500570435163</v>
      </c>
      <c r="AF24" s="96">
        <f t="shared" si="18"/>
        <v>0.85118500570435163</v>
      </c>
      <c r="AG24" s="96">
        <f t="shared" si="18"/>
        <v>0.8511462564501997</v>
      </c>
      <c r="AH24" s="96">
        <f t="shared" si="18"/>
        <v>0.8511462564501997</v>
      </c>
      <c r="AI24" s="96">
        <f t="shared" si="18"/>
        <v>0.8511462564501997</v>
      </c>
      <c r="AJ24" s="96">
        <f t="shared" si="18"/>
        <v>0.85123349807201432</v>
      </c>
      <c r="AK24" s="96">
        <f t="shared" si="18"/>
        <v>0.85128195884684288</v>
      </c>
      <c r="AL24" s="96">
        <f t="shared" si="18"/>
        <v>0.85147124800589036</v>
      </c>
      <c r="AM24" s="96">
        <f t="shared" si="18"/>
        <v>0.8516831358376481</v>
      </c>
      <c r="AN24" s="96">
        <f t="shared" si="18"/>
        <v>0.85199191293359966</v>
      </c>
      <c r="AO24" s="96">
        <f t="shared" si="18"/>
        <v>0.87974724506312718</v>
      </c>
      <c r="AP24" s="96">
        <f t="shared" si="18"/>
        <v>0.8796754424513602</v>
      </c>
      <c r="AQ24" s="96">
        <f t="shared" si="18"/>
        <v>0.87989051235655447</v>
      </c>
      <c r="AR24" s="96">
        <f t="shared" si="18"/>
        <v>0.87989051235655447</v>
      </c>
      <c r="AS24" s="96">
        <f t="shared" si="18"/>
        <v>0.87983897908377129</v>
      </c>
      <c r="AT24" s="96">
        <f t="shared" si="18"/>
        <v>0.87983897908377129</v>
      </c>
      <c r="AU24" s="96">
        <f t="shared" si="18"/>
        <v>0.87983897908377129</v>
      </c>
      <c r="AV24" s="96">
        <f t="shared" si="18"/>
        <v>0.87995053423125436</v>
      </c>
      <c r="AW24" s="96">
        <f t="shared" si="18"/>
        <v>0.88001049614689375</v>
      </c>
      <c r="AX24" s="96">
        <f t="shared" si="18"/>
        <v>0.88022254626438301</v>
      </c>
      <c r="AY24" s="96">
        <f t="shared" si="18"/>
        <v>0.8805133832796741</v>
      </c>
      <c r="AZ24" s="96">
        <f t="shared" si="18"/>
        <v>0.88085641196947839</v>
      </c>
      <c r="BA24" s="96">
        <f t="shared" si="18"/>
        <v>0.92877635614048981</v>
      </c>
      <c r="BB24" s="96">
        <f t="shared" si="18"/>
        <v>0.92874784787011511</v>
      </c>
      <c r="BC24" s="96">
        <f t="shared" si="18"/>
        <v>0.92890705206772228</v>
      </c>
      <c r="BD24" s="96">
        <f t="shared" si="18"/>
        <v>0.92890705206772228</v>
      </c>
      <c r="BE24" s="96">
        <f t="shared" si="18"/>
        <v>0.92886189708191991</v>
      </c>
      <c r="BF24" s="96">
        <f t="shared" si="18"/>
        <v>0.92886189708191991</v>
      </c>
      <c r="BG24" s="96">
        <f t="shared" si="18"/>
        <v>0.92886189708191991</v>
      </c>
      <c r="BH24" s="96">
        <f t="shared" si="18"/>
        <v>0.92895133031808419</v>
      </c>
      <c r="BI24" s="96">
        <f t="shared" si="18"/>
        <v>0.92899555344784157</v>
      </c>
      <c r="BJ24" s="96">
        <f t="shared" si="18"/>
        <v>0.92915126623858957</v>
      </c>
      <c r="BK24" s="96">
        <f t="shared" si="18"/>
        <v>0.9293790871194737</v>
      </c>
      <c r="BL24" s="96">
        <f t="shared" si="18"/>
        <v>0.92963427488819861</v>
      </c>
      <c r="BN24" s="178">
        <f>BN23/BN22</f>
        <v>0.92963427488819861</v>
      </c>
    </row>
    <row r="25" spans="2:66" x14ac:dyDescent="0.15">
      <c r="B25" s="47"/>
      <c r="D25" s="75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</row>
    <row r="26" spans="2:66" x14ac:dyDescent="0.15">
      <c r="B26" s="33" t="s">
        <v>679</v>
      </c>
      <c r="D26" s="75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</row>
    <row r="27" spans="2:66" x14ac:dyDescent="0.15">
      <c r="B27" s="47" t="s">
        <v>666</v>
      </c>
      <c r="D27" s="75"/>
      <c r="E27" s="101">
        <f t="shared" ref="E27:AJ27" si="19">E67</f>
        <v>0</v>
      </c>
      <c r="F27" s="101">
        <f t="shared" si="19"/>
        <v>0</v>
      </c>
      <c r="G27" s="101">
        <f t="shared" si="19"/>
        <v>0</v>
      </c>
      <c r="H27" s="101">
        <f t="shared" si="19"/>
        <v>0</v>
      </c>
      <c r="I27" s="101">
        <f t="shared" si="19"/>
        <v>0</v>
      </c>
      <c r="J27" s="101">
        <f t="shared" si="19"/>
        <v>0</v>
      </c>
      <c r="K27" s="101">
        <f t="shared" si="19"/>
        <v>0</v>
      </c>
      <c r="L27" s="101">
        <f t="shared" si="19"/>
        <v>0</v>
      </c>
      <c r="M27" s="101">
        <f t="shared" si="19"/>
        <v>0</v>
      </c>
      <c r="N27" s="101">
        <f t="shared" si="19"/>
        <v>5</v>
      </c>
      <c r="O27" s="101">
        <f t="shared" si="19"/>
        <v>5</v>
      </c>
      <c r="P27" s="101">
        <f t="shared" si="19"/>
        <v>10</v>
      </c>
      <c r="Q27" s="101">
        <f t="shared" si="19"/>
        <v>12</v>
      </c>
      <c r="R27" s="101">
        <f t="shared" si="19"/>
        <v>16</v>
      </c>
      <c r="S27" s="101">
        <f t="shared" si="19"/>
        <v>32</v>
      </c>
      <c r="T27" s="101">
        <f t="shared" si="19"/>
        <v>32</v>
      </c>
      <c r="U27" s="101">
        <f t="shared" si="19"/>
        <v>32</v>
      </c>
      <c r="V27" s="101">
        <f t="shared" si="19"/>
        <v>32</v>
      </c>
      <c r="W27" s="101">
        <f t="shared" si="19"/>
        <v>32</v>
      </c>
      <c r="X27" s="101">
        <f t="shared" si="19"/>
        <v>36</v>
      </c>
      <c r="Y27" s="101">
        <f t="shared" si="19"/>
        <v>40</v>
      </c>
      <c r="Z27" s="101">
        <f t="shared" si="19"/>
        <v>40</v>
      </c>
      <c r="AA27" s="101">
        <f t="shared" si="19"/>
        <v>47</v>
      </c>
      <c r="AB27" s="101">
        <f t="shared" si="19"/>
        <v>47</v>
      </c>
      <c r="AC27" s="101">
        <f t="shared" si="19"/>
        <v>72</v>
      </c>
      <c r="AD27" s="101">
        <f t="shared" si="19"/>
        <v>116</v>
      </c>
      <c r="AE27" s="101">
        <f t="shared" si="19"/>
        <v>130</v>
      </c>
      <c r="AF27" s="101">
        <f t="shared" si="19"/>
        <v>130</v>
      </c>
      <c r="AG27" s="101">
        <f t="shared" si="19"/>
        <v>144</v>
      </c>
      <c r="AH27" s="101">
        <f t="shared" si="19"/>
        <v>144</v>
      </c>
      <c r="AI27" s="101">
        <f t="shared" si="19"/>
        <v>144</v>
      </c>
      <c r="AJ27" s="101">
        <f t="shared" si="19"/>
        <v>130</v>
      </c>
      <c r="AK27" s="101">
        <f t="shared" ref="AK27:BL27" si="20">AK67</f>
        <v>130</v>
      </c>
      <c r="AL27" s="101">
        <f t="shared" si="20"/>
        <v>116</v>
      </c>
      <c r="AM27" s="101">
        <f t="shared" si="20"/>
        <v>101</v>
      </c>
      <c r="AN27" s="101">
        <f t="shared" si="20"/>
        <v>87</v>
      </c>
      <c r="AO27" s="101">
        <f t="shared" si="20"/>
        <v>151</v>
      </c>
      <c r="AP27" s="101">
        <f t="shared" si="20"/>
        <v>240</v>
      </c>
      <c r="AQ27" s="101">
        <f t="shared" si="20"/>
        <v>271</v>
      </c>
      <c r="AR27" s="101">
        <f t="shared" si="20"/>
        <v>271</v>
      </c>
      <c r="AS27" s="101">
        <f t="shared" si="20"/>
        <v>300</v>
      </c>
      <c r="AT27" s="101">
        <f t="shared" si="20"/>
        <v>300</v>
      </c>
      <c r="AU27" s="101">
        <f t="shared" si="20"/>
        <v>300</v>
      </c>
      <c r="AV27" s="101">
        <f t="shared" si="20"/>
        <v>271</v>
      </c>
      <c r="AW27" s="101">
        <f t="shared" si="20"/>
        <v>271</v>
      </c>
      <c r="AX27" s="101">
        <f t="shared" si="20"/>
        <v>240</v>
      </c>
      <c r="AY27" s="101">
        <f t="shared" si="20"/>
        <v>211</v>
      </c>
      <c r="AZ27" s="101">
        <f t="shared" si="20"/>
        <v>180</v>
      </c>
      <c r="BA27" s="101">
        <f t="shared" si="20"/>
        <v>243</v>
      </c>
      <c r="BB27" s="101">
        <f t="shared" si="20"/>
        <v>389</v>
      </c>
      <c r="BC27" s="101">
        <f t="shared" si="20"/>
        <v>438</v>
      </c>
      <c r="BD27" s="101">
        <f t="shared" si="20"/>
        <v>438</v>
      </c>
      <c r="BE27" s="101">
        <f t="shared" si="20"/>
        <v>486</v>
      </c>
      <c r="BF27" s="101">
        <f t="shared" si="20"/>
        <v>486</v>
      </c>
      <c r="BG27" s="101">
        <f t="shared" si="20"/>
        <v>486</v>
      </c>
      <c r="BH27" s="101">
        <f t="shared" si="20"/>
        <v>438</v>
      </c>
      <c r="BI27" s="101">
        <f t="shared" si="20"/>
        <v>438</v>
      </c>
      <c r="BJ27" s="101">
        <f t="shared" si="20"/>
        <v>389</v>
      </c>
      <c r="BK27" s="101">
        <f t="shared" si="20"/>
        <v>341</v>
      </c>
      <c r="BL27" s="101">
        <f t="shared" si="20"/>
        <v>292</v>
      </c>
    </row>
    <row r="28" spans="2:66" x14ac:dyDescent="0.15">
      <c r="B28" s="47" t="s">
        <v>681</v>
      </c>
      <c r="D28" s="75"/>
      <c r="E28" s="101">
        <f t="shared" ref="E28:AJ28" si="21">E27*E47</f>
        <v>0</v>
      </c>
      <c r="F28" s="180">
        <f t="shared" si="21"/>
        <v>0</v>
      </c>
      <c r="G28" s="180">
        <f t="shared" si="21"/>
        <v>0</v>
      </c>
      <c r="H28" s="180">
        <f t="shared" si="21"/>
        <v>0</v>
      </c>
      <c r="I28" s="180">
        <f t="shared" si="21"/>
        <v>0</v>
      </c>
      <c r="J28" s="180">
        <f t="shared" si="21"/>
        <v>0</v>
      </c>
      <c r="K28" s="180">
        <f t="shared" si="21"/>
        <v>0</v>
      </c>
      <c r="L28" s="180">
        <f t="shared" si="21"/>
        <v>0</v>
      </c>
      <c r="M28" s="180">
        <f t="shared" si="21"/>
        <v>0</v>
      </c>
      <c r="N28" s="180">
        <f t="shared" si="21"/>
        <v>10000</v>
      </c>
      <c r="O28" s="180">
        <f t="shared" si="21"/>
        <v>10000</v>
      </c>
      <c r="P28" s="180">
        <f t="shared" si="21"/>
        <v>20000</v>
      </c>
      <c r="Q28" s="180">
        <f t="shared" si="21"/>
        <v>49500</v>
      </c>
      <c r="R28" s="180">
        <f t="shared" si="21"/>
        <v>66000</v>
      </c>
      <c r="S28" s="180">
        <f t="shared" si="21"/>
        <v>132000</v>
      </c>
      <c r="T28" s="180">
        <f t="shared" si="21"/>
        <v>132000</v>
      </c>
      <c r="U28" s="180">
        <f t="shared" si="21"/>
        <v>132000</v>
      </c>
      <c r="V28" s="180">
        <f t="shared" si="21"/>
        <v>132000</v>
      </c>
      <c r="W28" s="180">
        <f t="shared" si="21"/>
        <v>132000</v>
      </c>
      <c r="X28" s="180">
        <f t="shared" si="21"/>
        <v>148500</v>
      </c>
      <c r="Y28" s="180">
        <f t="shared" si="21"/>
        <v>165000</v>
      </c>
      <c r="Z28" s="180">
        <f t="shared" si="21"/>
        <v>165000</v>
      </c>
      <c r="AA28" s="180">
        <f t="shared" si="21"/>
        <v>193875</v>
      </c>
      <c r="AB28" s="180">
        <f t="shared" si="21"/>
        <v>193875</v>
      </c>
      <c r="AC28" s="180">
        <f t="shared" si="21"/>
        <v>367200</v>
      </c>
      <c r="AD28" s="180">
        <f t="shared" si="21"/>
        <v>591600</v>
      </c>
      <c r="AE28" s="180">
        <f t="shared" si="21"/>
        <v>663000</v>
      </c>
      <c r="AF28" s="180">
        <f t="shared" si="21"/>
        <v>663000</v>
      </c>
      <c r="AG28" s="180">
        <f t="shared" si="21"/>
        <v>734400</v>
      </c>
      <c r="AH28" s="180">
        <f t="shared" si="21"/>
        <v>734400</v>
      </c>
      <c r="AI28" s="180">
        <f t="shared" si="21"/>
        <v>734400</v>
      </c>
      <c r="AJ28" s="180">
        <f t="shared" si="21"/>
        <v>663000</v>
      </c>
      <c r="AK28" s="180">
        <f t="shared" ref="AK28:BL28" si="22">AK27*AK47</f>
        <v>663000</v>
      </c>
      <c r="AL28" s="180">
        <f t="shared" si="22"/>
        <v>591600</v>
      </c>
      <c r="AM28" s="180">
        <f t="shared" si="22"/>
        <v>515100</v>
      </c>
      <c r="AN28" s="180">
        <f t="shared" si="22"/>
        <v>443700</v>
      </c>
      <c r="AO28" s="180">
        <f t="shared" si="22"/>
        <v>883350</v>
      </c>
      <c r="AP28" s="180">
        <f t="shared" si="22"/>
        <v>1404000</v>
      </c>
      <c r="AQ28" s="180">
        <f t="shared" si="22"/>
        <v>1585350</v>
      </c>
      <c r="AR28" s="180">
        <f t="shared" si="22"/>
        <v>1585350</v>
      </c>
      <c r="AS28" s="180">
        <f t="shared" si="22"/>
        <v>1755000</v>
      </c>
      <c r="AT28" s="180">
        <f t="shared" si="22"/>
        <v>1755000</v>
      </c>
      <c r="AU28" s="180">
        <f t="shared" si="22"/>
        <v>1755000</v>
      </c>
      <c r="AV28" s="180">
        <f t="shared" si="22"/>
        <v>1585350</v>
      </c>
      <c r="AW28" s="180">
        <f t="shared" si="22"/>
        <v>1585350</v>
      </c>
      <c r="AX28" s="180">
        <f t="shared" si="22"/>
        <v>1404000</v>
      </c>
      <c r="AY28" s="180">
        <f t="shared" si="22"/>
        <v>1234350</v>
      </c>
      <c r="AZ28" s="180">
        <f t="shared" si="22"/>
        <v>1053000</v>
      </c>
      <c r="BA28" s="180">
        <f t="shared" si="22"/>
        <v>1585575</v>
      </c>
      <c r="BB28" s="180">
        <f t="shared" si="22"/>
        <v>2538225</v>
      </c>
      <c r="BC28" s="180">
        <f t="shared" si="22"/>
        <v>2857950</v>
      </c>
      <c r="BD28" s="180">
        <f t="shared" si="22"/>
        <v>2857950</v>
      </c>
      <c r="BE28" s="180">
        <f t="shared" si="22"/>
        <v>3171150</v>
      </c>
      <c r="BF28" s="180">
        <f t="shared" si="22"/>
        <v>3171150</v>
      </c>
      <c r="BG28" s="180">
        <f t="shared" si="22"/>
        <v>3171150</v>
      </c>
      <c r="BH28" s="180">
        <f t="shared" si="22"/>
        <v>2857950</v>
      </c>
      <c r="BI28" s="180">
        <f t="shared" si="22"/>
        <v>2857950</v>
      </c>
      <c r="BJ28" s="180">
        <f t="shared" si="22"/>
        <v>2538225</v>
      </c>
      <c r="BK28" s="180">
        <f t="shared" si="22"/>
        <v>2225025</v>
      </c>
      <c r="BL28" s="180">
        <f t="shared" si="22"/>
        <v>1905300</v>
      </c>
    </row>
    <row r="29" spans="2:66" x14ac:dyDescent="0.15">
      <c r="B29" s="47" t="s">
        <v>665</v>
      </c>
      <c r="D29" s="75"/>
      <c r="E29" s="63">
        <f t="shared" ref="E29:AJ29" si="23">E27*E59</f>
        <v>0</v>
      </c>
      <c r="F29" s="63">
        <f t="shared" si="23"/>
        <v>0</v>
      </c>
      <c r="G29" s="63">
        <f t="shared" si="23"/>
        <v>0</v>
      </c>
      <c r="H29" s="63">
        <f t="shared" si="23"/>
        <v>0</v>
      </c>
      <c r="I29" s="63">
        <f t="shared" si="23"/>
        <v>0</v>
      </c>
      <c r="J29" s="63">
        <f t="shared" si="23"/>
        <v>0</v>
      </c>
      <c r="K29" s="63">
        <f t="shared" si="23"/>
        <v>0</v>
      </c>
      <c r="L29" s="63">
        <f t="shared" si="23"/>
        <v>0</v>
      </c>
      <c r="M29" s="63">
        <f t="shared" si="23"/>
        <v>0</v>
      </c>
      <c r="N29" s="63">
        <f t="shared" si="23"/>
        <v>5455</v>
      </c>
      <c r="O29" s="63">
        <f t="shared" si="23"/>
        <v>5455</v>
      </c>
      <c r="P29" s="63">
        <f t="shared" si="23"/>
        <v>10910</v>
      </c>
      <c r="Q29" s="63">
        <f t="shared" si="23"/>
        <v>39322.800000000003</v>
      </c>
      <c r="R29" s="63">
        <f t="shared" si="23"/>
        <v>52430.400000000001</v>
      </c>
      <c r="S29" s="63">
        <f t="shared" si="23"/>
        <v>104860.8</v>
      </c>
      <c r="T29" s="63">
        <f t="shared" si="23"/>
        <v>104860.8</v>
      </c>
      <c r="U29" s="63">
        <f t="shared" si="23"/>
        <v>104860.8</v>
      </c>
      <c r="V29" s="63">
        <f t="shared" si="23"/>
        <v>104860.8</v>
      </c>
      <c r="W29" s="63">
        <f t="shared" si="23"/>
        <v>104860.8</v>
      </c>
      <c r="X29" s="63">
        <f t="shared" si="23"/>
        <v>117968.40000000001</v>
      </c>
      <c r="Y29" s="63">
        <f t="shared" si="23"/>
        <v>131076</v>
      </c>
      <c r="Z29" s="63">
        <f t="shared" si="23"/>
        <v>131076</v>
      </c>
      <c r="AA29" s="63">
        <f t="shared" si="23"/>
        <v>154014.30000000002</v>
      </c>
      <c r="AB29" s="63">
        <f t="shared" si="23"/>
        <v>154014.30000000002</v>
      </c>
      <c r="AC29" s="63">
        <f t="shared" si="23"/>
        <v>309867.12</v>
      </c>
      <c r="AD29" s="63">
        <f t="shared" si="23"/>
        <v>499230.36</v>
      </c>
      <c r="AE29" s="63">
        <f t="shared" si="23"/>
        <v>559482.30000000005</v>
      </c>
      <c r="AF29" s="63">
        <f t="shared" si="23"/>
        <v>559482.30000000005</v>
      </c>
      <c r="AG29" s="63">
        <f t="shared" si="23"/>
        <v>619734.24</v>
      </c>
      <c r="AH29" s="63">
        <f t="shared" si="23"/>
        <v>619734.24</v>
      </c>
      <c r="AI29" s="63">
        <f t="shared" si="23"/>
        <v>619734.24</v>
      </c>
      <c r="AJ29" s="63">
        <f t="shared" si="23"/>
        <v>559482.30000000005</v>
      </c>
      <c r="AK29" s="63">
        <f t="shared" ref="AK29:BL29" si="24">AK27*AK59</f>
        <v>559482.30000000005</v>
      </c>
      <c r="AL29" s="63">
        <f t="shared" si="24"/>
        <v>499230.36</v>
      </c>
      <c r="AM29" s="63">
        <f t="shared" si="24"/>
        <v>434674.71</v>
      </c>
      <c r="AN29" s="63">
        <f t="shared" si="24"/>
        <v>374422.77</v>
      </c>
      <c r="AO29" s="63">
        <f t="shared" si="24"/>
        <v>769652.88899999997</v>
      </c>
      <c r="AP29" s="63">
        <f t="shared" si="24"/>
        <v>1223289.3599999999</v>
      </c>
      <c r="AQ29" s="63">
        <f t="shared" si="24"/>
        <v>1381297.5689999999</v>
      </c>
      <c r="AR29" s="63">
        <f t="shared" si="24"/>
        <v>1381297.5689999999</v>
      </c>
      <c r="AS29" s="63">
        <f t="shared" si="24"/>
        <v>1529111.7</v>
      </c>
      <c r="AT29" s="63">
        <f t="shared" si="24"/>
        <v>1529111.7</v>
      </c>
      <c r="AU29" s="63">
        <f t="shared" si="24"/>
        <v>1529111.7</v>
      </c>
      <c r="AV29" s="63">
        <f t="shared" si="24"/>
        <v>1381297.5689999999</v>
      </c>
      <c r="AW29" s="63">
        <f t="shared" si="24"/>
        <v>1381297.5689999999</v>
      </c>
      <c r="AX29" s="63">
        <f t="shared" si="24"/>
        <v>1223289.3599999999</v>
      </c>
      <c r="AY29" s="63">
        <f t="shared" si="24"/>
        <v>1075475.2290000001</v>
      </c>
      <c r="AZ29" s="63">
        <f t="shared" si="24"/>
        <v>917467.0199999999</v>
      </c>
      <c r="BA29" s="63">
        <f t="shared" si="24"/>
        <v>1464298.5842999998</v>
      </c>
      <c r="BB29" s="63">
        <f t="shared" si="24"/>
        <v>2344082.9188999999</v>
      </c>
      <c r="BC29" s="63">
        <f t="shared" si="24"/>
        <v>2639353.0038000001</v>
      </c>
      <c r="BD29" s="63">
        <f t="shared" si="24"/>
        <v>2639353.0038000001</v>
      </c>
      <c r="BE29" s="63">
        <f t="shared" si="24"/>
        <v>2928597.1685999995</v>
      </c>
      <c r="BF29" s="63">
        <f t="shared" si="24"/>
        <v>2928597.1685999995</v>
      </c>
      <c r="BG29" s="63">
        <f t="shared" si="24"/>
        <v>2928597.1685999995</v>
      </c>
      <c r="BH29" s="63">
        <f t="shared" si="24"/>
        <v>2639353.0038000001</v>
      </c>
      <c r="BI29" s="63">
        <f t="shared" si="24"/>
        <v>2639353.0038000001</v>
      </c>
      <c r="BJ29" s="63">
        <f t="shared" si="24"/>
        <v>2344082.9188999999</v>
      </c>
      <c r="BK29" s="63">
        <f t="shared" si="24"/>
        <v>2054838.7540999998</v>
      </c>
      <c r="BL29" s="63">
        <f t="shared" si="24"/>
        <v>1759568.6692000001</v>
      </c>
      <c r="BN29" s="104">
        <f>BL28+BL30</f>
        <v>2037340</v>
      </c>
    </row>
    <row r="30" spans="2:66" x14ac:dyDescent="0.15">
      <c r="B30" s="47" t="s">
        <v>674</v>
      </c>
      <c r="D30" s="75"/>
      <c r="E30" s="63">
        <f t="shared" ref="E30:AJ30" si="25">E80</f>
        <v>0</v>
      </c>
      <c r="F30" s="63">
        <f t="shared" si="25"/>
        <v>0</v>
      </c>
      <c r="G30" s="63">
        <f t="shared" si="25"/>
        <v>0</v>
      </c>
      <c r="H30" s="63">
        <f t="shared" si="25"/>
        <v>0</v>
      </c>
      <c r="I30" s="63">
        <f t="shared" si="25"/>
        <v>0</v>
      </c>
      <c r="J30" s="63">
        <f t="shared" si="25"/>
        <v>0</v>
      </c>
      <c r="K30" s="63">
        <f t="shared" si="25"/>
        <v>0</v>
      </c>
      <c r="L30" s="63">
        <f t="shared" si="25"/>
        <v>0</v>
      </c>
      <c r="M30" s="63">
        <f t="shared" si="25"/>
        <v>0</v>
      </c>
      <c r="N30" s="63">
        <f t="shared" si="25"/>
        <v>575</v>
      </c>
      <c r="O30" s="63">
        <f t="shared" si="25"/>
        <v>575</v>
      </c>
      <c r="P30" s="63">
        <f t="shared" si="25"/>
        <v>1150</v>
      </c>
      <c r="Q30" s="63">
        <f t="shared" si="25"/>
        <v>2325</v>
      </c>
      <c r="R30" s="63">
        <f t="shared" si="25"/>
        <v>3100</v>
      </c>
      <c r="S30" s="63">
        <f t="shared" si="25"/>
        <v>6200</v>
      </c>
      <c r="T30" s="63">
        <f t="shared" si="25"/>
        <v>6200</v>
      </c>
      <c r="U30" s="63">
        <f t="shared" si="25"/>
        <v>6200</v>
      </c>
      <c r="V30" s="63">
        <f t="shared" si="25"/>
        <v>6200</v>
      </c>
      <c r="W30" s="63">
        <f t="shared" si="25"/>
        <v>6200</v>
      </c>
      <c r="X30" s="63">
        <f t="shared" si="25"/>
        <v>6975</v>
      </c>
      <c r="Y30" s="63">
        <f t="shared" si="25"/>
        <v>7750</v>
      </c>
      <c r="Z30" s="63">
        <f t="shared" si="25"/>
        <v>8593.75</v>
      </c>
      <c r="AA30" s="63">
        <f t="shared" si="25"/>
        <v>9950</v>
      </c>
      <c r="AB30" s="63">
        <f t="shared" si="25"/>
        <v>10793.75</v>
      </c>
      <c r="AC30" s="63">
        <f t="shared" si="25"/>
        <v>17865</v>
      </c>
      <c r="AD30" s="63">
        <f t="shared" si="25"/>
        <v>28145</v>
      </c>
      <c r="AE30" s="63">
        <f t="shared" si="25"/>
        <v>34232.5</v>
      </c>
      <c r="AF30" s="63">
        <f t="shared" si="25"/>
        <v>34232.5</v>
      </c>
      <c r="AG30" s="63">
        <f t="shared" si="25"/>
        <v>37260</v>
      </c>
      <c r="AH30" s="63">
        <f t="shared" si="25"/>
        <v>37260</v>
      </c>
      <c r="AI30" s="63">
        <f t="shared" si="25"/>
        <v>37260</v>
      </c>
      <c r="AJ30" s="63">
        <f t="shared" si="25"/>
        <v>34997.5</v>
      </c>
      <c r="AK30" s="63">
        <f t="shared" ref="AK30:BL30" si="26">AK80</f>
        <v>35762.5</v>
      </c>
      <c r="AL30" s="63">
        <f t="shared" si="26"/>
        <v>33691.25</v>
      </c>
      <c r="AM30" s="63">
        <f t="shared" si="26"/>
        <v>31786.25</v>
      </c>
      <c r="AN30" s="63">
        <f t="shared" si="26"/>
        <v>29715</v>
      </c>
      <c r="AO30" s="63">
        <f t="shared" si="26"/>
        <v>51362.5</v>
      </c>
      <c r="AP30" s="63">
        <f t="shared" si="26"/>
        <v>81330</v>
      </c>
      <c r="AQ30" s="63">
        <f t="shared" si="26"/>
        <v>94457.5</v>
      </c>
      <c r="AR30" s="63">
        <f t="shared" si="26"/>
        <v>94457.5</v>
      </c>
      <c r="AS30" s="63">
        <f t="shared" si="26"/>
        <v>103890</v>
      </c>
      <c r="AT30" s="63">
        <f t="shared" si="26"/>
        <v>103890</v>
      </c>
      <c r="AU30" s="63">
        <f t="shared" si="26"/>
        <v>103890</v>
      </c>
      <c r="AV30" s="63">
        <f t="shared" si="26"/>
        <v>95267.5</v>
      </c>
      <c r="AW30" s="63">
        <f t="shared" si="26"/>
        <v>96077.5</v>
      </c>
      <c r="AX30" s="63">
        <f t="shared" si="26"/>
        <v>87202.5</v>
      </c>
      <c r="AY30" s="63">
        <f t="shared" si="26"/>
        <v>78985</v>
      </c>
      <c r="AZ30" s="63">
        <f t="shared" si="26"/>
        <v>70110</v>
      </c>
      <c r="BA30" s="63">
        <f t="shared" si="26"/>
        <v>102870</v>
      </c>
      <c r="BB30" s="63">
        <f t="shared" si="26"/>
        <v>163827.5</v>
      </c>
      <c r="BC30" s="63">
        <f t="shared" si="26"/>
        <v>187327.5</v>
      </c>
      <c r="BD30" s="63">
        <f t="shared" si="26"/>
        <v>187327.5</v>
      </c>
      <c r="BE30" s="63">
        <f t="shared" si="26"/>
        <v>206955</v>
      </c>
      <c r="BF30" s="63">
        <f t="shared" si="26"/>
        <v>206955</v>
      </c>
      <c r="BG30" s="63">
        <f t="shared" si="26"/>
        <v>206955</v>
      </c>
      <c r="BH30" s="63">
        <f t="shared" si="26"/>
        <v>188137.5</v>
      </c>
      <c r="BI30" s="63">
        <f t="shared" si="26"/>
        <v>188947.5</v>
      </c>
      <c r="BJ30" s="63">
        <f t="shared" si="26"/>
        <v>169700</v>
      </c>
      <c r="BK30" s="63">
        <f t="shared" si="26"/>
        <v>151287.5</v>
      </c>
      <c r="BL30" s="63">
        <f t="shared" si="26"/>
        <v>132040</v>
      </c>
      <c r="BN30" s="104">
        <f>BL29+BL30</f>
        <v>1891608.6692000001</v>
      </c>
    </row>
    <row r="31" spans="2:66" x14ac:dyDescent="0.15">
      <c r="B31" s="47" t="s">
        <v>669</v>
      </c>
      <c r="D31" s="75"/>
      <c r="E31" s="63">
        <f>SUM(E29:E30)</f>
        <v>0</v>
      </c>
      <c r="F31" s="63">
        <f t="shared" ref="F31:BL31" si="27">SUM(F29:F30)</f>
        <v>0</v>
      </c>
      <c r="G31" s="63">
        <f t="shared" si="27"/>
        <v>0</v>
      </c>
      <c r="H31" s="63">
        <f t="shared" si="27"/>
        <v>0</v>
      </c>
      <c r="I31" s="63">
        <f t="shared" si="27"/>
        <v>0</v>
      </c>
      <c r="J31" s="63">
        <f t="shared" si="27"/>
        <v>0</v>
      </c>
      <c r="K31" s="63">
        <f t="shared" si="27"/>
        <v>0</v>
      </c>
      <c r="L31" s="63">
        <f t="shared" si="27"/>
        <v>0</v>
      </c>
      <c r="M31" s="63">
        <f t="shared" si="27"/>
        <v>0</v>
      </c>
      <c r="N31" s="63">
        <f t="shared" si="27"/>
        <v>6030</v>
      </c>
      <c r="O31" s="63">
        <f t="shared" si="27"/>
        <v>6030</v>
      </c>
      <c r="P31" s="63">
        <f t="shared" si="27"/>
        <v>12060</v>
      </c>
      <c r="Q31" s="63">
        <f t="shared" si="27"/>
        <v>41647.800000000003</v>
      </c>
      <c r="R31" s="63">
        <f t="shared" si="27"/>
        <v>55530.400000000001</v>
      </c>
      <c r="S31" s="63">
        <f t="shared" si="27"/>
        <v>111060.8</v>
      </c>
      <c r="T31" s="63">
        <f t="shared" si="27"/>
        <v>111060.8</v>
      </c>
      <c r="U31" s="63">
        <f t="shared" si="27"/>
        <v>111060.8</v>
      </c>
      <c r="V31" s="63">
        <f t="shared" si="27"/>
        <v>111060.8</v>
      </c>
      <c r="W31" s="63">
        <f t="shared" si="27"/>
        <v>111060.8</v>
      </c>
      <c r="X31" s="63">
        <f t="shared" si="27"/>
        <v>124943.40000000001</v>
      </c>
      <c r="Y31" s="63">
        <f t="shared" si="27"/>
        <v>138826</v>
      </c>
      <c r="Z31" s="63">
        <f t="shared" si="27"/>
        <v>139669.75</v>
      </c>
      <c r="AA31" s="63">
        <f t="shared" si="27"/>
        <v>163964.30000000002</v>
      </c>
      <c r="AB31" s="63">
        <f t="shared" si="27"/>
        <v>164808.05000000002</v>
      </c>
      <c r="AC31" s="63">
        <f t="shared" si="27"/>
        <v>327732.12</v>
      </c>
      <c r="AD31" s="63">
        <f t="shared" si="27"/>
        <v>527375.35999999999</v>
      </c>
      <c r="AE31" s="63">
        <f t="shared" si="27"/>
        <v>593714.80000000005</v>
      </c>
      <c r="AF31" s="63">
        <f t="shared" si="27"/>
        <v>593714.80000000005</v>
      </c>
      <c r="AG31" s="63">
        <f t="shared" si="27"/>
        <v>656994.24</v>
      </c>
      <c r="AH31" s="63">
        <f t="shared" si="27"/>
        <v>656994.24</v>
      </c>
      <c r="AI31" s="63">
        <f t="shared" si="27"/>
        <v>656994.24</v>
      </c>
      <c r="AJ31" s="63">
        <f t="shared" si="27"/>
        <v>594479.80000000005</v>
      </c>
      <c r="AK31" s="63">
        <f t="shared" si="27"/>
        <v>595244.80000000005</v>
      </c>
      <c r="AL31" s="63">
        <f t="shared" si="27"/>
        <v>532921.61</v>
      </c>
      <c r="AM31" s="63">
        <f t="shared" si="27"/>
        <v>466460.96</v>
      </c>
      <c r="AN31" s="63">
        <f t="shared" si="27"/>
        <v>404137.77</v>
      </c>
      <c r="AO31" s="63">
        <f t="shared" si="27"/>
        <v>821015.38899999997</v>
      </c>
      <c r="AP31" s="63">
        <f t="shared" si="27"/>
        <v>1304619.3599999999</v>
      </c>
      <c r="AQ31" s="63">
        <f t="shared" si="27"/>
        <v>1475755.0689999999</v>
      </c>
      <c r="AR31" s="63">
        <f t="shared" si="27"/>
        <v>1475755.0689999999</v>
      </c>
      <c r="AS31" s="63">
        <f t="shared" si="27"/>
        <v>1633001.7</v>
      </c>
      <c r="AT31" s="63">
        <f t="shared" si="27"/>
        <v>1633001.7</v>
      </c>
      <c r="AU31" s="63">
        <f t="shared" si="27"/>
        <v>1633001.7</v>
      </c>
      <c r="AV31" s="63">
        <f t="shared" si="27"/>
        <v>1476565.0689999999</v>
      </c>
      <c r="AW31" s="63">
        <f t="shared" si="27"/>
        <v>1477375.0689999999</v>
      </c>
      <c r="AX31" s="63">
        <f t="shared" si="27"/>
        <v>1310491.8599999999</v>
      </c>
      <c r="AY31" s="63">
        <f t="shared" si="27"/>
        <v>1154460.2290000001</v>
      </c>
      <c r="AZ31" s="63">
        <f t="shared" si="27"/>
        <v>987577.0199999999</v>
      </c>
      <c r="BA31" s="63">
        <f t="shared" si="27"/>
        <v>1567168.5842999998</v>
      </c>
      <c r="BB31" s="63">
        <f t="shared" si="27"/>
        <v>2507910.4188999999</v>
      </c>
      <c r="BC31" s="63">
        <f t="shared" si="27"/>
        <v>2826680.5038000001</v>
      </c>
      <c r="BD31" s="63">
        <f t="shared" si="27"/>
        <v>2826680.5038000001</v>
      </c>
      <c r="BE31" s="63">
        <f t="shared" si="27"/>
        <v>3135552.1685999995</v>
      </c>
      <c r="BF31" s="63">
        <f t="shared" si="27"/>
        <v>3135552.1685999995</v>
      </c>
      <c r="BG31" s="63">
        <f t="shared" si="27"/>
        <v>3135552.1685999995</v>
      </c>
      <c r="BH31" s="63">
        <f t="shared" si="27"/>
        <v>2827490.5038000001</v>
      </c>
      <c r="BI31" s="63">
        <f t="shared" si="27"/>
        <v>2828300.5038000001</v>
      </c>
      <c r="BJ31" s="63">
        <f t="shared" si="27"/>
        <v>2513782.9188999999</v>
      </c>
      <c r="BK31" s="63">
        <f t="shared" si="27"/>
        <v>2206126.2540999996</v>
      </c>
      <c r="BL31" s="63">
        <f t="shared" si="27"/>
        <v>1891608.6692000001</v>
      </c>
      <c r="BN31" s="178">
        <f>BN30/BN29</f>
        <v>0.92846980337106233</v>
      </c>
    </row>
    <row r="32" spans="2:66" x14ac:dyDescent="0.15">
      <c r="B32" s="47" t="s">
        <v>327</v>
      </c>
      <c r="D32" s="75"/>
      <c r="E32" s="96">
        <f t="shared" ref="E32:AJ32" si="28">IF(E30+E28&gt;0,(+E31/(E30+E28)),0)</f>
        <v>0</v>
      </c>
      <c r="F32" s="96">
        <f t="shared" si="28"/>
        <v>0</v>
      </c>
      <c r="G32" s="96">
        <f t="shared" si="28"/>
        <v>0</v>
      </c>
      <c r="H32" s="96">
        <f t="shared" si="28"/>
        <v>0</v>
      </c>
      <c r="I32" s="96">
        <f t="shared" si="28"/>
        <v>0</v>
      </c>
      <c r="J32" s="96">
        <f t="shared" si="28"/>
        <v>0</v>
      </c>
      <c r="K32" s="96">
        <f t="shared" si="28"/>
        <v>0</v>
      </c>
      <c r="L32" s="96">
        <f t="shared" si="28"/>
        <v>0</v>
      </c>
      <c r="M32" s="96">
        <f t="shared" si="28"/>
        <v>0</v>
      </c>
      <c r="N32" s="96">
        <f t="shared" si="28"/>
        <v>0.57021276595744685</v>
      </c>
      <c r="O32" s="96">
        <f t="shared" si="28"/>
        <v>0.57021276595744685</v>
      </c>
      <c r="P32" s="96">
        <f t="shared" si="28"/>
        <v>0.57021276595744685</v>
      </c>
      <c r="Q32" s="96">
        <f t="shared" si="28"/>
        <v>0.80362373371924756</v>
      </c>
      <c r="R32" s="96">
        <f t="shared" si="28"/>
        <v>0.80362373371924745</v>
      </c>
      <c r="S32" s="96">
        <f t="shared" si="28"/>
        <v>0.80362373371924745</v>
      </c>
      <c r="T32" s="96">
        <f t="shared" si="28"/>
        <v>0.80362373371924745</v>
      </c>
      <c r="U32" s="96">
        <f t="shared" si="28"/>
        <v>0.80362373371924745</v>
      </c>
      <c r="V32" s="96">
        <f t="shared" si="28"/>
        <v>0.80362373371924745</v>
      </c>
      <c r="W32" s="96">
        <f t="shared" si="28"/>
        <v>0.80362373371924745</v>
      </c>
      <c r="X32" s="96">
        <f t="shared" si="28"/>
        <v>0.80362373371924756</v>
      </c>
      <c r="Y32" s="96">
        <f t="shared" si="28"/>
        <v>0.80362373371924745</v>
      </c>
      <c r="Z32" s="96">
        <f t="shared" si="28"/>
        <v>0.80457821782178218</v>
      </c>
      <c r="AA32" s="96">
        <f t="shared" si="28"/>
        <v>0.80443664908622603</v>
      </c>
      <c r="AB32" s="96">
        <f t="shared" si="28"/>
        <v>0.80524286194155203</v>
      </c>
      <c r="AC32" s="96">
        <f t="shared" si="28"/>
        <v>0.85110856608624519</v>
      </c>
      <c r="AD32" s="96">
        <f t="shared" si="28"/>
        <v>0.8509554090795407</v>
      </c>
      <c r="AE32" s="96">
        <f t="shared" si="28"/>
        <v>0.85153058699931516</v>
      </c>
      <c r="AF32" s="96">
        <f t="shared" si="28"/>
        <v>0.85153058699931516</v>
      </c>
      <c r="AG32" s="96">
        <f t="shared" si="28"/>
        <v>0.85140377886634011</v>
      </c>
      <c r="AH32" s="96">
        <f t="shared" si="28"/>
        <v>0.85140377886634011</v>
      </c>
      <c r="AI32" s="96">
        <f t="shared" si="28"/>
        <v>0.85140377886634011</v>
      </c>
      <c r="AJ32" s="96">
        <f t="shared" si="28"/>
        <v>0.85169330835712165</v>
      </c>
      <c r="AK32" s="96">
        <f t="shared" ref="AK32:BL32" si="29">IF(AK30+AK28&gt;0,(+AK31/(AK30+AK28)),0)</f>
        <v>0.851855673422658</v>
      </c>
      <c r="AL32" s="96">
        <f t="shared" si="29"/>
        <v>0.85227741472473828</v>
      </c>
      <c r="AM32" s="96">
        <f t="shared" si="29"/>
        <v>0.85293963781316506</v>
      </c>
      <c r="AN32" s="96">
        <f t="shared" si="29"/>
        <v>0.8536649028864739</v>
      </c>
      <c r="AO32" s="96">
        <f t="shared" si="29"/>
        <v>0.87836140952431896</v>
      </c>
      <c r="AP32" s="96">
        <f t="shared" si="29"/>
        <v>0.87833636969562312</v>
      </c>
      <c r="AQ32" s="96">
        <f t="shared" si="29"/>
        <v>0.8785263007814883</v>
      </c>
      <c r="AR32" s="96">
        <f t="shared" si="29"/>
        <v>0.8785263007814883</v>
      </c>
      <c r="AS32" s="96">
        <f t="shared" si="29"/>
        <v>0.87848215870761581</v>
      </c>
      <c r="AT32" s="96">
        <f t="shared" si="29"/>
        <v>0.87848215870761581</v>
      </c>
      <c r="AU32" s="96">
        <f t="shared" si="29"/>
        <v>0.87848215870761581</v>
      </c>
      <c r="AV32" s="96">
        <f t="shared" si="29"/>
        <v>0.87858484693869954</v>
      </c>
      <c r="AW32" s="96">
        <f t="shared" si="29"/>
        <v>0.87864333668861716</v>
      </c>
      <c r="AX32" s="96">
        <f t="shared" si="29"/>
        <v>0.87881549286565697</v>
      </c>
      <c r="AY32" s="96">
        <f t="shared" si="29"/>
        <v>0.87902951569858423</v>
      </c>
      <c r="AZ32" s="96">
        <f t="shared" si="29"/>
        <v>0.87932350348585619</v>
      </c>
      <c r="BA32" s="96">
        <f t="shared" si="29"/>
        <v>0.92817271767810017</v>
      </c>
      <c r="BB32" s="96">
        <f t="shared" si="29"/>
        <v>0.92815014471406454</v>
      </c>
      <c r="BC32" s="96">
        <f t="shared" si="29"/>
        <v>0.92821770882949095</v>
      </c>
      <c r="BD32" s="96">
        <f t="shared" si="29"/>
        <v>0.92821770882949095</v>
      </c>
      <c r="BE32" s="96">
        <f t="shared" si="29"/>
        <v>0.92819855173240606</v>
      </c>
      <c r="BF32" s="96">
        <f t="shared" si="29"/>
        <v>0.92819855173240606</v>
      </c>
      <c r="BG32" s="96">
        <f t="shared" si="29"/>
        <v>0.92819855173240606</v>
      </c>
      <c r="BH32" s="96">
        <f t="shared" si="29"/>
        <v>0.92823679680902138</v>
      </c>
      <c r="BI32" s="96">
        <f t="shared" si="29"/>
        <v>0.92825587463969494</v>
      </c>
      <c r="BJ32" s="96">
        <f t="shared" si="29"/>
        <v>0.92830596080024375</v>
      </c>
      <c r="BK32" s="96">
        <f t="shared" si="29"/>
        <v>0.92838221155677103</v>
      </c>
      <c r="BL32" s="96">
        <f t="shared" si="29"/>
        <v>0.92846980337106233</v>
      </c>
    </row>
    <row r="33" spans="2:65" x14ac:dyDescent="0.15">
      <c r="B33" s="47"/>
      <c r="D33" s="75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</row>
    <row r="34" spans="2:65" x14ac:dyDescent="0.15">
      <c r="B34" s="33" t="s">
        <v>218</v>
      </c>
      <c r="D34" s="75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</row>
    <row r="35" spans="2:65" x14ac:dyDescent="0.15">
      <c r="B35" s="47" t="s">
        <v>666</v>
      </c>
      <c r="D35" s="75"/>
      <c r="E35" s="101">
        <f t="shared" ref="E35:AJ35" si="30">E19+E27</f>
        <v>0</v>
      </c>
      <c r="F35" s="101">
        <f t="shared" si="30"/>
        <v>0</v>
      </c>
      <c r="G35" s="101">
        <f t="shared" si="30"/>
        <v>0</v>
      </c>
      <c r="H35" s="101">
        <f t="shared" si="30"/>
        <v>0</v>
      </c>
      <c r="I35" s="101">
        <f t="shared" si="30"/>
        <v>0</v>
      </c>
      <c r="J35" s="101">
        <f t="shared" si="30"/>
        <v>0</v>
      </c>
      <c r="K35" s="101">
        <f t="shared" si="30"/>
        <v>0</v>
      </c>
      <c r="L35" s="101">
        <f t="shared" si="30"/>
        <v>0</v>
      </c>
      <c r="M35" s="101">
        <f t="shared" si="30"/>
        <v>0</v>
      </c>
      <c r="N35" s="101">
        <f t="shared" si="30"/>
        <v>19</v>
      </c>
      <c r="O35" s="101">
        <f t="shared" si="30"/>
        <v>19</v>
      </c>
      <c r="P35" s="101">
        <f t="shared" si="30"/>
        <v>37</v>
      </c>
      <c r="Q35" s="101">
        <f t="shared" si="30"/>
        <v>29</v>
      </c>
      <c r="R35" s="101">
        <f t="shared" si="30"/>
        <v>39</v>
      </c>
      <c r="S35" s="101">
        <f t="shared" si="30"/>
        <v>78</v>
      </c>
      <c r="T35" s="101">
        <f t="shared" si="30"/>
        <v>78</v>
      </c>
      <c r="U35" s="101">
        <f t="shared" si="30"/>
        <v>78</v>
      </c>
      <c r="V35" s="101">
        <f t="shared" si="30"/>
        <v>78</v>
      </c>
      <c r="W35" s="101">
        <f t="shared" si="30"/>
        <v>78</v>
      </c>
      <c r="X35" s="101">
        <f t="shared" si="30"/>
        <v>88</v>
      </c>
      <c r="Y35" s="101">
        <f t="shared" si="30"/>
        <v>98</v>
      </c>
      <c r="Z35" s="101">
        <f t="shared" si="30"/>
        <v>98</v>
      </c>
      <c r="AA35" s="101">
        <f t="shared" si="30"/>
        <v>117</v>
      </c>
      <c r="AB35" s="101">
        <f t="shared" si="30"/>
        <v>117</v>
      </c>
      <c r="AC35" s="101">
        <f t="shared" si="30"/>
        <v>120</v>
      </c>
      <c r="AD35" s="101">
        <f t="shared" si="30"/>
        <v>192</v>
      </c>
      <c r="AE35" s="101">
        <f t="shared" si="30"/>
        <v>216</v>
      </c>
      <c r="AF35" s="101">
        <f t="shared" si="30"/>
        <v>216</v>
      </c>
      <c r="AG35" s="101">
        <f t="shared" si="30"/>
        <v>240</v>
      </c>
      <c r="AH35" s="101">
        <f t="shared" si="30"/>
        <v>240</v>
      </c>
      <c r="AI35" s="101">
        <f t="shared" si="30"/>
        <v>240</v>
      </c>
      <c r="AJ35" s="101">
        <f t="shared" si="30"/>
        <v>216</v>
      </c>
      <c r="AK35" s="101">
        <f t="shared" ref="AK35:BL35" si="31">AK19+AK27</f>
        <v>216</v>
      </c>
      <c r="AL35" s="101">
        <f t="shared" si="31"/>
        <v>192</v>
      </c>
      <c r="AM35" s="101">
        <f t="shared" si="31"/>
        <v>168</v>
      </c>
      <c r="AN35" s="101">
        <f t="shared" si="31"/>
        <v>144</v>
      </c>
      <c r="AO35" s="101">
        <f t="shared" si="31"/>
        <v>188</v>
      </c>
      <c r="AP35" s="101">
        <f t="shared" si="31"/>
        <v>300</v>
      </c>
      <c r="AQ35" s="101">
        <f t="shared" si="31"/>
        <v>338</v>
      </c>
      <c r="AR35" s="101">
        <f t="shared" si="31"/>
        <v>338</v>
      </c>
      <c r="AS35" s="101">
        <f t="shared" si="31"/>
        <v>375</v>
      </c>
      <c r="AT35" s="101">
        <f t="shared" si="31"/>
        <v>375</v>
      </c>
      <c r="AU35" s="101">
        <f t="shared" si="31"/>
        <v>375</v>
      </c>
      <c r="AV35" s="101">
        <f t="shared" si="31"/>
        <v>338</v>
      </c>
      <c r="AW35" s="101">
        <f t="shared" si="31"/>
        <v>338</v>
      </c>
      <c r="AX35" s="101">
        <f t="shared" si="31"/>
        <v>300</v>
      </c>
      <c r="AY35" s="101">
        <f t="shared" si="31"/>
        <v>263</v>
      </c>
      <c r="AZ35" s="101">
        <f t="shared" si="31"/>
        <v>225</v>
      </c>
      <c r="BA35" s="101">
        <f t="shared" si="31"/>
        <v>270</v>
      </c>
      <c r="BB35" s="101">
        <f t="shared" si="31"/>
        <v>432</v>
      </c>
      <c r="BC35" s="101">
        <f t="shared" si="31"/>
        <v>486</v>
      </c>
      <c r="BD35" s="101">
        <f t="shared" si="31"/>
        <v>486</v>
      </c>
      <c r="BE35" s="101">
        <f t="shared" si="31"/>
        <v>540</v>
      </c>
      <c r="BF35" s="101">
        <f t="shared" si="31"/>
        <v>540</v>
      </c>
      <c r="BG35" s="101">
        <f t="shared" si="31"/>
        <v>540</v>
      </c>
      <c r="BH35" s="101">
        <f t="shared" si="31"/>
        <v>486</v>
      </c>
      <c r="BI35" s="101">
        <f t="shared" si="31"/>
        <v>486</v>
      </c>
      <c r="BJ35" s="101">
        <f t="shared" si="31"/>
        <v>432</v>
      </c>
      <c r="BK35" s="101">
        <f t="shared" si="31"/>
        <v>378</v>
      </c>
      <c r="BL35" s="101">
        <f t="shared" si="31"/>
        <v>324</v>
      </c>
    </row>
    <row r="36" spans="2:65" x14ac:dyDescent="0.15">
      <c r="B36" s="47" t="s">
        <v>689</v>
      </c>
      <c r="D36" s="75"/>
      <c r="E36" s="63">
        <f t="shared" ref="E36:AJ36" si="32">E28+E20</f>
        <v>0</v>
      </c>
      <c r="F36" s="63">
        <f t="shared" si="32"/>
        <v>0</v>
      </c>
      <c r="G36" s="63">
        <f t="shared" si="32"/>
        <v>0</v>
      </c>
      <c r="H36" s="63">
        <f t="shared" si="32"/>
        <v>0</v>
      </c>
      <c r="I36" s="63">
        <f t="shared" si="32"/>
        <v>0</v>
      </c>
      <c r="J36" s="63">
        <f t="shared" si="32"/>
        <v>0</v>
      </c>
      <c r="K36" s="63">
        <f t="shared" si="32"/>
        <v>0</v>
      </c>
      <c r="L36" s="63">
        <f t="shared" si="32"/>
        <v>0</v>
      </c>
      <c r="M36" s="63">
        <f t="shared" si="32"/>
        <v>0</v>
      </c>
      <c r="N36" s="63">
        <f>N28+N20</f>
        <v>38000</v>
      </c>
      <c r="O36" s="63">
        <f t="shared" si="32"/>
        <v>38000</v>
      </c>
      <c r="P36" s="63">
        <f t="shared" si="32"/>
        <v>74000</v>
      </c>
      <c r="Q36" s="63">
        <f t="shared" si="32"/>
        <v>119625</v>
      </c>
      <c r="R36" s="63">
        <f t="shared" si="32"/>
        <v>160875</v>
      </c>
      <c r="S36" s="63">
        <f t="shared" si="32"/>
        <v>321750</v>
      </c>
      <c r="T36" s="63">
        <f t="shared" si="32"/>
        <v>321750</v>
      </c>
      <c r="U36" s="63">
        <f t="shared" si="32"/>
        <v>321750</v>
      </c>
      <c r="V36" s="63">
        <f t="shared" si="32"/>
        <v>321750</v>
      </c>
      <c r="W36" s="63">
        <f t="shared" si="32"/>
        <v>321750</v>
      </c>
      <c r="X36" s="63">
        <f t="shared" si="32"/>
        <v>363000</v>
      </c>
      <c r="Y36" s="63">
        <f t="shared" si="32"/>
        <v>404250</v>
      </c>
      <c r="Z36" s="63">
        <f t="shared" si="32"/>
        <v>404250</v>
      </c>
      <c r="AA36" s="63">
        <f t="shared" si="32"/>
        <v>482625</v>
      </c>
      <c r="AB36" s="63">
        <f t="shared" si="32"/>
        <v>482625</v>
      </c>
      <c r="AC36" s="63">
        <f t="shared" si="32"/>
        <v>612000</v>
      </c>
      <c r="AD36" s="63">
        <f t="shared" si="32"/>
        <v>979200</v>
      </c>
      <c r="AE36" s="63">
        <f t="shared" si="32"/>
        <v>1101600</v>
      </c>
      <c r="AF36" s="63">
        <f t="shared" si="32"/>
        <v>1101600</v>
      </c>
      <c r="AG36" s="63">
        <f t="shared" si="32"/>
        <v>1224000</v>
      </c>
      <c r="AH36" s="63">
        <f t="shared" si="32"/>
        <v>1224000</v>
      </c>
      <c r="AI36" s="63">
        <f t="shared" si="32"/>
        <v>1224000</v>
      </c>
      <c r="AJ36" s="63">
        <f t="shared" si="32"/>
        <v>1101600</v>
      </c>
      <c r="AK36" s="63">
        <f t="shared" ref="AK36:BL36" si="33">AK28+AK20</f>
        <v>1101600</v>
      </c>
      <c r="AL36" s="63">
        <f t="shared" si="33"/>
        <v>979200</v>
      </c>
      <c r="AM36" s="63">
        <f t="shared" si="33"/>
        <v>856800</v>
      </c>
      <c r="AN36" s="63">
        <f t="shared" si="33"/>
        <v>734400</v>
      </c>
      <c r="AO36" s="63">
        <f t="shared" si="33"/>
        <v>1099800</v>
      </c>
      <c r="AP36" s="63">
        <f t="shared" si="33"/>
        <v>1755000</v>
      </c>
      <c r="AQ36" s="63">
        <f t="shared" si="33"/>
        <v>1977300</v>
      </c>
      <c r="AR36" s="63">
        <f t="shared" si="33"/>
        <v>1977300</v>
      </c>
      <c r="AS36" s="63">
        <f t="shared" si="33"/>
        <v>2193750</v>
      </c>
      <c r="AT36" s="63">
        <f t="shared" si="33"/>
        <v>2193750</v>
      </c>
      <c r="AU36" s="63">
        <f t="shared" si="33"/>
        <v>2193750</v>
      </c>
      <c r="AV36" s="63">
        <f t="shared" si="33"/>
        <v>1977300</v>
      </c>
      <c r="AW36" s="63">
        <f t="shared" si="33"/>
        <v>1977300</v>
      </c>
      <c r="AX36" s="63">
        <f t="shared" si="33"/>
        <v>1755000</v>
      </c>
      <c r="AY36" s="63">
        <f t="shared" si="33"/>
        <v>1538550</v>
      </c>
      <c r="AZ36" s="63">
        <f t="shared" si="33"/>
        <v>1316250</v>
      </c>
      <c r="BA36" s="63">
        <f t="shared" si="33"/>
        <v>1761750</v>
      </c>
      <c r="BB36" s="63">
        <f t="shared" si="33"/>
        <v>2818800</v>
      </c>
      <c r="BC36" s="63">
        <f t="shared" si="33"/>
        <v>3171150</v>
      </c>
      <c r="BD36" s="63">
        <f t="shared" si="33"/>
        <v>3171150</v>
      </c>
      <c r="BE36" s="63">
        <f t="shared" si="33"/>
        <v>3523500</v>
      </c>
      <c r="BF36" s="63">
        <f t="shared" si="33"/>
        <v>3523500</v>
      </c>
      <c r="BG36" s="63">
        <f t="shared" si="33"/>
        <v>3523500</v>
      </c>
      <c r="BH36" s="63">
        <f t="shared" si="33"/>
        <v>3171150</v>
      </c>
      <c r="BI36" s="63">
        <f t="shared" si="33"/>
        <v>3171150</v>
      </c>
      <c r="BJ36" s="63">
        <f t="shared" si="33"/>
        <v>2818800</v>
      </c>
      <c r="BK36" s="63">
        <f t="shared" si="33"/>
        <v>2466450</v>
      </c>
      <c r="BL36" s="63">
        <f t="shared" si="33"/>
        <v>2114100</v>
      </c>
    </row>
    <row r="37" spans="2:65" x14ac:dyDescent="0.15">
      <c r="B37" s="47" t="s">
        <v>665</v>
      </c>
      <c r="D37" s="75"/>
      <c r="E37" s="63">
        <f t="shared" ref="E37:AJ37" si="34">E21+E29</f>
        <v>0</v>
      </c>
      <c r="F37" s="63">
        <f t="shared" si="34"/>
        <v>0</v>
      </c>
      <c r="G37" s="63">
        <f t="shared" si="34"/>
        <v>0</v>
      </c>
      <c r="H37" s="63">
        <f t="shared" si="34"/>
        <v>0</v>
      </c>
      <c r="I37" s="63">
        <f t="shared" si="34"/>
        <v>0</v>
      </c>
      <c r="J37" s="63">
        <f t="shared" si="34"/>
        <v>0</v>
      </c>
      <c r="K37" s="63">
        <f t="shared" si="34"/>
        <v>0</v>
      </c>
      <c r="L37" s="63">
        <f t="shared" si="34"/>
        <v>0</v>
      </c>
      <c r="M37" s="63">
        <f t="shared" si="34"/>
        <v>0</v>
      </c>
      <c r="N37" s="63">
        <f t="shared" si="34"/>
        <v>20729</v>
      </c>
      <c r="O37" s="63">
        <f t="shared" si="34"/>
        <v>20729</v>
      </c>
      <c r="P37" s="63">
        <f t="shared" si="34"/>
        <v>40367</v>
      </c>
      <c r="Q37" s="63">
        <f t="shared" si="34"/>
        <v>95030.1</v>
      </c>
      <c r="R37" s="63">
        <f t="shared" si="34"/>
        <v>127799.1</v>
      </c>
      <c r="S37" s="63">
        <f t="shared" si="34"/>
        <v>255598.2</v>
      </c>
      <c r="T37" s="63">
        <f t="shared" si="34"/>
        <v>255598.2</v>
      </c>
      <c r="U37" s="63">
        <f t="shared" si="34"/>
        <v>255598.2</v>
      </c>
      <c r="V37" s="63">
        <f t="shared" si="34"/>
        <v>255598.2</v>
      </c>
      <c r="W37" s="63">
        <f t="shared" si="34"/>
        <v>255598.2</v>
      </c>
      <c r="X37" s="63">
        <f t="shared" si="34"/>
        <v>288367.2</v>
      </c>
      <c r="Y37" s="63">
        <f t="shared" si="34"/>
        <v>321136.2</v>
      </c>
      <c r="Z37" s="63">
        <f t="shared" si="34"/>
        <v>321136.2</v>
      </c>
      <c r="AA37" s="63">
        <f t="shared" si="34"/>
        <v>383397.30000000005</v>
      </c>
      <c r="AB37" s="63">
        <f t="shared" si="34"/>
        <v>383397.30000000005</v>
      </c>
      <c r="AC37" s="63">
        <f t="shared" si="34"/>
        <v>516445.2</v>
      </c>
      <c r="AD37" s="63">
        <f t="shared" si="34"/>
        <v>826312.32000000007</v>
      </c>
      <c r="AE37" s="63">
        <f t="shared" si="34"/>
        <v>929601.3600000001</v>
      </c>
      <c r="AF37" s="63">
        <f t="shared" si="34"/>
        <v>929601.3600000001</v>
      </c>
      <c r="AG37" s="63">
        <f t="shared" si="34"/>
        <v>1032890.4</v>
      </c>
      <c r="AH37" s="63">
        <f t="shared" si="34"/>
        <v>1032890.4</v>
      </c>
      <c r="AI37" s="63">
        <f t="shared" si="34"/>
        <v>1032890.4</v>
      </c>
      <c r="AJ37" s="63">
        <f t="shared" si="34"/>
        <v>929601.3600000001</v>
      </c>
      <c r="AK37" s="63">
        <f t="shared" ref="AK37:BL37" si="35">AK21+AK29</f>
        <v>929601.3600000001</v>
      </c>
      <c r="AL37" s="63">
        <f t="shared" si="35"/>
        <v>826312.32000000007</v>
      </c>
      <c r="AM37" s="63">
        <f t="shared" si="35"/>
        <v>723023.28</v>
      </c>
      <c r="AN37" s="63">
        <f t="shared" si="35"/>
        <v>619734.24</v>
      </c>
      <c r="AO37" s="63">
        <f t="shared" si="35"/>
        <v>958243.33199999994</v>
      </c>
      <c r="AP37" s="63">
        <f t="shared" si="35"/>
        <v>1529111.6999999997</v>
      </c>
      <c r="AQ37" s="63">
        <f t="shared" si="35"/>
        <v>1722799.182</v>
      </c>
      <c r="AR37" s="63">
        <f t="shared" si="35"/>
        <v>1722799.182</v>
      </c>
      <c r="AS37" s="63">
        <f t="shared" si="35"/>
        <v>1911389.625</v>
      </c>
      <c r="AT37" s="63">
        <f t="shared" si="35"/>
        <v>1911389.625</v>
      </c>
      <c r="AU37" s="63">
        <f t="shared" si="35"/>
        <v>1911389.625</v>
      </c>
      <c r="AV37" s="63">
        <f t="shared" si="35"/>
        <v>1722799.182</v>
      </c>
      <c r="AW37" s="63">
        <f t="shared" si="35"/>
        <v>1722799.182</v>
      </c>
      <c r="AX37" s="63">
        <f t="shared" si="35"/>
        <v>1529111.6999999997</v>
      </c>
      <c r="AY37" s="63">
        <f t="shared" si="35"/>
        <v>1340521.257</v>
      </c>
      <c r="AZ37" s="63">
        <f t="shared" si="35"/>
        <v>1146833.7749999999</v>
      </c>
      <c r="BA37" s="63">
        <f t="shared" si="35"/>
        <v>1626998.4269999997</v>
      </c>
      <c r="BB37" s="63">
        <f t="shared" si="35"/>
        <v>2603197.4832000001</v>
      </c>
      <c r="BC37" s="63">
        <f t="shared" si="35"/>
        <v>2928597.1686</v>
      </c>
      <c r="BD37" s="63">
        <f t="shared" si="35"/>
        <v>2928597.1686</v>
      </c>
      <c r="BE37" s="63">
        <f t="shared" si="35"/>
        <v>3253996.8539999994</v>
      </c>
      <c r="BF37" s="63">
        <f t="shared" si="35"/>
        <v>3253996.8539999994</v>
      </c>
      <c r="BG37" s="63">
        <f t="shared" si="35"/>
        <v>3253996.8539999994</v>
      </c>
      <c r="BH37" s="63">
        <f t="shared" si="35"/>
        <v>2928597.1686</v>
      </c>
      <c r="BI37" s="63">
        <f t="shared" si="35"/>
        <v>2928597.1686</v>
      </c>
      <c r="BJ37" s="63">
        <f t="shared" si="35"/>
        <v>2603197.4832000001</v>
      </c>
      <c r="BK37" s="63">
        <f t="shared" si="35"/>
        <v>2277797.7977999998</v>
      </c>
      <c r="BL37" s="63">
        <f t="shared" si="35"/>
        <v>1952398.1124000002</v>
      </c>
    </row>
    <row r="38" spans="2:65" x14ac:dyDescent="0.15">
      <c r="B38" s="47" t="s">
        <v>675</v>
      </c>
      <c r="D38" s="75"/>
      <c r="E38" s="63">
        <f t="shared" ref="E38:AJ38" si="36">E22+E30</f>
        <v>0</v>
      </c>
      <c r="F38" s="63">
        <f t="shared" si="36"/>
        <v>0</v>
      </c>
      <c r="G38" s="63">
        <f t="shared" si="36"/>
        <v>0</v>
      </c>
      <c r="H38" s="63">
        <f t="shared" si="36"/>
        <v>0</v>
      </c>
      <c r="I38" s="63">
        <f t="shared" si="36"/>
        <v>0</v>
      </c>
      <c r="J38" s="63">
        <f t="shared" si="36"/>
        <v>0</v>
      </c>
      <c r="K38" s="63">
        <f t="shared" si="36"/>
        <v>0</v>
      </c>
      <c r="L38" s="63">
        <f t="shared" si="36"/>
        <v>0</v>
      </c>
      <c r="M38" s="63">
        <f t="shared" si="36"/>
        <v>0</v>
      </c>
      <c r="N38" s="63">
        <f t="shared" si="36"/>
        <v>2325</v>
      </c>
      <c r="O38" s="63">
        <f t="shared" si="36"/>
        <v>2325</v>
      </c>
      <c r="P38" s="63">
        <f t="shared" si="36"/>
        <v>4525</v>
      </c>
      <c r="Q38" s="63">
        <f t="shared" si="36"/>
        <v>5937.5</v>
      </c>
      <c r="R38" s="63">
        <f t="shared" si="36"/>
        <v>7987.5</v>
      </c>
      <c r="S38" s="63">
        <f t="shared" si="36"/>
        <v>15975</v>
      </c>
      <c r="T38" s="63">
        <f t="shared" si="36"/>
        <v>15975</v>
      </c>
      <c r="U38" s="63">
        <f t="shared" si="36"/>
        <v>15975</v>
      </c>
      <c r="V38" s="63">
        <f t="shared" si="36"/>
        <v>15975</v>
      </c>
      <c r="W38" s="63">
        <f t="shared" si="36"/>
        <v>15975</v>
      </c>
      <c r="X38" s="63">
        <f t="shared" si="36"/>
        <v>18025</v>
      </c>
      <c r="Y38" s="63">
        <f t="shared" si="36"/>
        <v>20075</v>
      </c>
      <c r="Z38" s="63">
        <f t="shared" si="36"/>
        <v>21268.75</v>
      </c>
      <c r="AA38" s="63">
        <f t="shared" si="36"/>
        <v>25175</v>
      </c>
      <c r="AB38" s="63">
        <f t="shared" si="36"/>
        <v>26343.75</v>
      </c>
      <c r="AC38" s="63">
        <f t="shared" si="36"/>
        <v>29690</v>
      </c>
      <c r="AD38" s="63">
        <f t="shared" si="36"/>
        <v>46770</v>
      </c>
      <c r="AE38" s="63">
        <f t="shared" si="36"/>
        <v>55807.5</v>
      </c>
      <c r="AF38" s="63">
        <f t="shared" si="36"/>
        <v>55807.5</v>
      </c>
      <c r="AG38" s="63">
        <f t="shared" si="36"/>
        <v>61210</v>
      </c>
      <c r="AH38" s="63">
        <f t="shared" si="36"/>
        <v>61210</v>
      </c>
      <c r="AI38" s="63">
        <f t="shared" si="36"/>
        <v>61210</v>
      </c>
      <c r="AJ38" s="63">
        <f t="shared" si="36"/>
        <v>56722.5</v>
      </c>
      <c r="AK38" s="63">
        <f t="shared" ref="AK38:BL38" si="37">AK22+AK30</f>
        <v>57637.5</v>
      </c>
      <c r="AL38" s="63">
        <f t="shared" si="37"/>
        <v>53541.25</v>
      </c>
      <c r="AM38" s="63">
        <f t="shared" si="37"/>
        <v>49798.75</v>
      </c>
      <c r="AN38" s="63">
        <f t="shared" si="37"/>
        <v>45677.5</v>
      </c>
      <c r="AO38" s="63">
        <f t="shared" si="37"/>
        <v>66587.5</v>
      </c>
      <c r="AP38" s="63">
        <f t="shared" si="37"/>
        <v>105795</v>
      </c>
      <c r="AQ38" s="63">
        <f t="shared" si="37"/>
        <v>122527.5</v>
      </c>
      <c r="AR38" s="63">
        <f t="shared" si="37"/>
        <v>122527.5</v>
      </c>
      <c r="AS38" s="63">
        <f t="shared" si="37"/>
        <v>135110</v>
      </c>
      <c r="AT38" s="63">
        <f t="shared" si="37"/>
        <v>135110</v>
      </c>
      <c r="AU38" s="63">
        <f t="shared" si="37"/>
        <v>135110</v>
      </c>
      <c r="AV38" s="63">
        <f t="shared" si="37"/>
        <v>123547.5</v>
      </c>
      <c r="AW38" s="63">
        <f t="shared" si="37"/>
        <v>124567.5</v>
      </c>
      <c r="AX38" s="63">
        <f t="shared" si="37"/>
        <v>113382.5</v>
      </c>
      <c r="AY38" s="63">
        <f t="shared" si="37"/>
        <v>102470</v>
      </c>
      <c r="AZ38" s="63">
        <f t="shared" si="37"/>
        <v>91250</v>
      </c>
      <c r="BA38" s="63">
        <f t="shared" si="37"/>
        <v>115890</v>
      </c>
      <c r="BB38" s="63">
        <f t="shared" si="37"/>
        <v>184442.5</v>
      </c>
      <c r="BC38" s="63">
        <f t="shared" si="37"/>
        <v>211092.5</v>
      </c>
      <c r="BD38" s="63">
        <f t="shared" si="37"/>
        <v>211092.5</v>
      </c>
      <c r="BE38" s="63">
        <f t="shared" si="37"/>
        <v>233450</v>
      </c>
      <c r="BF38" s="63">
        <f t="shared" si="37"/>
        <v>233450</v>
      </c>
      <c r="BG38" s="63">
        <f t="shared" si="37"/>
        <v>233450</v>
      </c>
      <c r="BH38" s="63">
        <f t="shared" si="37"/>
        <v>212112.5</v>
      </c>
      <c r="BI38" s="63">
        <f t="shared" si="37"/>
        <v>213132.5</v>
      </c>
      <c r="BJ38" s="63">
        <f t="shared" si="37"/>
        <v>192030</v>
      </c>
      <c r="BK38" s="63">
        <f t="shared" si="37"/>
        <v>171342.5</v>
      </c>
      <c r="BL38" s="63">
        <f t="shared" si="37"/>
        <v>150205</v>
      </c>
    </row>
    <row r="39" spans="2:65" x14ac:dyDescent="0.15">
      <c r="B39" s="47" t="s">
        <v>669</v>
      </c>
      <c r="D39" s="75"/>
      <c r="E39" s="63">
        <f t="shared" ref="E39:AJ39" si="38">E23+E31</f>
        <v>0</v>
      </c>
      <c r="F39" s="63">
        <f t="shared" si="38"/>
        <v>0</v>
      </c>
      <c r="G39" s="63">
        <f t="shared" si="38"/>
        <v>0</v>
      </c>
      <c r="H39" s="63">
        <f t="shared" si="38"/>
        <v>0</v>
      </c>
      <c r="I39" s="63">
        <f t="shared" si="38"/>
        <v>0</v>
      </c>
      <c r="J39" s="63">
        <f t="shared" si="38"/>
        <v>0</v>
      </c>
      <c r="K39" s="63">
        <f t="shared" si="38"/>
        <v>0</v>
      </c>
      <c r="L39" s="63">
        <f t="shared" si="38"/>
        <v>0</v>
      </c>
      <c r="M39" s="63">
        <f t="shared" si="38"/>
        <v>0</v>
      </c>
      <c r="N39" s="63">
        <f t="shared" si="38"/>
        <v>23054</v>
      </c>
      <c r="O39" s="63">
        <f t="shared" si="38"/>
        <v>23054</v>
      </c>
      <c r="P39" s="63">
        <f t="shared" si="38"/>
        <v>44892</v>
      </c>
      <c r="Q39" s="63">
        <f t="shared" si="38"/>
        <v>100967.6</v>
      </c>
      <c r="R39" s="63">
        <f t="shared" si="38"/>
        <v>135786.6</v>
      </c>
      <c r="S39" s="63">
        <f t="shared" si="38"/>
        <v>271573.2</v>
      </c>
      <c r="T39" s="63">
        <f t="shared" si="38"/>
        <v>271573.2</v>
      </c>
      <c r="U39" s="63">
        <f t="shared" si="38"/>
        <v>271573.2</v>
      </c>
      <c r="V39" s="63">
        <f t="shared" si="38"/>
        <v>271573.2</v>
      </c>
      <c r="W39" s="63">
        <f t="shared" si="38"/>
        <v>271573.2</v>
      </c>
      <c r="X39" s="63">
        <f t="shared" si="38"/>
        <v>306392.2</v>
      </c>
      <c r="Y39" s="63">
        <f t="shared" si="38"/>
        <v>341211.2</v>
      </c>
      <c r="Z39" s="63">
        <f t="shared" si="38"/>
        <v>342404.95</v>
      </c>
      <c r="AA39" s="63">
        <f t="shared" si="38"/>
        <v>408572.30000000005</v>
      </c>
      <c r="AB39" s="63">
        <f t="shared" si="38"/>
        <v>409741.05000000005</v>
      </c>
      <c r="AC39" s="63">
        <f t="shared" si="38"/>
        <v>546135.19999999995</v>
      </c>
      <c r="AD39" s="63">
        <f t="shared" si="38"/>
        <v>873082.32000000007</v>
      </c>
      <c r="AE39" s="63">
        <f t="shared" si="38"/>
        <v>985408.8600000001</v>
      </c>
      <c r="AF39" s="63">
        <f t="shared" si="38"/>
        <v>985408.8600000001</v>
      </c>
      <c r="AG39" s="63">
        <f t="shared" si="38"/>
        <v>1094100.3999999999</v>
      </c>
      <c r="AH39" s="63">
        <f t="shared" si="38"/>
        <v>1094100.3999999999</v>
      </c>
      <c r="AI39" s="63">
        <f t="shared" si="38"/>
        <v>1094100.3999999999</v>
      </c>
      <c r="AJ39" s="63">
        <f t="shared" si="38"/>
        <v>986323.8600000001</v>
      </c>
      <c r="AK39" s="63">
        <f t="shared" ref="AK39:BL39" si="39">AK23+AK31</f>
        <v>987238.8600000001</v>
      </c>
      <c r="AL39" s="63">
        <f t="shared" si="39"/>
        <v>879853.57000000007</v>
      </c>
      <c r="AM39" s="63">
        <f t="shared" si="39"/>
        <v>772822.03</v>
      </c>
      <c r="AN39" s="63">
        <f t="shared" si="39"/>
        <v>665411.74</v>
      </c>
      <c r="AO39" s="63">
        <f t="shared" si="39"/>
        <v>1024830.8319999999</v>
      </c>
      <c r="AP39" s="63">
        <f t="shared" si="39"/>
        <v>1634906.6999999997</v>
      </c>
      <c r="AQ39" s="63">
        <f t="shared" si="39"/>
        <v>1845326.682</v>
      </c>
      <c r="AR39" s="63">
        <f t="shared" si="39"/>
        <v>1845326.682</v>
      </c>
      <c r="AS39" s="63">
        <f t="shared" si="39"/>
        <v>2046499.625</v>
      </c>
      <c r="AT39" s="63">
        <f t="shared" si="39"/>
        <v>2046499.625</v>
      </c>
      <c r="AU39" s="63">
        <f t="shared" si="39"/>
        <v>2046499.625</v>
      </c>
      <c r="AV39" s="63">
        <f t="shared" si="39"/>
        <v>1846346.682</v>
      </c>
      <c r="AW39" s="63">
        <f t="shared" si="39"/>
        <v>1847366.682</v>
      </c>
      <c r="AX39" s="63">
        <f t="shared" si="39"/>
        <v>1642494.1999999997</v>
      </c>
      <c r="AY39" s="63">
        <f t="shared" si="39"/>
        <v>1442991.257</v>
      </c>
      <c r="AZ39" s="63">
        <f t="shared" si="39"/>
        <v>1238083.7749999999</v>
      </c>
      <c r="BA39" s="63">
        <f t="shared" si="39"/>
        <v>1742888.4269999997</v>
      </c>
      <c r="BB39" s="63">
        <f t="shared" si="39"/>
        <v>2787639.9831999997</v>
      </c>
      <c r="BC39" s="63">
        <f t="shared" si="39"/>
        <v>3139689.6686</v>
      </c>
      <c r="BD39" s="63">
        <f t="shared" si="39"/>
        <v>3139689.6686</v>
      </c>
      <c r="BE39" s="63">
        <f t="shared" si="39"/>
        <v>3487446.8539999994</v>
      </c>
      <c r="BF39" s="63">
        <f t="shared" si="39"/>
        <v>3487446.8539999994</v>
      </c>
      <c r="BG39" s="63">
        <f t="shared" si="39"/>
        <v>3487446.8539999994</v>
      </c>
      <c r="BH39" s="63">
        <f t="shared" si="39"/>
        <v>3140709.6686</v>
      </c>
      <c r="BI39" s="63">
        <f t="shared" si="39"/>
        <v>3141729.6686</v>
      </c>
      <c r="BJ39" s="63">
        <f t="shared" si="39"/>
        <v>2795227.4831999997</v>
      </c>
      <c r="BK39" s="63">
        <f t="shared" si="39"/>
        <v>2449140.2977999994</v>
      </c>
      <c r="BL39" s="63">
        <f t="shared" si="39"/>
        <v>2102603.1124</v>
      </c>
    </row>
    <row r="40" spans="2:65" x14ac:dyDescent="0.15">
      <c r="D40" s="75"/>
      <c r="E40" s="78"/>
      <c r="F40" s="78"/>
      <c r="G40" s="78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</row>
    <row r="41" spans="2:65" x14ac:dyDescent="0.15">
      <c r="B41" s="33" t="s">
        <v>656</v>
      </c>
      <c r="D41" s="34"/>
      <c r="E41" s="34"/>
      <c r="F41" s="34"/>
      <c r="G41" s="34"/>
      <c r="H41" s="34"/>
      <c r="I41" s="34"/>
    </row>
    <row r="42" spans="2:65" x14ac:dyDescent="0.15">
      <c r="D42" s="34"/>
      <c r="E42" s="34"/>
      <c r="F42" s="34"/>
      <c r="G42" s="34"/>
      <c r="H42" s="34"/>
      <c r="I42" s="34"/>
    </row>
    <row r="43" spans="2:65" x14ac:dyDescent="0.15">
      <c r="B43" s="47" t="s">
        <v>215</v>
      </c>
      <c r="C43" s="47"/>
      <c r="E43" s="33">
        <f>'REV-REVCALC_CWS'!E6</f>
        <v>0</v>
      </c>
      <c r="F43" s="33">
        <f>'REV-SALES-FCAST_CWS'!D36</f>
        <v>0</v>
      </c>
      <c r="G43" s="33">
        <f>'REV-SALES-FCAST_CWS'!E36</f>
        <v>0</v>
      </c>
      <c r="H43" s="33">
        <f>'REV-SALES-FCAST_CWS'!F36</f>
        <v>0</v>
      </c>
      <c r="I43" s="33">
        <f>'REV-SALES-FCAST_CWS'!G36</f>
        <v>0</v>
      </c>
      <c r="J43" s="33">
        <f>'REV-SALES-FCAST_CWS'!H36</f>
        <v>0</v>
      </c>
      <c r="K43" s="33">
        <f>'REV-SALES-FCAST_CWS'!I36</f>
        <v>0</v>
      </c>
      <c r="L43" s="33">
        <f>'REV-SALES-FCAST_CWS'!J36</f>
        <v>0</v>
      </c>
      <c r="M43" s="33">
        <f>'REV-SALES-FCAST_CWS'!K36</f>
        <v>0</v>
      </c>
      <c r="N43" s="33">
        <f>'REV-SALES-FCAST_CWS'!L36</f>
        <v>19</v>
      </c>
      <c r="O43" s="33">
        <f>'REV-SALES-FCAST_CWS'!M36</f>
        <v>19</v>
      </c>
      <c r="P43" s="33">
        <f>'REV-SALES-FCAST_CWS'!N36</f>
        <v>37</v>
      </c>
      <c r="Q43" s="33">
        <f>'REV-SALES-FCAST_CWS'!C40</f>
        <v>29</v>
      </c>
      <c r="R43" s="33">
        <f>'REV-SALES-FCAST_CWS'!D40</f>
        <v>39</v>
      </c>
      <c r="S43" s="33">
        <f>'REV-SALES-FCAST_CWS'!E40</f>
        <v>78</v>
      </c>
      <c r="T43" s="33">
        <f>'REV-SALES-FCAST_CWS'!F40</f>
        <v>78</v>
      </c>
      <c r="U43" s="33">
        <f>'REV-SALES-FCAST_CWS'!G40</f>
        <v>78</v>
      </c>
      <c r="V43" s="33">
        <f>'REV-SALES-FCAST_CWS'!H40</f>
        <v>78</v>
      </c>
      <c r="W43" s="33">
        <f>'REV-SALES-FCAST_CWS'!I40</f>
        <v>78</v>
      </c>
      <c r="X43" s="33">
        <f>'REV-SALES-FCAST_CWS'!J40</f>
        <v>88</v>
      </c>
      <c r="Y43" s="33">
        <f>'REV-SALES-FCAST_CWS'!K40</f>
        <v>98</v>
      </c>
      <c r="Z43" s="33">
        <f>'REV-SALES-FCAST_CWS'!L40</f>
        <v>98</v>
      </c>
      <c r="AA43" s="33">
        <f>'REV-SALES-FCAST_CWS'!M40</f>
        <v>117</v>
      </c>
      <c r="AB43" s="33">
        <f>'REV-SALES-FCAST_CWS'!N40</f>
        <v>117</v>
      </c>
      <c r="AC43" s="33">
        <f>'REV-SALES-FCAST_CWS'!C44</f>
        <v>120</v>
      </c>
      <c r="AD43" s="33">
        <f>'REV-SALES-FCAST_CWS'!D44</f>
        <v>192</v>
      </c>
      <c r="AE43" s="33">
        <f>'REV-SALES-FCAST_CWS'!E44</f>
        <v>216</v>
      </c>
      <c r="AF43" s="33">
        <f>'REV-SALES-FCAST_CWS'!F44</f>
        <v>216</v>
      </c>
      <c r="AG43" s="33">
        <f>'REV-SALES-FCAST_CWS'!G44</f>
        <v>240</v>
      </c>
      <c r="AH43" s="33">
        <f>'REV-SALES-FCAST_CWS'!H44</f>
        <v>240</v>
      </c>
      <c r="AI43" s="33">
        <f>'REV-SALES-FCAST_CWS'!I44</f>
        <v>240</v>
      </c>
      <c r="AJ43" s="33">
        <f>'REV-SALES-FCAST_CWS'!J44</f>
        <v>216</v>
      </c>
      <c r="AK43" s="33">
        <f>'REV-SALES-FCAST_CWS'!K44</f>
        <v>216</v>
      </c>
      <c r="AL43" s="33">
        <f>'REV-SALES-FCAST_CWS'!L44</f>
        <v>192</v>
      </c>
      <c r="AM43" s="33">
        <f>'REV-SALES-FCAST_CWS'!M44</f>
        <v>168</v>
      </c>
      <c r="AN43" s="33">
        <f>'REV-SALES-FCAST_CWS'!N44</f>
        <v>144</v>
      </c>
      <c r="AO43" s="33">
        <f>'REV-SALES-FCAST_CWS'!C48</f>
        <v>188</v>
      </c>
      <c r="AP43" s="33">
        <f>'REV-SALES-FCAST_CWS'!D48</f>
        <v>300</v>
      </c>
      <c r="AQ43" s="33">
        <f>'REV-SALES-FCAST_CWS'!E48</f>
        <v>338</v>
      </c>
      <c r="AR43" s="33">
        <f>'REV-SALES-FCAST_CWS'!F48</f>
        <v>338</v>
      </c>
      <c r="AS43" s="33">
        <f>'REV-SALES-FCAST_CWS'!G48</f>
        <v>375</v>
      </c>
      <c r="AT43" s="33">
        <f>'REV-SALES-FCAST_CWS'!H48</f>
        <v>375</v>
      </c>
      <c r="AU43" s="33">
        <f>'REV-SALES-FCAST_CWS'!I48</f>
        <v>375</v>
      </c>
      <c r="AV43" s="33">
        <f>'REV-SALES-FCAST_CWS'!J48</f>
        <v>338</v>
      </c>
      <c r="AW43" s="33">
        <f>'REV-SALES-FCAST_CWS'!K48</f>
        <v>338</v>
      </c>
      <c r="AX43" s="33">
        <f>'REV-SALES-FCAST_CWS'!L48</f>
        <v>300</v>
      </c>
      <c r="AY43" s="33">
        <f>'REV-SALES-FCAST_CWS'!M48</f>
        <v>263</v>
      </c>
      <c r="AZ43" s="33">
        <f>'REV-SALES-FCAST_CWS'!N48</f>
        <v>225</v>
      </c>
      <c r="BA43" s="33">
        <f>'REV-SALES-FCAST_CWS'!C52</f>
        <v>270</v>
      </c>
      <c r="BB43" s="33">
        <f>'REV-SALES-FCAST_CWS'!D52</f>
        <v>432</v>
      </c>
      <c r="BC43" s="33">
        <f>'REV-SALES-FCAST_CWS'!E52</f>
        <v>486</v>
      </c>
      <c r="BD43" s="33">
        <f>'REV-SALES-FCAST_CWS'!F52</f>
        <v>486</v>
      </c>
      <c r="BE43" s="33">
        <f>'REV-SALES-FCAST_CWS'!G52</f>
        <v>540</v>
      </c>
      <c r="BF43" s="33">
        <f>'REV-SALES-FCAST_CWS'!H52</f>
        <v>540</v>
      </c>
      <c r="BG43" s="33">
        <f>'REV-SALES-FCAST_CWS'!I52</f>
        <v>540</v>
      </c>
      <c r="BH43" s="33">
        <f>'REV-SALES-FCAST_CWS'!J52</f>
        <v>486</v>
      </c>
      <c r="BI43" s="33">
        <f>'REV-SALES-FCAST_CWS'!K52</f>
        <v>486</v>
      </c>
      <c r="BJ43" s="33">
        <f>'REV-SALES-FCAST_CWS'!L52</f>
        <v>432</v>
      </c>
      <c r="BK43" s="33">
        <f>'REV-SALES-FCAST_CWS'!M52</f>
        <v>378</v>
      </c>
      <c r="BL43" s="33">
        <f>'REV-SALES-FCAST_CWS'!N52</f>
        <v>324</v>
      </c>
      <c r="BM43" s="118">
        <f>SUM(E43:BL43)</f>
        <v>12604</v>
      </c>
    </row>
    <row r="44" spans="2:65" x14ac:dyDescent="0.15">
      <c r="B44" s="47" t="s">
        <v>322</v>
      </c>
      <c r="C44" s="47"/>
      <c r="E44" s="63">
        <f>'COGS-PRICE-MARGIN_CWS'!$C5*E43</f>
        <v>0</v>
      </c>
      <c r="F44" s="63">
        <f>'COGS-PRICE-MARGIN_CWS'!$C5*F43</f>
        <v>0</v>
      </c>
      <c r="G44" s="63">
        <f>'COGS-PRICE-MARGIN_CWS'!$C5*G43</f>
        <v>0</v>
      </c>
      <c r="H44" s="63">
        <f>'COGS-PRICE-MARGIN_CWS'!$C5*H43</f>
        <v>0</v>
      </c>
      <c r="I44" s="63">
        <f>'COGS-PRICE-MARGIN_CWS'!$C5*I43</f>
        <v>0</v>
      </c>
      <c r="J44" s="63">
        <f>'COGS-PRICE-MARGIN_CWS'!$C5*J43</f>
        <v>0</v>
      </c>
      <c r="K44" s="63">
        <f>'COGS-PRICE-MARGIN_CWS'!$C5*K43</f>
        <v>0</v>
      </c>
      <c r="L44" s="63">
        <f>'COGS-PRICE-MARGIN_CWS'!$C5*L43</f>
        <v>0</v>
      </c>
      <c r="M44" s="63">
        <f>'COGS-PRICE-MARGIN_CWS'!$C5*M43</f>
        <v>0</v>
      </c>
      <c r="N44" s="63">
        <f>'COGS-PRICE-MARGIN_CWS'!$C5*N43</f>
        <v>95000</v>
      </c>
      <c r="O44" s="63">
        <f>'COGS-PRICE-MARGIN_CWS'!$C5*O43</f>
        <v>95000</v>
      </c>
      <c r="P44" s="63">
        <f>'COGS-PRICE-MARGIN_CWS'!$C5*P43</f>
        <v>185000</v>
      </c>
      <c r="Q44" s="63">
        <f>'COGS-PRICE-MARGIN_CWS'!$C26*Q43</f>
        <v>159500</v>
      </c>
      <c r="R44" s="63">
        <f>'COGS-PRICE-MARGIN_CWS'!$C26*R43</f>
        <v>214500</v>
      </c>
      <c r="S44" s="63">
        <f>'COGS-PRICE-MARGIN_CWS'!$C26*S43</f>
        <v>429000</v>
      </c>
      <c r="T44" s="63">
        <f>'COGS-PRICE-MARGIN_CWS'!$C26*T43</f>
        <v>429000</v>
      </c>
      <c r="U44" s="63">
        <f>'COGS-PRICE-MARGIN_CWS'!$C26*U43</f>
        <v>429000</v>
      </c>
      <c r="V44" s="63">
        <f>'COGS-PRICE-MARGIN_CWS'!$C26*V43</f>
        <v>429000</v>
      </c>
      <c r="W44" s="63">
        <f>'COGS-PRICE-MARGIN_CWS'!$C26*W43</f>
        <v>429000</v>
      </c>
      <c r="X44" s="63">
        <f>'COGS-PRICE-MARGIN_CWS'!$C26*X43</f>
        <v>484000</v>
      </c>
      <c r="Y44" s="63">
        <f>'COGS-PRICE-MARGIN_CWS'!$C26*Y43</f>
        <v>539000</v>
      </c>
      <c r="Z44" s="63">
        <f>'COGS-PRICE-MARGIN_CWS'!$C26*Z43</f>
        <v>539000</v>
      </c>
      <c r="AA44" s="63">
        <f>'COGS-PRICE-MARGIN_CWS'!$C26*AA43</f>
        <v>643500</v>
      </c>
      <c r="AB44" s="63">
        <f>'COGS-PRICE-MARGIN_CWS'!$C26*AB43</f>
        <v>643500</v>
      </c>
      <c r="AC44" s="63">
        <f>'COGS-PRICE-MARGIN_CWS'!$C47*AC43</f>
        <v>720000</v>
      </c>
      <c r="AD44" s="63">
        <f>'COGS-PRICE-MARGIN_CWS'!$C47*AD43</f>
        <v>1152000</v>
      </c>
      <c r="AE44" s="63">
        <f>'COGS-PRICE-MARGIN_CWS'!$C47*AE43</f>
        <v>1296000</v>
      </c>
      <c r="AF44" s="63">
        <f>'COGS-PRICE-MARGIN_CWS'!$C47*AF43</f>
        <v>1296000</v>
      </c>
      <c r="AG44" s="63">
        <f>'COGS-PRICE-MARGIN_CWS'!$C47*AG43</f>
        <v>1440000</v>
      </c>
      <c r="AH44" s="63">
        <f>'COGS-PRICE-MARGIN_CWS'!$C47*AH43</f>
        <v>1440000</v>
      </c>
      <c r="AI44" s="63">
        <f>'COGS-PRICE-MARGIN_CWS'!$C47*AI43</f>
        <v>1440000</v>
      </c>
      <c r="AJ44" s="63">
        <f>'COGS-PRICE-MARGIN_CWS'!$C47*AJ43</f>
        <v>1296000</v>
      </c>
      <c r="AK44" s="63">
        <f>'COGS-PRICE-MARGIN_CWS'!$C47*AK43</f>
        <v>1296000</v>
      </c>
      <c r="AL44" s="63">
        <f>'COGS-PRICE-MARGIN_CWS'!$C47*AL43</f>
        <v>1152000</v>
      </c>
      <c r="AM44" s="63">
        <f>'COGS-PRICE-MARGIN_CWS'!$C47*AM43</f>
        <v>1008000</v>
      </c>
      <c r="AN44" s="63">
        <f>'COGS-PRICE-MARGIN_CWS'!$C47*AN43</f>
        <v>864000</v>
      </c>
      <c r="AO44" s="63">
        <f>'COGS-PRICE-MARGIN_CWS'!$C68*AO43</f>
        <v>1222000</v>
      </c>
      <c r="AP44" s="63">
        <f>'COGS-PRICE-MARGIN_CWS'!$C68*AP43</f>
        <v>1950000</v>
      </c>
      <c r="AQ44" s="63">
        <f>'COGS-PRICE-MARGIN_CWS'!$C68*AQ43</f>
        <v>2197000</v>
      </c>
      <c r="AR44" s="63">
        <f>'COGS-PRICE-MARGIN_CWS'!$C68*AR43</f>
        <v>2197000</v>
      </c>
      <c r="AS44" s="63">
        <f>'COGS-PRICE-MARGIN_CWS'!$C68*AS43</f>
        <v>2437500</v>
      </c>
      <c r="AT44" s="63">
        <f>'COGS-PRICE-MARGIN_CWS'!$C68*AT43</f>
        <v>2437500</v>
      </c>
      <c r="AU44" s="63">
        <f>'COGS-PRICE-MARGIN_CWS'!$C68*AU43</f>
        <v>2437500</v>
      </c>
      <c r="AV44" s="63">
        <f>'COGS-PRICE-MARGIN_CWS'!$C68*AV43</f>
        <v>2197000</v>
      </c>
      <c r="AW44" s="63">
        <f>'COGS-PRICE-MARGIN_CWS'!$C68*AW43</f>
        <v>2197000</v>
      </c>
      <c r="AX44" s="63">
        <f>'COGS-PRICE-MARGIN_CWS'!$C68*AX43</f>
        <v>1950000</v>
      </c>
      <c r="AY44" s="63">
        <f>'COGS-PRICE-MARGIN_CWS'!$C68*AY43</f>
        <v>1709500</v>
      </c>
      <c r="AZ44" s="63">
        <f>'COGS-PRICE-MARGIN_CWS'!$C68*AZ43</f>
        <v>1462500</v>
      </c>
      <c r="BA44" s="63">
        <f>'COGS-PRICE-MARGIN_CWS'!$C89*BA43</f>
        <v>1957500</v>
      </c>
      <c r="BB44" s="63">
        <f>'COGS-PRICE-MARGIN_CWS'!$C89*BB43</f>
        <v>3132000</v>
      </c>
      <c r="BC44" s="63">
        <f>'COGS-PRICE-MARGIN_CWS'!$C89*BC43</f>
        <v>3523500</v>
      </c>
      <c r="BD44" s="63">
        <f>'COGS-PRICE-MARGIN_CWS'!$C89*BD43</f>
        <v>3523500</v>
      </c>
      <c r="BE44" s="63">
        <f>'COGS-PRICE-MARGIN_CWS'!$C89*BE43</f>
        <v>3915000</v>
      </c>
      <c r="BF44" s="63">
        <f>'COGS-PRICE-MARGIN_CWS'!$C89*BF43</f>
        <v>3915000</v>
      </c>
      <c r="BG44" s="63">
        <f>'COGS-PRICE-MARGIN_CWS'!$C89*BG43</f>
        <v>3915000</v>
      </c>
      <c r="BH44" s="63">
        <f>'COGS-PRICE-MARGIN_CWS'!$C89*BH43</f>
        <v>3523500</v>
      </c>
      <c r="BI44" s="63">
        <f>'COGS-PRICE-MARGIN_CWS'!$C89*BI43</f>
        <v>3523500</v>
      </c>
      <c r="BJ44" s="63">
        <f>'COGS-PRICE-MARGIN_CWS'!$C89*BJ43</f>
        <v>3132000</v>
      </c>
      <c r="BK44" s="63">
        <f>'COGS-PRICE-MARGIN_CWS'!$C89*BK43</f>
        <v>2740500</v>
      </c>
      <c r="BL44" s="63">
        <f>'COGS-PRICE-MARGIN_CWS'!$C89*BL43</f>
        <v>2349000</v>
      </c>
      <c r="BM44" s="118">
        <f>SUM(E44:BL44)</f>
        <v>83687500</v>
      </c>
    </row>
    <row r="45" spans="2:65" x14ac:dyDescent="0.15">
      <c r="B45" s="47" t="s">
        <v>351</v>
      </c>
      <c r="C45" s="47"/>
      <c r="E45" s="172">
        <f>'COGS-PRICE-MARGIN_CWS'!$D5</f>
        <v>0.6</v>
      </c>
      <c r="F45" s="172">
        <f>'COGS-PRICE-MARGIN_CWS'!$D5</f>
        <v>0.6</v>
      </c>
      <c r="G45" s="172">
        <f>'COGS-PRICE-MARGIN_CWS'!$D5</f>
        <v>0.6</v>
      </c>
      <c r="H45" s="172">
        <f>'COGS-PRICE-MARGIN_CWS'!$D5</f>
        <v>0.6</v>
      </c>
      <c r="I45" s="172">
        <f>'COGS-PRICE-MARGIN_CWS'!$D5</f>
        <v>0.6</v>
      </c>
      <c r="J45" s="172">
        <f>'COGS-PRICE-MARGIN_CWS'!$D5</f>
        <v>0.6</v>
      </c>
      <c r="K45" s="172">
        <f>'COGS-PRICE-MARGIN_CWS'!$D5</f>
        <v>0.6</v>
      </c>
      <c r="L45" s="172">
        <f>'COGS-PRICE-MARGIN_CWS'!$D5</f>
        <v>0.6</v>
      </c>
      <c r="M45" s="172">
        <f>'COGS-PRICE-MARGIN_CWS'!$D5</f>
        <v>0.6</v>
      </c>
      <c r="N45" s="172">
        <f>'COGS-PRICE-MARGIN_CWS'!$D5</f>
        <v>0.6</v>
      </c>
      <c r="O45" s="172">
        <f>'COGS-PRICE-MARGIN_CWS'!$D5</f>
        <v>0.6</v>
      </c>
      <c r="P45" s="172">
        <f>'COGS-PRICE-MARGIN_CWS'!$D5</f>
        <v>0.6</v>
      </c>
      <c r="Q45" s="172">
        <f>'COGS-PRICE-MARGIN_CWS'!$D26</f>
        <v>0.25</v>
      </c>
      <c r="R45" s="172">
        <f>'COGS-PRICE-MARGIN_CWS'!$D26</f>
        <v>0.25</v>
      </c>
      <c r="S45" s="172">
        <f>'COGS-PRICE-MARGIN_CWS'!$D26</f>
        <v>0.25</v>
      </c>
      <c r="T45" s="172">
        <f>'COGS-PRICE-MARGIN_CWS'!$D26</f>
        <v>0.25</v>
      </c>
      <c r="U45" s="172">
        <f>'COGS-PRICE-MARGIN_CWS'!$D26</f>
        <v>0.25</v>
      </c>
      <c r="V45" s="172">
        <f>'COGS-PRICE-MARGIN_CWS'!$D26</f>
        <v>0.25</v>
      </c>
      <c r="W45" s="172">
        <f>'COGS-PRICE-MARGIN_CWS'!$D26</f>
        <v>0.25</v>
      </c>
      <c r="X45" s="172">
        <f>'COGS-PRICE-MARGIN_CWS'!$D26</f>
        <v>0.25</v>
      </c>
      <c r="Y45" s="172">
        <f>'COGS-PRICE-MARGIN_CWS'!$D26</f>
        <v>0.25</v>
      </c>
      <c r="Z45" s="172">
        <f>'COGS-PRICE-MARGIN_CWS'!$D26</f>
        <v>0.25</v>
      </c>
      <c r="AA45" s="172">
        <f>'COGS-PRICE-MARGIN_CWS'!$D26</f>
        <v>0.25</v>
      </c>
      <c r="AB45" s="172">
        <f>'COGS-PRICE-MARGIN_CWS'!$D26</f>
        <v>0.25</v>
      </c>
      <c r="AC45" s="172">
        <f>'COGS-PRICE-MARGIN_CWS'!$D47</f>
        <v>0.15</v>
      </c>
      <c r="AD45" s="172">
        <f>'COGS-PRICE-MARGIN_CWS'!$D47</f>
        <v>0.15</v>
      </c>
      <c r="AE45" s="172">
        <f>'COGS-PRICE-MARGIN_CWS'!$D47</f>
        <v>0.15</v>
      </c>
      <c r="AF45" s="172">
        <f>'COGS-PRICE-MARGIN_CWS'!$D47</f>
        <v>0.15</v>
      </c>
      <c r="AG45" s="172">
        <f>'COGS-PRICE-MARGIN_CWS'!$D47</f>
        <v>0.15</v>
      </c>
      <c r="AH45" s="172">
        <f>'COGS-PRICE-MARGIN_CWS'!$D47</f>
        <v>0.15</v>
      </c>
      <c r="AI45" s="172">
        <f>'COGS-PRICE-MARGIN_CWS'!$D47</f>
        <v>0.15</v>
      </c>
      <c r="AJ45" s="172">
        <f>'COGS-PRICE-MARGIN_CWS'!$D47</f>
        <v>0.15</v>
      </c>
      <c r="AK45" s="172">
        <f>'COGS-PRICE-MARGIN_CWS'!$D47</f>
        <v>0.15</v>
      </c>
      <c r="AL45" s="172">
        <f>'COGS-PRICE-MARGIN_CWS'!$D47</f>
        <v>0.15</v>
      </c>
      <c r="AM45" s="172">
        <f>'COGS-PRICE-MARGIN_CWS'!$D47</f>
        <v>0.15</v>
      </c>
      <c r="AN45" s="172">
        <f>'COGS-PRICE-MARGIN_CWS'!$D47</f>
        <v>0.15</v>
      </c>
      <c r="AO45" s="172">
        <f>'COGS-PRICE-MARGIN_CWS'!$D68</f>
        <v>0.1</v>
      </c>
      <c r="AP45" s="172">
        <f>'COGS-PRICE-MARGIN_CWS'!$D68</f>
        <v>0.1</v>
      </c>
      <c r="AQ45" s="172">
        <f>'COGS-PRICE-MARGIN_CWS'!$D68</f>
        <v>0.1</v>
      </c>
      <c r="AR45" s="172">
        <f>'COGS-PRICE-MARGIN_CWS'!$D68</f>
        <v>0.1</v>
      </c>
      <c r="AS45" s="172">
        <f>'COGS-PRICE-MARGIN_CWS'!$D68</f>
        <v>0.1</v>
      </c>
      <c r="AT45" s="172">
        <f>'COGS-PRICE-MARGIN_CWS'!$D68</f>
        <v>0.1</v>
      </c>
      <c r="AU45" s="172">
        <f>'COGS-PRICE-MARGIN_CWS'!$D68</f>
        <v>0.1</v>
      </c>
      <c r="AV45" s="172">
        <f>'COGS-PRICE-MARGIN_CWS'!$D68</f>
        <v>0.1</v>
      </c>
      <c r="AW45" s="172">
        <f>'COGS-PRICE-MARGIN_CWS'!$D68</f>
        <v>0.1</v>
      </c>
      <c r="AX45" s="172">
        <f>'COGS-PRICE-MARGIN_CWS'!$D68</f>
        <v>0.1</v>
      </c>
      <c r="AY45" s="172">
        <f>'COGS-PRICE-MARGIN_CWS'!$D68</f>
        <v>0.1</v>
      </c>
      <c r="AZ45" s="172">
        <f>'COGS-PRICE-MARGIN_CWS'!$D68</f>
        <v>0.1</v>
      </c>
      <c r="BA45" s="172">
        <f>'COGS-PRICE-MARGIN_CWS'!$D89</f>
        <v>0.1</v>
      </c>
      <c r="BB45" s="172">
        <f>'COGS-PRICE-MARGIN_CWS'!$D89</f>
        <v>0.1</v>
      </c>
      <c r="BC45" s="172">
        <f>'COGS-PRICE-MARGIN_CWS'!$D89</f>
        <v>0.1</v>
      </c>
      <c r="BD45" s="172">
        <f>'COGS-PRICE-MARGIN_CWS'!$D89</f>
        <v>0.1</v>
      </c>
      <c r="BE45" s="172">
        <f>'COGS-PRICE-MARGIN_CWS'!$D89</f>
        <v>0.1</v>
      </c>
      <c r="BF45" s="172">
        <f>'COGS-PRICE-MARGIN_CWS'!$D89</f>
        <v>0.1</v>
      </c>
      <c r="BG45" s="172">
        <f>'COGS-PRICE-MARGIN_CWS'!$D89</f>
        <v>0.1</v>
      </c>
      <c r="BH45" s="172">
        <f>'COGS-PRICE-MARGIN_CWS'!$D89</f>
        <v>0.1</v>
      </c>
      <c r="BI45" s="172">
        <f>'COGS-PRICE-MARGIN_CWS'!$D89</f>
        <v>0.1</v>
      </c>
      <c r="BJ45" s="172">
        <f>'COGS-PRICE-MARGIN_CWS'!$D89</f>
        <v>0.1</v>
      </c>
      <c r="BK45" s="172">
        <f>'COGS-PRICE-MARGIN_CWS'!$D89</f>
        <v>0.1</v>
      </c>
      <c r="BL45" s="172">
        <f>'COGS-PRICE-MARGIN_CWS'!$D89</f>
        <v>0.1</v>
      </c>
    </row>
    <row r="46" spans="2:65" x14ac:dyDescent="0.15">
      <c r="B46" s="47"/>
      <c r="C46" s="47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2"/>
      <c r="AB46" s="172"/>
      <c r="AC46" s="172"/>
      <c r="AD46" s="172"/>
      <c r="AE46" s="172"/>
      <c r="AF46" s="172"/>
      <c r="AG46" s="172"/>
      <c r="AH46" s="172"/>
      <c r="AI46" s="172"/>
      <c r="AJ46" s="172"/>
      <c r="AK46" s="172"/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172"/>
      <c r="AY46" s="172"/>
      <c r="AZ46" s="172"/>
      <c r="BA46" s="172"/>
      <c r="BB46" s="172"/>
      <c r="BC46" s="172"/>
      <c r="BD46" s="172"/>
      <c r="BE46" s="172"/>
      <c r="BF46" s="172"/>
      <c r="BG46" s="172"/>
      <c r="BH46" s="172"/>
      <c r="BI46" s="172"/>
      <c r="BJ46" s="172"/>
      <c r="BK46" s="172"/>
      <c r="BL46" s="172"/>
    </row>
    <row r="47" spans="2:65" x14ac:dyDescent="0.15">
      <c r="B47" s="44" t="s">
        <v>680</v>
      </c>
      <c r="C47" s="47"/>
      <c r="E47" s="70">
        <f>IF(E43&gt;0,E48/E43,0)</f>
        <v>0</v>
      </c>
      <c r="F47" s="70">
        <f t="shared" ref="F47:BL47" si="40">IF(F43&gt;0,F48/F43,0)</f>
        <v>0</v>
      </c>
      <c r="G47" s="70">
        <f t="shared" si="40"/>
        <v>0</v>
      </c>
      <c r="H47" s="70">
        <f t="shared" si="40"/>
        <v>0</v>
      </c>
      <c r="I47" s="70">
        <f t="shared" si="40"/>
        <v>0</v>
      </c>
      <c r="J47" s="70">
        <f t="shared" si="40"/>
        <v>0</v>
      </c>
      <c r="K47" s="70">
        <f t="shared" si="40"/>
        <v>0</v>
      </c>
      <c r="L47" s="70">
        <f t="shared" si="40"/>
        <v>0</v>
      </c>
      <c r="M47" s="70">
        <f t="shared" si="40"/>
        <v>0</v>
      </c>
      <c r="N47" s="70">
        <f t="shared" si="40"/>
        <v>2000</v>
      </c>
      <c r="O47" s="70">
        <f t="shared" si="40"/>
        <v>2000</v>
      </c>
      <c r="P47" s="70">
        <f t="shared" si="40"/>
        <v>2000</v>
      </c>
      <c r="Q47" s="70">
        <f t="shared" si="40"/>
        <v>4125</v>
      </c>
      <c r="R47" s="70">
        <f t="shared" si="40"/>
        <v>4125</v>
      </c>
      <c r="S47" s="70">
        <f t="shared" si="40"/>
        <v>4125</v>
      </c>
      <c r="T47" s="70">
        <f t="shared" si="40"/>
        <v>4125</v>
      </c>
      <c r="U47" s="70">
        <f t="shared" si="40"/>
        <v>4125</v>
      </c>
      <c r="V47" s="70">
        <f t="shared" si="40"/>
        <v>4125</v>
      </c>
      <c r="W47" s="70">
        <f t="shared" si="40"/>
        <v>4125</v>
      </c>
      <c r="X47" s="70">
        <f t="shared" si="40"/>
        <v>4125</v>
      </c>
      <c r="Y47" s="70">
        <f t="shared" si="40"/>
        <v>4125</v>
      </c>
      <c r="Z47" s="70">
        <f t="shared" si="40"/>
        <v>4125</v>
      </c>
      <c r="AA47" s="70">
        <f t="shared" si="40"/>
        <v>4125</v>
      </c>
      <c r="AB47" s="70">
        <f t="shared" si="40"/>
        <v>4125</v>
      </c>
      <c r="AC47" s="70">
        <f t="shared" si="40"/>
        <v>5100</v>
      </c>
      <c r="AD47" s="70">
        <f t="shared" si="40"/>
        <v>5100</v>
      </c>
      <c r="AE47" s="70">
        <f t="shared" si="40"/>
        <v>5100</v>
      </c>
      <c r="AF47" s="70">
        <f t="shared" si="40"/>
        <v>5100</v>
      </c>
      <c r="AG47" s="70">
        <f t="shared" si="40"/>
        <v>5100</v>
      </c>
      <c r="AH47" s="70">
        <f t="shared" si="40"/>
        <v>5100</v>
      </c>
      <c r="AI47" s="70">
        <f t="shared" si="40"/>
        <v>5100</v>
      </c>
      <c r="AJ47" s="70">
        <f t="shared" si="40"/>
        <v>5100</v>
      </c>
      <c r="AK47" s="70">
        <f t="shared" si="40"/>
        <v>5100</v>
      </c>
      <c r="AL47" s="70">
        <f t="shared" si="40"/>
        <v>5100</v>
      </c>
      <c r="AM47" s="70">
        <f t="shared" si="40"/>
        <v>5100</v>
      </c>
      <c r="AN47" s="70">
        <f t="shared" si="40"/>
        <v>5100</v>
      </c>
      <c r="AO47" s="70">
        <f t="shared" si="40"/>
        <v>5850</v>
      </c>
      <c r="AP47" s="70">
        <f t="shared" si="40"/>
        <v>5850</v>
      </c>
      <c r="AQ47" s="70">
        <f t="shared" si="40"/>
        <v>5850</v>
      </c>
      <c r="AR47" s="70">
        <f t="shared" si="40"/>
        <v>5850</v>
      </c>
      <c r="AS47" s="70">
        <f t="shared" si="40"/>
        <v>5850</v>
      </c>
      <c r="AT47" s="70">
        <f t="shared" si="40"/>
        <v>5850</v>
      </c>
      <c r="AU47" s="70">
        <f t="shared" si="40"/>
        <v>5850</v>
      </c>
      <c r="AV47" s="70">
        <f t="shared" si="40"/>
        <v>5850</v>
      </c>
      <c r="AW47" s="70">
        <f t="shared" si="40"/>
        <v>5850</v>
      </c>
      <c r="AX47" s="70">
        <f t="shared" si="40"/>
        <v>5850</v>
      </c>
      <c r="AY47" s="70">
        <f t="shared" si="40"/>
        <v>5850</v>
      </c>
      <c r="AZ47" s="70">
        <f t="shared" si="40"/>
        <v>5850</v>
      </c>
      <c r="BA47" s="70">
        <f t="shared" si="40"/>
        <v>6525</v>
      </c>
      <c r="BB47" s="70">
        <f t="shared" si="40"/>
        <v>6525</v>
      </c>
      <c r="BC47" s="70">
        <f t="shared" si="40"/>
        <v>6525</v>
      </c>
      <c r="BD47" s="70">
        <f t="shared" si="40"/>
        <v>6525</v>
      </c>
      <c r="BE47" s="70">
        <f t="shared" si="40"/>
        <v>6525</v>
      </c>
      <c r="BF47" s="70">
        <f t="shared" si="40"/>
        <v>6525</v>
      </c>
      <c r="BG47" s="70">
        <f t="shared" si="40"/>
        <v>6525</v>
      </c>
      <c r="BH47" s="70">
        <f t="shared" si="40"/>
        <v>6525</v>
      </c>
      <c r="BI47" s="70">
        <f t="shared" si="40"/>
        <v>6525</v>
      </c>
      <c r="BJ47" s="70">
        <f t="shared" si="40"/>
        <v>6525</v>
      </c>
      <c r="BK47" s="70">
        <f t="shared" si="40"/>
        <v>6525</v>
      </c>
      <c r="BL47" s="70">
        <f t="shared" si="40"/>
        <v>6525</v>
      </c>
    </row>
    <row r="48" spans="2:65" x14ac:dyDescent="0.15">
      <c r="B48" s="44" t="s">
        <v>353</v>
      </c>
      <c r="C48" s="47"/>
      <c r="E48" s="178">
        <f t="shared" ref="E48:AJ48" si="41">E44*(1-E45)</f>
        <v>0</v>
      </c>
      <c r="F48" s="178">
        <f t="shared" si="41"/>
        <v>0</v>
      </c>
      <c r="G48" s="178">
        <f t="shared" si="41"/>
        <v>0</v>
      </c>
      <c r="H48" s="178">
        <f t="shared" si="41"/>
        <v>0</v>
      </c>
      <c r="I48" s="178">
        <f t="shared" si="41"/>
        <v>0</v>
      </c>
      <c r="J48" s="178">
        <f t="shared" si="41"/>
        <v>0</v>
      </c>
      <c r="K48" s="178">
        <f t="shared" si="41"/>
        <v>0</v>
      </c>
      <c r="L48" s="178">
        <f t="shared" si="41"/>
        <v>0</v>
      </c>
      <c r="M48" s="178">
        <f t="shared" si="41"/>
        <v>0</v>
      </c>
      <c r="N48" s="178">
        <f t="shared" si="41"/>
        <v>38000</v>
      </c>
      <c r="O48" s="178">
        <f t="shared" si="41"/>
        <v>38000</v>
      </c>
      <c r="P48" s="178">
        <f t="shared" si="41"/>
        <v>74000</v>
      </c>
      <c r="Q48" s="178">
        <f t="shared" si="41"/>
        <v>119625</v>
      </c>
      <c r="R48" s="178">
        <f t="shared" si="41"/>
        <v>160875</v>
      </c>
      <c r="S48" s="178">
        <f t="shared" si="41"/>
        <v>321750</v>
      </c>
      <c r="T48" s="178">
        <f t="shared" si="41"/>
        <v>321750</v>
      </c>
      <c r="U48" s="178">
        <f t="shared" si="41"/>
        <v>321750</v>
      </c>
      <c r="V48" s="178">
        <f t="shared" si="41"/>
        <v>321750</v>
      </c>
      <c r="W48" s="178">
        <f t="shared" si="41"/>
        <v>321750</v>
      </c>
      <c r="X48" s="178">
        <f t="shared" si="41"/>
        <v>363000</v>
      </c>
      <c r="Y48" s="178">
        <f t="shared" si="41"/>
        <v>404250</v>
      </c>
      <c r="Z48" s="178">
        <f t="shared" si="41"/>
        <v>404250</v>
      </c>
      <c r="AA48" s="178">
        <f t="shared" si="41"/>
        <v>482625</v>
      </c>
      <c r="AB48" s="178">
        <f t="shared" si="41"/>
        <v>482625</v>
      </c>
      <c r="AC48" s="178">
        <f t="shared" si="41"/>
        <v>612000</v>
      </c>
      <c r="AD48" s="178">
        <f t="shared" si="41"/>
        <v>979200</v>
      </c>
      <c r="AE48" s="178">
        <f t="shared" si="41"/>
        <v>1101600</v>
      </c>
      <c r="AF48" s="178">
        <f t="shared" si="41"/>
        <v>1101600</v>
      </c>
      <c r="AG48" s="178">
        <f t="shared" si="41"/>
        <v>1224000</v>
      </c>
      <c r="AH48" s="178">
        <f t="shared" si="41"/>
        <v>1224000</v>
      </c>
      <c r="AI48" s="178">
        <f t="shared" si="41"/>
        <v>1224000</v>
      </c>
      <c r="AJ48" s="178">
        <f t="shared" si="41"/>
        <v>1101600</v>
      </c>
      <c r="AK48" s="178">
        <f t="shared" ref="AK48:BL48" si="42">AK44*(1-AK45)</f>
        <v>1101600</v>
      </c>
      <c r="AL48" s="178">
        <f t="shared" si="42"/>
        <v>979200</v>
      </c>
      <c r="AM48" s="178">
        <f t="shared" si="42"/>
        <v>856800</v>
      </c>
      <c r="AN48" s="178">
        <f t="shared" si="42"/>
        <v>734400</v>
      </c>
      <c r="AO48" s="178">
        <f t="shared" si="42"/>
        <v>1099800</v>
      </c>
      <c r="AP48" s="178">
        <f t="shared" si="42"/>
        <v>1755000</v>
      </c>
      <c r="AQ48" s="178">
        <f t="shared" si="42"/>
        <v>1977300</v>
      </c>
      <c r="AR48" s="178">
        <f t="shared" si="42"/>
        <v>1977300</v>
      </c>
      <c r="AS48" s="178">
        <f t="shared" si="42"/>
        <v>2193750</v>
      </c>
      <c r="AT48" s="178">
        <f t="shared" si="42"/>
        <v>2193750</v>
      </c>
      <c r="AU48" s="178">
        <f t="shared" si="42"/>
        <v>2193750</v>
      </c>
      <c r="AV48" s="178">
        <f t="shared" si="42"/>
        <v>1977300</v>
      </c>
      <c r="AW48" s="178">
        <f t="shared" si="42"/>
        <v>1977300</v>
      </c>
      <c r="AX48" s="178">
        <f t="shared" si="42"/>
        <v>1755000</v>
      </c>
      <c r="AY48" s="178">
        <f t="shared" si="42"/>
        <v>1538550</v>
      </c>
      <c r="AZ48" s="178">
        <f t="shared" si="42"/>
        <v>1316250</v>
      </c>
      <c r="BA48" s="178">
        <f t="shared" si="42"/>
        <v>1761750</v>
      </c>
      <c r="BB48" s="178">
        <f t="shared" si="42"/>
        <v>2818800</v>
      </c>
      <c r="BC48" s="178">
        <f t="shared" si="42"/>
        <v>3171150</v>
      </c>
      <c r="BD48" s="178">
        <f t="shared" si="42"/>
        <v>3171150</v>
      </c>
      <c r="BE48" s="178">
        <f t="shared" si="42"/>
        <v>3523500</v>
      </c>
      <c r="BF48" s="178">
        <f t="shared" si="42"/>
        <v>3523500</v>
      </c>
      <c r="BG48" s="178">
        <f t="shared" si="42"/>
        <v>3523500</v>
      </c>
      <c r="BH48" s="178">
        <f t="shared" si="42"/>
        <v>3171150</v>
      </c>
      <c r="BI48" s="178">
        <f t="shared" si="42"/>
        <v>3171150</v>
      </c>
      <c r="BJ48" s="178">
        <f t="shared" si="42"/>
        <v>2818800</v>
      </c>
      <c r="BK48" s="178">
        <f t="shared" si="42"/>
        <v>2466450</v>
      </c>
      <c r="BL48" s="178">
        <f t="shared" si="42"/>
        <v>2114100</v>
      </c>
      <c r="BM48" s="118">
        <f>SUM(E48:BL48)</f>
        <v>73606050</v>
      </c>
    </row>
    <row r="50" spans="2:65" x14ac:dyDescent="0.15">
      <c r="B50" s="44" t="s">
        <v>312</v>
      </c>
    </row>
    <row r="51" spans="2:65" x14ac:dyDescent="0.15">
      <c r="B51" s="44"/>
    </row>
    <row r="52" spans="2:65" x14ac:dyDescent="0.15">
      <c r="B52" s="47" t="s">
        <v>330</v>
      </c>
      <c r="C52" s="47"/>
      <c r="E52" s="63">
        <f>'COGS-PRICE-MARGIN_CWS'!$F5*E43</f>
        <v>0</v>
      </c>
      <c r="F52" s="63">
        <f>'COGS-PRICE-MARGIN_CWS'!$F5*F43</f>
        <v>0</v>
      </c>
      <c r="G52" s="63">
        <f>'COGS-PRICE-MARGIN_CWS'!$F5*G43</f>
        <v>0</v>
      </c>
      <c r="H52" s="63">
        <f>'COGS-PRICE-MARGIN_CWS'!$F5*H43</f>
        <v>0</v>
      </c>
      <c r="I52" s="63">
        <f>'COGS-PRICE-MARGIN_CWS'!$F5*I43</f>
        <v>0</v>
      </c>
      <c r="J52" s="63">
        <f>'COGS-PRICE-MARGIN_CWS'!$F5*J43</f>
        <v>0</v>
      </c>
      <c r="K52" s="63">
        <f>'COGS-PRICE-MARGIN_CWS'!$F5*K43</f>
        <v>0</v>
      </c>
      <c r="L52" s="63">
        <f>'COGS-PRICE-MARGIN_CWS'!$F5*L43</f>
        <v>0</v>
      </c>
      <c r="M52" s="63">
        <f>'COGS-PRICE-MARGIN_CWS'!$F5*M43</f>
        <v>0</v>
      </c>
      <c r="N52" s="63">
        <f>'COGS-PRICE-MARGIN_CWS'!$F5*N43</f>
        <v>14250</v>
      </c>
      <c r="O52" s="63">
        <f>'COGS-PRICE-MARGIN_CWS'!$F5*O43</f>
        <v>14250</v>
      </c>
      <c r="P52" s="63">
        <f>'COGS-PRICE-MARGIN_CWS'!$F5*P43</f>
        <v>27750</v>
      </c>
      <c r="Q52" s="63">
        <f>'COGS-PRICE-MARGIN_CWS'!$F26*Q43</f>
        <v>19575</v>
      </c>
      <c r="R52" s="63">
        <f>'COGS-PRICE-MARGIN_CWS'!$F26*R43</f>
        <v>26325</v>
      </c>
      <c r="S52" s="63">
        <f>'COGS-PRICE-MARGIN_CWS'!$F26*S43</f>
        <v>52650</v>
      </c>
      <c r="T52" s="63">
        <f>'COGS-PRICE-MARGIN_CWS'!$F26*T43</f>
        <v>52650</v>
      </c>
      <c r="U52" s="63">
        <f>'COGS-PRICE-MARGIN_CWS'!$F26*U43</f>
        <v>52650</v>
      </c>
      <c r="V52" s="63">
        <f>'COGS-PRICE-MARGIN_CWS'!$F26*V43</f>
        <v>52650</v>
      </c>
      <c r="W52" s="63">
        <f>'COGS-PRICE-MARGIN_CWS'!$F26*W43</f>
        <v>52650</v>
      </c>
      <c r="X52" s="63">
        <f>'COGS-PRICE-MARGIN_CWS'!$F26*X43</f>
        <v>59400</v>
      </c>
      <c r="Y52" s="63">
        <f>'COGS-PRICE-MARGIN_CWS'!$F26*Y43</f>
        <v>66150</v>
      </c>
      <c r="Z52" s="63">
        <f>'COGS-PRICE-MARGIN_CWS'!$F26*Z43</f>
        <v>66150</v>
      </c>
      <c r="AA52" s="63">
        <f>'COGS-PRICE-MARGIN_CWS'!$F26*AA43</f>
        <v>78975</v>
      </c>
      <c r="AB52" s="63">
        <f>'COGS-PRICE-MARGIN_CWS'!$F26*AB43</f>
        <v>78975</v>
      </c>
      <c r="AC52" s="63">
        <f>'COGS-PRICE-MARGIN_CWS'!$F47*AC43</f>
        <v>72900</v>
      </c>
      <c r="AD52" s="63">
        <f>'COGS-PRICE-MARGIN_CWS'!$F47*AD43</f>
        <v>116640</v>
      </c>
      <c r="AE52" s="63">
        <f>'COGS-PRICE-MARGIN_CWS'!$F47*AE43</f>
        <v>131220</v>
      </c>
      <c r="AF52" s="63">
        <f>'COGS-PRICE-MARGIN_CWS'!$F47*AF43</f>
        <v>131220</v>
      </c>
      <c r="AG52" s="63">
        <f>'COGS-PRICE-MARGIN_CWS'!$F47*AG43</f>
        <v>145800</v>
      </c>
      <c r="AH52" s="63">
        <f>'COGS-PRICE-MARGIN_CWS'!$F47*AH43</f>
        <v>145800</v>
      </c>
      <c r="AI52" s="63">
        <f>'COGS-PRICE-MARGIN_CWS'!$F47*AI43</f>
        <v>145800</v>
      </c>
      <c r="AJ52" s="63">
        <f>'COGS-PRICE-MARGIN_CWS'!$F47*AJ43</f>
        <v>131220</v>
      </c>
      <c r="AK52" s="63">
        <f>'COGS-PRICE-MARGIN_CWS'!$F47*AK43</f>
        <v>131220</v>
      </c>
      <c r="AL52" s="63">
        <f>'COGS-PRICE-MARGIN_CWS'!$F47*AL43</f>
        <v>116640</v>
      </c>
      <c r="AM52" s="63">
        <f>'COGS-PRICE-MARGIN_CWS'!$F47*AM43</f>
        <v>102060</v>
      </c>
      <c r="AN52" s="63">
        <f>'COGS-PRICE-MARGIN_CWS'!$F47*AN43</f>
        <v>87480</v>
      </c>
      <c r="AO52" s="63">
        <f>'COGS-PRICE-MARGIN_CWS'!$F68*AO43</f>
        <v>102789</v>
      </c>
      <c r="AP52" s="63">
        <f>'COGS-PRICE-MARGIN_CWS'!$F68*AP43</f>
        <v>164025</v>
      </c>
      <c r="AQ52" s="63">
        <f>'COGS-PRICE-MARGIN_CWS'!$F68*AQ43</f>
        <v>184801.5</v>
      </c>
      <c r="AR52" s="63">
        <f>'COGS-PRICE-MARGIN_CWS'!$F68*AR43</f>
        <v>184801.5</v>
      </c>
      <c r="AS52" s="63">
        <f>'COGS-PRICE-MARGIN_CWS'!$F68*AS43</f>
        <v>205031.25</v>
      </c>
      <c r="AT52" s="63">
        <f>'COGS-PRICE-MARGIN_CWS'!$F68*AT43</f>
        <v>205031.25</v>
      </c>
      <c r="AU52" s="63">
        <f>'COGS-PRICE-MARGIN_CWS'!$F68*AU43</f>
        <v>205031.25</v>
      </c>
      <c r="AV52" s="63">
        <f>'COGS-PRICE-MARGIN_CWS'!$F68*AV43</f>
        <v>184801.5</v>
      </c>
      <c r="AW52" s="63">
        <f>'COGS-PRICE-MARGIN_CWS'!$F68*AW43</f>
        <v>184801.5</v>
      </c>
      <c r="AX52" s="63">
        <f>'COGS-PRICE-MARGIN_CWS'!$F68*AX43</f>
        <v>164025</v>
      </c>
      <c r="AY52" s="63">
        <f>'COGS-PRICE-MARGIN_CWS'!$F68*AY43</f>
        <v>143795.25</v>
      </c>
      <c r="AZ52" s="63">
        <f>'COGS-PRICE-MARGIN_CWS'!$F68*AZ43</f>
        <v>123018.75</v>
      </c>
      <c r="BA52" s="63">
        <f>'COGS-PRICE-MARGIN_CWS'!$F89*BA43</f>
        <v>132860.25</v>
      </c>
      <c r="BB52" s="63">
        <f>'COGS-PRICE-MARGIN_CWS'!$F89*BB43</f>
        <v>212576.4</v>
      </c>
      <c r="BC52" s="63">
        <f>'COGS-PRICE-MARGIN_CWS'!$F89*BC43</f>
        <v>239148.44999999998</v>
      </c>
      <c r="BD52" s="63">
        <f>'COGS-PRICE-MARGIN_CWS'!$F89*BD43</f>
        <v>239148.44999999998</v>
      </c>
      <c r="BE52" s="63">
        <f>'COGS-PRICE-MARGIN_CWS'!$F89*BE43</f>
        <v>265720.5</v>
      </c>
      <c r="BF52" s="63">
        <f>'COGS-PRICE-MARGIN_CWS'!$F89*BF43</f>
        <v>265720.5</v>
      </c>
      <c r="BG52" s="63">
        <f>'COGS-PRICE-MARGIN_CWS'!$F89*BG43</f>
        <v>265720.5</v>
      </c>
      <c r="BH52" s="63">
        <f>'COGS-PRICE-MARGIN_CWS'!$F89*BH43</f>
        <v>239148.44999999998</v>
      </c>
      <c r="BI52" s="63">
        <f>'COGS-PRICE-MARGIN_CWS'!$F89*BI43</f>
        <v>239148.44999999998</v>
      </c>
      <c r="BJ52" s="63">
        <f>'COGS-PRICE-MARGIN_CWS'!$F89*BJ43</f>
        <v>212576.4</v>
      </c>
      <c r="BK52" s="63">
        <f>'COGS-PRICE-MARGIN_CWS'!$F89*BK43</f>
        <v>186004.35</v>
      </c>
      <c r="BL52" s="63">
        <f>'COGS-PRICE-MARGIN_CWS'!$F89*BL43</f>
        <v>159432.29999999999</v>
      </c>
      <c r="BM52" s="118">
        <f>SUM(E52:BL52)</f>
        <v>6882207.7500000009</v>
      </c>
    </row>
    <row r="53" spans="2:65" x14ac:dyDescent="0.15">
      <c r="B53" s="47" t="s">
        <v>325</v>
      </c>
      <c r="C53" s="47"/>
      <c r="E53" s="63">
        <f>'COGS-PRICE-MARGIN_CWS'!$F6*E43</f>
        <v>0</v>
      </c>
      <c r="F53" s="63">
        <f>'COGS-PRICE-MARGIN_CWS'!$F6*F43</f>
        <v>0</v>
      </c>
      <c r="G53" s="63">
        <f>'COGS-PRICE-MARGIN_CWS'!$F6*G43</f>
        <v>0</v>
      </c>
      <c r="H53" s="63">
        <f>'COGS-PRICE-MARGIN_CWS'!$F6*H43</f>
        <v>0</v>
      </c>
      <c r="I53" s="63">
        <f>'COGS-PRICE-MARGIN_CWS'!$F6*I43</f>
        <v>0</v>
      </c>
      <c r="J53" s="63">
        <f>'COGS-PRICE-MARGIN_CWS'!$F6*J43</f>
        <v>0</v>
      </c>
      <c r="K53" s="63">
        <f>'COGS-PRICE-MARGIN_CWS'!$F6*K43</f>
        <v>0</v>
      </c>
      <c r="L53" s="63">
        <f>'COGS-PRICE-MARGIN_CWS'!$F6*L43</f>
        <v>0</v>
      </c>
      <c r="M53" s="63">
        <f>'COGS-PRICE-MARGIN_CWS'!$F6*M43</f>
        <v>0</v>
      </c>
      <c r="N53" s="63">
        <f>'COGS-PRICE-MARGIN_CWS'!$F6*N43</f>
        <v>2850</v>
      </c>
      <c r="O53" s="63">
        <f>'COGS-PRICE-MARGIN_CWS'!$F6*O43</f>
        <v>2850</v>
      </c>
      <c r="P53" s="63">
        <f>'COGS-PRICE-MARGIN_CWS'!$F6*P43</f>
        <v>5550</v>
      </c>
      <c r="Q53" s="63">
        <f>'COGS-PRICE-MARGIN_CWS'!$F27*Q43</f>
        <v>4785</v>
      </c>
      <c r="R53" s="63">
        <f>'COGS-PRICE-MARGIN_CWS'!$F27*R43</f>
        <v>6435</v>
      </c>
      <c r="S53" s="63">
        <f>'COGS-PRICE-MARGIN_CWS'!$F27*S43</f>
        <v>12870</v>
      </c>
      <c r="T53" s="63">
        <f>'COGS-PRICE-MARGIN_CWS'!$F27*T43</f>
        <v>12870</v>
      </c>
      <c r="U53" s="63">
        <f>'COGS-PRICE-MARGIN_CWS'!$F27*U43</f>
        <v>12870</v>
      </c>
      <c r="V53" s="63">
        <f>'COGS-PRICE-MARGIN_CWS'!$F27*V43</f>
        <v>12870</v>
      </c>
      <c r="W53" s="63">
        <f>'COGS-PRICE-MARGIN_CWS'!$F27*W43</f>
        <v>12870</v>
      </c>
      <c r="X53" s="63">
        <f>'COGS-PRICE-MARGIN_CWS'!$F27*X43</f>
        <v>14520</v>
      </c>
      <c r="Y53" s="63">
        <f>'COGS-PRICE-MARGIN_CWS'!$F27*Y43</f>
        <v>16170</v>
      </c>
      <c r="Z53" s="63">
        <f>'COGS-PRICE-MARGIN_CWS'!$F27*Z43</f>
        <v>16170</v>
      </c>
      <c r="AA53" s="63">
        <f>'COGS-PRICE-MARGIN_CWS'!$F27*AA43</f>
        <v>19305</v>
      </c>
      <c r="AB53" s="63">
        <f>'COGS-PRICE-MARGIN_CWS'!$F27*AB43</f>
        <v>19305</v>
      </c>
      <c r="AC53" s="63">
        <f>'COGS-PRICE-MARGIN_CWS'!$F48*AC43</f>
        <v>21780.000000000004</v>
      </c>
      <c r="AD53" s="63">
        <f>'COGS-PRICE-MARGIN_CWS'!$F48*AD43</f>
        <v>34848.000000000007</v>
      </c>
      <c r="AE53" s="63">
        <f>'COGS-PRICE-MARGIN_CWS'!$F48*AE43</f>
        <v>39204.000000000007</v>
      </c>
      <c r="AF53" s="63">
        <f>'COGS-PRICE-MARGIN_CWS'!$F48*AF43</f>
        <v>39204.000000000007</v>
      </c>
      <c r="AG53" s="63">
        <f>'COGS-PRICE-MARGIN_CWS'!$F48*AG43</f>
        <v>43560.000000000007</v>
      </c>
      <c r="AH53" s="63">
        <f>'COGS-PRICE-MARGIN_CWS'!$F48*AH43</f>
        <v>43560.000000000007</v>
      </c>
      <c r="AI53" s="63">
        <f>'COGS-PRICE-MARGIN_CWS'!$F48*AI43</f>
        <v>43560.000000000007</v>
      </c>
      <c r="AJ53" s="63">
        <f>'COGS-PRICE-MARGIN_CWS'!$F48*AJ43</f>
        <v>39204.000000000007</v>
      </c>
      <c r="AK53" s="63">
        <f>'COGS-PRICE-MARGIN_CWS'!$F48*AK43</f>
        <v>39204.000000000007</v>
      </c>
      <c r="AL53" s="63">
        <f>'COGS-PRICE-MARGIN_CWS'!$F48*AL43</f>
        <v>34848.000000000007</v>
      </c>
      <c r="AM53" s="63">
        <f>'COGS-PRICE-MARGIN_CWS'!$F48*AM43</f>
        <v>30492.000000000004</v>
      </c>
      <c r="AN53" s="63">
        <f>'COGS-PRICE-MARGIN_CWS'!$F48*AN43</f>
        <v>26136.000000000004</v>
      </c>
      <c r="AO53" s="63">
        <f>'COGS-PRICE-MARGIN_CWS'!$F69*AO43</f>
        <v>37534.200000000004</v>
      </c>
      <c r="AP53" s="63">
        <f>'COGS-PRICE-MARGIN_CWS'!$F69*AP43</f>
        <v>59895.000000000007</v>
      </c>
      <c r="AQ53" s="63">
        <f>'COGS-PRICE-MARGIN_CWS'!$F69*AQ43</f>
        <v>67481.700000000012</v>
      </c>
      <c r="AR53" s="63">
        <f>'COGS-PRICE-MARGIN_CWS'!$F69*AR43</f>
        <v>67481.700000000012</v>
      </c>
      <c r="AS53" s="63">
        <f>'COGS-PRICE-MARGIN_CWS'!$F69*AS43</f>
        <v>74868.750000000015</v>
      </c>
      <c r="AT53" s="63">
        <f>'COGS-PRICE-MARGIN_CWS'!$F69*AT43</f>
        <v>74868.750000000015</v>
      </c>
      <c r="AU53" s="63">
        <f>'COGS-PRICE-MARGIN_CWS'!$F69*AU43</f>
        <v>74868.750000000015</v>
      </c>
      <c r="AV53" s="63">
        <f>'COGS-PRICE-MARGIN_CWS'!$F69*AV43</f>
        <v>67481.700000000012</v>
      </c>
      <c r="AW53" s="63">
        <f>'COGS-PRICE-MARGIN_CWS'!$F69*AW43</f>
        <v>67481.700000000012</v>
      </c>
      <c r="AX53" s="63">
        <f>'COGS-PRICE-MARGIN_CWS'!$F69*AX43</f>
        <v>59895.000000000007</v>
      </c>
      <c r="AY53" s="63">
        <f>'COGS-PRICE-MARGIN_CWS'!$F69*AY43</f>
        <v>52507.950000000012</v>
      </c>
      <c r="AZ53" s="63">
        <f>'COGS-PRICE-MARGIN_CWS'!$F69*AZ43</f>
        <v>44921.250000000007</v>
      </c>
      <c r="BA53" s="63">
        <f>'COGS-PRICE-MARGIN_CWS'!$F90*BA43</f>
        <v>297</v>
      </c>
      <c r="BB53" s="63">
        <f>'COGS-PRICE-MARGIN_CWS'!$F90*BB43</f>
        <v>475.20000000000005</v>
      </c>
      <c r="BC53" s="63">
        <f>'COGS-PRICE-MARGIN_CWS'!$F90*BC43</f>
        <v>534.6</v>
      </c>
      <c r="BD53" s="63">
        <f>'COGS-PRICE-MARGIN_CWS'!$F90*BD43</f>
        <v>534.6</v>
      </c>
      <c r="BE53" s="63">
        <f>'COGS-PRICE-MARGIN_CWS'!$F90*BE43</f>
        <v>594</v>
      </c>
      <c r="BF53" s="63">
        <f>'COGS-PRICE-MARGIN_CWS'!$F90*BF43</f>
        <v>594</v>
      </c>
      <c r="BG53" s="63">
        <f>'COGS-PRICE-MARGIN_CWS'!$F90*BG43</f>
        <v>594</v>
      </c>
      <c r="BH53" s="63">
        <f>'COGS-PRICE-MARGIN_CWS'!$F90*BH43</f>
        <v>534.6</v>
      </c>
      <c r="BI53" s="63">
        <f>'COGS-PRICE-MARGIN_CWS'!$F90*BI43</f>
        <v>534.6</v>
      </c>
      <c r="BJ53" s="63">
        <f>'COGS-PRICE-MARGIN_CWS'!$F90*BJ43</f>
        <v>475.20000000000005</v>
      </c>
      <c r="BK53" s="63">
        <f>'COGS-PRICE-MARGIN_CWS'!$F90*BK43</f>
        <v>415.8</v>
      </c>
      <c r="BL53" s="63">
        <f>'COGS-PRICE-MARGIN_CWS'!$F90*BL43</f>
        <v>356.40000000000003</v>
      </c>
      <c r="BM53" s="118">
        <f>SUM(E53:BL53)</f>
        <v>1363116.45</v>
      </c>
    </row>
    <row r="54" spans="2:65" x14ac:dyDescent="0.15">
      <c r="B54" s="47" t="s">
        <v>328</v>
      </c>
      <c r="C54" s="47"/>
      <c r="E54" s="63">
        <f>'COGS-PRICE-MARGIN_CWS'!$F7*E43</f>
        <v>0</v>
      </c>
      <c r="F54" s="63">
        <f>'COGS-PRICE-MARGIN_CWS'!$F7*F43</f>
        <v>0</v>
      </c>
      <c r="G54" s="63">
        <f>'COGS-PRICE-MARGIN_CWS'!$F7*G43</f>
        <v>0</v>
      </c>
      <c r="H54" s="63">
        <f>'COGS-PRICE-MARGIN_CWS'!$F7*H43</f>
        <v>0</v>
      </c>
      <c r="I54" s="63">
        <f>'COGS-PRICE-MARGIN_CWS'!$F7*I43</f>
        <v>0</v>
      </c>
      <c r="J54" s="63">
        <f>'COGS-PRICE-MARGIN_CWS'!$F7*J43</f>
        <v>0</v>
      </c>
      <c r="K54" s="63">
        <f>'COGS-PRICE-MARGIN_CWS'!$F7*K43</f>
        <v>0</v>
      </c>
      <c r="L54" s="63">
        <f>'COGS-PRICE-MARGIN_CWS'!$F7*L43</f>
        <v>0</v>
      </c>
      <c r="M54" s="63">
        <f>'COGS-PRICE-MARGIN_CWS'!$F7*M43</f>
        <v>0</v>
      </c>
      <c r="N54" s="63">
        <f>'COGS-PRICE-MARGIN_CWS'!$F7*N43</f>
        <v>142.5</v>
      </c>
      <c r="O54" s="63">
        <f>'COGS-PRICE-MARGIN_CWS'!$F7*O43</f>
        <v>142.5</v>
      </c>
      <c r="P54" s="63">
        <f>'COGS-PRICE-MARGIN_CWS'!$F7*P43</f>
        <v>277.5</v>
      </c>
      <c r="Q54" s="63">
        <f>'COGS-PRICE-MARGIN_CWS'!$F28*Q43</f>
        <v>195.75</v>
      </c>
      <c r="R54" s="63">
        <f>'COGS-PRICE-MARGIN_CWS'!$F28*R43</f>
        <v>263.25</v>
      </c>
      <c r="S54" s="63">
        <f>'COGS-PRICE-MARGIN_CWS'!$F28*S43</f>
        <v>526.5</v>
      </c>
      <c r="T54" s="63">
        <f>'COGS-PRICE-MARGIN_CWS'!$F28*T43</f>
        <v>526.5</v>
      </c>
      <c r="U54" s="63">
        <f>'COGS-PRICE-MARGIN_CWS'!$F28*U43</f>
        <v>526.5</v>
      </c>
      <c r="V54" s="63">
        <f>'COGS-PRICE-MARGIN_CWS'!$F28*V43</f>
        <v>526.5</v>
      </c>
      <c r="W54" s="63">
        <f>'COGS-PRICE-MARGIN_CWS'!$F28*W43</f>
        <v>526.5</v>
      </c>
      <c r="X54" s="63">
        <f>'COGS-PRICE-MARGIN_CWS'!$F28*X43</f>
        <v>594</v>
      </c>
      <c r="Y54" s="63">
        <f>'COGS-PRICE-MARGIN_CWS'!$F28*Y43</f>
        <v>661.5</v>
      </c>
      <c r="Z54" s="63">
        <f>'COGS-PRICE-MARGIN_CWS'!$F28*Z43</f>
        <v>661.5</v>
      </c>
      <c r="AA54" s="63">
        <f>'COGS-PRICE-MARGIN_CWS'!$F28*AA43</f>
        <v>789.75</v>
      </c>
      <c r="AB54" s="63">
        <f>'COGS-PRICE-MARGIN_CWS'!$F28*AB43</f>
        <v>789.75</v>
      </c>
      <c r="AC54" s="63">
        <f>'COGS-PRICE-MARGIN_CWS'!$F49*AC43</f>
        <v>729</v>
      </c>
      <c r="AD54" s="63">
        <f>'COGS-PRICE-MARGIN_CWS'!$F49*AD43</f>
        <v>1166.4000000000001</v>
      </c>
      <c r="AE54" s="63">
        <f>'COGS-PRICE-MARGIN_CWS'!$F49*AE43</f>
        <v>1312.2</v>
      </c>
      <c r="AF54" s="63">
        <f>'COGS-PRICE-MARGIN_CWS'!$F49*AF43</f>
        <v>1312.2</v>
      </c>
      <c r="AG54" s="63">
        <f>'COGS-PRICE-MARGIN_CWS'!$F49*AG43</f>
        <v>1458</v>
      </c>
      <c r="AH54" s="63">
        <f>'COGS-PRICE-MARGIN_CWS'!$F49*AH43</f>
        <v>1458</v>
      </c>
      <c r="AI54" s="63">
        <f>'COGS-PRICE-MARGIN_CWS'!$F49*AI43</f>
        <v>1458</v>
      </c>
      <c r="AJ54" s="63">
        <f>'COGS-PRICE-MARGIN_CWS'!$F49*AJ43</f>
        <v>1312.2</v>
      </c>
      <c r="AK54" s="63">
        <f>'COGS-PRICE-MARGIN_CWS'!$F49*AK43</f>
        <v>1312.2</v>
      </c>
      <c r="AL54" s="63">
        <f>'COGS-PRICE-MARGIN_CWS'!$F49*AL43</f>
        <v>1166.4000000000001</v>
      </c>
      <c r="AM54" s="63">
        <f>'COGS-PRICE-MARGIN_CWS'!$F49*AM43</f>
        <v>1020.6</v>
      </c>
      <c r="AN54" s="63">
        <f>'COGS-PRICE-MARGIN_CWS'!$F49*AN43</f>
        <v>874.80000000000007</v>
      </c>
      <c r="AO54" s="63">
        <f>'COGS-PRICE-MARGIN_CWS'!$F70*AO43</f>
        <v>1027.8900000000001</v>
      </c>
      <c r="AP54" s="63">
        <f>'COGS-PRICE-MARGIN_CWS'!$F70*AP43</f>
        <v>1640.25</v>
      </c>
      <c r="AQ54" s="63">
        <f>'COGS-PRICE-MARGIN_CWS'!$F70*AQ43</f>
        <v>1848.0150000000001</v>
      </c>
      <c r="AR54" s="63">
        <f>'COGS-PRICE-MARGIN_CWS'!$F70*AR43</f>
        <v>1848.0150000000001</v>
      </c>
      <c r="AS54" s="63">
        <f>'COGS-PRICE-MARGIN_CWS'!$F70*AS43</f>
        <v>2050.3125</v>
      </c>
      <c r="AT54" s="63">
        <f>'COGS-PRICE-MARGIN_CWS'!$F70*AT43</f>
        <v>2050.3125</v>
      </c>
      <c r="AU54" s="63">
        <f>'COGS-PRICE-MARGIN_CWS'!$F70*AU43</f>
        <v>2050.3125</v>
      </c>
      <c r="AV54" s="63">
        <f>'COGS-PRICE-MARGIN_CWS'!$F70*AV43</f>
        <v>1848.0150000000001</v>
      </c>
      <c r="AW54" s="63">
        <f>'COGS-PRICE-MARGIN_CWS'!$F70*AW43</f>
        <v>1848.0150000000001</v>
      </c>
      <c r="AX54" s="63">
        <f>'COGS-PRICE-MARGIN_CWS'!$F70*AX43</f>
        <v>1640.25</v>
      </c>
      <c r="AY54" s="63">
        <f>'COGS-PRICE-MARGIN_CWS'!$F70*AY43</f>
        <v>1437.9525000000001</v>
      </c>
      <c r="AZ54" s="63">
        <f>'COGS-PRICE-MARGIN_CWS'!$F70*AZ43</f>
        <v>1230.1875</v>
      </c>
      <c r="BA54" s="63">
        <f>'COGS-PRICE-MARGIN_CWS'!$F91*BA43</f>
        <v>1328.6025</v>
      </c>
      <c r="BB54" s="63">
        <f>'COGS-PRICE-MARGIN_CWS'!$F91*BB43</f>
        <v>2125.7640000000001</v>
      </c>
      <c r="BC54" s="63">
        <f>'COGS-PRICE-MARGIN_CWS'!$F91*BC43</f>
        <v>2391.4845</v>
      </c>
      <c r="BD54" s="63">
        <f>'COGS-PRICE-MARGIN_CWS'!$F91*BD43</f>
        <v>2391.4845</v>
      </c>
      <c r="BE54" s="63">
        <f>'COGS-PRICE-MARGIN_CWS'!$F91*BE43</f>
        <v>2657.2049999999999</v>
      </c>
      <c r="BF54" s="63">
        <f>'COGS-PRICE-MARGIN_CWS'!$F91*BF43</f>
        <v>2657.2049999999999</v>
      </c>
      <c r="BG54" s="63">
        <f>'COGS-PRICE-MARGIN_CWS'!$F91*BG43</f>
        <v>2657.2049999999999</v>
      </c>
      <c r="BH54" s="63">
        <f>'COGS-PRICE-MARGIN_CWS'!$F91*BH43</f>
        <v>2391.4845</v>
      </c>
      <c r="BI54" s="63">
        <f>'COGS-PRICE-MARGIN_CWS'!$F91*BI43</f>
        <v>2391.4845</v>
      </c>
      <c r="BJ54" s="63">
        <f>'COGS-PRICE-MARGIN_CWS'!$F91*BJ43</f>
        <v>2125.7640000000001</v>
      </c>
      <c r="BK54" s="63">
        <f>'COGS-PRICE-MARGIN_CWS'!$F91*BK43</f>
        <v>1860.0435</v>
      </c>
      <c r="BL54" s="63">
        <f>'COGS-PRICE-MARGIN_CWS'!$F91*BL43</f>
        <v>1594.3230000000001</v>
      </c>
      <c r="BM54" s="118">
        <f>SUM(E54:BL54)</f>
        <v>68822.077500000014</v>
      </c>
    </row>
    <row r="55" spans="2:65" x14ac:dyDescent="0.15">
      <c r="B55" s="47" t="s">
        <v>326</v>
      </c>
      <c r="C55" s="47"/>
      <c r="E55" s="63">
        <f>'COGS-PRICE-MARGIN_CWS'!$F8*E43</f>
        <v>0</v>
      </c>
      <c r="F55" s="63">
        <f>'COGS-PRICE-MARGIN_CWS'!$F8*F43</f>
        <v>0</v>
      </c>
      <c r="G55" s="63">
        <f>'COGS-PRICE-MARGIN_CWS'!$F8*G43</f>
        <v>0</v>
      </c>
      <c r="H55" s="63">
        <f>'COGS-PRICE-MARGIN_CWS'!$F8*H43</f>
        <v>0</v>
      </c>
      <c r="I55" s="63">
        <f>'COGS-PRICE-MARGIN_CWS'!$F8*I43</f>
        <v>0</v>
      </c>
      <c r="J55" s="63">
        <f>'COGS-PRICE-MARGIN_CWS'!$F8*J43</f>
        <v>0</v>
      </c>
      <c r="K55" s="63">
        <f>'COGS-PRICE-MARGIN_CWS'!$F8*K43</f>
        <v>0</v>
      </c>
      <c r="L55" s="63">
        <f>'COGS-PRICE-MARGIN_CWS'!$F8*L43</f>
        <v>0</v>
      </c>
      <c r="M55" s="63">
        <f>'COGS-PRICE-MARGIN_CWS'!$F8*M43</f>
        <v>0</v>
      </c>
      <c r="N55" s="63">
        <f>'COGS-PRICE-MARGIN_CWS'!$F8*N43</f>
        <v>28.5</v>
      </c>
      <c r="O55" s="63">
        <f>'COGS-PRICE-MARGIN_CWS'!$F8*O43</f>
        <v>28.5</v>
      </c>
      <c r="P55" s="63">
        <f>'COGS-PRICE-MARGIN_CWS'!$F8*P43</f>
        <v>55.5</v>
      </c>
      <c r="Q55" s="63">
        <f>'COGS-PRICE-MARGIN_CWS'!$F29*Q43</f>
        <v>39.150000000000006</v>
      </c>
      <c r="R55" s="63">
        <f>'COGS-PRICE-MARGIN_CWS'!$F29*R43</f>
        <v>52.650000000000006</v>
      </c>
      <c r="S55" s="63">
        <f>'COGS-PRICE-MARGIN_CWS'!$F29*S43</f>
        <v>105.30000000000001</v>
      </c>
      <c r="T55" s="63">
        <f>'COGS-PRICE-MARGIN_CWS'!$F29*T43</f>
        <v>105.30000000000001</v>
      </c>
      <c r="U55" s="63">
        <f>'COGS-PRICE-MARGIN_CWS'!$F29*U43</f>
        <v>105.30000000000001</v>
      </c>
      <c r="V55" s="63">
        <f>'COGS-PRICE-MARGIN_CWS'!$F29*V43</f>
        <v>105.30000000000001</v>
      </c>
      <c r="W55" s="63">
        <f>'COGS-PRICE-MARGIN_CWS'!$F29*W43</f>
        <v>105.30000000000001</v>
      </c>
      <c r="X55" s="63">
        <f>'COGS-PRICE-MARGIN_CWS'!$F29*X43</f>
        <v>118.80000000000001</v>
      </c>
      <c r="Y55" s="63">
        <f>'COGS-PRICE-MARGIN_CWS'!$F29*Y43</f>
        <v>132.30000000000001</v>
      </c>
      <c r="Z55" s="63">
        <f>'COGS-PRICE-MARGIN_CWS'!$F29*Z43</f>
        <v>132.30000000000001</v>
      </c>
      <c r="AA55" s="63">
        <f>'COGS-PRICE-MARGIN_CWS'!$F29*AA43</f>
        <v>157.95000000000002</v>
      </c>
      <c r="AB55" s="63">
        <f>'COGS-PRICE-MARGIN_CWS'!$F29*AB43</f>
        <v>157.95000000000002</v>
      </c>
      <c r="AC55" s="63">
        <f>'COGS-PRICE-MARGIN_CWS'!$F50*AC43</f>
        <v>145.80000000000001</v>
      </c>
      <c r="AD55" s="63">
        <f>'COGS-PRICE-MARGIN_CWS'!$F50*AD43</f>
        <v>233.28000000000003</v>
      </c>
      <c r="AE55" s="63">
        <f>'COGS-PRICE-MARGIN_CWS'!$F50*AE43</f>
        <v>262.44</v>
      </c>
      <c r="AF55" s="63">
        <f>'COGS-PRICE-MARGIN_CWS'!$F50*AF43</f>
        <v>262.44</v>
      </c>
      <c r="AG55" s="63">
        <f>'COGS-PRICE-MARGIN_CWS'!$F50*AG43</f>
        <v>291.60000000000002</v>
      </c>
      <c r="AH55" s="63">
        <f>'COGS-PRICE-MARGIN_CWS'!$F50*AH43</f>
        <v>291.60000000000002</v>
      </c>
      <c r="AI55" s="63">
        <f>'COGS-PRICE-MARGIN_CWS'!$F50*AI43</f>
        <v>291.60000000000002</v>
      </c>
      <c r="AJ55" s="63">
        <f>'COGS-PRICE-MARGIN_CWS'!$F50*AJ43</f>
        <v>262.44</v>
      </c>
      <c r="AK55" s="63">
        <f>'COGS-PRICE-MARGIN_CWS'!$F50*AK43</f>
        <v>262.44</v>
      </c>
      <c r="AL55" s="63">
        <f>'COGS-PRICE-MARGIN_CWS'!$F50*AL43</f>
        <v>233.28000000000003</v>
      </c>
      <c r="AM55" s="63">
        <f>'COGS-PRICE-MARGIN_CWS'!$F50*AM43</f>
        <v>204.12</v>
      </c>
      <c r="AN55" s="63">
        <f>'COGS-PRICE-MARGIN_CWS'!$F50*AN43</f>
        <v>174.96</v>
      </c>
      <c r="AO55" s="63">
        <f>'COGS-PRICE-MARGIN_CWS'!$F71*AO43</f>
        <v>205.57800000000003</v>
      </c>
      <c r="AP55" s="63">
        <f>'COGS-PRICE-MARGIN_CWS'!$F71*AP43</f>
        <v>328.05000000000007</v>
      </c>
      <c r="AQ55" s="63">
        <f>'COGS-PRICE-MARGIN_CWS'!$F71*AQ43</f>
        <v>369.60300000000007</v>
      </c>
      <c r="AR55" s="63">
        <f>'COGS-PRICE-MARGIN_CWS'!$F71*AR43</f>
        <v>369.60300000000007</v>
      </c>
      <c r="AS55" s="63">
        <f>'COGS-PRICE-MARGIN_CWS'!$F71*AS43</f>
        <v>410.06250000000006</v>
      </c>
      <c r="AT55" s="63">
        <f>'COGS-PRICE-MARGIN_CWS'!$F71*AT43</f>
        <v>410.06250000000006</v>
      </c>
      <c r="AU55" s="63">
        <f>'COGS-PRICE-MARGIN_CWS'!$F71*AU43</f>
        <v>410.06250000000006</v>
      </c>
      <c r="AV55" s="63">
        <f>'COGS-PRICE-MARGIN_CWS'!$F71*AV43</f>
        <v>369.60300000000007</v>
      </c>
      <c r="AW55" s="63">
        <f>'COGS-PRICE-MARGIN_CWS'!$F71*AW43</f>
        <v>369.60300000000007</v>
      </c>
      <c r="AX55" s="63">
        <f>'COGS-PRICE-MARGIN_CWS'!$F71*AX43</f>
        <v>328.05000000000007</v>
      </c>
      <c r="AY55" s="63">
        <f>'COGS-PRICE-MARGIN_CWS'!$F71*AY43</f>
        <v>287.59050000000002</v>
      </c>
      <c r="AZ55" s="63">
        <f>'COGS-PRICE-MARGIN_CWS'!$F71*AZ43</f>
        <v>246.03750000000002</v>
      </c>
      <c r="BA55" s="63">
        <f>'COGS-PRICE-MARGIN_CWS'!$F92*BA43</f>
        <v>265.72050000000007</v>
      </c>
      <c r="BB55" s="63">
        <f>'COGS-PRICE-MARGIN_CWS'!$F92*BB43</f>
        <v>425.15280000000007</v>
      </c>
      <c r="BC55" s="63">
        <f>'COGS-PRICE-MARGIN_CWS'!$F92*BC43</f>
        <v>478.29690000000011</v>
      </c>
      <c r="BD55" s="63">
        <f>'COGS-PRICE-MARGIN_CWS'!$F92*BD43</f>
        <v>478.29690000000011</v>
      </c>
      <c r="BE55" s="63">
        <f>'COGS-PRICE-MARGIN_CWS'!$F92*BE43</f>
        <v>531.44100000000014</v>
      </c>
      <c r="BF55" s="63">
        <f>'COGS-PRICE-MARGIN_CWS'!$F92*BF43</f>
        <v>531.44100000000014</v>
      </c>
      <c r="BG55" s="63">
        <f>'COGS-PRICE-MARGIN_CWS'!$F92*BG43</f>
        <v>531.44100000000014</v>
      </c>
      <c r="BH55" s="63">
        <f>'COGS-PRICE-MARGIN_CWS'!$F92*BH43</f>
        <v>478.29690000000011</v>
      </c>
      <c r="BI55" s="63">
        <f>'COGS-PRICE-MARGIN_CWS'!$F92*BI43</f>
        <v>478.29690000000011</v>
      </c>
      <c r="BJ55" s="63">
        <f>'COGS-PRICE-MARGIN_CWS'!$F92*BJ43</f>
        <v>425.15280000000007</v>
      </c>
      <c r="BK55" s="63">
        <f>'COGS-PRICE-MARGIN_CWS'!$F92*BK43</f>
        <v>372.00870000000009</v>
      </c>
      <c r="BL55" s="63">
        <f>'COGS-PRICE-MARGIN_CWS'!$F92*BL43</f>
        <v>318.86460000000005</v>
      </c>
      <c r="BM55" s="118">
        <f>SUM(E55:BL55)</f>
        <v>13764.415500000001</v>
      </c>
    </row>
    <row r="56" spans="2:65" x14ac:dyDescent="0.15">
      <c r="B56" s="47"/>
      <c r="C56" s="47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</row>
    <row r="57" spans="2:65" x14ac:dyDescent="0.15">
      <c r="B57" s="44" t="s">
        <v>348</v>
      </c>
      <c r="C57" s="47"/>
      <c r="E57" s="63">
        <f>SUM(E52:E55)</f>
        <v>0</v>
      </c>
      <c r="F57" s="63">
        <f t="shared" ref="F57:P57" si="43">SUM(F52:F55)</f>
        <v>0</v>
      </c>
      <c r="G57" s="63">
        <f t="shared" si="43"/>
        <v>0</v>
      </c>
      <c r="H57" s="63">
        <f t="shared" si="43"/>
        <v>0</v>
      </c>
      <c r="I57" s="63">
        <f t="shared" si="43"/>
        <v>0</v>
      </c>
      <c r="J57" s="63">
        <f t="shared" si="43"/>
        <v>0</v>
      </c>
      <c r="K57" s="63">
        <f t="shared" si="43"/>
        <v>0</v>
      </c>
      <c r="L57" s="63">
        <f t="shared" si="43"/>
        <v>0</v>
      </c>
      <c r="M57" s="63">
        <f t="shared" si="43"/>
        <v>0</v>
      </c>
      <c r="N57" s="63">
        <f t="shared" si="43"/>
        <v>17271</v>
      </c>
      <c r="O57" s="63">
        <f t="shared" si="43"/>
        <v>17271</v>
      </c>
      <c r="P57" s="63">
        <f t="shared" si="43"/>
        <v>33633</v>
      </c>
      <c r="Q57" s="63">
        <f>SUM(Q52:Q55)</f>
        <v>24594.9</v>
      </c>
      <c r="R57" s="63">
        <f t="shared" ref="R57:BL57" si="44">SUM(R52:R55)</f>
        <v>33075.9</v>
      </c>
      <c r="S57" s="63">
        <f t="shared" si="44"/>
        <v>66151.8</v>
      </c>
      <c r="T57" s="63">
        <f t="shared" si="44"/>
        <v>66151.8</v>
      </c>
      <c r="U57" s="63">
        <f t="shared" si="44"/>
        <v>66151.8</v>
      </c>
      <c r="V57" s="63">
        <f t="shared" si="44"/>
        <v>66151.8</v>
      </c>
      <c r="W57" s="63">
        <f t="shared" si="44"/>
        <v>66151.8</v>
      </c>
      <c r="X57" s="63">
        <f t="shared" si="44"/>
        <v>74632.800000000003</v>
      </c>
      <c r="Y57" s="63">
        <f t="shared" si="44"/>
        <v>83113.8</v>
      </c>
      <c r="Z57" s="63">
        <f t="shared" si="44"/>
        <v>83113.8</v>
      </c>
      <c r="AA57" s="63">
        <f t="shared" si="44"/>
        <v>99227.7</v>
      </c>
      <c r="AB57" s="63">
        <f t="shared" si="44"/>
        <v>99227.7</v>
      </c>
      <c r="AC57" s="63">
        <f t="shared" si="44"/>
        <v>95554.8</v>
      </c>
      <c r="AD57" s="63">
        <f t="shared" si="44"/>
        <v>152887.67999999999</v>
      </c>
      <c r="AE57" s="63">
        <f t="shared" si="44"/>
        <v>171998.64</v>
      </c>
      <c r="AF57" s="63">
        <f t="shared" si="44"/>
        <v>171998.64</v>
      </c>
      <c r="AG57" s="63">
        <f t="shared" si="44"/>
        <v>191109.6</v>
      </c>
      <c r="AH57" s="63">
        <f t="shared" si="44"/>
        <v>191109.6</v>
      </c>
      <c r="AI57" s="63">
        <f t="shared" si="44"/>
        <v>191109.6</v>
      </c>
      <c r="AJ57" s="63">
        <f t="shared" si="44"/>
        <v>171998.64</v>
      </c>
      <c r="AK57" s="63">
        <f t="shared" si="44"/>
        <v>171998.64</v>
      </c>
      <c r="AL57" s="63">
        <f t="shared" si="44"/>
        <v>152887.67999999999</v>
      </c>
      <c r="AM57" s="63">
        <f t="shared" si="44"/>
        <v>133776.72</v>
      </c>
      <c r="AN57" s="63">
        <f t="shared" si="44"/>
        <v>114665.76000000001</v>
      </c>
      <c r="AO57" s="63">
        <f t="shared" si="44"/>
        <v>141556.66800000003</v>
      </c>
      <c r="AP57" s="63">
        <f t="shared" si="44"/>
        <v>225888.3</v>
      </c>
      <c r="AQ57" s="63">
        <f t="shared" si="44"/>
        <v>254500.81800000003</v>
      </c>
      <c r="AR57" s="63">
        <f t="shared" si="44"/>
        <v>254500.81800000003</v>
      </c>
      <c r="AS57" s="63">
        <f t="shared" si="44"/>
        <v>282360.375</v>
      </c>
      <c r="AT57" s="63">
        <f t="shared" si="44"/>
        <v>282360.375</v>
      </c>
      <c r="AU57" s="63">
        <f t="shared" si="44"/>
        <v>282360.375</v>
      </c>
      <c r="AV57" s="63">
        <f t="shared" si="44"/>
        <v>254500.81800000003</v>
      </c>
      <c r="AW57" s="63">
        <f t="shared" si="44"/>
        <v>254500.81800000003</v>
      </c>
      <c r="AX57" s="63">
        <f t="shared" si="44"/>
        <v>225888.3</v>
      </c>
      <c r="AY57" s="63">
        <f t="shared" si="44"/>
        <v>198028.74300000002</v>
      </c>
      <c r="AZ57" s="63">
        <f t="shared" si="44"/>
        <v>169416.22500000001</v>
      </c>
      <c r="BA57" s="63">
        <f t="shared" si="44"/>
        <v>134751.573</v>
      </c>
      <c r="BB57" s="63">
        <f t="shared" si="44"/>
        <v>215602.51680000001</v>
      </c>
      <c r="BC57" s="63">
        <f t="shared" si="44"/>
        <v>242552.83139999997</v>
      </c>
      <c r="BD57" s="63">
        <f t="shared" si="44"/>
        <v>242552.83139999997</v>
      </c>
      <c r="BE57" s="63">
        <f t="shared" si="44"/>
        <v>269503.14600000001</v>
      </c>
      <c r="BF57" s="63">
        <f t="shared" si="44"/>
        <v>269503.14600000001</v>
      </c>
      <c r="BG57" s="63">
        <f t="shared" si="44"/>
        <v>269503.14600000001</v>
      </c>
      <c r="BH57" s="63">
        <f t="shared" si="44"/>
        <v>242552.83139999997</v>
      </c>
      <c r="BI57" s="63">
        <f t="shared" si="44"/>
        <v>242552.83139999997</v>
      </c>
      <c r="BJ57" s="63">
        <f t="shared" si="44"/>
        <v>215602.51680000001</v>
      </c>
      <c r="BK57" s="63">
        <f t="shared" si="44"/>
        <v>188652.2022</v>
      </c>
      <c r="BL57" s="63">
        <f t="shared" si="44"/>
        <v>161701.88759999999</v>
      </c>
      <c r="BM57" s="118">
        <f>SUM(E57:BL57)</f>
        <v>8327910.692999999</v>
      </c>
    </row>
    <row r="58" spans="2:65" x14ac:dyDescent="0.15">
      <c r="B58" s="47"/>
      <c r="C58" s="47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</row>
    <row r="59" spans="2:65" x14ac:dyDescent="0.15">
      <c r="B59" s="47" t="s">
        <v>672</v>
      </c>
      <c r="C59" s="47"/>
      <c r="E59" s="63">
        <f t="shared" ref="E59:AJ59" si="45">IF(E43&gt;0,(E48-E57)/E43,0)</f>
        <v>0</v>
      </c>
      <c r="F59" s="63">
        <f t="shared" si="45"/>
        <v>0</v>
      </c>
      <c r="G59" s="63">
        <f t="shared" si="45"/>
        <v>0</v>
      </c>
      <c r="H59" s="63">
        <f t="shared" si="45"/>
        <v>0</v>
      </c>
      <c r="I59" s="63">
        <f t="shared" si="45"/>
        <v>0</v>
      </c>
      <c r="J59" s="63">
        <f t="shared" si="45"/>
        <v>0</v>
      </c>
      <c r="K59" s="63">
        <f t="shared" si="45"/>
        <v>0</v>
      </c>
      <c r="L59" s="63">
        <f t="shared" si="45"/>
        <v>0</v>
      </c>
      <c r="M59" s="63">
        <f t="shared" si="45"/>
        <v>0</v>
      </c>
      <c r="N59" s="63">
        <f t="shared" si="45"/>
        <v>1091</v>
      </c>
      <c r="O59" s="63">
        <f t="shared" si="45"/>
        <v>1091</v>
      </c>
      <c r="P59" s="63">
        <f t="shared" si="45"/>
        <v>1091</v>
      </c>
      <c r="Q59" s="63">
        <f t="shared" si="45"/>
        <v>3276.9</v>
      </c>
      <c r="R59" s="63">
        <f t="shared" si="45"/>
        <v>3276.9</v>
      </c>
      <c r="S59" s="63">
        <f t="shared" si="45"/>
        <v>3276.9</v>
      </c>
      <c r="T59" s="63">
        <f t="shared" si="45"/>
        <v>3276.9</v>
      </c>
      <c r="U59" s="63">
        <f t="shared" si="45"/>
        <v>3276.9</v>
      </c>
      <c r="V59" s="63">
        <f t="shared" si="45"/>
        <v>3276.9</v>
      </c>
      <c r="W59" s="63">
        <f t="shared" si="45"/>
        <v>3276.9</v>
      </c>
      <c r="X59" s="63">
        <f t="shared" si="45"/>
        <v>3276.9</v>
      </c>
      <c r="Y59" s="63">
        <f t="shared" si="45"/>
        <v>3276.9</v>
      </c>
      <c r="Z59" s="63">
        <f t="shared" si="45"/>
        <v>3276.9</v>
      </c>
      <c r="AA59" s="63">
        <f t="shared" si="45"/>
        <v>3276.9</v>
      </c>
      <c r="AB59" s="63">
        <f t="shared" si="45"/>
        <v>3276.9</v>
      </c>
      <c r="AC59" s="63">
        <f t="shared" si="45"/>
        <v>4303.71</v>
      </c>
      <c r="AD59" s="63">
        <f t="shared" si="45"/>
        <v>4303.71</v>
      </c>
      <c r="AE59" s="63">
        <f t="shared" si="45"/>
        <v>4303.71</v>
      </c>
      <c r="AF59" s="63">
        <f t="shared" si="45"/>
        <v>4303.71</v>
      </c>
      <c r="AG59" s="63">
        <f t="shared" si="45"/>
        <v>4303.71</v>
      </c>
      <c r="AH59" s="63">
        <f t="shared" si="45"/>
        <v>4303.71</v>
      </c>
      <c r="AI59" s="63">
        <f t="shared" si="45"/>
        <v>4303.71</v>
      </c>
      <c r="AJ59" s="63">
        <f t="shared" si="45"/>
        <v>4303.71</v>
      </c>
      <c r="AK59" s="63">
        <f t="shared" ref="AK59:BL59" si="46">IF(AK43&gt;0,(AK48-AK57)/AK43,0)</f>
        <v>4303.71</v>
      </c>
      <c r="AL59" s="63">
        <f t="shared" si="46"/>
        <v>4303.71</v>
      </c>
      <c r="AM59" s="63">
        <f t="shared" si="46"/>
        <v>4303.71</v>
      </c>
      <c r="AN59" s="63">
        <f t="shared" si="46"/>
        <v>4303.71</v>
      </c>
      <c r="AO59" s="63">
        <f t="shared" si="46"/>
        <v>5097.0389999999998</v>
      </c>
      <c r="AP59" s="63">
        <f t="shared" si="46"/>
        <v>5097.0389999999998</v>
      </c>
      <c r="AQ59" s="63">
        <f t="shared" si="46"/>
        <v>5097.0389999999998</v>
      </c>
      <c r="AR59" s="63">
        <f t="shared" si="46"/>
        <v>5097.0389999999998</v>
      </c>
      <c r="AS59" s="63">
        <f t="shared" si="46"/>
        <v>5097.0389999999998</v>
      </c>
      <c r="AT59" s="63">
        <f t="shared" si="46"/>
        <v>5097.0389999999998</v>
      </c>
      <c r="AU59" s="63">
        <f t="shared" si="46"/>
        <v>5097.0389999999998</v>
      </c>
      <c r="AV59" s="63">
        <f t="shared" si="46"/>
        <v>5097.0389999999998</v>
      </c>
      <c r="AW59" s="63">
        <f t="shared" si="46"/>
        <v>5097.0389999999998</v>
      </c>
      <c r="AX59" s="63">
        <f t="shared" si="46"/>
        <v>5097.0389999999998</v>
      </c>
      <c r="AY59" s="63">
        <f t="shared" si="46"/>
        <v>5097.0389999999998</v>
      </c>
      <c r="AZ59" s="63">
        <f t="shared" si="46"/>
        <v>5097.0389999999998</v>
      </c>
      <c r="BA59" s="63">
        <f t="shared" si="46"/>
        <v>6025.9200999999994</v>
      </c>
      <c r="BB59" s="63">
        <f t="shared" si="46"/>
        <v>6025.9201000000003</v>
      </c>
      <c r="BC59" s="63">
        <f t="shared" si="46"/>
        <v>6025.9201000000003</v>
      </c>
      <c r="BD59" s="63">
        <f t="shared" si="46"/>
        <v>6025.9201000000003</v>
      </c>
      <c r="BE59" s="63">
        <f t="shared" si="46"/>
        <v>6025.9200999999994</v>
      </c>
      <c r="BF59" s="63">
        <f t="shared" si="46"/>
        <v>6025.9200999999994</v>
      </c>
      <c r="BG59" s="63">
        <f t="shared" si="46"/>
        <v>6025.9200999999994</v>
      </c>
      <c r="BH59" s="63">
        <f t="shared" si="46"/>
        <v>6025.9201000000003</v>
      </c>
      <c r="BI59" s="63">
        <f t="shared" si="46"/>
        <v>6025.9201000000003</v>
      </c>
      <c r="BJ59" s="63">
        <f t="shared" si="46"/>
        <v>6025.9201000000003</v>
      </c>
      <c r="BK59" s="63">
        <f t="shared" si="46"/>
        <v>6025.9200999999994</v>
      </c>
      <c r="BL59" s="63">
        <f t="shared" si="46"/>
        <v>6025.9201000000003</v>
      </c>
    </row>
    <row r="60" spans="2:65" x14ac:dyDescent="0.15">
      <c r="B60" s="47" t="s">
        <v>673</v>
      </c>
      <c r="C60" s="47"/>
      <c r="E60" s="63">
        <f t="shared" ref="E60:AJ60" si="47">E48-E57</f>
        <v>0</v>
      </c>
      <c r="F60" s="63">
        <f t="shared" si="47"/>
        <v>0</v>
      </c>
      <c r="G60" s="63">
        <f t="shared" si="47"/>
        <v>0</v>
      </c>
      <c r="H60" s="63">
        <f t="shared" si="47"/>
        <v>0</v>
      </c>
      <c r="I60" s="63">
        <f t="shared" si="47"/>
        <v>0</v>
      </c>
      <c r="J60" s="63">
        <f t="shared" si="47"/>
        <v>0</v>
      </c>
      <c r="K60" s="63">
        <f t="shared" si="47"/>
        <v>0</v>
      </c>
      <c r="L60" s="63">
        <f t="shared" si="47"/>
        <v>0</v>
      </c>
      <c r="M60" s="63">
        <f t="shared" si="47"/>
        <v>0</v>
      </c>
      <c r="N60" s="63">
        <f t="shared" si="47"/>
        <v>20729</v>
      </c>
      <c r="O60" s="63">
        <f t="shared" si="47"/>
        <v>20729</v>
      </c>
      <c r="P60" s="63">
        <f t="shared" si="47"/>
        <v>40367</v>
      </c>
      <c r="Q60" s="63">
        <f t="shared" si="47"/>
        <v>95030.1</v>
      </c>
      <c r="R60" s="63">
        <f t="shared" si="47"/>
        <v>127799.1</v>
      </c>
      <c r="S60" s="63">
        <f t="shared" si="47"/>
        <v>255598.2</v>
      </c>
      <c r="T60" s="63">
        <f t="shared" si="47"/>
        <v>255598.2</v>
      </c>
      <c r="U60" s="63">
        <f t="shared" si="47"/>
        <v>255598.2</v>
      </c>
      <c r="V60" s="63">
        <f t="shared" si="47"/>
        <v>255598.2</v>
      </c>
      <c r="W60" s="63">
        <f t="shared" si="47"/>
        <v>255598.2</v>
      </c>
      <c r="X60" s="63">
        <f t="shared" si="47"/>
        <v>288367.2</v>
      </c>
      <c r="Y60" s="63">
        <f t="shared" si="47"/>
        <v>321136.2</v>
      </c>
      <c r="Z60" s="63">
        <f t="shared" si="47"/>
        <v>321136.2</v>
      </c>
      <c r="AA60" s="63">
        <f t="shared" si="47"/>
        <v>383397.3</v>
      </c>
      <c r="AB60" s="63">
        <f t="shared" si="47"/>
        <v>383397.3</v>
      </c>
      <c r="AC60" s="63">
        <f t="shared" si="47"/>
        <v>516445.2</v>
      </c>
      <c r="AD60" s="63">
        <f t="shared" si="47"/>
        <v>826312.32000000007</v>
      </c>
      <c r="AE60" s="63">
        <f t="shared" si="47"/>
        <v>929601.36</v>
      </c>
      <c r="AF60" s="63">
        <f t="shared" si="47"/>
        <v>929601.36</v>
      </c>
      <c r="AG60" s="63">
        <f t="shared" si="47"/>
        <v>1032890.4</v>
      </c>
      <c r="AH60" s="63">
        <f t="shared" si="47"/>
        <v>1032890.4</v>
      </c>
      <c r="AI60" s="63">
        <f t="shared" si="47"/>
        <v>1032890.4</v>
      </c>
      <c r="AJ60" s="63">
        <f t="shared" si="47"/>
        <v>929601.36</v>
      </c>
      <c r="AK60" s="63">
        <f t="shared" ref="AK60:BL60" si="48">AK48-AK57</f>
        <v>929601.36</v>
      </c>
      <c r="AL60" s="63">
        <f t="shared" si="48"/>
        <v>826312.32000000007</v>
      </c>
      <c r="AM60" s="63">
        <f t="shared" si="48"/>
        <v>723023.28</v>
      </c>
      <c r="AN60" s="63">
        <f t="shared" si="48"/>
        <v>619734.24</v>
      </c>
      <c r="AO60" s="63">
        <f t="shared" si="48"/>
        <v>958243.33199999994</v>
      </c>
      <c r="AP60" s="63">
        <f t="shared" si="48"/>
        <v>1529111.7</v>
      </c>
      <c r="AQ60" s="63">
        <f t="shared" si="48"/>
        <v>1722799.182</v>
      </c>
      <c r="AR60" s="63">
        <f t="shared" si="48"/>
        <v>1722799.182</v>
      </c>
      <c r="AS60" s="63">
        <f t="shared" si="48"/>
        <v>1911389.625</v>
      </c>
      <c r="AT60" s="63">
        <f t="shared" si="48"/>
        <v>1911389.625</v>
      </c>
      <c r="AU60" s="63">
        <f t="shared" si="48"/>
        <v>1911389.625</v>
      </c>
      <c r="AV60" s="63">
        <f t="shared" si="48"/>
        <v>1722799.182</v>
      </c>
      <c r="AW60" s="63">
        <f t="shared" si="48"/>
        <v>1722799.182</v>
      </c>
      <c r="AX60" s="63">
        <f t="shared" si="48"/>
        <v>1529111.7</v>
      </c>
      <c r="AY60" s="63">
        <f t="shared" si="48"/>
        <v>1340521.257</v>
      </c>
      <c r="AZ60" s="63">
        <f t="shared" si="48"/>
        <v>1146833.7749999999</v>
      </c>
      <c r="BA60" s="63">
        <f t="shared" si="48"/>
        <v>1626998.4269999999</v>
      </c>
      <c r="BB60" s="63">
        <f t="shared" si="48"/>
        <v>2603197.4832000001</v>
      </c>
      <c r="BC60" s="63">
        <f t="shared" si="48"/>
        <v>2928597.1686</v>
      </c>
      <c r="BD60" s="63">
        <f t="shared" si="48"/>
        <v>2928597.1686</v>
      </c>
      <c r="BE60" s="63">
        <f t="shared" si="48"/>
        <v>3253996.8539999998</v>
      </c>
      <c r="BF60" s="63">
        <f t="shared" si="48"/>
        <v>3253996.8539999998</v>
      </c>
      <c r="BG60" s="63">
        <f t="shared" si="48"/>
        <v>3253996.8539999998</v>
      </c>
      <c r="BH60" s="63">
        <f t="shared" si="48"/>
        <v>2928597.1686</v>
      </c>
      <c r="BI60" s="63">
        <f t="shared" si="48"/>
        <v>2928597.1686</v>
      </c>
      <c r="BJ60" s="63">
        <f t="shared" si="48"/>
        <v>2603197.4832000001</v>
      </c>
      <c r="BK60" s="63">
        <f t="shared" si="48"/>
        <v>2277797.7977999998</v>
      </c>
      <c r="BL60" s="63">
        <f t="shared" si="48"/>
        <v>1952398.1124</v>
      </c>
      <c r="BM60" s="118">
        <f>SUM(E60:BL60)</f>
        <v>65278139.307000004</v>
      </c>
    </row>
    <row r="61" spans="2:65" x14ac:dyDescent="0.15">
      <c r="B61" s="47" t="s">
        <v>327</v>
      </c>
      <c r="C61" s="47"/>
      <c r="E61" s="46">
        <f>IF(E60&gt;0,(E60/E48),0)</f>
        <v>0</v>
      </c>
      <c r="F61" s="46">
        <f t="shared" ref="F61:BL61" si="49">IF(F60&gt;0,(F60/F48),0)</f>
        <v>0</v>
      </c>
      <c r="G61" s="46">
        <f t="shared" si="49"/>
        <v>0</v>
      </c>
      <c r="H61" s="46">
        <f t="shared" si="49"/>
        <v>0</v>
      </c>
      <c r="I61" s="46">
        <f t="shared" si="49"/>
        <v>0</v>
      </c>
      <c r="J61" s="46">
        <f t="shared" si="49"/>
        <v>0</v>
      </c>
      <c r="K61" s="46">
        <f t="shared" si="49"/>
        <v>0</v>
      </c>
      <c r="L61" s="46">
        <f t="shared" si="49"/>
        <v>0</v>
      </c>
      <c r="M61" s="46">
        <f t="shared" si="49"/>
        <v>0</v>
      </c>
      <c r="N61" s="46">
        <f t="shared" si="49"/>
        <v>0.54549999999999998</v>
      </c>
      <c r="O61" s="46">
        <f t="shared" si="49"/>
        <v>0.54549999999999998</v>
      </c>
      <c r="P61" s="46">
        <f t="shared" si="49"/>
        <v>0.54549999999999998</v>
      </c>
      <c r="Q61" s="46">
        <f t="shared" si="49"/>
        <v>0.7944</v>
      </c>
      <c r="R61" s="46">
        <f t="shared" si="49"/>
        <v>0.7944</v>
      </c>
      <c r="S61" s="46">
        <f t="shared" si="49"/>
        <v>0.7944</v>
      </c>
      <c r="T61" s="46">
        <f t="shared" si="49"/>
        <v>0.7944</v>
      </c>
      <c r="U61" s="46">
        <f t="shared" si="49"/>
        <v>0.7944</v>
      </c>
      <c r="V61" s="46">
        <f t="shared" si="49"/>
        <v>0.7944</v>
      </c>
      <c r="W61" s="46">
        <f t="shared" si="49"/>
        <v>0.7944</v>
      </c>
      <c r="X61" s="46">
        <f t="shared" si="49"/>
        <v>0.7944</v>
      </c>
      <c r="Y61" s="46">
        <f t="shared" si="49"/>
        <v>0.7944</v>
      </c>
      <c r="Z61" s="46">
        <f t="shared" si="49"/>
        <v>0.7944</v>
      </c>
      <c r="AA61" s="46">
        <f t="shared" si="49"/>
        <v>0.7944</v>
      </c>
      <c r="AB61" s="46">
        <f t="shared" si="49"/>
        <v>0.7944</v>
      </c>
      <c r="AC61" s="46">
        <f t="shared" si="49"/>
        <v>0.84386470588235296</v>
      </c>
      <c r="AD61" s="46">
        <f t="shared" si="49"/>
        <v>0.84386470588235296</v>
      </c>
      <c r="AE61" s="46">
        <f t="shared" si="49"/>
        <v>0.84386470588235296</v>
      </c>
      <c r="AF61" s="46">
        <f t="shared" si="49"/>
        <v>0.84386470588235296</v>
      </c>
      <c r="AG61" s="46">
        <f t="shared" si="49"/>
        <v>0.84386470588235296</v>
      </c>
      <c r="AH61" s="46">
        <f t="shared" si="49"/>
        <v>0.84386470588235296</v>
      </c>
      <c r="AI61" s="46">
        <f t="shared" si="49"/>
        <v>0.84386470588235296</v>
      </c>
      <c r="AJ61" s="46">
        <f t="shared" si="49"/>
        <v>0.84386470588235296</v>
      </c>
      <c r="AK61" s="46">
        <f t="shared" si="49"/>
        <v>0.84386470588235296</v>
      </c>
      <c r="AL61" s="46">
        <f t="shared" si="49"/>
        <v>0.84386470588235296</v>
      </c>
      <c r="AM61" s="46">
        <f t="shared" si="49"/>
        <v>0.84386470588235296</v>
      </c>
      <c r="AN61" s="46">
        <f t="shared" si="49"/>
        <v>0.84386470588235296</v>
      </c>
      <c r="AO61" s="46">
        <f t="shared" si="49"/>
        <v>0.87128871794871787</v>
      </c>
      <c r="AP61" s="46">
        <f t="shared" si="49"/>
        <v>0.87128871794871787</v>
      </c>
      <c r="AQ61" s="46">
        <f t="shared" si="49"/>
        <v>0.87128871794871798</v>
      </c>
      <c r="AR61" s="46">
        <f t="shared" si="49"/>
        <v>0.87128871794871798</v>
      </c>
      <c r="AS61" s="46">
        <f t="shared" si="49"/>
        <v>0.87128871794871798</v>
      </c>
      <c r="AT61" s="46">
        <f t="shared" si="49"/>
        <v>0.87128871794871798</v>
      </c>
      <c r="AU61" s="46">
        <f t="shared" si="49"/>
        <v>0.87128871794871798</v>
      </c>
      <c r="AV61" s="46">
        <f t="shared" si="49"/>
        <v>0.87128871794871798</v>
      </c>
      <c r="AW61" s="46">
        <f t="shared" si="49"/>
        <v>0.87128871794871798</v>
      </c>
      <c r="AX61" s="46">
        <f t="shared" si="49"/>
        <v>0.87128871794871787</v>
      </c>
      <c r="AY61" s="46">
        <f t="shared" si="49"/>
        <v>0.87128871794871798</v>
      </c>
      <c r="AZ61" s="46">
        <f t="shared" si="49"/>
        <v>0.87128871794871787</v>
      </c>
      <c r="BA61" s="46">
        <f t="shared" si="49"/>
        <v>0.92351265900383139</v>
      </c>
      <c r="BB61" s="46">
        <f t="shared" si="49"/>
        <v>0.9235126590038315</v>
      </c>
      <c r="BC61" s="46">
        <f t="shared" si="49"/>
        <v>0.92351265900383139</v>
      </c>
      <c r="BD61" s="46">
        <f t="shared" si="49"/>
        <v>0.92351265900383139</v>
      </c>
      <c r="BE61" s="46">
        <f t="shared" si="49"/>
        <v>0.92351265900383139</v>
      </c>
      <c r="BF61" s="46">
        <f t="shared" si="49"/>
        <v>0.92351265900383139</v>
      </c>
      <c r="BG61" s="46">
        <f t="shared" si="49"/>
        <v>0.92351265900383139</v>
      </c>
      <c r="BH61" s="46">
        <f t="shared" si="49"/>
        <v>0.92351265900383139</v>
      </c>
      <c r="BI61" s="46">
        <f t="shared" si="49"/>
        <v>0.92351265900383139</v>
      </c>
      <c r="BJ61" s="46">
        <f t="shared" si="49"/>
        <v>0.9235126590038315</v>
      </c>
      <c r="BK61" s="46">
        <f t="shared" si="49"/>
        <v>0.92351265900383139</v>
      </c>
      <c r="BL61" s="46">
        <f t="shared" si="49"/>
        <v>0.92351265900383139</v>
      </c>
    </row>
    <row r="63" spans="2:65" x14ac:dyDescent="0.15">
      <c r="B63" s="44" t="s">
        <v>349</v>
      </c>
      <c r="C63" s="44"/>
    </row>
    <row r="64" spans="2:65" x14ac:dyDescent="0.15">
      <c r="B64" s="44"/>
      <c r="C64" s="44"/>
    </row>
    <row r="65" spans="2:66" x14ac:dyDescent="0.15">
      <c r="B65" s="47" t="s">
        <v>346</v>
      </c>
      <c r="C65" s="47"/>
      <c r="E65" s="172">
        <f>'COGS-PRICE-MARGIN_CWS'!$C20</f>
        <v>0.25</v>
      </c>
      <c r="F65" s="172">
        <f>'COGS-PRICE-MARGIN_CWS'!$C20</f>
        <v>0.25</v>
      </c>
      <c r="G65" s="172">
        <f>'COGS-PRICE-MARGIN_CWS'!$C20</f>
        <v>0.25</v>
      </c>
      <c r="H65" s="172">
        <f>'COGS-PRICE-MARGIN_CWS'!$C20</f>
        <v>0.25</v>
      </c>
      <c r="I65" s="172">
        <f>'COGS-PRICE-MARGIN_CWS'!$C20</f>
        <v>0.25</v>
      </c>
      <c r="J65" s="172">
        <f>'COGS-PRICE-MARGIN_CWS'!$C20</f>
        <v>0.25</v>
      </c>
      <c r="K65" s="172">
        <f>'COGS-PRICE-MARGIN_CWS'!$C20</f>
        <v>0.25</v>
      </c>
      <c r="L65" s="172">
        <f>'COGS-PRICE-MARGIN_CWS'!$C20</f>
        <v>0.25</v>
      </c>
      <c r="M65" s="172">
        <f>'COGS-PRICE-MARGIN_CWS'!$C20</f>
        <v>0.25</v>
      </c>
      <c r="N65" s="172">
        <f>'COGS-PRICE-MARGIN_CWS'!$C20</f>
        <v>0.25</v>
      </c>
      <c r="O65" s="172">
        <f>'COGS-PRICE-MARGIN_CWS'!$C20</f>
        <v>0.25</v>
      </c>
      <c r="P65" s="172">
        <f>'COGS-PRICE-MARGIN_CWS'!$C20</f>
        <v>0.25</v>
      </c>
      <c r="Q65" s="172">
        <f>'COGS-PRICE-MARGIN_CWS'!$C41</f>
        <v>0.4</v>
      </c>
      <c r="R65" s="172">
        <f>'COGS-PRICE-MARGIN_CWS'!$C41</f>
        <v>0.4</v>
      </c>
      <c r="S65" s="172">
        <f>'COGS-PRICE-MARGIN_CWS'!$C41</f>
        <v>0.4</v>
      </c>
      <c r="T65" s="172">
        <f>'COGS-PRICE-MARGIN_CWS'!$C41</f>
        <v>0.4</v>
      </c>
      <c r="U65" s="172">
        <f>'COGS-PRICE-MARGIN_CWS'!$C41</f>
        <v>0.4</v>
      </c>
      <c r="V65" s="172">
        <f>'COGS-PRICE-MARGIN_CWS'!$C41</f>
        <v>0.4</v>
      </c>
      <c r="W65" s="172">
        <f>'COGS-PRICE-MARGIN_CWS'!$C41</f>
        <v>0.4</v>
      </c>
      <c r="X65" s="172">
        <f>'COGS-PRICE-MARGIN_CWS'!$C41</f>
        <v>0.4</v>
      </c>
      <c r="Y65" s="172">
        <f>'COGS-PRICE-MARGIN_CWS'!$C41</f>
        <v>0.4</v>
      </c>
      <c r="Z65" s="172">
        <f>'COGS-PRICE-MARGIN_CWS'!$C41</f>
        <v>0.4</v>
      </c>
      <c r="AA65" s="172">
        <f>'COGS-PRICE-MARGIN_CWS'!$C41</f>
        <v>0.4</v>
      </c>
      <c r="AB65" s="172">
        <f>'COGS-PRICE-MARGIN_CWS'!$C41</f>
        <v>0.4</v>
      </c>
      <c r="AC65" s="172">
        <f>'COGS-PRICE-MARGIN_CWS'!$C62</f>
        <v>0.6</v>
      </c>
      <c r="AD65" s="172">
        <f>'COGS-PRICE-MARGIN_CWS'!$C62</f>
        <v>0.6</v>
      </c>
      <c r="AE65" s="172">
        <f>'COGS-PRICE-MARGIN_CWS'!$C62</f>
        <v>0.6</v>
      </c>
      <c r="AF65" s="172">
        <f>'COGS-PRICE-MARGIN_CWS'!$C62</f>
        <v>0.6</v>
      </c>
      <c r="AG65" s="172">
        <f>'COGS-PRICE-MARGIN_CWS'!$C62</f>
        <v>0.6</v>
      </c>
      <c r="AH65" s="172">
        <f>'COGS-PRICE-MARGIN_CWS'!$C62</f>
        <v>0.6</v>
      </c>
      <c r="AI65" s="172">
        <f>'COGS-PRICE-MARGIN_CWS'!$C62</f>
        <v>0.6</v>
      </c>
      <c r="AJ65" s="172">
        <f>'COGS-PRICE-MARGIN_CWS'!$C62</f>
        <v>0.6</v>
      </c>
      <c r="AK65" s="172">
        <f>'COGS-PRICE-MARGIN_CWS'!$C62</f>
        <v>0.6</v>
      </c>
      <c r="AL65" s="172">
        <f>'COGS-PRICE-MARGIN_CWS'!$C62</f>
        <v>0.6</v>
      </c>
      <c r="AM65" s="172">
        <f>'COGS-PRICE-MARGIN_CWS'!$C62</f>
        <v>0.6</v>
      </c>
      <c r="AN65" s="172">
        <f>'COGS-PRICE-MARGIN_CWS'!$C62</f>
        <v>0.6</v>
      </c>
      <c r="AO65" s="172">
        <f>'COGS-PRICE-MARGIN_CWS'!$C83</f>
        <v>0.8</v>
      </c>
      <c r="AP65" s="172">
        <f>'COGS-PRICE-MARGIN_CWS'!$C83</f>
        <v>0.8</v>
      </c>
      <c r="AQ65" s="172">
        <f>'COGS-PRICE-MARGIN_CWS'!$C83</f>
        <v>0.8</v>
      </c>
      <c r="AR65" s="172">
        <f>'COGS-PRICE-MARGIN_CWS'!$C83</f>
        <v>0.8</v>
      </c>
      <c r="AS65" s="172">
        <f>'COGS-PRICE-MARGIN_CWS'!$C83</f>
        <v>0.8</v>
      </c>
      <c r="AT65" s="172">
        <f>'COGS-PRICE-MARGIN_CWS'!$C83</f>
        <v>0.8</v>
      </c>
      <c r="AU65" s="172">
        <f>'COGS-PRICE-MARGIN_CWS'!$C83</f>
        <v>0.8</v>
      </c>
      <c r="AV65" s="172">
        <f>'COGS-PRICE-MARGIN_CWS'!$C83</f>
        <v>0.8</v>
      </c>
      <c r="AW65" s="172">
        <f>'COGS-PRICE-MARGIN_CWS'!$C83</f>
        <v>0.8</v>
      </c>
      <c r="AX65" s="172">
        <f>'COGS-PRICE-MARGIN_CWS'!$C83</f>
        <v>0.8</v>
      </c>
      <c r="AY65" s="172">
        <f>'COGS-PRICE-MARGIN_CWS'!$C83</f>
        <v>0.8</v>
      </c>
      <c r="AZ65" s="172">
        <f>'COGS-PRICE-MARGIN_CWS'!$C83</f>
        <v>0.8</v>
      </c>
      <c r="BA65" s="172">
        <f>'COGS-PRICE-MARGIN_CWS'!$C104</f>
        <v>0.9</v>
      </c>
      <c r="BB65" s="172">
        <f>'COGS-PRICE-MARGIN_CWS'!$C104</f>
        <v>0.9</v>
      </c>
      <c r="BC65" s="172">
        <f>'COGS-PRICE-MARGIN_CWS'!$C104</f>
        <v>0.9</v>
      </c>
      <c r="BD65" s="172">
        <f>'COGS-PRICE-MARGIN_CWS'!$C104</f>
        <v>0.9</v>
      </c>
      <c r="BE65" s="172">
        <f>'COGS-PRICE-MARGIN_CWS'!$C104</f>
        <v>0.9</v>
      </c>
      <c r="BF65" s="172">
        <f>'COGS-PRICE-MARGIN_CWS'!$C104</f>
        <v>0.9</v>
      </c>
      <c r="BG65" s="172">
        <f>'COGS-PRICE-MARGIN_CWS'!$C104</f>
        <v>0.9</v>
      </c>
      <c r="BH65" s="172">
        <f>'COGS-PRICE-MARGIN_CWS'!$C104</f>
        <v>0.9</v>
      </c>
      <c r="BI65" s="172">
        <f>'COGS-PRICE-MARGIN_CWS'!$C104</f>
        <v>0.9</v>
      </c>
      <c r="BJ65" s="172">
        <f>'COGS-PRICE-MARGIN_CWS'!$C104</f>
        <v>0.9</v>
      </c>
      <c r="BK65" s="172">
        <f>'COGS-PRICE-MARGIN_CWS'!$C104</f>
        <v>0.9</v>
      </c>
      <c r="BL65" s="172">
        <f>'COGS-PRICE-MARGIN_CWS'!$C104</f>
        <v>0.9</v>
      </c>
    </row>
    <row r="66" spans="2:66" x14ac:dyDescent="0.15">
      <c r="B66" s="47" t="s">
        <v>350</v>
      </c>
      <c r="C66" s="47"/>
      <c r="E66" s="33">
        <f t="shared" ref="E66:AJ66" si="50">E43-E67</f>
        <v>0</v>
      </c>
      <c r="F66" s="33">
        <f t="shared" si="50"/>
        <v>0</v>
      </c>
      <c r="G66" s="33">
        <f t="shared" si="50"/>
        <v>0</v>
      </c>
      <c r="H66" s="33">
        <f t="shared" si="50"/>
        <v>0</v>
      </c>
      <c r="I66" s="33">
        <f t="shared" si="50"/>
        <v>0</v>
      </c>
      <c r="J66" s="33">
        <f t="shared" si="50"/>
        <v>0</v>
      </c>
      <c r="K66" s="33">
        <f t="shared" si="50"/>
        <v>0</v>
      </c>
      <c r="L66" s="33">
        <f t="shared" si="50"/>
        <v>0</v>
      </c>
      <c r="M66" s="33">
        <f t="shared" si="50"/>
        <v>0</v>
      </c>
      <c r="N66" s="33">
        <f t="shared" si="50"/>
        <v>14</v>
      </c>
      <c r="O66" s="33">
        <f t="shared" si="50"/>
        <v>14</v>
      </c>
      <c r="P66" s="33">
        <f t="shared" si="50"/>
        <v>27</v>
      </c>
      <c r="Q66" s="33">
        <f t="shared" si="50"/>
        <v>17</v>
      </c>
      <c r="R66" s="33">
        <f t="shared" si="50"/>
        <v>23</v>
      </c>
      <c r="S66" s="33">
        <f t="shared" si="50"/>
        <v>46</v>
      </c>
      <c r="T66" s="33">
        <f t="shared" si="50"/>
        <v>46</v>
      </c>
      <c r="U66" s="33">
        <f t="shared" si="50"/>
        <v>46</v>
      </c>
      <c r="V66" s="33">
        <f t="shared" si="50"/>
        <v>46</v>
      </c>
      <c r="W66" s="33">
        <f t="shared" si="50"/>
        <v>46</v>
      </c>
      <c r="X66" s="33">
        <f t="shared" si="50"/>
        <v>52</v>
      </c>
      <c r="Y66" s="33">
        <f t="shared" si="50"/>
        <v>58</v>
      </c>
      <c r="Z66" s="33">
        <f t="shared" si="50"/>
        <v>58</v>
      </c>
      <c r="AA66" s="33">
        <f t="shared" si="50"/>
        <v>70</v>
      </c>
      <c r="AB66" s="33">
        <f t="shared" si="50"/>
        <v>70</v>
      </c>
      <c r="AC66" s="33">
        <f t="shared" si="50"/>
        <v>48</v>
      </c>
      <c r="AD66" s="33">
        <f t="shared" si="50"/>
        <v>76</v>
      </c>
      <c r="AE66" s="33">
        <f t="shared" si="50"/>
        <v>86</v>
      </c>
      <c r="AF66" s="33">
        <f t="shared" si="50"/>
        <v>86</v>
      </c>
      <c r="AG66" s="33">
        <f t="shared" si="50"/>
        <v>96</v>
      </c>
      <c r="AH66" s="33">
        <f t="shared" si="50"/>
        <v>96</v>
      </c>
      <c r="AI66" s="33">
        <f t="shared" si="50"/>
        <v>96</v>
      </c>
      <c r="AJ66" s="33">
        <f t="shared" si="50"/>
        <v>86</v>
      </c>
      <c r="AK66" s="33">
        <f t="shared" ref="AK66:BL66" si="51">AK43-AK67</f>
        <v>86</v>
      </c>
      <c r="AL66" s="33">
        <f t="shared" si="51"/>
        <v>76</v>
      </c>
      <c r="AM66" s="33">
        <f t="shared" si="51"/>
        <v>67</v>
      </c>
      <c r="AN66" s="33">
        <f t="shared" si="51"/>
        <v>57</v>
      </c>
      <c r="AO66" s="33">
        <f t="shared" si="51"/>
        <v>37</v>
      </c>
      <c r="AP66" s="33">
        <f t="shared" si="51"/>
        <v>60</v>
      </c>
      <c r="AQ66" s="33">
        <f t="shared" si="51"/>
        <v>67</v>
      </c>
      <c r="AR66" s="33">
        <f t="shared" si="51"/>
        <v>67</v>
      </c>
      <c r="AS66" s="33">
        <f t="shared" si="51"/>
        <v>75</v>
      </c>
      <c r="AT66" s="33">
        <f t="shared" si="51"/>
        <v>75</v>
      </c>
      <c r="AU66" s="33">
        <f t="shared" si="51"/>
        <v>75</v>
      </c>
      <c r="AV66" s="33">
        <f t="shared" si="51"/>
        <v>67</v>
      </c>
      <c r="AW66" s="33">
        <f t="shared" si="51"/>
        <v>67</v>
      </c>
      <c r="AX66" s="33">
        <f t="shared" si="51"/>
        <v>60</v>
      </c>
      <c r="AY66" s="33">
        <f t="shared" si="51"/>
        <v>52</v>
      </c>
      <c r="AZ66" s="33">
        <f t="shared" si="51"/>
        <v>45</v>
      </c>
      <c r="BA66" s="33">
        <f t="shared" si="51"/>
        <v>27</v>
      </c>
      <c r="BB66" s="33">
        <f t="shared" si="51"/>
        <v>43</v>
      </c>
      <c r="BC66" s="33">
        <f t="shared" si="51"/>
        <v>48</v>
      </c>
      <c r="BD66" s="33">
        <f t="shared" si="51"/>
        <v>48</v>
      </c>
      <c r="BE66" s="33">
        <f t="shared" si="51"/>
        <v>54</v>
      </c>
      <c r="BF66" s="33">
        <f t="shared" si="51"/>
        <v>54</v>
      </c>
      <c r="BG66" s="33">
        <f t="shared" si="51"/>
        <v>54</v>
      </c>
      <c r="BH66" s="33">
        <f t="shared" si="51"/>
        <v>48</v>
      </c>
      <c r="BI66" s="33">
        <f t="shared" si="51"/>
        <v>48</v>
      </c>
      <c r="BJ66" s="33">
        <f t="shared" si="51"/>
        <v>43</v>
      </c>
      <c r="BK66" s="33">
        <f t="shared" si="51"/>
        <v>37</v>
      </c>
      <c r="BL66" s="33">
        <f t="shared" si="51"/>
        <v>32</v>
      </c>
      <c r="BM66" s="118">
        <f>SUM(E66:BL66)</f>
        <v>2872</v>
      </c>
    </row>
    <row r="67" spans="2:66" x14ac:dyDescent="0.15">
      <c r="B67" s="47" t="s">
        <v>352</v>
      </c>
      <c r="C67" s="47"/>
      <c r="E67" s="33">
        <f>ROUNDUP(+E43*E65,0)</f>
        <v>0</v>
      </c>
      <c r="F67" s="33">
        <f t="shared" ref="F67:BL67" si="52">ROUNDUP(+F43*F65,0)</f>
        <v>0</v>
      </c>
      <c r="G67" s="33">
        <f t="shared" si="52"/>
        <v>0</v>
      </c>
      <c r="H67" s="33">
        <f t="shared" si="52"/>
        <v>0</v>
      </c>
      <c r="I67" s="33">
        <f t="shared" si="52"/>
        <v>0</v>
      </c>
      <c r="J67" s="33">
        <f t="shared" si="52"/>
        <v>0</v>
      </c>
      <c r="K67" s="33">
        <f t="shared" si="52"/>
        <v>0</v>
      </c>
      <c r="L67" s="33">
        <f t="shared" si="52"/>
        <v>0</v>
      </c>
      <c r="M67" s="33">
        <f t="shared" si="52"/>
        <v>0</v>
      </c>
      <c r="N67" s="33">
        <f t="shared" si="52"/>
        <v>5</v>
      </c>
      <c r="O67" s="33">
        <f t="shared" si="52"/>
        <v>5</v>
      </c>
      <c r="P67" s="33">
        <f t="shared" si="52"/>
        <v>10</v>
      </c>
      <c r="Q67" s="33">
        <f t="shared" si="52"/>
        <v>12</v>
      </c>
      <c r="R67" s="33">
        <f t="shared" si="52"/>
        <v>16</v>
      </c>
      <c r="S67" s="33">
        <f t="shared" si="52"/>
        <v>32</v>
      </c>
      <c r="T67" s="33">
        <f t="shared" si="52"/>
        <v>32</v>
      </c>
      <c r="U67" s="33">
        <f t="shared" si="52"/>
        <v>32</v>
      </c>
      <c r="V67" s="33">
        <f t="shared" si="52"/>
        <v>32</v>
      </c>
      <c r="W67" s="33">
        <f t="shared" si="52"/>
        <v>32</v>
      </c>
      <c r="X67" s="33">
        <f t="shared" si="52"/>
        <v>36</v>
      </c>
      <c r="Y67" s="33">
        <f t="shared" si="52"/>
        <v>40</v>
      </c>
      <c r="Z67" s="33">
        <f t="shared" si="52"/>
        <v>40</v>
      </c>
      <c r="AA67" s="33">
        <f t="shared" si="52"/>
        <v>47</v>
      </c>
      <c r="AB67" s="33">
        <f t="shared" si="52"/>
        <v>47</v>
      </c>
      <c r="AC67" s="33">
        <f t="shared" si="52"/>
        <v>72</v>
      </c>
      <c r="AD67" s="33">
        <f t="shared" si="52"/>
        <v>116</v>
      </c>
      <c r="AE67" s="33">
        <f t="shared" si="52"/>
        <v>130</v>
      </c>
      <c r="AF67" s="33">
        <f t="shared" si="52"/>
        <v>130</v>
      </c>
      <c r="AG67" s="33">
        <f t="shared" si="52"/>
        <v>144</v>
      </c>
      <c r="AH67" s="33">
        <f t="shared" si="52"/>
        <v>144</v>
      </c>
      <c r="AI67" s="33">
        <f t="shared" si="52"/>
        <v>144</v>
      </c>
      <c r="AJ67" s="33">
        <f t="shared" si="52"/>
        <v>130</v>
      </c>
      <c r="AK67" s="33">
        <f t="shared" si="52"/>
        <v>130</v>
      </c>
      <c r="AL67" s="33">
        <f t="shared" si="52"/>
        <v>116</v>
      </c>
      <c r="AM67" s="33">
        <f t="shared" si="52"/>
        <v>101</v>
      </c>
      <c r="AN67" s="33">
        <f t="shared" si="52"/>
        <v>87</v>
      </c>
      <c r="AO67" s="33">
        <f t="shared" si="52"/>
        <v>151</v>
      </c>
      <c r="AP67" s="33">
        <f t="shared" si="52"/>
        <v>240</v>
      </c>
      <c r="AQ67" s="33">
        <f t="shared" si="52"/>
        <v>271</v>
      </c>
      <c r="AR67" s="33">
        <f t="shared" si="52"/>
        <v>271</v>
      </c>
      <c r="AS67" s="33">
        <f t="shared" si="52"/>
        <v>300</v>
      </c>
      <c r="AT67" s="33">
        <f t="shared" si="52"/>
        <v>300</v>
      </c>
      <c r="AU67" s="33">
        <f t="shared" si="52"/>
        <v>300</v>
      </c>
      <c r="AV67" s="33">
        <f t="shared" si="52"/>
        <v>271</v>
      </c>
      <c r="AW67" s="33">
        <f t="shared" si="52"/>
        <v>271</v>
      </c>
      <c r="AX67" s="33">
        <f t="shared" si="52"/>
        <v>240</v>
      </c>
      <c r="AY67" s="33">
        <f t="shared" si="52"/>
        <v>211</v>
      </c>
      <c r="AZ67" s="33">
        <f t="shared" si="52"/>
        <v>180</v>
      </c>
      <c r="BA67" s="33">
        <f t="shared" si="52"/>
        <v>243</v>
      </c>
      <c r="BB67" s="33">
        <f t="shared" si="52"/>
        <v>389</v>
      </c>
      <c r="BC67" s="33">
        <f t="shared" si="52"/>
        <v>438</v>
      </c>
      <c r="BD67" s="33">
        <f t="shared" si="52"/>
        <v>438</v>
      </c>
      <c r="BE67" s="33">
        <f t="shared" si="52"/>
        <v>486</v>
      </c>
      <c r="BF67" s="33">
        <f t="shared" si="52"/>
        <v>486</v>
      </c>
      <c r="BG67" s="33">
        <f t="shared" si="52"/>
        <v>486</v>
      </c>
      <c r="BH67" s="33">
        <f t="shared" si="52"/>
        <v>438</v>
      </c>
      <c r="BI67" s="33">
        <f t="shared" si="52"/>
        <v>438</v>
      </c>
      <c r="BJ67" s="33">
        <f t="shared" si="52"/>
        <v>389</v>
      </c>
      <c r="BK67" s="33">
        <f t="shared" si="52"/>
        <v>341</v>
      </c>
      <c r="BL67" s="33">
        <f t="shared" si="52"/>
        <v>292</v>
      </c>
      <c r="BM67" s="118">
        <f>SUM(E67:BL67)</f>
        <v>9732</v>
      </c>
    </row>
    <row r="68" spans="2:66" x14ac:dyDescent="0.15">
      <c r="B68" s="47"/>
      <c r="C68" s="47"/>
    </row>
    <row r="69" spans="2:66" x14ac:dyDescent="0.15">
      <c r="B69" s="33" t="s">
        <v>339</v>
      </c>
    </row>
    <row r="71" spans="2:66" x14ac:dyDescent="0.15">
      <c r="B71" s="47" t="s">
        <v>322</v>
      </c>
      <c r="C71" s="47"/>
      <c r="E71" s="108">
        <f>'COGS-PRICE-MARGIN_CWS'!$C12*E66</f>
        <v>0</v>
      </c>
      <c r="F71" s="108">
        <f>'COGS-PRICE-MARGIN_CWS'!$C12*F66</f>
        <v>0</v>
      </c>
      <c r="G71" s="108">
        <f>'COGS-PRICE-MARGIN_CWS'!$C12*G66</f>
        <v>0</v>
      </c>
      <c r="H71" s="108">
        <f>'COGS-PRICE-MARGIN_CWS'!$C12*H66</f>
        <v>0</v>
      </c>
      <c r="I71" s="108">
        <f>'COGS-PRICE-MARGIN_CWS'!$C12*I66</f>
        <v>0</v>
      </c>
      <c r="J71" s="108">
        <f>'COGS-PRICE-MARGIN_CWS'!$C12*J66</f>
        <v>0</v>
      </c>
      <c r="K71" s="108">
        <f>'COGS-PRICE-MARGIN_CWS'!$C12*K66</f>
        <v>0</v>
      </c>
      <c r="L71" s="108">
        <f>'COGS-PRICE-MARGIN_CWS'!$C12*L66</f>
        <v>0</v>
      </c>
      <c r="M71" s="108">
        <f>'COGS-PRICE-MARGIN_CWS'!$C12*M66</f>
        <v>0</v>
      </c>
      <c r="N71" s="108">
        <f>'COGS-PRICE-MARGIN_CWS'!$C12*N66</f>
        <v>3500</v>
      </c>
      <c r="O71" s="108">
        <f>'COGS-PRICE-MARGIN_CWS'!$C12*O66</f>
        <v>3500</v>
      </c>
      <c r="P71" s="108">
        <f>'COGS-PRICE-MARGIN_CWS'!$C12*P66</f>
        <v>6750</v>
      </c>
      <c r="Q71" s="108">
        <f>'COGS-PRICE-MARGIN_CWS'!$C33*Q66</f>
        <v>4250</v>
      </c>
      <c r="R71" s="108">
        <f>'COGS-PRICE-MARGIN_CWS'!$C33*R66</f>
        <v>5750</v>
      </c>
      <c r="S71" s="108">
        <f>'COGS-PRICE-MARGIN_CWS'!$C33*S66</f>
        <v>11500</v>
      </c>
      <c r="T71" s="108">
        <f>'COGS-PRICE-MARGIN_CWS'!$C33*T66</f>
        <v>11500</v>
      </c>
      <c r="U71" s="108">
        <f>'COGS-PRICE-MARGIN_CWS'!$C33*U66</f>
        <v>11500</v>
      </c>
      <c r="V71" s="108">
        <f>'COGS-PRICE-MARGIN_CWS'!$C33*V66</f>
        <v>11500</v>
      </c>
      <c r="W71" s="108">
        <f>'COGS-PRICE-MARGIN_CWS'!$C33*W66</f>
        <v>11500</v>
      </c>
      <c r="X71" s="108">
        <f>'COGS-PRICE-MARGIN_CWS'!$C33*X66</f>
        <v>13000</v>
      </c>
      <c r="Y71" s="108">
        <f>'COGS-PRICE-MARGIN_CWS'!$C33*Y66</f>
        <v>14500</v>
      </c>
      <c r="Z71" s="108">
        <f>'COGS-PRICE-MARGIN_CWS'!$C33*Z66</f>
        <v>14500</v>
      </c>
      <c r="AA71" s="108">
        <f>'COGS-PRICE-MARGIN_CWS'!$C33*AA66</f>
        <v>17500</v>
      </c>
      <c r="AB71" s="108">
        <f>'COGS-PRICE-MARGIN_CWS'!$C33*AB66</f>
        <v>17500</v>
      </c>
      <c r="AC71" s="108">
        <f>'COGS-PRICE-MARGIN_CWS'!$C54*AC66</f>
        <v>12000</v>
      </c>
      <c r="AD71" s="108">
        <f>'COGS-PRICE-MARGIN_CWS'!$C54*AD66</f>
        <v>19000</v>
      </c>
      <c r="AE71" s="108">
        <f>'COGS-PRICE-MARGIN_CWS'!$C54*AE66</f>
        <v>21500</v>
      </c>
      <c r="AF71" s="108">
        <f>'COGS-PRICE-MARGIN_CWS'!$C54*AF66</f>
        <v>21500</v>
      </c>
      <c r="AG71" s="108">
        <f>'COGS-PRICE-MARGIN_CWS'!$C54*AG66</f>
        <v>24000</v>
      </c>
      <c r="AH71" s="108">
        <f>'COGS-PRICE-MARGIN_CWS'!$C54*AH66</f>
        <v>24000</v>
      </c>
      <c r="AI71" s="108">
        <f>'COGS-PRICE-MARGIN_CWS'!$C54*AI66</f>
        <v>24000</v>
      </c>
      <c r="AJ71" s="108">
        <f>'COGS-PRICE-MARGIN_CWS'!$C54*AJ66</f>
        <v>21500</v>
      </c>
      <c r="AK71" s="108">
        <f>'COGS-PRICE-MARGIN_CWS'!$C54*AK66</f>
        <v>21500</v>
      </c>
      <c r="AL71" s="108">
        <f>'COGS-PRICE-MARGIN_CWS'!$C54*AL66</f>
        <v>19000</v>
      </c>
      <c r="AM71" s="108">
        <f>'COGS-PRICE-MARGIN_CWS'!$C54*AM66</f>
        <v>16750</v>
      </c>
      <c r="AN71" s="108">
        <f>'COGS-PRICE-MARGIN_CWS'!$C54*AN66</f>
        <v>14250</v>
      </c>
      <c r="AO71" s="108">
        <f>'COGS-PRICE-MARGIN_CWS'!$C75*AO66</f>
        <v>12950</v>
      </c>
      <c r="AP71" s="108">
        <f>'COGS-PRICE-MARGIN_CWS'!$C75*AP66</f>
        <v>21000</v>
      </c>
      <c r="AQ71" s="108">
        <f>'COGS-PRICE-MARGIN_CWS'!$C75*AQ66</f>
        <v>23450</v>
      </c>
      <c r="AR71" s="108">
        <f>'COGS-PRICE-MARGIN_CWS'!$C75*AR66</f>
        <v>23450</v>
      </c>
      <c r="AS71" s="108">
        <f>'COGS-PRICE-MARGIN_CWS'!$C75*AS66</f>
        <v>26250</v>
      </c>
      <c r="AT71" s="108">
        <f>'COGS-PRICE-MARGIN_CWS'!$C75*AT66</f>
        <v>26250</v>
      </c>
      <c r="AU71" s="108">
        <f>'COGS-PRICE-MARGIN_CWS'!$C75*AU66</f>
        <v>26250</v>
      </c>
      <c r="AV71" s="108">
        <f>'COGS-PRICE-MARGIN_CWS'!$C75*AV66</f>
        <v>23450</v>
      </c>
      <c r="AW71" s="108">
        <f>'COGS-PRICE-MARGIN_CWS'!$C75*AW66</f>
        <v>23450</v>
      </c>
      <c r="AX71" s="108">
        <f>'COGS-PRICE-MARGIN_CWS'!$C75*AX66</f>
        <v>21000</v>
      </c>
      <c r="AY71" s="108">
        <f>'COGS-PRICE-MARGIN_CWS'!$C75*AY66</f>
        <v>18200</v>
      </c>
      <c r="AZ71" s="108">
        <f>'COGS-PRICE-MARGIN_CWS'!$C75*AZ66</f>
        <v>15750</v>
      </c>
      <c r="BA71" s="108">
        <f>'COGS-PRICE-MARGIN_CWS'!$C96*BA66</f>
        <v>9450</v>
      </c>
      <c r="BB71" s="108">
        <f>'COGS-PRICE-MARGIN_CWS'!$C96*BB66</f>
        <v>15050</v>
      </c>
      <c r="BC71" s="108">
        <f>'COGS-PRICE-MARGIN_CWS'!$C96*BC66</f>
        <v>16800</v>
      </c>
      <c r="BD71" s="108">
        <f>'COGS-PRICE-MARGIN_CWS'!$C96*BD66</f>
        <v>16800</v>
      </c>
      <c r="BE71" s="108">
        <f>'COGS-PRICE-MARGIN_CWS'!$C96*BE66</f>
        <v>18900</v>
      </c>
      <c r="BF71" s="108">
        <f>'COGS-PRICE-MARGIN_CWS'!$C96*BF66</f>
        <v>18900</v>
      </c>
      <c r="BG71" s="108">
        <f>'COGS-PRICE-MARGIN_CWS'!$C96*BG66</f>
        <v>18900</v>
      </c>
      <c r="BH71" s="108">
        <f>'COGS-PRICE-MARGIN_CWS'!$C96*BH66</f>
        <v>16800</v>
      </c>
      <c r="BI71" s="108">
        <f>'COGS-PRICE-MARGIN_CWS'!$C96*BI66</f>
        <v>16800</v>
      </c>
      <c r="BJ71" s="108">
        <f>'COGS-PRICE-MARGIN_CWS'!$C96*BJ66</f>
        <v>15050</v>
      </c>
      <c r="BK71" s="108">
        <f>'COGS-PRICE-MARGIN_CWS'!$C96*BK66</f>
        <v>12950</v>
      </c>
      <c r="BL71" s="108">
        <f>'COGS-PRICE-MARGIN_CWS'!$C96*BL66</f>
        <v>11200</v>
      </c>
      <c r="BM71" s="118">
        <f>SUM(E71:BL71)</f>
        <v>846300</v>
      </c>
    </row>
    <row r="72" spans="2:66" x14ac:dyDescent="0.15">
      <c r="B72" s="47" t="s">
        <v>347</v>
      </c>
      <c r="C72" s="47"/>
      <c r="E72" s="172">
        <f>'COGS-PRICE-MARGIN_CWS'!$D12</f>
        <v>0.6</v>
      </c>
      <c r="F72" s="172">
        <f>'COGS-PRICE-MARGIN_CWS'!$D12</f>
        <v>0.6</v>
      </c>
      <c r="G72" s="172">
        <f>'COGS-PRICE-MARGIN_CWS'!$D12</f>
        <v>0.6</v>
      </c>
      <c r="H72" s="172">
        <f>'COGS-PRICE-MARGIN_CWS'!$D12</f>
        <v>0.6</v>
      </c>
      <c r="I72" s="172">
        <f>'COGS-PRICE-MARGIN_CWS'!$D12</f>
        <v>0.6</v>
      </c>
      <c r="J72" s="172">
        <f>'COGS-PRICE-MARGIN_CWS'!$D12</f>
        <v>0.6</v>
      </c>
      <c r="K72" s="172">
        <f>'COGS-PRICE-MARGIN_CWS'!$D12</f>
        <v>0.6</v>
      </c>
      <c r="L72" s="172">
        <f>'COGS-PRICE-MARGIN_CWS'!$D12</f>
        <v>0.6</v>
      </c>
      <c r="M72" s="172">
        <f>'COGS-PRICE-MARGIN_CWS'!$D12</f>
        <v>0.6</v>
      </c>
      <c r="N72" s="172">
        <f>'COGS-PRICE-MARGIN_CWS'!$D12</f>
        <v>0.6</v>
      </c>
      <c r="O72" s="172">
        <f>'COGS-PRICE-MARGIN_CWS'!$D12</f>
        <v>0.6</v>
      </c>
      <c r="P72" s="172">
        <f>'COGS-PRICE-MARGIN_CWS'!$D12</f>
        <v>0.6</v>
      </c>
      <c r="Q72" s="172">
        <f>'COGS-PRICE-MARGIN_CWS'!$D33</f>
        <v>0.25</v>
      </c>
      <c r="R72" s="172">
        <f>'COGS-PRICE-MARGIN_CWS'!$D33</f>
        <v>0.25</v>
      </c>
      <c r="S72" s="172">
        <f>'COGS-PRICE-MARGIN_CWS'!$D33</f>
        <v>0.25</v>
      </c>
      <c r="T72" s="172">
        <f>'COGS-PRICE-MARGIN_CWS'!$D33</f>
        <v>0.25</v>
      </c>
      <c r="U72" s="172">
        <f>'COGS-PRICE-MARGIN_CWS'!$D33</f>
        <v>0.25</v>
      </c>
      <c r="V72" s="172">
        <f>'COGS-PRICE-MARGIN_CWS'!$D33</f>
        <v>0.25</v>
      </c>
      <c r="W72" s="172">
        <f>'COGS-PRICE-MARGIN_CWS'!$D33</f>
        <v>0.25</v>
      </c>
      <c r="X72" s="172">
        <f>'COGS-PRICE-MARGIN_CWS'!$D33</f>
        <v>0.25</v>
      </c>
      <c r="Y72" s="172">
        <f>'COGS-PRICE-MARGIN_CWS'!$D33</f>
        <v>0.25</v>
      </c>
      <c r="Z72" s="172">
        <f>'COGS-PRICE-MARGIN_CWS'!$D33</f>
        <v>0.25</v>
      </c>
      <c r="AA72" s="172">
        <f>'COGS-PRICE-MARGIN_CWS'!$D33</f>
        <v>0.25</v>
      </c>
      <c r="AB72" s="172">
        <f>'COGS-PRICE-MARGIN_CWS'!$D33</f>
        <v>0.25</v>
      </c>
      <c r="AC72" s="172">
        <f>'COGS-PRICE-MARGIN_CWS'!$D54</f>
        <v>0.15</v>
      </c>
      <c r="AD72" s="172">
        <f>'COGS-PRICE-MARGIN_CWS'!$D54</f>
        <v>0.15</v>
      </c>
      <c r="AE72" s="172">
        <f>'COGS-PRICE-MARGIN_CWS'!$D54</f>
        <v>0.15</v>
      </c>
      <c r="AF72" s="172">
        <f>'COGS-PRICE-MARGIN_CWS'!$D54</f>
        <v>0.15</v>
      </c>
      <c r="AG72" s="172">
        <f>'COGS-PRICE-MARGIN_CWS'!$D54</f>
        <v>0.15</v>
      </c>
      <c r="AH72" s="172">
        <f>'COGS-PRICE-MARGIN_CWS'!$D54</f>
        <v>0.15</v>
      </c>
      <c r="AI72" s="172">
        <f>'COGS-PRICE-MARGIN_CWS'!$D54</f>
        <v>0.15</v>
      </c>
      <c r="AJ72" s="172">
        <f>'COGS-PRICE-MARGIN_CWS'!$D54</f>
        <v>0.15</v>
      </c>
      <c r="AK72" s="172">
        <f>'COGS-PRICE-MARGIN_CWS'!$D54</f>
        <v>0.15</v>
      </c>
      <c r="AL72" s="172">
        <f>'COGS-PRICE-MARGIN_CWS'!$D54</f>
        <v>0.15</v>
      </c>
      <c r="AM72" s="172">
        <f>'COGS-PRICE-MARGIN_CWS'!$D54</f>
        <v>0.15</v>
      </c>
      <c r="AN72" s="172">
        <f>'COGS-PRICE-MARGIN_CWS'!$D54</f>
        <v>0.15</v>
      </c>
      <c r="AO72" s="172">
        <f>'COGS-PRICE-MARGIN_CWS'!$D75</f>
        <v>0.1</v>
      </c>
      <c r="AP72" s="172">
        <f>'COGS-PRICE-MARGIN_CWS'!$D75</f>
        <v>0.1</v>
      </c>
      <c r="AQ72" s="172">
        <f>'COGS-PRICE-MARGIN_CWS'!$D75</f>
        <v>0.1</v>
      </c>
      <c r="AR72" s="172">
        <f>'COGS-PRICE-MARGIN_CWS'!$D75</f>
        <v>0.1</v>
      </c>
      <c r="AS72" s="172">
        <f>'COGS-PRICE-MARGIN_CWS'!$D75</f>
        <v>0.1</v>
      </c>
      <c r="AT72" s="172">
        <f>'COGS-PRICE-MARGIN_CWS'!$D75</f>
        <v>0.1</v>
      </c>
      <c r="AU72" s="172">
        <f>'COGS-PRICE-MARGIN_CWS'!$D75</f>
        <v>0.1</v>
      </c>
      <c r="AV72" s="172">
        <f>'COGS-PRICE-MARGIN_CWS'!$D75</f>
        <v>0.1</v>
      </c>
      <c r="AW72" s="172">
        <f>'COGS-PRICE-MARGIN_CWS'!$D75</f>
        <v>0.1</v>
      </c>
      <c r="AX72" s="172">
        <f>'COGS-PRICE-MARGIN_CWS'!$D75</f>
        <v>0.1</v>
      </c>
      <c r="AY72" s="172">
        <f>'COGS-PRICE-MARGIN_CWS'!$D75</f>
        <v>0.1</v>
      </c>
      <c r="AZ72" s="172">
        <f>'COGS-PRICE-MARGIN_CWS'!$D75</f>
        <v>0.1</v>
      </c>
      <c r="BA72" s="172">
        <f>'COGS-PRICE-MARGIN_CWS'!$D96</f>
        <v>0.1</v>
      </c>
      <c r="BB72" s="172">
        <f>'COGS-PRICE-MARGIN_CWS'!$D96</f>
        <v>0.1</v>
      </c>
      <c r="BC72" s="172">
        <f>'COGS-PRICE-MARGIN_CWS'!$D96</f>
        <v>0.1</v>
      </c>
      <c r="BD72" s="172">
        <f>'COGS-PRICE-MARGIN_CWS'!$D96</f>
        <v>0.1</v>
      </c>
      <c r="BE72" s="172">
        <f>'COGS-PRICE-MARGIN_CWS'!$D96</f>
        <v>0.1</v>
      </c>
      <c r="BF72" s="172">
        <f>'COGS-PRICE-MARGIN_CWS'!$D96</f>
        <v>0.1</v>
      </c>
      <c r="BG72" s="172">
        <f>'COGS-PRICE-MARGIN_CWS'!$D96</f>
        <v>0.1</v>
      </c>
      <c r="BH72" s="172">
        <f>'COGS-PRICE-MARGIN_CWS'!$D96</f>
        <v>0.1</v>
      </c>
      <c r="BI72" s="172">
        <f>'COGS-PRICE-MARGIN_CWS'!$D96</f>
        <v>0.1</v>
      </c>
      <c r="BJ72" s="172">
        <f>'COGS-PRICE-MARGIN_CWS'!$D96</f>
        <v>0.1</v>
      </c>
      <c r="BK72" s="172">
        <f>'COGS-PRICE-MARGIN_CWS'!$D96</f>
        <v>0.1</v>
      </c>
      <c r="BL72" s="172">
        <f>'COGS-PRICE-MARGIN_CWS'!$D96</f>
        <v>0.1</v>
      </c>
    </row>
    <row r="73" spans="2:66" x14ac:dyDescent="0.15">
      <c r="B73" s="47" t="s">
        <v>355</v>
      </c>
      <c r="C73" s="47"/>
      <c r="E73" s="63">
        <f t="shared" ref="E73:AJ73" si="53">E71*(1-E72)</f>
        <v>0</v>
      </c>
      <c r="F73" s="63">
        <f t="shared" si="53"/>
        <v>0</v>
      </c>
      <c r="G73" s="63">
        <f t="shared" si="53"/>
        <v>0</v>
      </c>
      <c r="H73" s="63">
        <f t="shared" si="53"/>
        <v>0</v>
      </c>
      <c r="I73" s="63">
        <f t="shared" si="53"/>
        <v>0</v>
      </c>
      <c r="J73" s="63">
        <f t="shared" si="53"/>
        <v>0</v>
      </c>
      <c r="K73" s="63">
        <f t="shared" si="53"/>
        <v>0</v>
      </c>
      <c r="L73" s="63">
        <f t="shared" si="53"/>
        <v>0</v>
      </c>
      <c r="M73" s="63">
        <f t="shared" si="53"/>
        <v>0</v>
      </c>
      <c r="N73" s="63">
        <f t="shared" si="53"/>
        <v>1400</v>
      </c>
      <c r="O73" s="63">
        <f t="shared" si="53"/>
        <v>1400</v>
      </c>
      <c r="P73" s="63">
        <f t="shared" si="53"/>
        <v>2700</v>
      </c>
      <c r="Q73" s="63">
        <f t="shared" si="53"/>
        <v>3187.5</v>
      </c>
      <c r="R73" s="63">
        <f t="shared" si="53"/>
        <v>4312.5</v>
      </c>
      <c r="S73" s="63">
        <f t="shared" si="53"/>
        <v>8625</v>
      </c>
      <c r="T73" s="63">
        <f t="shared" si="53"/>
        <v>8625</v>
      </c>
      <c r="U73" s="63">
        <f t="shared" si="53"/>
        <v>8625</v>
      </c>
      <c r="V73" s="63">
        <f t="shared" si="53"/>
        <v>8625</v>
      </c>
      <c r="W73" s="63">
        <f t="shared" si="53"/>
        <v>8625</v>
      </c>
      <c r="X73" s="63">
        <f t="shared" si="53"/>
        <v>9750</v>
      </c>
      <c r="Y73" s="63">
        <f t="shared" si="53"/>
        <v>10875</v>
      </c>
      <c r="Z73" s="63">
        <f t="shared" si="53"/>
        <v>10875</v>
      </c>
      <c r="AA73" s="63">
        <f t="shared" si="53"/>
        <v>13125</v>
      </c>
      <c r="AB73" s="63">
        <f t="shared" si="53"/>
        <v>13125</v>
      </c>
      <c r="AC73" s="63">
        <f t="shared" si="53"/>
        <v>10200</v>
      </c>
      <c r="AD73" s="63">
        <f t="shared" si="53"/>
        <v>16150</v>
      </c>
      <c r="AE73" s="63">
        <f t="shared" si="53"/>
        <v>18275</v>
      </c>
      <c r="AF73" s="63">
        <f t="shared" si="53"/>
        <v>18275</v>
      </c>
      <c r="AG73" s="63">
        <f t="shared" si="53"/>
        <v>20400</v>
      </c>
      <c r="AH73" s="63">
        <f t="shared" si="53"/>
        <v>20400</v>
      </c>
      <c r="AI73" s="63">
        <f t="shared" si="53"/>
        <v>20400</v>
      </c>
      <c r="AJ73" s="63">
        <f t="shared" si="53"/>
        <v>18275</v>
      </c>
      <c r="AK73" s="63">
        <f t="shared" ref="AK73:BL73" si="54">AK71*(1-AK72)</f>
        <v>18275</v>
      </c>
      <c r="AL73" s="63">
        <f t="shared" si="54"/>
        <v>16150</v>
      </c>
      <c r="AM73" s="63">
        <f t="shared" si="54"/>
        <v>14237.5</v>
      </c>
      <c r="AN73" s="63">
        <f t="shared" si="54"/>
        <v>12112.5</v>
      </c>
      <c r="AO73" s="63">
        <f t="shared" si="54"/>
        <v>11655</v>
      </c>
      <c r="AP73" s="63">
        <f t="shared" si="54"/>
        <v>18900</v>
      </c>
      <c r="AQ73" s="63">
        <f t="shared" si="54"/>
        <v>21105</v>
      </c>
      <c r="AR73" s="63">
        <f t="shared" si="54"/>
        <v>21105</v>
      </c>
      <c r="AS73" s="63">
        <f t="shared" si="54"/>
        <v>23625</v>
      </c>
      <c r="AT73" s="63">
        <f t="shared" si="54"/>
        <v>23625</v>
      </c>
      <c r="AU73" s="63">
        <f t="shared" si="54"/>
        <v>23625</v>
      </c>
      <c r="AV73" s="63">
        <f t="shared" si="54"/>
        <v>21105</v>
      </c>
      <c r="AW73" s="63">
        <f t="shared" si="54"/>
        <v>21105</v>
      </c>
      <c r="AX73" s="63">
        <f t="shared" si="54"/>
        <v>18900</v>
      </c>
      <c r="AY73" s="63">
        <f t="shared" si="54"/>
        <v>16380</v>
      </c>
      <c r="AZ73" s="63">
        <f t="shared" si="54"/>
        <v>14175</v>
      </c>
      <c r="BA73" s="63">
        <f t="shared" si="54"/>
        <v>8505</v>
      </c>
      <c r="BB73" s="63">
        <f t="shared" si="54"/>
        <v>13545</v>
      </c>
      <c r="BC73" s="63">
        <f t="shared" si="54"/>
        <v>15120</v>
      </c>
      <c r="BD73" s="63">
        <f t="shared" si="54"/>
        <v>15120</v>
      </c>
      <c r="BE73" s="63">
        <f t="shared" si="54"/>
        <v>17010</v>
      </c>
      <c r="BF73" s="63">
        <f t="shared" si="54"/>
        <v>17010</v>
      </c>
      <c r="BG73" s="63">
        <f t="shared" si="54"/>
        <v>17010</v>
      </c>
      <c r="BH73" s="63">
        <f t="shared" si="54"/>
        <v>15120</v>
      </c>
      <c r="BI73" s="63">
        <f t="shared" si="54"/>
        <v>15120</v>
      </c>
      <c r="BJ73" s="63">
        <f t="shared" si="54"/>
        <v>13545</v>
      </c>
      <c r="BK73" s="63">
        <f t="shared" si="54"/>
        <v>11655</v>
      </c>
      <c r="BL73" s="63">
        <f t="shared" si="54"/>
        <v>10080</v>
      </c>
      <c r="BM73" s="118">
        <f>SUM(E73:BL73)</f>
        <v>721170</v>
      </c>
    </row>
    <row r="74" spans="2:66" x14ac:dyDescent="0.15">
      <c r="B74" s="47" t="s">
        <v>370</v>
      </c>
      <c r="C74" s="47"/>
      <c r="E74" s="63">
        <f>'REV-REC-MAINT_CWS'!F69</f>
        <v>0</v>
      </c>
      <c r="F74" s="63">
        <f>'REV-REC-MAINT_CWS'!G69</f>
        <v>0</v>
      </c>
      <c r="G74" s="63">
        <f>'REV-REC-MAINT_CWS'!H69</f>
        <v>0</v>
      </c>
      <c r="H74" s="63">
        <f>'REV-REC-MAINT_CWS'!I69</f>
        <v>0</v>
      </c>
      <c r="I74" s="63">
        <f>'REV-REC-MAINT_CWS'!J69</f>
        <v>0</v>
      </c>
      <c r="J74" s="63">
        <f>'REV-REC-MAINT_CWS'!K69</f>
        <v>0</v>
      </c>
      <c r="K74" s="63">
        <f>'REV-REC-MAINT_CWS'!L69</f>
        <v>0</v>
      </c>
      <c r="L74" s="63">
        <f>'REV-REC-MAINT_CWS'!M69</f>
        <v>0</v>
      </c>
      <c r="M74" s="63">
        <f>'REV-REC-MAINT_CWS'!N69</f>
        <v>0</v>
      </c>
      <c r="N74" s="63">
        <f>'REV-REC-MAINT_CWS'!O69</f>
        <v>350</v>
      </c>
      <c r="O74" s="63">
        <f>'REV-REC-MAINT_CWS'!P69</f>
        <v>350</v>
      </c>
      <c r="P74" s="63">
        <f>'REV-REC-MAINT_CWS'!Q69</f>
        <v>675</v>
      </c>
      <c r="Q74" s="63">
        <f>'REV-REC-MAINT_CWS'!R69</f>
        <v>425</v>
      </c>
      <c r="R74" s="63">
        <f>'REV-REC-MAINT_CWS'!S69</f>
        <v>575</v>
      </c>
      <c r="S74" s="63">
        <f>'REV-REC-MAINT_CWS'!T69</f>
        <v>1150</v>
      </c>
      <c r="T74" s="63">
        <f>'REV-REC-MAINT_CWS'!U69</f>
        <v>1150</v>
      </c>
      <c r="U74" s="63">
        <f>'REV-REC-MAINT_CWS'!V69</f>
        <v>1150</v>
      </c>
      <c r="V74" s="63">
        <f>'REV-REC-MAINT_CWS'!W69</f>
        <v>1150</v>
      </c>
      <c r="W74" s="63">
        <f>'REV-REC-MAINT_CWS'!X69</f>
        <v>1150</v>
      </c>
      <c r="X74" s="63">
        <f>'REV-REC-MAINT_CWS'!Y69</f>
        <v>1300</v>
      </c>
      <c r="Y74" s="63">
        <f>'REV-REC-MAINT_CWS'!Z69</f>
        <v>1450</v>
      </c>
      <c r="Z74" s="63">
        <f>'REV-REC-MAINT_CWS'!AA69</f>
        <v>1800</v>
      </c>
      <c r="AA74" s="63">
        <f>'REV-REC-MAINT_CWS'!AB69</f>
        <v>2100</v>
      </c>
      <c r="AB74" s="63">
        <f>'REV-REC-MAINT_CWS'!AC69</f>
        <v>2425</v>
      </c>
      <c r="AC74" s="63">
        <f>'REV-REC-MAINT_CWS'!AD69</f>
        <v>1625</v>
      </c>
      <c r="AD74" s="63">
        <f>'REV-REC-MAINT_CWS'!AE69</f>
        <v>2475</v>
      </c>
      <c r="AE74" s="63">
        <f>'REV-REC-MAINT_CWS'!AF69</f>
        <v>3300</v>
      </c>
      <c r="AF74" s="63">
        <f>'REV-REC-MAINT_CWS'!AG69</f>
        <v>3300</v>
      </c>
      <c r="AG74" s="63">
        <f>'REV-REC-MAINT_CWS'!AH69</f>
        <v>3550</v>
      </c>
      <c r="AH74" s="63">
        <f>'REV-REC-MAINT_CWS'!AI69</f>
        <v>3550</v>
      </c>
      <c r="AI74" s="63">
        <f>'REV-REC-MAINT_CWS'!AJ69</f>
        <v>3550</v>
      </c>
      <c r="AJ74" s="63">
        <f>'REV-REC-MAINT_CWS'!AK69</f>
        <v>3450</v>
      </c>
      <c r="AK74" s="63">
        <f>'REV-REC-MAINT_CWS'!AL69</f>
        <v>3600</v>
      </c>
      <c r="AL74" s="63">
        <f>'REV-REC-MAINT_CWS'!AM69</f>
        <v>3700</v>
      </c>
      <c r="AM74" s="63">
        <f>'REV-REC-MAINT_CWS'!AN69</f>
        <v>3775</v>
      </c>
      <c r="AN74" s="63">
        <f>'REV-REC-MAINT_CWS'!AO69</f>
        <v>3850</v>
      </c>
      <c r="AO74" s="63">
        <f>'REV-REC-MAINT_CWS'!AP69</f>
        <v>3570</v>
      </c>
      <c r="AP74" s="63">
        <f>'REV-REC-MAINT_CWS'!AQ69</f>
        <v>5565</v>
      </c>
      <c r="AQ74" s="63">
        <f>'REV-REC-MAINT_CWS'!AR69</f>
        <v>6965</v>
      </c>
      <c r="AR74" s="63">
        <f>'REV-REC-MAINT_CWS'!AS69</f>
        <v>6965</v>
      </c>
      <c r="AS74" s="63">
        <f>'REV-REC-MAINT_CWS'!AT69</f>
        <v>7595</v>
      </c>
      <c r="AT74" s="63">
        <f>'REV-REC-MAINT_CWS'!AU69</f>
        <v>7595</v>
      </c>
      <c r="AU74" s="63">
        <f>'REV-REC-MAINT_CWS'!AV69</f>
        <v>7595</v>
      </c>
      <c r="AV74" s="63">
        <f>'REV-REC-MAINT_CWS'!AW69</f>
        <v>7175</v>
      </c>
      <c r="AW74" s="63">
        <f>'REV-REC-MAINT_CWS'!AX69</f>
        <v>7385</v>
      </c>
      <c r="AX74" s="63">
        <f>'REV-REC-MAINT_CWS'!AY69</f>
        <v>7280</v>
      </c>
      <c r="AY74" s="63">
        <f>'REV-REC-MAINT_CWS'!AZ69</f>
        <v>7105</v>
      </c>
      <c r="AZ74" s="63">
        <f>'REV-REC-MAINT_CWS'!BA69</f>
        <v>6965</v>
      </c>
      <c r="BA74" s="63">
        <f>'REV-REC-MAINT_CWS'!BB69</f>
        <v>4515</v>
      </c>
      <c r="BB74" s="63">
        <f>'REV-REC-MAINT_CWS'!BC69</f>
        <v>7070</v>
      </c>
      <c r="BC74" s="63">
        <f>'REV-REC-MAINT_CWS'!BD69</f>
        <v>8645</v>
      </c>
      <c r="BD74" s="63">
        <f>'REV-REC-MAINT_CWS'!BE69</f>
        <v>8645</v>
      </c>
      <c r="BE74" s="63">
        <f>'REV-REC-MAINT_CWS'!BF69</f>
        <v>9485</v>
      </c>
      <c r="BF74" s="63">
        <f>'REV-REC-MAINT_CWS'!BG69</f>
        <v>9485</v>
      </c>
      <c r="BG74" s="63">
        <f>'REV-REC-MAINT_CWS'!BH69</f>
        <v>9485</v>
      </c>
      <c r="BH74" s="63">
        <f>'REV-REC-MAINT_CWS'!BI69</f>
        <v>8855</v>
      </c>
      <c r="BI74" s="63">
        <f>'REV-REC-MAINT_CWS'!BJ69</f>
        <v>9065</v>
      </c>
      <c r="BJ74" s="63">
        <f>'REV-REC-MAINT_CWS'!BK69</f>
        <v>8785</v>
      </c>
      <c r="BK74" s="63">
        <f>'REV-REC-MAINT_CWS'!BL69</f>
        <v>8400</v>
      </c>
      <c r="BL74" s="63">
        <f>'REV-REC-MAINT_CWS'!BM69</f>
        <v>8085</v>
      </c>
      <c r="BM74" s="118">
        <f>SUM(E74:BL74)</f>
        <v>239205</v>
      </c>
    </row>
    <row r="75" spans="2:66" x14ac:dyDescent="0.15">
      <c r="B75" s="47" t="s">
        <v>670</v>
      </c>
      <c r="C75" s="47"/>
      <c r="E75" s="63">
        <f>SUM(E73:E74)</f>
        <v>0</v>
      </c>
      <c r="F75" s="63">
        <f t="shared" ref="F75:BL75" si="55">SUM(F73:F74)</f>
        <v>0</v>
      </c>
      <c r="G75" s="63">
        <f t="shared" si="55"/>
        <v>0</v>
      </c>
      <c r="H75" s="63">
        <f t="shared" si="55"/>
        <v>0</v>
      </c>
      <c r="I75" s="63">
        <f t="shared" si="55"/>
        <v>0</v>
      </c>
      <c r="J75" s="63">
        <f t="shared" si="55"/>
        <v>0</v>
      </c>
      <c r="K75" s="63">
        <f t="shared" si="55"/>
        <v>0</v>
      </c>
      <c r="L75" s="63">
        <f t="shared" si="55"/>
        <v>0</v>
      </c>
      <c r="M75" s="63">
        <f t="shared" si="55"/>
        <v>0</v>
      </c>
      <c r="N75" s="63">
        <f t="shared" si="55"/>
        <v>1750</v>
      </c>
      <c r="O75" s="63">
        <f t="shared" si="55"/>
        <v>1750</v>
      </c>
      <c r="P75" s="63">
        <f t="shared" si="55"/>
        <v>3375</v>
      </c>
      <c r="Q75" s="63">
        <f t="shared" si="55"/>
        <v>3612.5</v>
      </c>
      <c r="R75" s="63">
        <f t="shared" si="55"/>
        <v>4887.5</v>
      </c>
      <c r="S75" s="63">
        <f t="shared" si="55"/>
        <v>9775</v>
      </c>
      <c r="T75" s="63">
        <f t="shared" si="55"/>
        <v>9775</v>
      </c>
      <c r="U75" s="63">
        <f t="shared" si="55"/>
        <v>9775</v>
      </c>
      <c r="V75" s="63">
        <f t="shared" si="55"/>
        <v>9775</v>
      </c>
      <c r="W75" s="63">
        <f t="shared" si="55"/>
        <v>9775</v>
      </c>
      <c r="X75" s="63">
        <f t="shared" si="55"/>
        <v>11050</v>
      </c>
      <c r="Y75" s="63">
        <f t="shared" si="55"/>
        <v>12325</v>
      </c>
      <c r="Z75" s="63">
        <f t="shared" si="55"/>
        <v>12675</v>
      </c>
      <c r="AA75" s="63">
        <f t="shared" si="55"/>
        <v>15225</v>
      </c>
      <c r="AB75" s="63">
        <f t="shared" si="55"/>
        <v>15550</v>
      </c>
      <c r="AC75" s="63">
        <f t="shared" si="55"/>
        <v>11825</v>
      </c>
      <c r="AD75" s="63">
        <f t="shared" si="55"/>
        <v>18625</v>
      </c>
      <c r="AE75" s="63">
        <f t="shared" si="55"/>
        <v>21575</v>
      </c>
      <c r="AF75" s="63">
        <f t="shared" si="55"/>
        <v>21575</v>
      </c>
      <c r="AG75" s="63">
        <f t="shared" si="55"/>
        <v>23950</v>
      </c>
      <c r="AH75" s="63">
        <f t="shared" si="55"/>
        <v>23950</v>
      </c>
      <c r="AI75" s="63">
        <f t="shared" si="55"/>
        <v>23950</v>
      </c>
      <c r="AJ75" s="63">
        <f t="shared" si="55"/>
        <v>21725</v>
      </c>
      <c r="AK75" s="63">
        <f t="shared" si="55"/>
        <v>21875</v>
      </c>
      <c r="AL75" s="63">
        <f t="shared" si="55"/>
        <v>19850</v>
      </c>
      <c r="AM75" s="63">
        <f t="shared" si="55"/>
        <v>18012.5</v>
      </c>
      <c r="AN75" s="63">
        <f t="shared" si="55"/>
        <v>15962.5</v>
      </c>
      <c r="AO75" s="63">
        <f t="shared" si="55"/>
        <v>15225</v>
      </c>
      <c r="AP75" s="63">
        <f t="shared" si="55"/>
        <v>24465</v>
      </c>
      <c r="AQ75" s="63">
        <f t="shared" si="55"/>
        <v>28070</v>
      </c>
      <c r="AR75" s="63">
        <f t="shared" si="55"/>
        <v>28070</v>
      </c>
      <c r="AS75" s="63">
        <f t="shared" si="55"/>
        <v>31220</v>
      </c>
      <c r="AT75" s="63">
        <f t="shared" si="55"/>
        <v>31220</v>
      </c>
      <c r="AU75" s="63">
        <f t="shared" si="55"/>
        <v>31220</v>
      </c>
      <c r="AV75" s="63">
        <f t="shared" si="55"/>
        <v>28280</v>
      </c>
      <c r="AW75" s="63">
        <f t="shared" si="55"/>
        <v>28490</v>
      </c>
      <c r="AX75" s="63">
        <f t="shared" si="55"/>
        <v>26180</v>
      </c>
      <c r="AY75" s="63">
        <f t="shared" si="55"/>
        <v>23485</v>
      </c>
      <c r="AZ75" s="63">
        <f t="shared" si="55"/>
        <v>21140</v>
      </c>
      <c r="BA75" s="63">
        <f t="shared" si="55"/>
        <v>13020</v>
      </c>
      <c r="BB75" s="63">
        <f t="shared" si="55"/>
        <v>20615</v>
      </c>
      <c r="BC75" s="63">
        <f t="shared" si="55"/>
        <v>23765</v>
      </c>
      <c r="BD75" s="63">
        <f t="shared" si="55"/>
        <v>23765</v>
      </c>
      <c r="BE75" s="63">
        <f t="shared" si="55"/>
        <v>26495</v>
      </c>
      <c r="BF75" s="63">
        <f t="shared" si="55"/>
        <v>26495</v>
      </c>
      <c r="BG75" s="63">
        <f t="shared" si="55"/>
        <v>26495</v>
      </c>
      <c r="BH75" s="63">
        <f t="shared" si="55"/>
        <v>23975</v>
      </c>
      <c r="BI75" s="63">
        <f t="shared" si="55"/>
        <v>24185</v>
      </c>
      <c r="BJ75" s="63">
        <f t="shared" si="55"/>
        <v>22330</v>
      </c>
      <c r="BK75" s="63">
        <f t="shared" si="55"/>
        <v>20055</v>
      </c>
      <c r="BL75" s="63">
        <f t="shared" si="55"/>
        <v>18165</v>
      </c>
    </row>
    <row r="76" spans="2:66" x14ac:dyDescent="0.15"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</row>
    <row r="77" spans="2:66" x14ac:dyDescent="0.15">
      <c r="B77" s="44" t="s">
        <v>340</v>
      </c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</row>
    <row r="78" spans="2:66" x14ac:dyDescent="0.15">
      <c r="B78" s="47" t="s">
        <v>362</v>
      </c>
      <c r="E78" s="63">
        <f>'COGS-PRICE-MARGIN_CWS'!$C18*E67</f>
        <v>0</v>
      </c>
      <c r="F78" s="63">
        <f>'COGS-PRICE-MARGIN_CWS'!$C18*F67</f>
        <v>0</v>
      </c>
      <c r="G78" s="63">
        <f>'COGS-PRICE-MARGIN_CWS'!$C18*G67</f>
        <v>0</v>
      </c>
      <c r="H78" s="63">
        <f>'COGS-PRICE-MARGIN_CWS'!$C18*H67</f>
        <v>0</v>
      </c>
      <c r="I78" s="63">
        <f>'COGS-PRICE-MARGIN_CWS'!$C18*I67</f>
        <v>0</v>
      </c>
      <c r="J78" s="63">
        <f>'COGS-PRICE-MARGIN_CWS'!$C18*J67</f>
        <v>0</v>
      </c>
      <c r="K78" s="63">
        <f>'COGS-PRICE-MARGIN_CWS'!$C18*K67</f>
        <v>0</v>
      </c>
      <c r="L78" s="63">
        <f>'COGS-PRICE-MARGIN_CWS'!$C18*L67</f>
        <v>0</v>
      </c>
      <c r="M78" s="63">
        <f>'COGS-PRICE-MARGIN_CWS'!$C18*M67</f>
        <v>0</v>
      </c>
      <c r="N78" s="63">
        <f>'COGS-PRICE-MARGIN_CWS'!$C18*N67</f>
        <v>125</v>
      </c>
      <c r="O78" s="63">
        <f>'COGS-PRICE-MARGIN_CWS'!$C18*O67</f>
        <v>125</v>
      </c>
      <c r="P78" s="63">
        <f>'COGS-PRICE-MARGIN_CWS'!$C18*P67</f>
        <v>250</v>
      </c>
      <c r="Q78" s="63">
        <f>'COGS-PRICE-MARGIN_CWS'!$C39*Q67</f>
        <v>300</v>
      </c>
      <c r="R78" s="63">
        <f>'COGS-PRICE-MARGIN_CWS'!$C39*R67</f>
        <v>400</v>
      </c>
      <c r="S78" s="63">
        <f>'COGS-PRICE-MARGIN_CWS'!$C39*S67</f>
        <v>800</v>
      </c>
      <c r="T78" s="63">
        <f>'COGS-PRICE-MARGIN_CWS'!$C39*T67</f>
        <v>800</v>
      </c>
      <c r="U78" s="63">
        <f>'COGS-PRICE-MARGIN_CWS'!$C39*U67</f>
        <v>800</v>
      </c>
      <c r="V78" s="63">
        <f>'COGS-PRICE-MARGIN_CWS'!$C39*V67</f>
        <v>800</v>
      </c>
      <c r="W78" s="63">
        <f>'COGS-PRICE-MARGIN_CWS'!$C39*W67</f>
        <v>800</v>
      </c>
      <c r="X78" s="63">
        <f>'COGS-PRICE-MARGIN_CWS'!$C39*X67</f>
        <v>900</v>
      </c>
      <c r="Y78" s="63">
        <f>'COGS-PRICE-MARGIN_CWS'!$C39*Y67</f>
        <v>1000</v>
      </c>
      <c r="Z78" s="63">
        <f>'COGS-PRICE-MARGIN_CWS'!$C39*Z67</f>
        <v>1000</v>
      </c>
      <c r="AA78" s="63">
        <f>'COGS-PRICE-MARGIN_CWS'!$C39*AA67</f>
        <v>1175</v>
      </c>
      <c r="AB78" s="63">
        <f>'COGS-PRICE-MARGIN_CWS'!$C39*AB67</f>
        <v>1175</v>
      </c>
      <c r="AC78" s="63">
        <f>'COGS-PRICE-MARGIN_CWS'!$C60*AC67</f>
        <v>1800</v>
      </c>
      <c r="AD78" s="63">
        <f>'COGS-PRICE-MARGIN_CWS'!$C60*AD67</f>
        <v>2900</v>
      </c>
      <c r="AE78" s="63">
        <f>'COGS-PRICE-MARGIN_CWS'!$C60*AE67</f>
        <v>3250</v>
      </c>
      <c r="AF78" s="63">
        <f>'COGS-PRICE-MARGIN_CWS'!$C60*AF67</f>
        <v>3250</v>
      </c>
      <c r="AG78" s="63">
        <f>'COGS-PRICE-MARGIN_CWS'!$C60*AG67</f>
        <v>3600</v>
      </c>
      <c r="AH78" s="63">
        <f>'COGS-PRICE-MARGIN_CWS'!$C60*AH67</f>
        <v>3600</v>
      </c>
      <c r="AI78" s="63">
        <f>'COGS-PRICE-MARGIN_CWS'!$C60*AI67</f>
        <v>3600</v>
      </c>
      <c r="AJ78" s="63">
        <f>'COGS-PRICE-MARGIN_CWS'!$C60*AJ67</f>
        <v>3250</v>
      </c>
      <c r="AK78" s="63">
        <f>'COGS-PRICE-MARGIN_CWS'!$C60*AK67</f>
        <v>3250</v>
      </c>
      <c r="AL78" s="63">
        <f>'COGS-PRICE-MARGIN_CWS'!$C60*AL67</f>
        <v>2900</v>
      </c>
      <c r="AM78" s="63">
        <f>'COGS-PRICE-MARGIN_CWS'!$C60*AM67</f>
        <v>2525</v>
      </c>
      <c r="AN78" s="63">
        <f>'COGS-PRICE-MARGIN_CWS'!$C60*AN67</f>
        <v>2175</v>
      </c>
      <c r="AO78" s="63">
        <f>'COGS-PRICE-MARGIN_CWS'!$C81*AO67</f>
        <v>3775</v>
      </c>
      <c r="AP78" s="63">
        <f>'COGS-PRICE-MARGIN_CWS'!$C81*AP67</f>
        <v>6000</v>
      </c>
      <c r="AQ78" s="63">
        <f>'COGS-PRICE-MARGIN_CWS'!$C81*AQ67</f>
        <v>6775</v>
      </c>
      <c r="AR78" s="63">
        <f>'COGS-PRICE-MARGIN_CWS'!$C81*AR67</f>
        <v>6775</v>
      </c>
      <c r="AS78" s="63">
        <f>'COGS-PRICE-MARGIN_CWS'!$C81*AS67</f>
        <v>7500</v>
      </c>
      <c r="AT78" s="63">
        <f>'COGS-PRICE-MARGIN_CWS'!$C81*AT67</f>
        <v>7500</v>
      </c>
      <c r="AU78" s="63">
        <f>'COGS-PRICE-MARGIN_CWS'!$C81*AU67</f>
        <v>7500</v>
      </c>
      <c r="AV78" s="63">
        <f>'COGS-PRICE-MARGIN_CWS'!$C81*AV67</f>
        <v>6775</v>
      </c>
      <c r="AW78" s="63">
        <f>'COGS-PRICE-MARGIN_CWS'!$C81*AW67</f>
        <v>6775</v>
      </c>
      <c r="AX78" s="63">
        <f>'COGS-PRICE-MARGIN_CWS'!$C81*AX67</f>
        <v>6000</v>
      </c>
      <c r="AY78" s="63">
        <f>'COGS-PRICE-MARGIN_CWS'!$C81*AY67</f>
        <v>5275</v>
      </c>
      <c r="AZ78" s="63">
        <f>'COGS-PRICE-MARGIN_CWS'!$C81*AZ67</f>
        <v>4500</v>
      </c>
      <c r="BA78" s="63">
        <f>'COGS-PRICE-MARGIN_CWS'!$C102*BA67</f>
        <v>6075</v>
      </c>
      <c r="BB78" s="63">
        <f>'COGS-PRICE-MARGIN_CWS'!$C102*BB67</f>
        <v>9725</v>
      </c>
      <c r="BC78" s="63">
        <f>'COGS-PRICE-MARGIN_CWS'!$C102*BC67</f>
        <v>10950</v>
      </c>
      <c r="BD78" s="63">
        <f>'COGS-PRICE-MARGIN_CWS'!$C102*BD67</f>
        <v>10950</v>
      </c>
      <c r="BE78" s="63">
        <f>'COGS-PRICE-MARGIN_CWS'!$C102*BE67</f>
        <v>12150</v>
      </c>
      <c r="BF78" s="63">
        <f>'COGS-PRICE-MARGIN_CWS'!$C102*BF67</f>
        <v>12150</v>
      </c>
      <c r="BG78" s="63">
        <f>'COGS-PRICE-MARGIN_CWS'!$C102*BG67</f>
        <v>12150</v>
      </c>
      <c r="BH78" s="63">
        <f>'COGS-PRICE-MARGIN_CWS'!$C102*BH67</f>
        <v>10950</v>
      </c>
      <c r="BI78" s="63">
        <f>'COGS-PRICE-MARGIN_CWS'!$C102*BI67</f>
        <v>10950</v>
      </c>
      <c r="BJ78" s="63">
        <f>'COGS-PRICE-MARGIN_CWS'!$C102*BJ67</f>
        <v>9725</v>
      </c>
      <c r="BK78" s="63">
        <f>'COGS-PRICE-MARGIN_CWS'!$C102*BK67</f>
        <v>8525</v>
      </c>
      <c r="BL78" s="63">
        <f>'COGS-PRICE-MARGIN_CWS'!$C102*BL67</f>
        <v>7300</v>
      </c>
      <c r="BM78" s="118">
        <f>SUM(E78:BL78)</f>
        <v>243300</v>
      </c>
    </row>
    <row r="79" spans="2:66" x14ac:dyDescent="0.15">
      <c r="B79" s="47" t="s">
        <v>369</v>
      </c>
      <c r="E79" s="63">
        <f>'REV-REC-MAINT_CWS'!F142</f>
        <v>0</v>
      </c>
      <c r="F79" s="63">
        <f>'REV-REC-MAINT_CWS'!G142</f>
        <v>0</v>
      </c>
      <c r="G79" s="63">
        <f>'REV-REC-MAINT_CWS'!H142</f>
        <v>0</v>
      </c>
      <c r="H79" s="63">
        <f>'REV-REC-MAINT_CWS'!I142</f>
        <v>0</v>
      </c>
      <c r="I79" s="63">
        <f>'REV-REC-MAINT_CWS'!J142</f>
        <v>0</v>
      </c>
      <c r="J79" s="63">
        <f>'REV-REC-MAINT_CWS'!K142</f>
        <v>0</v>
      </c>
      <c r="K79" s="63">
        <f>'REV-REC-MAINT_CWS'!L142</f>
        <v>0</v>
      </c>
      <c r="L79" s="63">
        <f>'REV-REC-MAINT_CWS'!M142</f>
        <v>0</v>
      </c>
      <c r="M79" s="63">
        <f>'REV-REC-MAINT_CWS'!N142</f>
        <v>0</v>
      </c>
      <c r="N79" s="63">
        <f>'REV-REC-MAINT_CWS'!O142</f>
        <v>450</v>
      </c>
      <c r="O79" s="63">
        <f>'REV-REC-MAINT_CWS'!P142</f>
        <v>450</v>
      </c>
      <c r="P79" s="63">
        <f>'REV-REC-MAINT_CWS'!Q142</f>
        <v>900</v>
      </c>
      <c r="Q79" s="63">
        <f>'REV-REC-MAINT_CWS'!R142</f>
        <v>2025</v>
      </c>
      <c r="R79" s="63">
        <f>'REV-REC-MAINT_CWS'!S142</f>
        <v>2700</v>
      </c>
      <c r="S79" s="63">
        <f>'REV-REC-MAINT_CWS'!T142</f>
        <v>5400</v>
      </c>
      <c r="T79" s="63">
        <f>'REV-REC-MAINT_CWS'!U142</f>
        <v>5400</v>
      </c>
      <c r="U79" s="63">
        <f>'REV-REC-MAINT_CWS'!V142</f>
        <v>5400</v>
      </c>
      <c r="V79" s="63">
        <f>'REV-REC-MAINT_CWS'!W142</f>
        <v>5400</v>
      </c>
      <c r="W79" s="63">
        <f>'REV-REC-MAINT_CWS'!X142</f>
        <v>5400</v>
      </c>
      <c r="X79" s="63">
        <f>'REV-REC-MAINT_CWS'!Y142</f>
        <v>6075</v>
      </c>
      <c r="Y79" s="63">
        <f>'REV-REC-MAINT_CWS'!Z142</f>
        <v>6750</v>
      </c>
      <c r="Z79" s="63">
        <f>'REV-REC-MAINT_CWS'!AA142</f>
        <v>7593.75</v>
      </c>
      <c r="AA79" s="63">
        <f>'REV-REC-MAINT_CWS'!AB142</f>
        <v>8775</v>
      </c>
      <c r="AB79" s="63">
        <f>'REV-REC-MAINT_CWS'!AC142</f>
        <v>9618.75</v>
      </c>
      <c r="AC79" s="63">
        <f>'REV-REC-MAINT_CWS'!AD142</f>
        <v>16065</v>
      </c>
      <c r="AD79" s="63">
        <f>'REV-REC-MAINT_CWS'!AE142</f>
        <v>25245</v>
      </c>
      <c r="AE79" s="63">
        <f>'REV-REC-MAINT_CWS'!AF142</f>
        <v>30982.5</v>
      </c>
      <c r="AF79" s="63">
        <f>'REV-REC-MAINT_CWS'!AG142</f>
        <v>30982.5</v>
      </c>
      <c r="AG79" s="63">
        <f>'REV-REC-MAINT_CWS'!AH142</f>
        <v>33660</v>
      </c>
      <c r="AH79" s="63">
        <f>'REV-REC-MAINT_CWS'!AI142</f>
        <v>33660</v>
      </c>
      <c r="AI79" s="63">
        <f>'REV-REC-MAINT_CWS'!AJ142</f>
        <v>33660</v>
      </c>
      <c r="AJ79" s="63">
        <f>'REV-REC-MAINT_CWS'!AK142</f>
        <v>31747.5</v>
      </c>
      <c r="AK79" s="63">
        <f>'REV-REC-MAINT_CWS'!AL142</f>
        <v>32512.5</v>
      </c>
      <c r="AL79" s="63">
        <f>'REV-REC-MAINT_CWS'!AM142</f>
        <v>30791.25</v>
      </c>
      <c r="AM79" s="63">
        <f>'REV-REC-MAINT_CWS'!AN142</f>
        <v>29261.25</v>
      </c>
      <c r="AN79" s="63">
        <f>'REV-REC-MAINT_CWS'!AO142</f>
        <v>27540</v>
      </c>
      <c r="AO79" s="63">
        <f>'REV-REC-MAINT_CWS'!AP142</f>
        <v>47587.5</v>
      </c>
      <c r="AP79" s="63">
        <f>'REV-REC-MAINT_CWS'!AQ142</f>
        <v>75330</v>
      </c>
      <c r="AQ79" s="63">
        <f>'REV-REC-MAINT_CWS'!AR142</f>
        <v>87682.5</v>
      </c>
      <c r="AR79" s="63">
        <f>'REV-REC-MAINT_CWS'!AS142</f>
        <v>87682.5</v>
      </c>
      <c r="AS79" s="63">
        <f>'REV-REC-MAINT_CWS'!AT142</f>
        <v>96390</v>
      </c>
      <c r="AT79" s="63">
        <f>'REV-REC-MAINT_CWS'!AU142</f>
        <v>96390</v>
      </c>
      <c r="AU79" s="63">
        <f>'REV-REC-MAINT_CWS'!AV142</f>
        <v>96390</v>
      </c>
      <c r="AV79" s="63">
        <f>'REV-REC-MAINT_CWS'!AW142</f>
        <v>88492.5</v>
      </c>
      <c r="AW79" s="63">
        <f>'REV-REC-MAINT_CWS'!AX142</f>
        <v>89302.5</v>
      </c>
      <c r="AX79" s="63">
        <f>'REV-REC-MAINT_CWS'!AY142</f>
        <v>81202.5</v>
      </c>
      <c r="AY79" s="63">
        <f>'REV-REC-MAINT_CWS'!AZ142</f>
        <v>73710</v>
      </c>
      <c r="AZ79" s="63">
        <f>'REV-REC-MAINT_CWS'!BA142</f>
        <v>65610</v>
      </c>
      <c r="BA79" s="63">
        <f>'REV-REC-MAINT_CWS'!BB142</f>
        <v>96795</v>
      </c>
      <c r="BB79" s="63">
        <f>'REV-REC-MAINT_CWS'!BC142</f>
        <v>154102.5</v>
      </c>
      <c r="BC79" s="63">
        <f>'REV-REC-MAINT_CWS'!BD142</f>
        <v>176377.5</v>
      </c>
      <c r="BD79" s="63">
        <f>'REV-REC-MAINT_CWS'!BE142</f>
        <v>176377.5</v>
      </c>
      <c r="BE79" s="63">
        <f>'REV-REC-MAINT_CWS'!BF142</f>
        <v>194805</v>
      </c>
      <c r="BF79" s="63">
        <f>'REV-REC-MAINT_CWS'!BG142</f>
        <v>194805</v>
      </c>
      <c r="BG79" s="63">
        <f>'REV-REC-MAINT_CWS'!BH142</f>
        <v>194805</v>
      </c>
      <c r="BH79" s="63">
        <f>'REV-REC-MAINT_CWS'!BI142</f>
        <v>177187.5</v>
      </c>
      <c r="BI79" s="63">
        <f>'REV-REC-MAINT_CWS'!BJ142</f>
        <v>177997.5</v>
      </c>
      <c r="BJ79" s="63">
        <f>'REV-REC-MAINT_CWS'!BK142</f>
        <v>159975</v>
      </c>
      <c r="BK79" s="63">
        <f>'REV-REC-MAINT_CWS'!BL142</f>
        <v>142762.5</v>
      </c>
      <c r="BL79" s="63">
        <f>'REV-REC-MAINT_CWS'!BM142</f>
        <v>124740</v>
      </c>
      <c r="BM79" s="118">
        <f>SUM(E79:BL79)</f>
        <v>3384945</v>
      </c>
    </row>
    <row r="80" spans="2:66" x14ac:dyDescent="0.15">
      <c r="B80" s="47" t="s">
        <v>380</v>
      </c>
      <c r="E80" s="63">
        <f>SUM(E78:E79)</f>
        <v>0</v>
      </c>
      <c r="F80" s="63">
        <f t="shared" ref="F80:BL80" si="56">SUM(F78:F79)</f>
        <v>0</v>
      </c>
      <c r="G80" s="63">
        <f t="shared" si="56"/>
        <v>0</v>
      </c>
      <c r="H80" s="63">
        <f t="shared" si="56"/>
        <v>0</v>
      </c>
      <c r="I80" s="63">
        <f t="shared" si="56"/>
        <v>0</v>
      </c>
      <c r="J80" s="63">
        <f t="shared" si="56"/>
        <v>0</v>
      </c>
      <c r="K80" s="63">
        <f t="shared" si="56"/>
        <v>0</v>
      </c>
      <c r="L80" s="63">
        <f t="shared" si="56"/>
        <v>0</v>
      </c>
      <c r="M80" s="63">
        <f t="shared" si="56"/>
        <v>0</v>
      </c>
      <c r="N80" s="63">
        <f t="shared" si="56"/>
        <v>575</v>
      </c>
      <c r="O80" s="63">
        <f t="shared" si="56"/>
        <v>575</v>
      </c>
      <c r="P80" s="63">
        <f t="shared" si="56"/>
        <v>1150</v>
      </c>
      <c r="Q80" s="63">
        <f t="shared" si="56"/>
        <v>2325</v>
      </c>
      <c r="R80" s="63">
        <f t="shared" si="56"/>
        <v>3100</v>
      </c>
      <c r="S80" s="63">
        <f t="shared" si="56"/>
        <v>6200</v>
      </c>
      <c r="T80" s="63">
        <f t="shared" si="56"/>
        <v>6200</v>
      </c>
      <c r="U80" s="63">
        <f t="shared" si="56"/>
        <v>6200</v>
      </c>
      <c r="V80" s="63">
        <f t="shared" si="56"/>
        <v>6200</v>
      </c>
      <c r="W80" s="63">
        <f t="shared" si="56"/>
        <v>6200</v>
      </c>
      <c r="X80" s="63">
        <f t="shared" si="56"/>
        <v>6975</v>
      </c>
      <c r="Y80" s="63">
        <f t="shared" si="56"/>
        <v>7750</v>
      </c>
      <c r="Z80" s="63">
        <f t="shared" si="56"/>
        <v>8593.75</v>
      </c>
      <c r="AA80" s="63">
        <f t="shared" si="56"/>
        <v>9950</v>
      </c>
      <c r="AB80" s="63">
        <f t="shared" si="56"/>
        <v>10793.75</v>
      </c>
      <c r="AC80" s="63">
        <f t="shared" si="56"/>
        <v>17865</v>
      </c>
      <c r="AD80" s="63">
        <f t="shared" si="56"/>
        <v>28145</v>
      </c>
      <c r="AE80" s="63">
        <f t="shared" si="56"/>
        <v>34232.5</v>
      </c>
      <c r="AF80" s="63">
        <f t="shared" si="56"/>
        <v>34232.5</v>
      </c>
      <c r="AG80" s="63">
        <f t="shared" si="56"/>
        <v>37260</v>
      </c>
      <c r="AH80" s="63">
        <f t="shared" si="56"/>
        <v>37260</v>
      </c>
      <c r="AI80" s="63">
        <f t="shared" si="56"/>
        <v>37260</v>
      </c>
      <c r="AJ80" s="63">
        <f t="shared" si="56"/>
        <v>34997.5</v>
      </c>
      <c r="AK80" s="63">
        <f t="shared" si="56"/>
        <v>35762.5</v>
      </c>
      <c r="AL80" s="63">
        <f t="shared" si="56"/>
        <v>33691.25</v>
      </c>
      <c r="AM80" s="63">
        <f t="shared" si="56"/>
        <v>31786.25</v>
      </c>
      <c r="AN80" s="63">
        <f t="shared" si="56"/>
        <v>29715</v>
      </c>
      <c r="AO80" s="63">
        <f t="shared" si="56"/>
        <v>51362.5</v>
      </c>
      <c r="AP80" s="63">
        <f t="shared" si="56"/>
        <v>81330</v>
      </c>
      <c r="AQ80" s="63">
        <f t="shared" si="56"/>
        <v>94457.5</v>
      </c>
      <c r="AR80" s="63">
        <f t="shared" si="56"/>
        <v>94457.5</v>
      </c>
      <c r="AS80" s="63">
        <f t="shared" si="56"/>
        <v>103890</v>
      </c>
      <c r="AT80" s="63">
        <f t="shared" si="56"/>
        <v>103890</v>
      </c>
      <c r="AU80" s="63">
        <f t="shared" si="56"/>
        <v>103890</v>
      </c>
      <c r="AV80" s="63">
        <f t="shared" si="56"/>
        <v>95267.5</v>
      </c>
      <c r="AW80" s="63">
        <f t="shared" si="56"/>
        <v>96077.5</v>
      </c>
      <c r="AX80" s="63">
        <f t="shared" si="56"/>
        <v>87202.5</v>
      </c>
      <c r="AY80" s="63">
        <f t="shared" si="56"/>
        <v>78985</v>
      </c>
      <c r="AZ80" s="63">
        <f t="shared" si="56"/>
        <v>70110</v>
      </c>
      <c r="BA80" s="63">
        <f t="shared" si="56"/>
        <v>102870</v>
      </c>
      <c r="BB80" s="63">
        <f t="shared" si="56"/>
        <v>163827.5</v>
      </c>
      <c r="BC80" s="63">
        <f t="shared" si="56"/>
        <v>187327.5</v>
      </c>
      <c r="BD80" s="63">
        <f t="shared" si="56"/>
        <v>187327.5</v>
      </c>
      <c r="BE80" s="63">
        <f t="shared" si="56"/>
        <v>206955</v>
      </c>
      <c r="BF80" s="63">
        <f t="shared" si="56"/>
        <v>206955</v>
      </c>
      <c r="BG80" s="63">
        <f t="shared" si="56"/>
        <v>206955</v>
      </c>
      <c r="BH80" s="63">
        <f t="shared" si="56"/>
        <v>188137.5</v>
      </c>
      <c r="BI80" s="63">
        <f t="shared" si="56"/>
        <v>188947.5</v>
      </c>
      <c r="BJ80" s="63">
        <f t="shared" si="56"/>
        <v>169700</v>
      </c>
      <c r="BK80" s="63">
        <f t="shared" si="56"/>
        <v>151287.5</v>
      </c>
      <c r="BL80" s="63">
        <f t="shared" si="56"/>
        <v>132040</v>
      </c>
      <c r="BN80" s="178">
        <f>BL80+BL75</f>
        <v>150205</v>
      </c>
    </row>
    <row r="81" spans="2:66" x14ac:dyDescent="0.15"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</row>
    <row r="82" spans="2:66" x14ac:dyDescent="0.15">
      <c r="B82" s="33" t="s">
        <v>376</v>
      </c>
      <c r="E82" s="63">
        <f t="shared" ref="E82:AJ82" si="57">E80+E75+E48</f>
        <v>0</v>
      </c>
      <c r="F82" s="63">
        <f t="shared" si="57"/>
        <v>0</v>
      </c>
      <c r="G82" s="63">
        <f t="shared" si="57"/>
        <v>0</v>
      </c>
      <c r="H82" s="63">
        <f t="shared" si="57"/>
        <v>0</v>
      </c>
      <c r="I82" s="63">
        <f t="shared" si="57"/>
        <v>0</v>
      </c>
      <c r="J82" s="63">
        <f t="shared" si="57"/>
        <v>0</v>
      </c>
      <c r="K82" s="63">
        <f t="shared" si="57"/>
        <v>0</v>
      </c>
      <c r="L82" s="63">
        <f t="shared" si="57"/>
        <v>0</v>
      </c>
      <c r="M82" s="63">
        <f t="shared" si="57"/>
        <v>0</v>
      </c>
      <c r="N82" s="63">
        <f t="shared" si="57"/>
        <v>40325</v>
      </c>
      <c r="O82" s="63">
        <f t="shared" si="57"/>
        <v>40325</v>
      </c>
      <c r="P82" s="63">
        <f t="shared" si="57"/>
        <v>78525</v>
      </c>
      <c r="Q82" s="63">
        <f t="shared" si="57"/>
        <v>125562.5</v>
      </c>
      <c r="R82" s="63">
        <f t="shared" si="57"/>
        <v>168862.5</v>
      </c>
      <c r="S82" s="63">
        <f t="shared" si="57"/>
        <v>337725</v>
      </c>
      <c r="T82" s="63">
        <f t="shared" si="57"/>
        <v>337725</v>
      </c>
      <c r="U82" s="63">
        <f t="shared" si="57"/>
        <v>337725</v>
      </c>
      <c r="V82" s="63">
        <f t="shared" si="57"/>
        <v>337725</v>
      </c>
      <c r="W82" s="63">
        <f t="shared" si="57"/>
        <v>337725</v>
      </c>
      <c r="X82" s="63">
        <f t="shared" si="57"/>
        <v>381025</v>
      </c>
      <c r="Y82" s="63">
        <f t="shared" si="57"/>
        <v>424325</v>
      </c>
      <c r="Z82" s="63">
        <f t="shared" si="57"/>
        <v>425518.75</v>
      </c>
      <c r="AA82" s="63">
        <f t="shared" si="57"/>
        <v>507800</v>
      </c>
      <c r="AB82" s="63">
        <f t="shared" si="57"/>
        <v>508968.75</v>
      </c>
      <c r="AC82" s="63">
        <f t="shared" si="57"/>
        <v>641690</v>
      </c>
      <c r="AD82" s="63">
        <f t="shared" si="57"/>
        <v>1025970</v>
      </c>
      <c r="AE82" s="63">
        <f t="shared" si="57"/>
        <v>1157407.5</v>
      </c>
      <c r="AF82" s="63">
        <f t="shared" si="57"/>
        <v>1157407.5</v>
      </c>
      <c r="AG82" s="63">
        <f t="shared" si="57"/>
        <v>1285210</v>
      </c>
      <c r="AH82" s="63">
        <f t="shared" si="57"/>
        <v>1285210</v>
      </c>
      <c r="AI82" s="63">
        <f t="shared" si="57"/>
        <v>1285210</v>
      </c>
      <c r="AJ82" s="63">
        <f t="shared" si="57"/>
        <v>1158322.5</v>
      </c>
      <c r="AK82" s="63">
        <f t="shared" ref="AK82:BL82" si="58">AK80+AK75+AK48</f>
        <v>1159237.5</v>
      </c>
      <c r="AL82" s="63">
        <f t="shared" si="58"/>
        <v>1032741.25</v>
      </c>
      <c r="AM82" s="63">
        <f t="shared" si="58"/>
        <v>906598.75</v>
      </c>
      <c r="AN82" s="63">
        <f t="shared" si="58"/>
        <v>780077.5</v>
      </c>
      <c r="AO82" s="63">
        <f t="shared" si="58"/>
        <v>1166387.5</v>
      </c>
      <c r="AP82" s="63">
        <f t="shared" si="58"/>
        <v>1860795</v>
      </c>
      <c r="AQ82" s="63">
        <f t="shared" si="58"/>
        <v>2099827.5</v>
      </c>
      <c r="AR82" s="63">
        <f t="shared" si="58"/>
        <v>2099827.5</v>
      </c>
      <c r="AS82" s="63">
        <f t="shared" si="58"/>
        <v>2328860</v>
      </c>
      <c r="AT82" s="63">
        <f t="shared" si="58"/>
        <v>2328860</v>
      </c>
      <c r="AU82" s="63">
        <f t="shared" si="58"/>
        <v>2328860</v>
      </c>
      <c r="AV82" s="63">
        <f t="shared" si="58"/>
        <v>2100847.5</v>
      </c>
      <c r="AW82" s="63">
        <f t="shared" si="58"/>
        <v>2101867.5</v>
      </c>
      <c r="AX82" s="63">
        <f t="shared" si="58"/>
        <v>1868382.5</v>
      </c>
      <c r="AY82" s="63">
        <f t="shared" si="58"/>
        <v>1641020</v>
      </c>
      <c r="AZ82" s="63">
        <f t="shared" si="58"/>
        <v>1407500</v>
      </c>
      <c r="BA82" s="63">
        <f t="shared" si="58"/>
        <v>1877640</v>
      </c>
      <c r="BB82" s="63">
        <f t="shared" si="58"/>
        <v>3003242.5</v>
      </c>
      <c r="BC82" s="63">
        <f t="shared" si="58"/>
        <v>3382242.5</v>
      </c>
      <c r="BD82" s="63">
        <f t="shared" si="58"/>
        <v>3382242.5</v>
      </c>
      <c r="BE82" s="63">
        <f t="shared" si="58"/>
        <v>3756950</v>
      </c>
      <c r="BF82" s="63">
        <f t="shared" si="58"/>
        <v>3756950</v>
      </c>
      <c r="BG82" s="63">
        <f t="shared" si="58"/>
        <v>3756950</v>
      </c>
      <c r="BH82" s="63">
        <f t="shared" si="58"/>
        <v>3383262.5</v>
      </c>
      <c r="BI82" s="63">
        <f t="shared" si="58"/>
        <v>3384282.5</v>
      </c>
      <c r="BJ82" s="63">
        <f t="shared" si="58"/>
        <v>3010830</v>
      </c>
      <c r="BK82" s="63">
        <f t="shared" si="58"/>
        <v>2637792.5</v>
      </c>
      <c r="BL82" s="63">
        <f t="shared" si="58"/>
        <v>2264305</v>
      </c>
      <c r="BM82" s="118">
        <f>SUM(E82:BL82)</f>
        <v>78194670</v>
      </c>
      <c r="BN82" s="178">
        <f>BM79+BM78+BM74+BM73+BM48</f>
        <v>78194670</v>
      </c>
    </row>
    <row r="83" spans="2:66" x14ac:dyDescent="0.15">
      <c r="B83" s="33" t="s">
        <v>671</v>
      </c>
      <c r="E83" s="63">
        <f t="shared" ref="E83:AJ83" si="59">E60+E75+E80</f>
        <v>0</v>
      </c>
      <c r="F83" s="63">
        <f t="shared" si="59"/>
        <v>0</v>
      </c>
      <c r="G83" s="63">
        <f t="shared" si="59"/>
        <v>0</v>
      </c>
      <c r="H83" s="63">
        <f t="shared" si="59"/>
        <v>0</v>
      </c>
      <c r="I83" s="63">
        <f t="shared" si="59"/>
        <v>0</v>
      </c>
      <c r="J83" s="63">
        <f t="shared" si="59"/>
        <v>0</v>
      </c>
      <c r="K83" s="63">
        <f t="shared" si="59"/>
        <v>0</v>
      </c>
      <c r="L83" s="63">
        <f t="shared" si="59"/>
        <v>0</v>
      </c>
      <c r="M83" s="63">
        <f t="shared" si="59"/>
        <v>0</v>
      </c>
      <c r="N83" s="63">
        <f t="shared" si="59"/>
        <v>23054</v>
      </c>
      <c r="O83" s="63">
        <f t="shared" si="59"/>
        <v>23054</v>
      </c>
      <c r="P83" s="63">
        <f t="shared" si="59"/>
        <v>44892</v>
      </c>
      <c r="Q83" s="63">
        <f t="shared" si="59"/>
        <v>100967.6</v>
      </c>
      <c r="R83" s="63">
        <f t="shared" si="59"/>
        <v>135786.6</v>
      </c>
      <c r="S83" s="63">
        <f t="shared" si="59"/>
        <v>271573.2</v>
      </c>
      <c r="T83" s="63">
        <f t="shared" si="59"/>
        <v>271573.2</v>
      </c>
      <c r="U83" s="63">
        <f t="shared" si="59"/>
        <v>271573.2</v>
      </c>
      <c r="V83" s="63">
        <f t="shared" si="59"/>
        <v>271573.2</v>
      </c>
      <c r="W83" s="63">
        <f t="shared" si="59"/>
        <v>271573.2</v>
      </c>
      <c r="X83" s="63">
        <f t="shared" si="59"/>
        <v>306392.2</v>
      </c>
      <c r="Y83" s="63">
        <f t="shared" si="59"/>
        <v>341211.2</v>
      </c>
      <c r="Z83" s="63">
        <f t="shared" si="59"/>
        <v>342404.95</v>
      </c>
      <c r="AA83" s="63">
        <f t="shared" si="59"/>
        <v>408572.3</v>
      </c>
      <c r="AB83" s="63">
        <f t="shared" si="59"/>
        <v>409741.05</v>
      </c>
      <c r="AC83" s="63">
        <f t="shared" si="59"/>
        <v>546135.19999999995</v>
      </c>
      <c r="AD83" s="63">
        <f t="shared" si="59"/>
        <v>873082.32000000007</v>
      </c>
      <c r="AE83" s="63">
        <f t="shared" si="59"/>
        <v>985408.86</v>
      </c>
      <c r="AF83" s="63">
        <f t="shared" si="59"/>
        <v>985408.86</v>
      </c>
      <c r="AG83" s="63">
        <f t="shared" si="59"/>
        <v>1094100.3999999999</v>
      </c>
      <c r="AH83" s="63">
        <f t="shared" si="59"/>
        <v>1094100.3999999999</v>
      </c>
      <c r="AI83" s="63">
        <f t="shared" si="59"/>
        <v>1094100.3999999999</v>
      </c>
      <c r="AJ83" s="63">
        <f t="shared" si="59"/>
        <v>986323.86</v>
      </c>
      <c r="AK83" s="63">
        <f t="shared" ref="AK83:BL83" si="60">AK60+AK75+AK80</f>
        <v>987238.86</v>
      </c>
      <c r="AL83" s="63">
        <f t="shared" si="60"/>
        <v>879853.57000000007</v>
      </c>
      <c r="AM83" s="63">
        <f t="shared" si="60"/>
        <v>772822.03</v>
      </c>
      <c r="AN83" s="63">
        <f t="shared" si="60"/>
        <v>665411.74</v>
      </c>
      <c r="AO83" s="63">
        <f t="shared" si="60"/>
        <v>1024830.8319999999</v>
      </c>
      <c r="AP83" s="63">
        <f t="shared" si="60"/>
        <v>1634906.7</v>
      </c>
      <c r="AQ83" s="63">
        <f t="shared" si="60"/>
        <v>1845326.682</v>
      </c>
      <c r="AR83" s="63">
        <f t="shared" si="60"/>
        <v>1845326.682</v>
      </c>
      <c r="AS83" s="63">
        <f t="shared" si="60"/>
        <v>2046499.625</v>
      </c>
      <c r="AT83" s="63">
        <f t="shared" si="60"/>
        <v>2046499.625</v>
      </c>
      <c r="AU83" s="63">
        <f t="shared" si="60"/>
        <v>2046499.625</v>
      </c>
      <c r="AV83" s="63">
        <f t="shared" si="60"/>
        <v>1846346.682</v>
      </c>
      <c r="AW83" s="63">
        <f t="shared" si="60"/>
        <v>1847366.682</v>
      </c>
      <c r="AX83" s="63">
        <f t="shared" si="60"/>
        <v>1642494.2</v>
      </c>
      <c r="AY83" s="63">
        <f t="shared" si="60"/>
        <v>1442991.257</v>
      </c>
      <c r="AZ83" s="63">
        <f t="shared" si="60"/>
        <v>1238083.7749999999</v>
      </c>
      <c r="BA83" s="63">
        <f t="shared" si="60"/>
        <v>1742888.4269999999</v>
      </c>
      <c r="BB83" s="63">
        <f t="shared" si="60"/>
        <v>2787639.9832000001</v>
      </c>
      <c r="BC83" s="63">
        <f t="shared" si="60"/>
        <v>3139689.6686</v>
      </c>
      <c r="BD83" s="63">
        <f t="shared" si="60"/>
        <v>3139689.6686</v>
      </c>
      <c r="BE83" s="63">
        <f t="shared" si="60"/>
        <v>3487446.8539999998</v>
      </c>
      <c r="BF83" s="63">
        <f t="shared" si="60"/>
        <v>3487446.8539999998</v>
      </c>
      <c r="BG83" s="63">
        <f t="shared" si="60"/>
        <v>3487446.8539999998</v>
      </c>
      <c r="BH83" s="63">
        <f t="shared" si="60"/>
        <v>3140709.6686</v>
      </c>
      <c r="BI83" s="63">
        <f t="shared" si="60"/>
        <v>3141729.6686</v>
      </c>
      <c r="BJ83" s="63">
        <f t="shared" si="60"/>
        <v>2795227.4832000001</v>
      </c>
      <c r="BK83" s="63">
        <f t="shared" si="60"/>
        <v>2449140.2977999998</v>
      </c>
      <c r="BL83" s="63">
        <f t="shared" si="60"/>
        <v>2102603.1124</v>
      </c>
      <c r="BM83" s="118">
        <f>SUM(E83:BL83)</f>
        <v>69866759.306999996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topLeftCell="A46" workbookViewId="0">
      <pane xSplit="2" ySplit="3" topLeftCell="J49" activePane="bottomRight" state="frozen"/>
      <selection activeCell="A46" sqref="A46"/>
      <selection pane="topRight" activeCell="C46" sqref="C46"/>
      <selection pane="bottomLeft" activeCell="A49" sqref="A49"/>
      <selection pane="bottomRight" activeCell="B46" sqref="B46"/>
    </sheetView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63" t="s">
        <v>318</v>
      </c>
      <c r="B2" s="363"/>
    </row>
    <row r="3" spans="1:63" x14ac:dyDescent="0.15">
      <c r="A3" s="10"/>
      <c r="B3" s="10"/>
    </row>
    <row r="4" spans="1:63" x14ac:dyDescent="0.15">
      <c r="A4" s="363" t="s">
        <v>372</v>
      </c>
      <c r="B4" s="363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373</v>
      </c>
      <c r="C7" s="9">
        <f>'REV-REVCALC_CWS'!E10</f>
        <v>0</v>
      </c>
      <c r="D7" s="9">
        <f>'REV-REVCALC_CWS'!F10</f>
        <v>0</v>
      </c>
      <c r="E7" s="9">
        <f>'REV-REVCALC_CWS'!G10</f>
        <v>0</v>
      </c>
      <c r="F7" s="9">
        <f>'REV-REVCALC_CWS'!H10</f>
        <v>0</v>
      </c>
      <c r="G7" s="9">
        <f>'REV-REVCALC_CWS'!I10</f>
        <v>0</v>
      </c>
      <c r="H7" s="9">
        <f>'REV-REVCALC_CWS'!J10</f>
        <v>0</v>
      </c>
      <c r="I7" s="9">
        <f>'REV-REVCALC_CWS'!K10</f>
        <v>0</v>
      </c>
      <c r="J7" s="9">
        <f>'REV-REVCALC_CWS'!L10</f>
        <v>0</v>
      </c>
      <c r="K7" s="9">
        <f>'REV-REVCALC_CWS'!M10</f>
        <v>0</v>
      </c>
      <c r="L7" s="9">
        <f>'REV-REVCALC_CWS'!N10</f>
        <v>38000</v>
      </c>
      <c r="M7" s="9">
        <f>'REV-REVCALC_CWS'!O10</f>
        <v>38000</v>
      </c>
      <c r="N7" s="9">
        <f>'REV-REVCALC_CWS'!P10</f>
        <v>74000</v>
      </c>
      <c r="O7" s="9">
        <f>'REV-REVCALC_CWS'!Q10</f>
        <v>119625</v>
      </c>
      <c r="P7" s="9">
        <f>'REV-REVCALC_CWS'!R10</f>
        <v>160875</v>
      </c>
      <c r="Q7" s="9">
        <f>'REV-REVCALC_CWS'!S10</f>
        <v>321750</v>
      </c>
      <c r="R7" s="9">
        <f>'REV-REVCALC_CWS'!T10</f>
        <v>321750</v>
      </c>
      <c r="S7" s="9">
        <f>'REV-REVCALC_CWS'!U10</f>
        <v>321750</v>
      </c>
      <c r="T7" s="9">
        <f>'REV-REVCALC_CWS'!V10</f>
        <v>321750</v>
      </c>
      <c r="U7" s="9">
        <f>'REV-REVCALC_CWS'!W10</f>
        <v>321750</v>
      </c>
      <c r="V7" s="9">
        <f>'REV-REVCALC_CWS'!X10</f>
        <v>363000</v>
      </c>
      <c r="W7" s="9">
        <f>'REV-REVCALC_CWS'!Y10</f>
        <v>404250</v>
      </c>
      <c r="X7" s="9">
        <f>'REV-REVCALC_CWS'!Z10</f>
        <v>404250</v>
      </c>
      <c r="Y7" s="9">
        <f>'REV-REVCALC_CWS'!AA10</f>
        <v>482625</v>
      </c>
      <c r="Z7" s="9">
        <f>'REV-REVCALC_CWS'!AB10</f>
        <v>482625</v>
      </c>
      <c r="AA7" s="9">
        <f>'REV-REVCALC_CWS'!AC10</f>
        <v>612000</v>
      </c>
      <c r="AB7" s="9">
        <f>'REV-REVCALC_CWS'!AD10</f>
        <v>979200</v>
      </c>
      <c r="AC7" s="9">
        <f>'REV-REVCALC_CWS'!AE10</f>
        <v>1101600</v>
      </c>
      <c r="AD7" s="9">
        <f>'REV-REVCALC_CWS'!AF10</f>
        <v>1101600</v>
      </c>
      <c r="AE7" s="9">
        <f>'REV-REVCALC_CWS'!AG10</f>
        <v>1224000</v>
      </c>
      <c r="AF7" s="9">
        <f>'REV-REVCALC_CWS'!AH10</f>
        <v>1224000</v>
      </c>
      <c r="AG7" s="9">
        <f>'REV-REVCALC_CWS'!AI10</f>
        <v>1224000</v>
      </c>
      <c r="AH7" s="9">
        <f>'REV-REVCALC_CWS'!AJ10</f>
        <v>1101600</v>
      </c>
      <c r="AI7" s="9">
        <f>'REV-REVCALC_CWS'!AK10</f>
        <v>1101600</v>
      </c>
      <c r="AJ7" s="9">
        <f>'REV-REVCALC_CWS'!AL10</f>
        <v>979200</v>
      </c>
      <c r="AK7" s="9">
        <f>'REV-REVCALC_CWS'!AM10</f>
        <v>856800</v>
      </c>
      <c r="AL7" s="9">
        <f>'REV-REVCALC_CWS'!AN10</f>
        <v>734400</v>
      </c>
      <c r="AM7" s="9">
        <f>'REV-REVCALC_CWS'!AO10</f>
        <v>1099800</v>
      </c>
      <c r="AN7" s="9">
        <f>'REV-REVCALC_CWS'!AP10</f>
        <v>1755000</v>
      </c>
      <c r="AO7" s="9">
        <f>'REV-REVCALC_CWS'!AQ10</f>
        <v>1977300</v>
      </c>
      <c r="AP7" s="9">
        <f>'REV-REVCALC_CWS'!AR10</f>
        <v>1977300</v>
      </c>
      <c r="AQ7" s="9">
        <f>'REV-REVCALC_CWS'!AS10</f>
        <v>2193750</v>
      </c>
      <c r="AR7" s="9">
        <f>'REV-REVCALC_CWS'!AT10</f>
        <v>2193750</v>
      </c>
      <c r="AS7" s="9">
        <f>'REV-REVCALC_CWS'!AU10</f>
        <v>2193750</v>
      </c>
      <c r="AT7" s="9">
        <f>'REV-REVCALC_CWS'!AV10</f>
        <v>1977300</v>
      </c>
      <c r="AU7" s="9">
        <f>'REV-REVCALC_CWS'!AW10</f>
        <v>1977300</v>
      </c>
      <c r="AV7" s="9">
        <f>'REV-REVCALC_CWS'!AX10</f>
        <v>1755000</v>
      </c>
      <c r="AW7" s="9">
        <f>'REV-REVCALC_CWS'!AY10</f>
        <v>1538550</v>
      </c>
      <c r="AX7" s="9">
        <f>'REV-REVCALC_CWS'!AZ10</f>
        <v>1316250</v>
      </c>
      <c r="AY7" s="9">
        <f>'REV-REVCALC_CWS'!BA10</f>
        <v>1761750</v>
      </c>
      <c r="AZ7" s="9">
        <f>'REV-REVCALC_CWS'!BB10</f>
        <v>2818800</v>
      </c>
      <c r="BA7" s="9">
        <f>'REV-REVCALC_CWS'!BC10</f>
        <v>3171150</v>
      </c>
      <c r="BB7" s="9">
        <f>'REV-REVCALC_CWS'!BD10</f>
        <v>3171150</v>
      </c>
      <c r="BC7" s="9">
        <f>'REV-REVCALC_CWS'!BE10</f>
        <v>3523500</v>
      </c>
      <c r="BD7" s="9">
        <f>'REV-REVCALC_CWS'!BF10</f>
        <v>3523500</v>
      </c>
      <c r="BE7" s="9">
        <f>'REV-REVCALC_CWS'!BG10</f>
        <v>3523500</v>
      </c>
      <c r="BF7" s="9">
        <f>'REV-REVCALC_CWS'!BH10</f>
        <v>3171150</v>
      </c>
      <c r="BG7" s="9">
        <f>'REV-REVCALC_CWS'!BI10</f>
        <v>3171150</v>
      </c>
      <c r="BH7" s="9">
        <f>'REV-REVCALC_CWS'!BJ10</f>
        <v>2818800</v>
      </c>
      <c r="BI7" s="9">
        <f>'REV-REVCALC_CWS'!BK10</f>
        <v>2466450</v>
      </c>
      <c r="BJ7" s="9">
        <f>'REV-REVCALC_CWS'!BL10</f>
        <v>2114100</v>
      </c>
    </row>
    <row r="8" spans="1:63" x14ac:dyDescent="0.15">
      <c r="B8" s="33" t="s">
        <v>374</v>
      </c>
      <c r="C8" s="9">
        <f>'REV-REVCALC_CWS'!E34</f>
        <v>0</v>
      </c>
      <c r="D8" s="9">
        <f>'REV-REVCALC_CWS'!F34</f>
        <v>0</v>
      </c>
      <c r="E8" s="9">
        <f>'REV-REVCALC_CWS'!G34</f>
        <v>0</v>
      </c>
      <c r="F8" s="9">
        <f>'REV-REVCALC_CWS'!H34</f>
        <v>0</v>
      </c>
      <c r="G8" s="9">
        <f>'REV-REVCALC_CWS'!I34</f>
        <v>0</v>
      </c>
      <c r="H8" s="9">
        <f>'REV-REVCALC_CWS'!J34</f>
        <v>0</v>
      </c>
      <c r="I8" s="9">
        <f>'REV-REVCALC_CWS'!K34</f>
        <v>0</v>
      </c>
      <c r="J8" s="9">
        <f>'REV-REVCALC_CWS'!L34</f>
        <v>0</v>
      </c>
      <c r="K8" s="9">
        <f>'REV-REVCALC_CWS'!M34</f>
        <v>0</v>
      </c>
      <c r="L8" s="9">
        <f>'REV-REVCALC_CWS'!N34</f>
        <v>1400</v>
      </c>
      <c r="M8" s="9">
        <f>'REV-REVCALC_CWS'!O34</f>
        <v>1400</v>
      </c>
      <c r="N8" s="9">
        <f>'REV-REVCALC_CWS'!P34</f>
        <v>2700</v>
      </c>
      <c r="O8" s="9">
        <f>'REV-REVCALC_CWS'!Q34</f>
        <v>3187.5</v>
      </c>
      <c r="P8" s="9">
        <f>'REV-REVCALC_CWS'!R34</f>
        <v>4312.5</v>
      </c>
      <c r="Q8" s="9">
        <f>'REV-REVCALC_CWS'!S34</f>
        <v>8625</v>
      </c>
      <c r="R8" s="9">
        <f>'REV-REVCALC_CWS'!T34</f>
        <v>8625</v>
      </c>
      <c r="S8" s="9">
        <f>'REV-REVCALC_CWS'!U34</f>
        <v>8625</v>
      </c>
      <c r="T8" s="9">
        <f>'REV-REVCALC_CWS'!V34</f>
        <v>8625</v>
      </c>
      <c r="U8" s="9">
        <f>'REV-REVCALC_CWS'!W34</f>
        <v>8625</v>
      </c>
      <c r="V8" s="9">
        <f>'REV-REVCALC_CWS'!X34</f>
        <v>9750</v>
      </c>
      <c r="W8" s="9">
        <f>'REV-REVCALC_CWS'!Y34</f>
        <v>10875</v>
      </c>
      <c r="X8" s="9">
        <f>'REV-REVCALC_CWS'!Z34</f>
        <v>10875</v>
      </c>
      <c r="Y8" s="9">
        <f>'REV-REVCALC_CWS'!AA34</f>
        <v>13125</v>
      </c>
      <c r="Z8" s="9">
        <f>'REV-REVCALC_CWS'!AB34</f>
        <v>13125</v>
      </c>
      <c r="AA8" s="9">
        <f>'REV-REVCALC_CWS'!AC34</f>
        <v>10200</v>
      </c>
      <c r="AB8" s="9">
        <f>'REV-REVCALC_CWS'!AD34</f>
        <v>16150</v>
      </c>
      <c r="AC8" s="9">
        <f>'REV-REVCALC_CWS'!AE34</f>
        <v>18275</v>
      </c>
      <c r="AD8" s="9">
        <f>'REV-REVCALC_CWS'!AF34</f>
        <v>18275</v>
      </c>
      <c r="AE8" s="9">
        <f>'REV-REVCALC_CWS'!AG34</f>
        <v>20400</v>
      </c>
      <c r="AF8" s="9">
        <f>'REV-REVCALC_CWS'!AH34</f>
        <v>20400</v>
      </c>
      <c r="AG8" s="9">
        <f>'REV-REVCALC_CWS'!AI34</f>
        <v>20400</v>
      </c>
      <c r="AH8" s="9">
        <f>'REV-REVCALC_CWS'!AJ34</f>
        <v>18275</v>
      </c>
      <c r="AI8" s="9">
        <f>'REV-REVCALC_CWS'!AK34</f>
        <v>18275</v>
      </c>
      <c r="AJ8" s="9">
        <f>'REV-REVCALC_CWS'!AL34</f>
        <v>16150</v>
      </c>
      <c r="AK8" s="9">
        <f>'REV-REVCALC_CWS'!AM34</f>
        <v>14237.5</v>
      </c>
      <c r="AL8" s="9">
        <f>'REV-REVCALC_CWS'!AN34</f>
        <v>12112.5</v>
      </c>
      <c r="AM8" s="9">
        <f>'REV-REVCALC_CWS'!AO34</f>
        <v>11655</v>
      </c>
      <c r="AN8" s="9">
        <f>'REV-REVCALC_CWS'!AP34</f>
        <v>18900</v>
      </c>
      <c r="AO8" s="9">
        <f>'REV-REVCALC_CWS'!AQ34</f>
        <v>21105</v>
      </c>
      <c r="AP8" s="9">
        <f>'REV-REVCALC_CWS'!AR34</f>
        <v>21105</v>
      </c>
      <c r="AQ8" s="9">
        <f>'REV-REVCALC_CWS'!AS34</f>
        <v>23625</v>
      </c>
      <c r="AR8" s="9">
        <f>'REV-REVCALC_CWS'!AT34</f>
        <v>23625</v>
      </c>
      <c r="AS8" s="9">
        <f>'REV-REVCALC_CWS'!AU34</f>
        <v>23625</v>
      </c>
      <c r="AT8" s="9">
        <f>'REV-REVCALC_CWS'!AV34</f>
        <v>21105</v>
      </c>
      <c r="AU8" s="9">
        <f>'REV-REVCALC_CWS'!AW34</f>
        <v>21105</v>
      </c>
      <c r="AV8" s="9">
        <f>'REV-REVCALC_CWS'!AX34</f>
        <v>18900</v>
      </c>
      <c r="AW8" s="9">
        <f>'REV-REVCALC_CWS'!AY34</f>
        <v>16380</v>
      </c>
      <c r="AX8" s="9">
        <f>'REV-REVCALC_CWS'!AZ34</f>
        <v>14175</v>
      </c>
      <c r="AY8" s="9">
        <f>'REV-REVCALC_CWS'!BA34</f>
        <v>8505</v>
      </c>
      <c r="AZ8" s="9">
        <f>'REV-REVCALC_CWS'!BB34</f>
        <v>13545</v>
      </c>
      <c r="BA8" s="9">
        <f>'REV-REVCALC_CWS'!BC34</f>
        <v>15120</v>
      </c>
      <c r="BB8" s="9">
        <f>'REV-REVCALC_CWS'!BD34</f>
        <v>15120</v>
      </c>
      <c r="BC8" s="9">
        <f>'REV-REVCALC_CWS'!BE34</f>
        <v>17010</v>
      </c>
      <c r="BD8" s="9">
        <f>'REV-REVCALC_CWS'!BF34</f>
        <v>17010</v>
      </c>
      <c r="BE8" s="9">
        <f>'REV-REVCALC_CWS'!BG34</f>
        <v>17010</v>
      </c>
      <c r="BF8" s="9">
        <f>'REV-REVCALC_CWS'!BH34</f>
        <v>15120</v>
      </c>
      <c r="BG8" s="9">
        <f>'REV-REVCALC_CWS'!BI34</f>
        <v>15120</v>
      </c>
      <c r="BH8" s="9">
        <f>'REV-REVCALC_CWS'!BJ34</f>
        <v>13545</v>
      </c>
      <c r="BI8" s="9">
        <f>'REV-REVCALC_CWS'!BK34</f>
        <v>11655</v>
      </c>
      <c r="BJ8" s="9">
        <f>'REV-REVCALC_CWS'!BL34</f>
        <v>10080</v>
      </c>
    </row>
    <row r="9" spans="1:63" x14ac:dyDescent="0.15">
      <c r="B9" s="33" t="s">
        <v>375</v>
      </c>
      <c r="C9" s="9">
        <f>'REV-REVCALC_CWS'!E35</f>
        <v>0</v>
      </c>
      <c r="D9" s="9">
        <f>'REV-REVCALC_CWS'!F35</f>
        <v>0</v>
      </c>
      <c r="E9" s="9">
        <f>'REV-REVCALC_CWS'!G35</f>
        <v>0</v>
      </c>
      <c r="F9" s="9">
        <f>'REV-REVCALC_CWS'!H35</f>
        <v>0</v>
      </c>
      <c r="G9" s="9">
        <f>'REV-REVCALC_CWS'!I35</f>
        <v>0</v>
      </c>
      <c r="H9" s="9">
        <f>'REV-REVCALC_CWS'!J35</f>
        <v>0</v>
      </c>
      <c r="I9" s="9">
        <f>'REV-REVCALC_CWS'!K35</f>
        <v>0</v>
      </c>
      <c r="J9" s="9">
        <f>'REV-REVCALC_CWS'!L35</f>
        <v>0</v>
      </c>
      <c r="K9" s="9">
        <f>'REV-REVCALC_CWS'!M35</f>
        <v>0</v>
      </c>
      <c r="L9" s="9">
        <f>'REV-REVCALC_CWS'!N35</f>
        <v>350</v>
      </c>
      <c r="M9" s="9">
        <f>'REV-REVCALC_CWS'!O35</f>
        <v>350</v>
      </c>
      <c r="N9" s="9">
        <f>'REV-REVCALC_CWS'!P35</f>
        <v>675</v>
      </c>
      <c r="O9" s="9">
        <f>'REV-REVCALC_CWS'!Q35</f>
        <v>425</v>
      </c>
      <c r="P9" s="9">
        <f>'REV-REVCALC_CWS'!R35</f>
        <v>575</v>
      </c>
      <c r="Q9" s="9">
        <f>'REV-REVCALC_CWS'!S35</f>
        <v>1150</v>
      </c>
      <c r="R9" s="9">
        <f>'REV-REVCALC_CWS'!T35</f>
        <v>1150</v>
      </c>
      <c r="S9" s="9">
        <f>'REV-REVCALC_CWS'!U35</f>
        <v>1150</v>
      </c>
      <c r="T9" s="9">
        <f>'REV-REVCALC_CWS'!V35</f>
        <v>1150</v>
      </c>
      <c r="U9" s="9">
        <f>'REV-REVCALC_CWS'!W35</f>
        <v>1150</v>
      </c>
      <c r="V9" s="9">
        <f>'REV-REVCALC_CWS'!X35</f>
        <v>1300</v>
      </c>
      <c r="W9" s="9">
        <f>'REV-REVCALC_CWS'!Y35</f>
        <v>1450</v>
      </c>
      <c r="X9" s="9">
        <f>'REV-REVCALC_CWS'!Z35</f>
        <v>1800</v>
      </c>
      <c r="Y9" s="9">
        <f>'REV-REVCALC_CWS'!AA35</f>
        <v>2100</v>
      </c>
      <c r="Z9" s="9">
        <f>'REV-REVCALC_CWS'!AB35</f>
        <v>2425</v>
      </c>
      <c r="AA9" s="9">
        <f>'REV-REVCALC_CWS'!AC35</f>
        <v>1625</v>
      </c>
      <c r="AB9" s="9">
        <f>'REV-REVCALC_CWS'!AD35</f>
        <v>2475</v>
      </c>
      <c r="AC9" s="9">
        <f>'REV-REVCALC_CWS'!AE35</f>
        <v>3300</v>
      </c>
      <c r="AD9" s="9">
        <f>'REV-REVCALC_CWS'!AF35</f>
        <v>3300</v>
      </c>
      <c r="AE9" s="9">
        <f>'REV-REVCALC_CWS'!AG35</f>
        <v>3550</v>
      </c>
      <c r="AF9" s="9">
        <f>'REV-REVCALC_CWS'!AH35</f>
        <v>3550</v>
      </c>
      <c r="AG9" s="9">
        <f>'REV-REVCALC_CWS'!AI35</f>
        <v>3550</v>
      </c>
      <c r="AH9" s="9">
        <f>'REV-REVCALC_CWS'!AJ35</f>
        <v>3450</v>
      </c>
      <c r="AI9" s="9">
        <f>'REV-REVCALC_CWS'!AK35</f>
        <v>3600</v>
      </c>
      <c r="AJ9" s="9">
        <f>'REV-REVCALC_CWS'!AL35</f>
        <v>3700</v>
      </c>
      <c r="AK9" s="9">
        <f>'REV-REVCALC_CWS'!AM35</f>
        <v>3775</v>
      </c>
      <c r="AL9" s="9">
        <f>'REV-REVCALC_CWS'!AN35</f>
        <v>3850</v>
      </c>
      <c r="AM9" s="9">
        <f>'REV-REVCALC_CWS'!AO35</f>
        <v>3570</v>
      </c>
      <c r="AN9" s="9">
        <f>'REV-REVCALC_CWS'!AP35</f>
        <v>5565</v>
      </c>
      <c r="AO9" s="9">
        <f>'REV-REVCALC_CWS'!AQ35</f>
        <v>6965</v>
      </c>
      <c r="AP9" s="9">
        <f>'REV-REVCALC_CWS'!AR35</f>
        <v>6965</v>
      </c>
      <c r="AQ9" s="9">
        <f>'REV-REVCALC_CWS'!AS35</f>
        <v>7595</v>
      </c>
      <c r="AR9" s="9">
        <f>'REV-REVCALC_CWS'!AT35</f>
        <v>7595</v>
      </c>
      <c r="AS9" s="9">
        <f>'REV-REVCALC_CWS'!AU35</f>
        <v>7595</v>
      </c>
      <c r="AT9" s="9">
        <f>'REV-REVCALC_CWS'!AV35</f>
        <v>7175</v>
      </c>
      <c r="AU9" s="9">
        <f>'REV-REVCALC_CWS'!AW35</f>
        <v>7385</v>
      </c>
      <c r="AV9" s="9">
        <f>'REV-REVCALC_CWS'!AX35</f>
        <v>7280</v>
      </c>
      <c r="AW9" s="9">
        <f>'REV-REVCALC_CWS'!AY35</f>
        <v>7105</v>
      </c>
      <c r="AX9" s="9">
        <f>'REV-REVCALC_CWS'!AZ35</f>
        <v>6965</v>
      </c>
      <c r="AY9" s="9">
        <f>'REV-REVCALC_CWS'!BA35</f>
        <v>4515</v>
      </c>
      <c r="AZ9" s="9">
        <f>'REV-REVCALC_CWS'!BB35</f>
        <v>7070</v>
      </c>
      <c r="BA9" s="9">
        <f>'REV-REVCALC_CWS'!BC35</f>
        <v>8645</v>
      </c>
      <c r="BB9" s="9">
        <f>'REV-REVCALC_CWS'!BD35</f>
        <v>8645</v>
      </c>
      <c r="BC9" s="9">
        <f>'REV-REVCALC_CWS'!BE35</f>
        <v>9485</v>
      </c>
      <c r="BD9" s="9">
        <f>'REV-REVCALC_CWS'!BF35</f>
        <v>9485</v>
      </c>
      <c r="BE9" s="9">
        <f>'REV-REVCALC_CWS'!BG35</f>
        <v>9485</v>
      </c>
      <c r="BF9" s="9">
        <f>'REV-REVCALC_CWS'!BH35</f>
        <v>8855</v>
      </c>
      <c r="BG9" s="9">
        <f>'REV-REVCALC_CWS'!BI35</f>
        <v>9065</v>
      </c>
      <c r="BH9" s="9">
        <f>'REV-REVCALC_CWS'!BJ35</f>
        <v>8785</v>
      </c>
      <c r="BI9" s="9">
        <f>'REV-REVCALC_CWS'!BK35</f>
        <v>8400</v>
      </c>
      <c r="BJ9" s="9">
        <f>'REV-REVCALC_CWS'!BL35</f>
        <v>8085</v>
      </c>
    </row>
    <row r="10" spans="1:63" x14ac:dyDescent="0.15">
      <c r="B10" s="33" t="s">
        <v>1100</v>
      </c>
      <c r="C10" s="9">
        <f>'REV-REVCALC_CWS'!E38</f>
        <v>0</v>
      </c>
      <c r="D10" s="9">
        <f>'REV-REVCALC_CWS'!F38</f>
        <v>0</v>
      </c>
      <c r="E10" s="9">
        <f>'REV-REVCALC_CWS'!G38</f>
        <v>0</v>
      </c>
      <c r="F10" s="9">
        <f>'REV-REVCALC_CWS'!H38</f>
        <v>0</v>
      </c>
      <c r="G10" s="9">
        <f>'REV-REVCALC_CWS'!I38</f>
        <v>0</v>
      </c>
      <c r="H10" s="9">
        <f>'REV-REVCALC_CWS'!J38</f>
        <v>0</v>
      </c>
      <c r="I10" s="9">
        <f>'REV-REVCALC_CWS'!K38</f>
        <v>0</v>
      </c>
      <c r="J10" s="9">
        <f>'REV-REVCALC_CWS'!L38</f>
        <v>0</v>
      </c>
      <c r="K10" s="9">
        <f>'REV-REVCALC_CWS'!M38</f>
        <v>0</v>
      </c>
      <c r="L10" s="9">
        <f>'REV-REVCALC_CWS'!N38</f>
        <v>125</v>
      </c>
      <c r="M10" s="9">
        <f>'REV-REVCALC_CWS'!O38</f>
        <v>125</v>
      </c>
      <c r="N10" s="9">
        <f>'REV-REVCALC_CWS'!P38</f>
        <v>250</v>
      </c>
      <c r="O10" s="9">
        <f>'REV-REVCALC_CWS'!Q38</f>
        <v>300</v>
      </c>
      <c r="P10" s="9">
        <f>'REV-REVCALC_CWS'!R38</f>
        <v>400</v>
      </c>
      <c r="Q10" s="9">
        <f>'REV-REVCALC_CWS'!S38</f>
        <v>800</v>
      </c>
      <c r="R10" s="9">
        <f>'REV-REVCALC_CWS'!T38</f>
        <v>800</v>
      </c>
      <c r="S10" s="9">
        <f>'REV-REVCALC_CWS'!U38</f>
        <v>800</v>
      </c>
      <c r="T10" s="9">
        <f>'REV-REVCALC_CWS'!V38</f>
        <v>800</v>
      </c>
      <c r="U10" s="9">
        <f>'REV-REVCALC_CWS'!W38</f>
        <v>800</v>
      </c>
      <c r="V10" s="9">
        <f>'REV-REVCALC_CWS'!X38</f>
        <v>900</v>
      </c>
      <c r="W10" s="9">
        <f>'REV-REVCALC_CWS'!Y38</f>
        <v>1000</v>
      </c>
      <c r="X10" s="9">
        <f>'REV-REVCALC_CWS'!Z38</f>
        <v>1000</v>
      </c>
      <c r="Y10" s="9">
        <f>'REV-REVCALC_CWS'!AA38</f>
        <v>1175</v>
      </c>
      <c r="Z10" s="9">
        <f>'REV-REVCALC_CWS'!AB38</f>
        <v>1175</v>
      </c>
      <c r="AA10" s="9">
        <f>'REV-REVCALC_CWS'!AC38</f>
        <v>1800</v>
      </c>
      <c r="AB10" s="9">
        <f>'REV-REVCALC_CWS'!AD38</f>
        <v>2900</v>
      </c>
      <c r="AC10" s="9">
        <f>'REV-REVCALC_CWS'!AE38</f>
        <v>3250</v>
      </c>
      <c r="AD10" s="9">
        <f>'REV-REVCALC_CWS'!AF38</f>
        <v>3250</v>
      </c>
      <c r="AE10" s="9">
        <f>'REV-REVCALC_CWS'!AG38</f>
        <v>3600</v>
      </c>
      <c r="AF10" s="9">
        <f>'REV-REVCALC_CWS'!AH38</f>
        <v>3600</v>
      </c>
      <c r="AG10" s="9">
        <f>'REV-REVCALC_CWS'!AI38</f>
        <v>3600</v>
      </c>
      <c r="AH10" s="9">
        <f>'REV-REVCALC_CWS'!AJ38</f>
        <v>3250</v>
      </c>
      <c r="AI10" s="9">
        <f>'REV-REVCALC_CWS'!AK38</f>
        <v>3250</v>
      </c>
      <c r="AJ10" s="9">
        <f>'REV-REVCALC_CWS'!AL38</f>
        <v>2900</v>
      </c>
      <c r="AK10" s="9">
        <f>'REV-REVCALC_CWS'!AM38</f>
        <v>2525</v>
      </c>
      <c r="AL10" s="9">
        <f>'REV-REVCALC_CWS'!AN38</f>
        <v>2175</v>
      </c>
      <c r="AM10" s="9">
        <f>'REV-REVCALC_CWS'!AO38</f>
        <v>3775</v>
      </c>
      <c r="AN10" s="9">
        <f>'REV-REVCALC_CWS'!AP38</f>
        <v>6000</v>
      </c>
      <c r="AO10" s="9">
        <f>'REV-REVCALC_CWS'!AQ38</f>
        <v>6775</v>
      </c>
      <c r="AP10" s="9">
        <f>'REV-REVCALC_CWS'!AR38</f>
        <v>6775</v>
      </c>
      <c r="AQ10" s="9">
        <f>'REV-REVCALC_CWS'!AS38</f>
        <v>7500</v>
      </c>
      <c r="AR10" s="9">
        <f>'REV-REVCALC_CWS'!AT38</f>
        <v>7500</v>
      </c>
      <c r="AS10" s="9">
        <f>'REV-REVCALC_CWS'!AU38</f>
        <v>7500</v>
      </c>
      <c r="AT10" s="9">
        <f>'REV-REVCALC_CWS'!AV38</f>
        <v>6775</v>
      </c>
      <c r="AU10" s="9">
        <f>'REV-REVCALC_CWS'!AW38</f>
        <v>6775</v>
      </c>
      <c r="AV10" s="9">
        <f>'REV-REVCALC_CWS'!AX38</f>
        <v>6000</v>
      </c>
      <c r="AW10" s="9">
        <f>'REV-REVCALC_CWS'!AY38</f>
        <v>5275</v>
      </c>
      <c r="AX10" s="9">
        <f>'REV-REVCALC_CWS'!AZ38</f>
        <v>4500</v>
      </c>
      <c r="AY10" s="9">
        <f>'REV-REVCALC_CWS'!BA38</f>
        <v>6075</v>
      </c>
      <c r="AZ10" s="9">
        <f>'REV-REVCALC_CWS'!BB38</f>
        <v>9725</v>
      </c>
      <c r="BA10" s="9">
        <f>'REV-REVCALC_CWS'!BC38</f>
        <v>10950</v>
      </c>
      <c r="BB10" s="9">
        <f>'REV-REVCALC_CWS'!BD38</f>
        <v>10950</v>
      </c>
      <c r="BC10" s="9">
        <f>'REV-REVCALC_CWS'!BE38</f>
        <v>12150</v>
      </c>
      <c r="BD10" s="9">
        <f>'REV-REVCALC_CWS'!BF38</f>
        <v>12150</v>
      </c>
      <c r="BE10" s="9">
        <f>'REV-REVCALC_CWS'!BG38</f>
        <v>12150</v>
      </c>
      <c r="BF10" s="9">
        <f>'REV-REVCALC_CWS'!BH38</f>
        <v>10950</v>
      </c>
      <c r="BG10" s="9">
        <f>'REV-REVCALC_CWS'!BI38</f>
        <v>10950</v>
      </c>
      <c r="BH10" s="9">
        <f>'REV-REVCALC_CWS'!BJ38</f>
        <v>9725</v>
      </c>
      <c r="BI10" s="9">
        <f>'REV-REVCALC_CWS'!BK38</f>
        <v>8525</v>
      </c>
      <c r="BJ10" s="9">
        <f>'REV-REVCALC_CWS'!BL38</f>
        <v>7300</v>
      </c>
    </row>
    <row r="11" spans="1:63" x14ac:dyDescent="0.15">
      <c r="B11" s="33" t="s">
        <v>377</v>
      </c>
      <c r="C11" s="9">
        <f>'REV-REVCALC_CWS'!E39</f>
        <v>0</v>
      </c>
      <c r="D11" s="9">
        <f>'REV-REVCALC_CWS'!F39</f>
        <v>0</v>
      </c>
      <c r="E11" s="9">
        <f>'REV-REVCALC_CWS'!G39</f>
        <v>0</v>
      </c>
      <c r="F11" s="9">
        <f>'REV-REVCALC_CWS'!H39</f>
        <v>0</v>
      </c>
      <c r="G11" s="9">
        <f>'REV-REVCALC_CWS'!I39</f>
        <v>0</v>
      </c>
      <c r="H11" s="9">
        <f>'REV-REVCALC_CWS'!J39</f>
        <v>0</v>
      </c>
      <c r="I11" s="9">
        <f>'REV-REVCALC_CWS'!K39</f>
        <v>0</v>
      </c>
      <c r="J11" s="9">
        <f>'REV-REVCALC_CWS'!L39</f>
        <v>0</v>
      </c>
      <c r="K11" s="9">
        <f>'REV-REVCALC_CWS'!M39</f>
        <v>0</v>
      </c>
      <c r="L11" s="9">
        <f>'REV-REVCALC_CWS'!N39</f>
        <v>450</v>
      </c>
      <c r="M11" s="9">
        <f>'REV-REVCALC_CWS'!O39</f>
        <v>450</v>
      </c>
      <c r="N11" s="9">
        <f>'REV-REVCALC_CWS'!P39</f>
        <v>900</v>
      </c>
      <c r="O11" s="9">
        <f>'REV-REVCALC_CWS'!Q39</f>
        <v>2025</v>
      </c>
      <c r="P11" s="9">
        <f>'REV-REVCALC_CWS'!R39</f>
        <v>2700</v>
      </c>
      <c r="Q11" s="9">
        <f>'REV-REVCALC_CWS'!S39</f>
        <v>5400</v>
      </c>
      <c r="R11" s="9">
        <f>'REV-REVCALC_CWS'!T39</f>
        <v>5400</v>
      </c>
      <c r="S11" s="9">
        <f>'REV-REVCALC_CWS'!U39</f>
        <v>5400</v>
      </c>
      <c r="T11" s="9">
        <f>'REV-REVCALC_CWS'!V39</f>
        <v>5400</v>
      </c>
      <c r="U11" s="9">
        <f>'REV-REVCALC_CWS'!W39</f>
        <v>5400</v>
      </c>
      <c r="V11" s="9">
        <f>'REV-REVCALC_CWS'!X39</f>
        <v>6075</v>
      </c>
      <c r="W11" s="9">
        <f>'REV-REVCALC_CWS'!Y39</f>
        <v>6750</v>
      </c>
      <c r="X11" s="9">
        <f>'REV-REVCALC_CWS'!Z39</f>
        <v>7593.75</v>
      </c>
      <c r="Y11" s="9">
        <f>'REV-REVCALC_CWS'!AA39</f>
        <v>8775</v>
      </c>
      <c r="Z11" s="9">
        <f>'REV-REVCALC_CWS'!AB39</f>
        <v>9618.75</v>
      </c>
      <c r="AA11" s="9">
        <f>'REV-REVCALC_CWS'!AC39</f>
        <v>16065</v>
      </c>
      <c r="AB11" s="9">
        <f>'REV-REVCALC_CWS'!AD39</f>
        <v>25245</v>
      </c>
      <c r="AC11" s="9">
        <f>'REV-REVCALC_CWS'!AE39</f>
        <v>30982.5</v>
      </c>
      <c r="AD11" s="9">
        <f>'REV-REVCALC_CWS'!AF39</f>
        <v>30982.5</v>
      </c>
      <c r="AE11" s="9">
        <f>'REV-REVCALC_CWS'!AG39</f>
        <v>33660</v>
      </c>
      <c r="AF11" s="9">
        <f>'REV-REVCALC_CWS'!AH39</f>
        <v>33660</v>
      </c>
      <c r="AG11" s="9">
        <f>'REV-REVCALC_CWS'!AI39</f>
        <v>33660</v>
      </c>
      <c r="AH11" s="9">
        <f>'REV-REVCALC_CWS'!AJ39</f>
        <v>31747.5</v>
      </c>
      <c r="AI11" s="9">
        <f>'REV-REVCALC_CWS'!AK39</f>
        <v>32512.5</v>
      </c>
      <c r="AJ11" s="9">
        <f>'REV-REVCALC_CWS'!AL39</f>
        <v>30791.25</v>
      </c>
      <c r="AK11" s="9">
        <f>'REV-REVCALC_CWS'!AM39</f>
        <v>29261.25</v>
      </c>
      <c r="AL11" s="9">
        <f>'REV-REVCALC_CWS'!AN39</f>
        <v>27540</v>
      </c>
      <c r="AM11" s="9">
        <f>'REV-REVCALC_CWS'!AO39</f>
        <v>47587.5</v>
      </c>
      <c r="AN11" s="9">
        <f>'REV-REVCALC_CWS'!AP39</f>
        <v>75330</v>
      </c>
      <c r="AO11" s="9">
        <f>'REV-REVCALC_CWS'!AQ39</f>
        <v>87682.5</v>
      </c>
      <c r="AP11" s="9">
        <f>'REV-REVCALC_CWS'!AR39</f>
        <v>87682.5</v>
      </c>
      <c r="AQ11" s="9">
        <f>'REV-REVCALC_CWS'!AS39</f>
        <v>96390</v>
      </c>
      <c r="AR11" s="9">
        <f>'REV-REVCALC_CWS'!AT39</f>
        <v>96390</v>
      </c>
      <c r="AS11" s="9">
        <f>'REV-REVCALC_CWS'!AU39</f>
        <v>96390</v>
      </c>
      <c r="AT11" s="9">
        <f>'REV-REVCALC_CWS'!AV39</f>
        <v>88492.5</v>
      </c>
      <c r="AU11" s="9">
        <f>'REV-REVCALC_CWS'!AW39</f>
        <v>89302.5</v>
      </c>
      <c r="AV11" s="9">
        <f>'REV-REVCALC_CWS'!AX39</f>
        <v>81202.5</v>
      </c>
      <c r="AW11" s="9">
        <f>'REV-REVCALC_CWS'!AY39</f>
        <v>73710</v>
      </c>
      <c r="AX11" s="9">
        <f>'REV-REVCALC_CWS'!AZ39</f>
        <v>65610</v>
      </c>
      <c r="AY11" s="9">
        <f>'REV-REVCALC_CWS'!BA39</f>
        <v>96795</v>
      </c>
      <c r="AZ11" s="9">
        <f>'REV-REVCALC_CWS'!BB39</f>
        <v>154102.5</v>
      </c>
      <c r="BA11" s="9">
        <f>'REV-REVCALC_CWS'!BC39</f>
        <v>176377.5</v>
      </c>
      <c r="BB11" s="9">
        <f>'REV-REVCALC_CWS'!BD39</f>
        <v>176377.5</v>
      </c>
      <c r="BC11" s="9">
        <f>'REV-REVCALC_CWS'!BE39</f>
        <v>194805</v>
      </c>
      <c r="BD11" s="9">
        <f>'REV-REVCALC_CWS'!BF39</f>
        <v>194805</v>
      </c>
      <c r="BE11" s="9">
        <f>'REV-REVCALC_CWS'!BG39</f>
        <v>194805</v>
      </c>
      <c r="BF11" s="9">
        <f>'REV-REVCALC_CWS'!BH39</f>
        <v>177187.5</v>
      </c>
      <c r="BG11" s="9">
        <f>'REV-REVCALC_CWS'!BI39</f>
        <v>177997.5</v>
      </c>
      <c r="BH11" s="9">
        <f>'REV-REVCALC_CWS'!BJ39</f>
        <v>159975</v>
      </c>
      <c r="BI11" s="9">
        <f>'REV-REVCALC_CWS'!BK39</f>
        <v>142762.5</v>
      </c>
      <c r="BJ11" s="9">
        <f>'REV-REVCALC_CWS'!BL39</f>
        <v>124740</v>
      </c>
    </row>
    <row r="12" spans="1:63" x14ac:dyDescent="0.15">
      <c r="B12" s="33" t="s">
        <v>376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0</v>
      </c>
      <c r="G12" s="9">
        <f t="shared" si="0"/>
        <v>0</v>
      </c>
      <c r="H12" s="9">
        <f t="shared" si="0"/>
        <v>0</v>
      </c>
      <c r="I12" s="9">
        <f t="shared" si="0"/>
        <v>0</v>
      </c>
      <c r="J12" s="9">
        <f t="shared" si="0"/>
        <v>0</v>
      </c>
      <c r="K12" s="9">
        <f t="shared" si="0"/>
        <v>0</v>
      </c>
      <c r="L12" s="9">
        <f t="shared" si="0"/>
        <v>40325</v>
      </c>
      <c r="M12" s="9">
        <f t="shared" si="0"/>
        <v>40325</v>
      </c>
      <c r="N12" s="9">
        <f t="shared" si="0"/>
        <v>78525</v>
      </c>
      <c r="O12" s="9">
        <f t="shared" si="0"/>
        <v>125562.5</v>
      </c>
      <c r="P12" s="9">
        <f t="shared" si="0"/>
        <v>168862.5</v>
      </c>
      <c r="Q12" s="9">
        <f t="shared" si="0"/>
        <v>337725</v>
      </c>
      <c r="R12" s="9">
        <f t="shared" si="0"/>
        <v>337725</v>
      </c>
      <c r="S12" s="9">
        <f t="shared" si="0"/>
        <v>337725</v>
      </c>
      <c r="T12" s="9">
        <f t="shared" si="0"/>
        <v>337725</v>
      </c>
      <c r="U12" s="9">
        <f t="shared" si="0"/>
        <v>337725</v>
      </c>
      <c r="V12" s="9">
        <f t="shared" si="0"/>
        <v>381025</v>
      </c>
      <c r="W12" s="9">
        <f t="shared" si="0"/>
        <v>424325</v>
      </c>
      <c r="X12" s="9">
        <f t="shared" si="0"/>
        <v>425518.75</v>
      </c>
      <c r="Y12" s="9">
        <f t="shared" si="0"/>
        <v>507800</v>
      </c>
      <c r="Z12" s="9">
        <f t="shared" si="0"/>
        <v>508968.75</v>
      </c>
      <c r="AA12" s="9">
        <f t="shared" si="0"/>
        <v>641690</v>
      </c>
      <c r="AB12" s="9">
        <f t="shared" si="0"/>
        <v>1025970</v>
      </c>
      <c r="AC12" s="9">
        <f t="shared" si="0"/>
        <v>1157407.5</v>
      </c>
      <c r="AD12" s="9">
        <f t="shared" si="0"/>
        <v>1157407.5</v>
      </c>
      <c r="AE12" s="9">
        <f t="shared" si="0"/>
        <v>1285210</v>
      </c>
      <c r="AF12" s="9">
        <f t="shared" si="0"/>
        <v>1285210</v>
      </c>
      <c r="AG12" s="9">
        <f t="shared" si="0"/>
        <v>1285210</v>
      </c>
      <c r="AH12" s="9">
        <f t="shared" si="0"/>
        <v>1158322.5</v>
      </c>
      <c r="AI12" s="9">
        <f t="shared" si="0"/>
        <v>1159237.5</v>
      </c>
      <c r="AJ12" s="9">
        <f t="shared" si="0"/>
        <v>1032741.25</v>
      </c>
      <c r="AK12" s="9">
        <f t="shared" si="0"/>
        <v>906598.75</v>
      </c>
      <c r="AL12" s="9">
        <f t="shared" si="0"/>
        <v>780077.5</v>
      </c>
      <c r="AM12" s="9">
        <f t="shared" si="0"/>
        <v>1166387.5</v>
      </c>
      <c r="AN12" s="9">
        <f t="shared" si="0"/>
        <v>1860795</v>
      </c>
      <c r="AO12" s="9">
        <f t="shared" si="0"/>
        <v>2099827.5</v>
      </c>
      <c r="AP12" s="9">
        <f t="shared" si="0"/>
        <v>2099827.5</v>
      </c>
      <c r="AQ12" s="9">
        <f t="shared" si="0"/>
        <v>2328860</v>
      </c>
      <c r="AR12" s="9">
        <f t="shared" si="0"/>
        <v>2328860</v>
      </c>
      <c r="AS12" s="9">
        <f t="shared" si="0"/>
        <v>2328860</v>
      </c>
      <c r="AT12" s="9">
        <f t="shared" si="0"/>
        <v>2100847.5</v>
      </c>
      <c r="AU12" s="9">
        <f t="shared" si="0"/>
        <v>2101867.5</v>
      </c>
      <c r="AV12" s="9">
        <f t="shared" si="0"/>
        <v>1868382.5</v>
      </c>
      <c r="AW12" s="9">
        <f t="shared" si="0"/>
        <v>1641020</v>
      </c>
      <c r="AX12" s="9">
        <f t="shared" si="0"/>
        <v>1407500</v>
      </c>
      <c r="AY12" s="9">
        <f t="shared" si="0"/>
        <v>1877640</v>
      </c>
      <c r="AZ12" s="9">
        <f t="shared" si="0"/>
        <v>3003242.5</v>
      </c>
      <c r="BA12" s="9">
        <f t="shared" si="0"/>
        <v>3382242.5</v>
      </c>
      <c r="BB12" s="9">
        <f t="shared" si="0"/>
        <v>3382242.5</v>
      </c>
      <c r="BC12" s="9">
        <f t="shared" si="0"/>
        <v>3756950</v>
      </c>
      <c r="BD12" s="9">
        <f t="shared" si="0"/>
        <v>3756950</v>
      </c>
      <c r="BE12" s="9">
        <f t="shared" si="0"/>
        <v>3756950</v>
      </c>
      <c r="BF12" s="9">
        <f t="shared" si="0"/>
        <v>3383262.5</v>
      </c>
      <c r="BG12" s="9">
        <f t="shared" si="0"/>
        <v>3384282.5</v>
      </c>
      <c r="BH12" s="9">
        <f t="shared" si="0"/>
        <v>3010830</v>
      </c>
      <c r="BI12" s="9">
        <f t="shared" si="0"/>
        <v>2637792.5</v>
      </c>
      <c r="BJ12" s="9">
        <f t="shared" si="0"/>
        <v>2264305</v>
      </c>
      <c r="BK12" s="66">
        <f>SUM(C12:BJ12)</f>
        <v>78194670</v>
      </c>
    </row>
    <row r="13" spans="1:63" s="37" customFormat="1" x14ac:dyDescent="0.15">
      <c r="B13" s="37" t="s">
        <v>309</v>
      </c>
      <c r="N13" s="38">
        <f>SUM(C7:N11)</f>
        <v>159175</v>
      </c>
      <c r="Z13" s="38">
        <f>SUM(O7:Z11)</f>
        <v>4230687.5</v>
      </c>
      <c r="AL13" s="38">
        <f>SUM(AA7:AL11)</f>
        <v>12875082.5</v>
      </c>
      <c r="AX13" s="38">
        <f>SUM(AM7:AX11)</f>
        <v>23333035</v>
      </c>
      <c r="BJ13" s="38">
        <f>SUM(AY7:BJ11)</f>
        <v>37596690</v>
      </c>
      <c r="BK13" s="65">
        <f>SUM(C13:BJ13)</f>
        <v>78194670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649</v>
      </c>
    </row>
    <row r="17" spans="2:62" x14ac:dyDescent="0.15">
      <c r="C17" s="363" t="s">
        <v>35</v>
      </c>
      <c r="D17" s="363"/>
      <c r="E17" s="363"/>
      <c r="F17" s="363"/>
      <c r="G17" s="363"/>
      <c r="H17" s="363"/>
      <c r="I17" s="363"/>
      <c r="J17" s="363"/>
      <c r="K17" s="363"/>
      <c r="L17" s="363"/>
      <c r="M17" s="363"/>
      <c r="N17" s="363"/>
      <c r="O17" s="363" t="s">
        <v>36</v>
      </c>
      <c r="P17" s="363"/>
      <c r="Q17" s="363"/>
      <c r="R17" s="363"/>
      <c r="S17" s="363"/>
      <c r="T17" s="363"/>
      <c r="U17" s="363"/>
      <c r="V17" s="363"/>
      <c r="W17" s="363"/>
      <c r="X17" s="363"/>
      <c r="Y17" s="363"/>
      <c r="Z17" s="363"/>
      <c r="AA17" s="363" t="s">
        <v>37</v>
      </c>
      <c r="AB17" s="363"/>
      <c r="AC17" s="363"/>
      <c r="AD17" s="363"/>
      <c r="AE17" s="363"/>
      <c r="AF17" s="363"/>
      <c r="AG17" s="363"/>
      <c r="AH17" s="363"/>
      <c r="AI17" s="363"/>
      <c r="AJ17" s="363"/>
      <c r="AK17" s="363"/>
      <c r="AL17" s="363"/>
      <c r="AM17" s="363" t="s">
        <v>38</v>
      </c>
      <c r="AN17" s="363"/>
      <c r="AO17" s="363"/>
      <c r="AP17" s="363"/>
      <c r="AQ17" s="363"/>
      <c r="AR17" s="363"/>
      <c r="AS17" s="363"/>
      <c r="AT17" s="363"/>
      <c r="AU17" s="363"/>
      <c r="AV17" s="363"/>
      <c r="AW17" s="363"/>
      <c r="AX17" s="363"/>
      <c r="AY17" s="363" t="s">
        <v>39</v>
      </c>
      <c r="AZ17" s="363"/>
      <c r="BA17" s="363"/>
      <c r="BB17" s="363"/>
      <c r="BC17" s="363"/>
      <c r="BD17" s="363"/>
      <c r="BE17" s="363"/>
      <c r="BF17" s="363"/>
      <c r="BG17" s="363"/>
      <c r="BH17" s="363"/>
      <c r="BI17" s="363"/>
      <c r="BJ17" s="363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376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0</v>
      </c>
      <c r="G20" s="9">
        <f>'FIN-P&amp;L_CWS'!I129</f>
        <v>0</v>
      </c>
      <c r="H20" s="9">
        <f>'FIN-P&amp;L_CWS'!J129</f>
        <v>0</v>
      </c>
      <c r="I20" s="9">
        <f>'FIN-P&amp;L_CWS'!K129</f>
        <v>0</v>
      </c>
      <c r="J20" s="9">
        <f>'FIN-P&amp;L_CWS'!L129</f>
        <v>0</v>
      </c>
      <c r="K20" s="9">
        <f>'FIN-P&amp;L_CWS'!M129</f>
        <v>0</v>
      </c>
      <c r="L20" s="9">
        <f>'FIN-P&amp;L_CWS'!N129</f>
        <v>23054</v>
      </c>
      <c r="M20" s="9">
        <f>'FIN-P&amp;L_CWS'!O129</f>
        <v>23054</v>
      </c>
      <c r="N20" s="9">
        <f>'FIN-P&amp;L_CWS'!P129</f>
        <v>44892</v>
      </c>
      <c r="O20" s="9">
        <f>'FIN-P&amp;L_CWS'!Q129</f>
        <v>100967.6</v>
      </c>
      <c r="P20" s="9">
        <f>'FIN-P&amp;L_CWS'!R129</f>
        <v>135786.6</v>
      </c>
      <c r="Q20" s="9">
        <f>'FIN-P&amp;L_CWS'!S129</f>
        <v>271573.2</v>
      </c>
      <c r="R20" s="9">
        <f>'FIN-P&amp;L_CWS'!T129</f>
        <v>271573.2</v>
      </c>
      <c r="S20" s="9">
        <f>'FIN-P&amp;L_CWS'!U129</f>
        <v>271573.2</v>
      </c>
      <c r="T20" s="9">
        <f>'FIN-P&amp;L_CWS'!V129</f>
        <v>271573.2</v>
      </c>
      <c r="U20" s="9">
        <f>'FIN-P&amp;L_CWS'!W129</f>
        <v>271573.2</v>
      </c>
      <c r="V20" s="9">
        <f>'FIN-P&amp;L_CWS'!X129</f>
        <v>306392.2</v>
      </c>
      <c r="W20" s="9">
        <f>'FIN-P&amp;L_CWS'!Y129</f>
        <v>341211.2</v>
      </c>
      <c r="X20" s="9">
        <f>'FIN-P&amp;L_CWS'!Z129</f>
        <v>342404.95</v>
      </c>
      <c r="Y20" s="9">
        <f>'FIN-P&amp;L_CWS'!AA129</f>
        <v>408572.3</v>
      </c>
      <c r="Z20" s="9">
        <f>'FIN-P&amp;L_CWS'!AB129</f>
        <v>409741.05</v>
      </c>
      <c r="AA20" s="9">
        <f>'FIN-P&amp;L_CWS'!AC129</f>
        <v>546135.19999999995</v>
      </c>
      <c r="AB20" s="9">
        <f>'FIN-P&amp;L_CWS'!AD129</f>
        <v>873082.32000000007</v>
      </c>
      <c r="AC20" s="9">
        <f>'FIN-P&amp;L_CWS'!AE129</f>
        <v>985408.86</v>
      </c>
      <c r="AD20" s="9">
        <f>'FIN-P&amp;L_CWS'!AF129</f>
        <v>985408.86</v>
      </c>
      <c r="AE20" s="9">
        <f>'FIN-P&amp;L_CWS'!AG129</f>
        <v>1094100.3999999999</v>
      </c>
      <c r="AF20" s="9">
        <f>'FIN-P&amp;L_CWS'!AH129</f>
        <v>1094100.3999999999</v>
      </c>
      <c r="AG20" s="9">
        <f>'FIN-P&amp;L_CWS'!AI129</f>
        <v>1094100.3999999999</v>
      </c>
      <c r="AH20" s="9">
        <f>'FIN-P&amp;L_CWS'!AJ129</f>
        <v>986323.86</v>
      </c>
      <c r="AI20" s="9">
        <f>'FIN-P&amp;L_CWS'!AK129</f>
        <v>987238.86</v>
      </c>
      <c r="AJ20" s="9">
        <f>'FIN-P&amp;L_CWS'!AL129</f>
        <v>879853.57000000007</v>
      </c>
      <c r="AK20" s="9">
        <f>'FIN-P&amp;L_CWS'!AM129</f>
        <v>772822.03</v>
      </c>
      <c r="AL20" s="9">
        <f>'FIN-P&amp;L_CWS'!AN129</f>
        <v>665411.74</v>
      </c>
      <c r="AM20" s="9">
        <f>'FIN-P&amp;L_CWS'!AO129</f>
        <v>1024830.8319999999</v>
      </c>
      <c r="AN20" s="9">
        <f>'FIN-P&amp;L_CWS'!AP129</f>
        <v>1634906.7</v>
      </c>
      <c r="AO20" s="9">
        <f>'FIN-P&amp;L_CWS'!AQ129</f>
        <v>1845326.682</v>
      </c>
      <c r="AP20" s="9">
        <f>'FIN-P&amp;L_CWS'!AR129</f>
        <v>1845326.682</v>
      </c>
      <c r="AQ20" s="9">
        <f>'FIN-P&amp;L_CWS'!AS129</f>
        <v>2046499.625</v>
      </c>
      <c r="AR20" s="9">
        <f>'FIN-P&amp;L_CWS'!AT129</f>
        <v>2046499.625</v>
      </c>
      <c r="AS20" s="9">
        <f>'FIN-P&amp;L_CWS'!AU129</f>
        <v>2046499.625</v>
      </c>
      <c r="AT20" s="9">
        <f>'FIN-P&amp;L_CWS'!AV129</f>
        <v>1846346.682</v>
      </c>
      <c r="AU20" s="9">
        <f>'FIN-P&amp;L_CWS'!AW129</f>
        <v>1847366.682</v>
      </c>
      <c r="AV20" s="9">
        <f>'FIN-P&amp;L_CWS'!AX129</f>
        <v>1642494.2</v>
      </c>
      <c r="AW20" s="9">
        <f>'FIN-P&amp;L_CWS'!AY129</f>
        <v>1442991.257</v>
      </c>
      <c r="AX20" s="9">
        <f>'FIN-P&amp;L_CWS'!AZ129</f>
        <v>1238083.7749999999</v>
      </c>
      <c r="AY20" s="9">
        <f>'FIN-P&amp;L_CWS'!BA129</f>
        <v>1742888.4269999999</v>
      </c>
      <c r="AZ20" s="9">
        <f>'FIN-P&amp;L_CWS'!BB129</f>
        <v>2787639.9832000001</v>
      </c>
      <c r="BA20" s="9">
        <f>'FIN-P&amp;L_CWS'!BC129</f>
        <v>3139689.6686</v>
      </c>
      <c r="BB20" s="9">
        <f>'FIN-P&amp;L_CWS'!BD129</f>
        <v>3139689.6686</v>
      </c>
      <c r="BC20" s="9">
        <f>'FIN-P&amp;L_CWS'!BE129</f>
        <v>3487446.8539999998</v>
      </c>
      <c r="BD20" s="9">
        <f>'FIN-P&amp;L_CWS'!BF129</f>
        <v>3487446.8539999998</v>
      </c>
      <c r="BE20" s="9">
        <f>'FIN-P&amp;L_CWS'!BG129</f>
        <v>3487446.8539999998</v>
      </c>
      <c r="BF20" s="9">
        <f>'FIN-P&amp;L_CWS'!BH129</f>
        <v>3140709.6686</v>
      </c>
      <c r="BG20" s="9">
        <f>'FIN-P&amp;L_CWS'!BI129</f>
        <v>3141729.6686</v>
      </c>
      <c r="BH20" s="9">
        <f>'FIN-P&amp;L_CWS'!BJ129</f>
        <v>2795227.4832000001</v>
      </c>
      <c r="BI20" s="9">
        <f>'FIN-P&amp;L_CWS'!BK129</f>
        <v>2449140.2977999998</v>
      </c>
      <c r="BJ20" s="9">
        <f>'FIN-P&amp;L_CWS'!BL129</f>
        <v>2102603.1124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9360715.666666666</v>
      </c>
      <c r="G21" s="9">
        <f>'FIN-P&amp;L_CWS'!I205</f>
        <v>9396355.666666666</v>
      </c>
      <c r="H21" s="9">
        <f>'FIN-P&amp;L_CWS'!J205</f>
        <v>9397465.666666666</v>
      </c>
      <c r="I21" s="9">
        <f>'FIN-P&amp;L_CWS'!K205</f>
        <v>9430255.666666666</v>
      </c>
      <c r="J21" s="9">
        <f>'FIN-P&amp;L_CWS'!L205</f>
        <v>9397915.666666666</v>
      </c>
      <c r="K21" s="9">
        <f>'FIN-P&amp;L_CWS'!M205</f>
        <v>9392305.666666666</v>
      </c>
      <c r="L21" s="9">
        <f>'FIN-P&amp;L_CWS'!N205</f>
        <v>9380862.2866666652</v>
      </c>
      <c r="M21" s="9">
        <f>'FIN-P&amp;L_CWS'!O205</f>
        <v>9366887.2866666652</v>
      </c>
      <c r="N21" s="9">
        <f>'FIN-P&amp;L_CWS'!P205</f>
        <v>9367627.4266666658</v>
      </c>
      <c r="O21" s="9">
        <f>'FIN-P&amp;L_CWS'!Q205</f>
        <v>10826856.319666665</v>
      </c>
      <c r="P21" s="9">
        <f>'FIN-P&amp;L_CWS'!R205</f>
        <v>10813595.889666667</v>
      </c>
      <c r="Q21" s="9">
        <f>'FIN-P&amp;L_CWS'!S205</f>
        <v>10817119.487666667</v>
      </c>
      <c r="R21" s="9">
        <f>'FIN-P&amp;L_CWS'!T205</f>
        <v>10836684.487666667</v>
      </c>
      <c r="S21" s="9">
        <f>'FIN-P&amp;L_CWS'!U205</f>
        <v>10820719.487666667</v>
      </c>
      <c r="T21" s="9">
        <f>'FIN-P&amp;L_CWS'!V205</f>
        <v>10825429.487666667</v>
      </c>
      <c r="U21" s="9">
        <f>'FIN-P&amp;L_CWS'!W205</f>
        <v>9827291.1543333344</v>
      </c>
      <c r="V21" s="9">
        <f>'FIN-P&amp;L_CWS'!X205</f>
        <v>9828690.7243333329</v>
      </c>
      <c r="W21" s="9">
        <f>'FIN-P&amp;L_CWS'!Y205</f>
        <v>9826865.2943333331</v>
      </c>
      <c r="X21" s="9">
        <f>'FIN-P&amp;L_CWS'!Z205</f>
        <v>9845416.1068333331</v>
      </c>
      <c r="Y21" s="9">
        <f>'FIN-P&amp;L_CWS'!AA205</f>
        <v>9828886.1273333337</v>
      </c>
      <c r="Z21" s="9">
        <f>'FIN-P&amp;L_CWS'!AB205</f>
        <v>9832131.1898333337</v>
      </c>
      <c r="AA21" s="9">
        <f>'FIN-P&amp;L_CWS'!AC205</f>
        <v>8298366.9382916661</v>
      </c>
      <c r="AB21" s="9">
        <f>'FIN-P&amp;L_CWS'!AD205</f>
        <v>8308032.0185583336</v>
      </c>
      <c r="AC21" s="9">
        <f>'FIN-P&amp;L_CWS'!AE205</f>
        <v>8305281.8147583334</v>
      </c>
      <c r="AD21" s="9">
        <f>'FIN-P&amp;L_CWS'!AF205</f>
        <v>8327386.8147583334</v>
      </c>
      <c r="AE21" s="9">
        <f>'FIN-P&amp;L_CWS'!AG205</f>
        <v>8308542.5609583333</v>
      </c>
      <c r="AF21" s="9">
        <f>'FIN-P&amp;L_CWS'!AH205</f>
        <v>8314842.5609583333</v>
      </c>
      <c r="AG21" s="9">
        <f>'FIN-P&amp;L_CWS'!AI205</f>
        <v>8309897.5609583333</v>
      </c>
      <c r="AH21" s="9">
        <f>'FIN-P&amp;L_CWS'!AJ205</f>
        <v>8309109.2647583336</v>
      </c>
      <c r="AI21" s="9">
        <f>'FIN-P&amp;L_CWS'!AK205</f>
        <v>8305336.7147583328</v>
      </c>
      <c r="AJ21" s="9">
        <f>'FIN-P&amp;L_CWS'!AL205</f>
        <v>8322720.1560583338</v>
      </c>
      <c r="AK21" s="9">
        <f>'FIN-P&amp;L_CWS'!AM205</f>
        <v>8298904.2098583337</v>
      </c>
      <c r="AL21" s="9">
        <f>'FIN-P&amp;L_CWS'!AN205</f>
        <v>8298931.9011583338</v>
      </c>
      <c r="AM21" s="9">
        <f>'FIN-P&amp;L_CWS'!AO205</f>
        <v>10000630.24430896</v>
      </c>
      <c r="AN21" s="9">
        <f>'FIN-P&amp;L_CWS'!AP205</f>
        <v>10016377.520348961</v>
      </c>
      <c r="AO21" s="9">
        <f>'FIN-P&amp;L_CWS'!AQ205</f>
        <v>10018890.119808959</v>
      </c>
      <c r="AP21" s="9">
        <f>'FIN-P&amp;L_CWS'!AR205</f>
        <v>10040995.119808959</v>
      </c>
      <c r="AQ21" s="9">
        <f>'FIN-P&amp;L_CWS'!AS205</f>
        <v>10024925.308098959</v>
      </c>
      <c r="AR21" s="9">
        <f>'FIN-P&amp;L_CWS'!AT205</f>
        <v>10031225.308098959</v>
      </c>
      <c r="AS21" s="9">
        <f>'FIN-P&amp;L_CWS'!AU205</f>
        <v>10026280.308098959</v>
      </c>
      <c r="AT21" s="9">
        <f>'FIN-P&amp;L_CWS'!AV205</f>
        <v>10022720.71980896</v>
      </c>
      <c r="AU21" s="9">
        <f>'FIN-P&amp;L_CWS'!AW205</f>
        <v>10018951.31980896</v>
      </c>
      <c r="AV21" s="9">
        <f>'FIN-P&amp;L_CWS'!AX205</f>
        <v>10033410.145348961</v>
      </c>
      <c r="AW21" s="9">
        <f>'FIN-P&amp;L_CWS'!AY205</f>
        <v>10006820.057058958</v>
      </c>
      <c r="AX21" s="9">
        <f>'FIN-P&amp;L_CWS'!AZ205</f>
        <v>10003922.83259896</v>
      </c>
      <c r="AY21" s="9">
        <f>'FIN-P&amp;L_CWS'!BA205</f>
        <v>13625894.314746851</v>
      </c>
      <c r="AZ21" s="9">
        <f>'FIN-P&amp;L_CWS'!BB205</f>
        <v>13654681.861432848</v>
      </c>
      <c r="BA21" s="9">
        <f>'FIN-P&amp;L_CWS'!BC205</f>
        <v>13661443.351994848</v>
      </c>
      <c r="BB21" s="9">
        <f>'FIN-P&amp;L_CWS'!BD205</f>
        <v>13683548.351994848</v>
      </c>
      <c r="BC21" s="9">
        <f>'FIN-P&amp;L_CWS'!BE205</f>
        <v>13671876.067556851</v>
      </c>
      <c r="BD21" s="9">
        <f>'FIN-P&amp;L_CWS'!BF205</f>
        <v>13678176.067556851</v>
      </c>
      <c r="BE21" s="9">
        <f>'FIN-P&amp;L_CWS'!BG205</f>
        <v>13673231.067556851</v>
      </c>
      <c r="BF21" s="9">
        <f>'FIN-P&amp;L_CWS'!BH205</f>
        <v>13665273.951994848</v>
      </c>
      <c r="BG21" s="9">
        <f>'FIN-P&amp;L_CWS'!BI205</f>
        <v>13661504.551994849</v>
      </c>
      <c r="BH21" s="9">
        <f>'FIN-P&amp;L_CWS'!BJ205</f>
        <v>13671714.486432848</v>
      </c>
      <c r="BI21" s="9">
        <f>'FIN-P&amp;L_CWS'!BK205</f>
        <v>13640726.870870849</v>
      </c>
      <c r="BJ21" s="9">
        <f>'FIN-P&amp;L_CWS'!BL205</f>
        <v>13628010.75530885</v>
      </c>
    </row>
    <row r="22" spans="2:62" x14ac:dyDescent="0.15">
      <c r="B22" s="33" t="s">
        <v>551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-9360715.666666666</v>
      </c>
      <c r="G22" s="9">
        <f>'FIN-P&amp;L_CWS'!I207</f>
        <v>-9396355.666666666</v>
      </c>
      <c r="H22" s="9">
        <f>'FIN-P&amp;L_CWS'!J207</f>
        <v>-9397465.666666666</v>
      </c>
      <c r="I22" s="9">
        <f>'FIN-P&amp;L_CWS'!K207</f>
        <v>-9430255.666666666</v>
      </c>
      <c r="J22" s="9">
        <f>'FIN-P&amp;L_CWS'!L207</f>
        <v>-9397915.666666666</v>
      </c>
      <c r="K22" s="9">
        <f>'FIN-P&amp;L_CWS'!M207</f>
        <v>-9392305.666666666</v>
      </c>
      <c r="L22" s="9">
        <f>'FIN-P&amp;L_CWS'!N207</f>
        <v>-9357808.2866666652</v>
      </c>
      <c r="M22" s="9">
        <f>'FIN-P&amp;L_CWS'!O207</f>
        <v>-9343833.2866666652</v>
      </c>
      <c r="N22" s="9">
        <f>'FIN-P&amp;L_CWS'!P207</f>
        <v>-9322735.4266666658</v>
      </c>
      <c r="O22" s="9">
        <f>'FIN-P&amp;L_CWS'!Q207</f>
        <v>-10725888.719666665</v>
      </c>
      <c r="P22" s="9">
        <f>'FIN-P&amp;L_CWS'!R207</f>
        <v>-10677809.289666668</v>
      </c>
      <c r="Q22" s="9">
        <f>'FIN-P&amp;L_CWS'!S207</f>
        <v>-10545546.287666667</v>
      </c>
      <c r="R22" s="9">
        <f>'FIN-P&amp;L_CWS'!T207</f>
        <v>-10565111.287666667</v>
      </c>
      <c r="S22" s="9">
        <f>'FIN-P&amp;L_CWS'!U207</f>
        <v>-10549146.287666667</v>
      </c>
      <c r="T22" s="9">
        <f>'FIN-P&amp;L_CWS'!V207</f>
        <v>-10553856.287666667</v>
      </c>
      <c r="U22" s="9">
        <f>'FIN-P&amp;L_CWS'!W207</f>
        <v>-9555717.9543333352</v>
      </c>
      <c r="V22" s="9">
        <f>'FIN-P&amp;L_CWS'!X207</f>
        <v>-9522298.5243333336</v>
      </c>
      <c r="W22" s="9">
        <f>'FIN-P&amp;L_CWS'!Y207</f>
        <v>-9485654.0943333339</v>
      </c>
      <c r="X22" s="9">
        <f>'FIN-P&amp;L_CWS'!Z207</f>
        <v>-9503011.1568333339</v>
      </c>
      <c r="Y22" s="9">
        <f>'FIN-P&amp;L_CWS'!AA207</f>
        <v>-9420313.827333333</v>
      </c>
      <c r="Z22" s="9">
        <f>'FIN-P&amp;L_CWS'!AB207</f>
        <v>-9422390.139833333</v>
      </c>
      <c r="AA22" s="9">
        <f>'FIN-P&amp;L_CWS'!AC207</f>
        <v>-7752231.7382916659</v>
      </c>
      <c r="AB22" s="9">
        <f>'FIN-P&amp;L_CWS'!AD207</f>
        <v>-7434949.6985583333</v>
      </c>
      <c r="AC22" s="9">
        <f>'FIN-P&amp;L_CWS'!AE207</f>
        <v>-7319872.954758333</v>
      </c>
      <c r="AD22" s="9">
        <f>'FIN-P&amp;L_CWS'!AF207</f>
        <v>-7341977.954758333</v>
      </c>
      <c r="AE22" s="9">
        <f>'FIN-P&amp;L_CWS'!AG207</f>
        <v>-7214442.1609583329</v>
      </c>
      <c r="AF22" s="9">
        <f>'FIN-P&amp;L_CWS'!AH207</f>
        <v>-7220742.1609583329</v>
      </c>
      <c r="AG22" s="9">
        <f>'FIN-P&amp;L_CWS'!AI207</f>
        <v>-7215797.1609583329</v>
      </c>
      <c r="AH22" s="9">
        <f>'FIN-P&amp;L_CWS'!AJ207</f>
        <v>-7322785.4047583332</v>
      </c>
      <c r="AI22" s="9">
        <f>'FIN-P&amp;L_CWS'!AK207</f>
        <v>-7318097.8547583325</v>
      </c>
      <c r="AJ22" s="9">
        <f>'FIN-P&amp;L_CWS'!AL207</f>
        <v>-7442866.5860583335</v>
      </c>
      <c r="AK22" s="9">
        <f>'FIN-P&amp;L_CWS'!AM207</f>
        <v>-7526082.1798583334</v>
      </c>
      <c r="AL22" s="9">
        <f>'FIN-P&amp;L_CWS'!AN207</f>
        <v>-7633520.1611583335</v>
      </c>
      <c r="AM22" s="9">
        <f>'FIN-P&amp;L_CWS'!AO207</f>
        <v>-8975799.4123089593</v>
      </c>
      <c r="AN22" s="9">
        <f>'FIN-P&amp;L_CWS'!AP207</f>
        <v>-8381470.8203489603</v>
      </c>
      <c r="AO22" s="9">
        <f>'FIN-P&amp;L_CWS'!AQ207</f>
        <v>-8173563.4378089588</v>
      </c>
      <c r="AP22" s="9">
        <f>'FIN-P&amp;L_CWS'!AR207</f>
        <v>-8195668.4378089588</v>
      </c>
      <c r="AQ22" s="9">
        <f>'FIN-P&amp;L_CWS'!AS207</f>
        <v>-7978425.6830989588</v>
      </c>
      <c r="AR22" s="9">
        <f>'FIN-P&amp;L_CWS'!AT207</f>
        <v>-7984725.6830989588</v>
      </c>
      <c r="AS22" s="9">
        <f>'FIN-P&amp;L_CWS'!AU207</f>
        <v>-7979780.6830989588</v>
      </c>
      <c r="AT22" s="9">
        <f>'FIN-P&amp;L_CWS'!AV207</f>
        <v>-8176374.0378089603</v>
      </c>
      <c r="AU22" s="9">
        <f>'FIN-P&amp;L_CWS'!AW207</f>
        <v>-8171584.6378089599</v>
      </c>
      <c r="AV22" s="9">
        <f>'FIN-P&amp;L_CWS'!AX207</f>
        <v>-8390915.9453489613</v>
      </c>
      <c r="AW22" s="9">
        <f>'FIN-P&amp;L_CWS'!AY207</f>
        <v>-8563828.8000589591</v>
      </c>
      <c r="AX22" s="9">
        <f>'FIN-P&amp;L_CWS'!AZ207</f>
        <v>-8765839.0575989597</v>
      </c>
      <c r="AY22" s="9">
        <f>'FIN-P&amp;L_CWS'!BA207</f>
        <v>-11883005.887746852</v>
      </c>
      <c r="AZ22" s="9">
        <f>'FIN-P&amp;L_CWS'!BB207</f>
        <v>-10867041.878232848</v>
      </c>
      <c r="BA22" s="9">
        <f>'FIN-P&amp;L_CWS'!BC207</f>
        <v>-10521753.683394847</v>
      </c>
      <c r="BB22" s="9">
        <f>'FIN-P&amp;L_CWS'!BD207</f>
        <v>-10543858.683394847</v>
      </c>
      <c r="BC22" s="9">
        <f>'FIN-P&amp;L_CWS'!BE207</f>
        <v>-10184429.21355685</v>
      </c>
      <c r="BD22" s="9">
        <f>'FIN-P&amp;L_CWS'!BF207</f>
        <v>-10190729.21355685</v>
      </c>
      <c r="BE22" s="9">
        <f>'FIN-P&amp;L_CWS'!BG207</f>
        <v>-10185784.21355685</v>
      </c>
      <c r="BF22" s="9">
        <f>'FIN-P&amp;L_CWS'!BH207</f>
        <v>-10524564.283394847</v>
      </c>
      <c r="BG22" s="9">
        <f>'FIN-P&amp;L_CWS'!BI207</f>
        <v>-10519774.883394849</v>
      </c>
      <c r="BH22" s="9">
        <f>'FIN-P&amp;L_CWS'!BJ207</f>
        <v>-10876487.003232848</v>
      </c>
      <c r="BI22" s="9">
        <f>'FIN-P&amp;L_CWS'!BK207</f>
        <v>-11191586.57307085</v>
      </c>
      <c r="BJ22" s="9">
        <f>'FIN-P&amp;L_CWS'!BL207</f>
        <v>-11525407.642908849</v>
      </c>
    </row>
    <row r="23" spans="2:62" x14ac:dyDescent="0.15">
      <c r="B23" s="33" t="s">
        <v>552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-37504569.666666664</v>
      </c>
      <c r="G23" s="9">
        <f>'FIN-P&amp;L_CWS'!I208</f>
        <v>-46900925.333333328</v>
      </c>
      <c r="H23" s="9">
        <f>'FIN-P&amp;L_CWS'!J208</f>
        <v>-56298390.999999993</v>
      </c>
      <c r="I23" s="9">
        <f>'FIN-P&amp;L_CWS'!K208</f>
        <v>-65728646.666666657</v>
      </c>
      <c r="J23" s="9">
        <f>'FIN-P&amp;L_CWS'!L208</f>
        <v>-75126562.333333328</v>
      </c>
      <c r="K23" s="9">
        <f>'FIN-P&amp;L_CWS'!M208</f>
        <v>-84518868</v>
      </c>
      <c r="L23" s="9">
        <f>'FIN-P&amp;L_CWS'!N208</f>
        <v>-93876676.286666662</v>
      </c>
      <c r="M23" s="9">
        <f>'FIN-P&amp;L_CWS'!O208</f>
        <v>-103220509.57333332</v>
      </c>
      <c r="N23" s="9">
        <f>'FIN-P&amp;L_CWS'!P208</f>
        <v>-112543244.99999999</v>
      </c>
      <c r="O23" s="9">
        <f>'FIN-P&amp;L_CWS'!Q208</f>
        <v>-123269133.71966664</v>
      </c>
      <c r="P23" s="9">
        <f>'FIN-P&amp;L_CWS'!R208</f>
        <v>-133946943.00933331</v>
      </c>
      <c r="Q23" s="9">
        <f>'FIN-P&amp;L_CWS'!S208</f>
        <v>-144492489.29699999</v>
      </c>
      <c r="R23" s="9">
        <f>'FIN-P&amp;L_CWS'!T208</f>
        <v>-155057600.58466667</v>
      </c>
      <c r="S23" s="9">
        <f>'FIN-P&amp;L_CWS'!U208</f>
        <v>-165606746.87233335</v>
      </c>
      <c r="T23" s="9">
        <f>'FIN-P&amp;L_CWS'!V208</f>
        <v>-176160603.16000003</v>
      </c>
      <c r="U23" s="9">
        <f>'FIN-P&amp;L_CWS'!W208</f>
        <v>-185716321.11433336</v>
      </c>
      <c r="V23" s="9">
        <f>'FIN-P&amp;L_CWS'!X208</f>
        <v>-195238619.63866669</v>
      </c>
      <c r="W23" s="9">
        <f>'FIN-P&amp;L_CWS'!Y208</f>
        <v>-204724273.73300001</v>
      </c>
      <c r="X23" s="9">
        <f>'FIN-P&amp;L_CWS'!Z208</f>
        <v>-214227284.88983333</v>
      </c>
      <c r="Y23" s="9">
        <f>'FIN-P&amp;L_CWS'!AA208</f>
        <v>-223647598.71716666</v>
      </c>
      <c r="Z23" s="9">
        <f>'FIN-P&amp;L_CWS'!AB208</f>
        <v>-233069988.85699999</v>
      </c>
      <c r="AA23" s="9">
        <f>'FIN-P&amp;L_CWS'!AC208</f>
        <v>-240822220.59529167</v>
      </c>
      <c r="AB23" s="9">
        <f>'FIN-P&amp;L_CWS'!AD208</f>
        <v>-248257170.29385</v>
      </c>
      <c r="AC23" s="9">
        <f>'FIN-P&amp;L_CWS'!AE208</f>
        <v>-255577043.24860835</v>
      </c>
      <c r="AD23" s="9">
        <f>'FIN-P&amp;L_CWS'!AF208</f>
        <v>-262919021.2033667</v>
      </c>
      <c r="AE23" s="9">
        <f>'FIN-P&amp;L_CWS'!AG208</f>
        <v>-270133463.36432505</v>
      </c>
      <c r="AF23" s="9">
        <f>'FIN-P&amp;L_CWS'!AH208</f>
        <v>-277354205.5252834</v>
      </c>
      <c r="AG23" s="9">
        <f>'FIN-P&amp;L_CWS'!AI208</f>
        <v>-284570002.68624175</v>
      </c>
      <c r="AH23" s="9">
        <f>'FIN-P&amp;L_CWS'!AJ208</f>
        <v>-291892788.09100008</v>
      </c>
      <c r="AI23" s="9">
        <f>'FIN-P&amp;L_CWS'!AK208</f>
        <v>-299210885.9457584</v>
      </c>
      <c r="AJ23" s="9">
        <f>'FIN-P&amp;L_CWS'!AL208</f>
        <v>-306653752.53181672</v>
      </c>
      <c r="AK23" s="9">
        <f>'FIN-P&amp;L_CWS'!AM208</f>
        <v>-314179834.71167505</v>
      </c>
      <c r="AL23" s="9">
        <f>'FIN-P&amp;L_CWS'!AN208</f>
        <v>-321813354.87283337</v>
      </c>
      <c r="AM23" s="9">
        <f>'FIN-P&amp;L_CWS'!AO208</f>
        <v>-330789154.2851423</v>
      </c>
      <c r="AN23" s="9">
        <f>'FIN-P&amp;L_CWS'!AP208</f>
        <v>-339170625.10549128</v>
      </c>
      <c r="AO23" s="9">
        <f>'FIN-P&amp;L_CWS'!AQ208</f>
        <v>-347344188.54330021</v>
      </c>
      <c r="AP23" s="9">
        <f>'FIN-P&amp;L_CWS'!AR208</f>
        <v>-355539856.98110914</v>
      </c>
      <c r="AQ23" s="9">
        <f>'FIN-P&amp;L_CWS'!AS208</f>
        <v>-363518282.66420811</v>
      </c>
      <c r="AR23" s="9">
        <f>'FIN-P&amp;L_CWS'!AT208</f>
        <v>-371503008.34730709</v>
      </c>
      <c r="AS23" s="9">
        <f>'FIN-P&amp;L_CWS'!AU208</f>
        <v>-379482789.03040606</v>
      </c>
      <c r="AT23" s="9">
        <f>'FIN-P&amp;L_CWS'!AV208</f>
        <v>-387659163.06821501</v>
      </c>
      <c r="AU23" s="9">
        <f>'FIN-P&amp;L_CWS'!AW208</f>
        <v>-395830747.70602399</v>
      </c>
      <c r="AV23" s="9">
        <f>'FIN-P&amp;L_CWS'!AX208</f>
        <v>-404221663.65137297</v>
      </c>
      <c r="AW23" s="9">
        <f>'FIN-P&amp;L_CWS'!AY208</f>
        <v>-412785492.45143193</v>
      </c>
      <c r="AX23" s="9">
        <f>'FIN-P&amp;L_CWS'!AZ208</f>
        <v>-421551331.50903088</v>
      </c>
      <c r="AY23" s="9">
        <f>'FIN-P&amp;L_CWS'!BA208</f>
        <v>-433434337.39677775</v>
      </c>
      <c r="AZ23" s="9">
        <f>'FIN-P&amp;L_CWS'!BB208</f>
        <v>-444301379.27501059</v>
      </c>
      <c r="BA23" s="9">
        <f>'FIN-P&amp;L_CWS'!BC208</f>
        <v>-454823132.95840544</v>
      </c>
      <c r="BB23" s="9">
        <f>'FIN-P&amp;L_CWS'!BD208</f>
        <v>-465366991.64180028</v>
      </c>
      <c r="BC23" s="9">
        <f>'FIN-P&amp;L_CWS'!BE208</f>
        <v>-475551420.85535711</v>
      </c>
      <c r="BD23" s="9">
        <f>'FIN-P&amp;L_CWS'!BF208</f>
        <v>-485742150.06891394</v>
      </c>
      <c r="BE23" s="9">
        <f>'FIN-P&amp;L_CWS'!BG208</f>
        <v>-495927934.28247076</v>
      </c>
      <c r="BF23" s="9">
        <f>'FIN-P&amp;L_CWS'!BH208</f>
        <v>-506452498.56586564</v>
      </c>
      <c r="BG23" s="9">
        <f>'FIN-P&amp;L_CWS'!BI208</f>
        <v>-516972273.44926047</v>
      </c>
      <c r="BH23" s="9">
        <f>'FIN-P&amp;L_CWS'!BJ208</f>
        <v>-527848760.45249331</v>
      </c>
      <c r="BI23" s="9">
        <f>'FIN-P&amp;L_CWS'!BK208</f>
        <v>-539040347.02556419</v>
      </c>
      <c r="BJ23" s="9">
        <f>'FIN-P&amp;L_CWS'!BL208</f>
        <v>-550565754.66847301</v>
      </c>
    </row>
    <row r="25" spans="2:62" x14ac:dyDescent="0.15">
      <c r="B25" s="14" t="s">
        <v>684</v>
      </c>
    </row>
    <row r="26" spans="2:62" x14ac:dyDescent="0.15">
      <c r="C26" s="363" t="s">
        <v>35</v>
      </c>
      <c r="D26" s="363"/>
      <c r="E26" s="363"/>
      <c r="F26" s="363"/>
      <c r="G26" s="363"/>
      <c r="H26" s="363"/>
      <c r="I26" s="363"/>
      <c r="J26" s="363"/>
      <c r="K26" s="363"/>
      <c r="L26" s="363"/>
      <c r="M26" s="363"/>
      <c r="N26" s="363"/>
      <c r="O26" s="363" t="s">
        <v>36</v>
      </c>
      <c r="P26" s="363"/>
      <c r="Q26" s="363"/>
      <c r="R26" s="363"/>
      <c r="S26" s="363"/>
      <c r="T26" s="363"/>
      <c r="U26" s="363"/>
      <c r="V26" s="363"/>
      <c r="W26" s="363"/>
      <c r="X26" s="363"/>
      <c r="Y26" s="363"/>
      <c r="Z26" s="363"/>
      <c r="AA26" s="363" t="s">
        <v>37</v>
      </c>
      <c r="AB26" s="363"/>
      <c r="AC26" s="363"/>
      <c r="AD26" s="363"/>
      <c r="AE26" s="363"/>
      <c r="AF26" s="363"/>
      <c r="AG26" s="363"/>
      <c r="AH26" s="363"/>
      <c r="AI26" s="363"/>
      <c r="AJ26" s="363"/>
      <c r="AK26" s="363"/>
      <c r="AL26" s="363"/>
      <c r="AM26" s="363" t="s">
        <v>38</v>
      </c>
      <c r="AN26" s="363"/>
      <c r="AO26" s="363"/>
      <c r="AP26" s="363"/>
      <c r="AQ26" s="363"/>
      <c r="AR26" s="363"/>
      <c r="AS26" s="363"/>
      <c r="AT26" s="363"/>
      <c r="AU26" s="363"/>
      <c r="AV26" s="363"/>
      <c r="AW26" s="363"/>
      <c r="AX26" s="363"/>
      <c r="AY26" s="363" t="s">
        <v>39</v>
      </c>
      <c r="AZ26" s="363"/>
      <c r="BA26" s="363"/>
      <c r="BB26" s="363"/>
      <c r="BC26" s="363"/>
      <c r="BD26" s="363"/>
      <c r="BE26" s="363"/>
      <c r="BF26" s="363"/>
      <c r="BG26" s="363"/>
      <c r="BH26" s="363"/>
      <c r="BI26" s="363"/>
      <c r="BJ26" s="363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671</v>
      </c>
      <c r="C28" s="9">
        <f>COGS_DB!E13</f>
        <v>0</v>
      </c>
      <c r="D28" s="9">
        <f>COGS_DB!F13</f>
        <v>0</v>
      </c>
      <c r="E28" s="9">
        <f>COGS_DB!G13</f>
        <v>0</v>
      </c>
      <c r="F28" s="9">
        <f>COGS_DB!H13</f>
        <v>0</v>
      </c>
      <c r="G28" s="9">
        <f>COGS_DB!I13</f>
        <v>0</v>
      </c>
      <c r="H28" s="9">
        <f>COGS_DB!J13</f>
        <v>0</v>
      </c>
      <c r="I28" s="9">
        <f>COGS_DB!K13</f>
        <v>0</v>
      </c>
      <c r="J28" s="9">
        <f>COGS_DB!L13</f>
        <v>0</v>
      </c>
      <c r="K28" s="9">
        <f>COGS_DB!M13</f>
        <v>0</v>
      </c>
      <c r="L28" s="9">
        <f>COGS_DB!N13</f>
        <v>23054</v>
      </c>
      <c r="M28" s="9">
        <f>COGS_DB!O13</f>
        <v>23054</v>
      </c>
      <c r="N28" s="9">
        <f>COGS_DB!P13</f>
        <v>44892</v>
      </c>
      <c r="O28" s="9">
        <f>COGS_DB!Q13</f>
        <v>100967.6</v>
      </c>
      <c r="P28" s="9">
        <f>COGS_DB!R13</f>
        <v>135786.6</v>
      </c>
      <c r="Q28" s="9">
        <f>COGS_DB!S13</f>
        <v>271573.2</v>
      </c>
      <c r="R28" s="9">
        <f>COGS_DB!T13</f>
        <v>271573.2</v>
      </c>
      <c r="S28" s="9">
        <f>COGS_DB!U13</f>
        <v>271573.2</v>
      </c>
      <c r="T28" s="9">
        <f>COGS_DB!V13</f>
        <v>271573.2</v>
      </c>
      <c r="U28" s="9">
        <f>COGS_DB!W13</f>
        <v>271573.2</v>
      </c>
      <c r="V28" s="9">
        <f>COGS_DB!X13</f>
        <v>306392.2</v>
      </c>
      <c r="W28" s="9">
        <f>COGS_DB!Y13</f>
        <v>341211.2</v>
      </c>
      <c r="X28" s="9">
        <f>COGS_DB!Z13</f>
        <v>342404.95</v>
      </c>
      <c r="Y28" s="9">
        <f>COGS_DB!AA13</f>
        <v>408572.3</v>
      </c>
      <c r="Z28" s="9">
        <f>COGS_DB!AB13</f>
        <v>409741.05</v>
      </c>
      <c r="AA28" s="9">
        <f>COGS_DB!AC13</f>
        <v>546135.19999999995</v>
      </c>
      <c r="AB28" s="9">
        <f>COGS_DB!AD13</f>
        <v>873082.32000000007</v>
      </c>
      <c r="AC28" s="9">
        <f>COGS_DB!AE13</f>
        <v>985408.86</v>
      </c>
      <c r="AD28" s="9">
        <f>COGS_DB!AF13</f>
        <v>985408.86</v>
      </c>
      <c r="AE28" s="9">
        <f>COGS_DB!AG13</f>
        <v>1094100.3999999999</v>
      </c>
      <c r="AF28" s="9">
        <f>COGS_DB!AH13</f>
        <v>1094100.3999999999</v>
      </c>
      <c r="AG28" s="9">
        <f>COGS_DB!AI13</f>
        <v>1094100.3999999999</v>
      </c>
      <c r="AH28" s="9">
        <f>COGS_DB!AJ13</f>
        <v>986323.86</v>
      </c>
      <c r="AI28" s="9">
        <f>COGS_DB!AK13</f>
        <v>987238.86</v>
      </c>
      <c r="AJ28" s="9">
        <f>COGS_DB!AL13</f>
        <v>879853.57000000007</v>
      </c>
      <c r="AK28" s="9">
        <f>COGS_DB!AM13</f>
        <v>772822.03</v>
      </c>
      <c r="AL28" s="9">
        <f>COGS_DB!AN13</f>
        <v>665411.74</v>
      </c>
      <c r="AM28" s="9">
        <f>COGS_DB!AO13</f>
        <v>1024830.8319999999</v>
      </c>
      <c r="AN28" s="9">
        <f>COGS_DB!AP13</f>
        <v>1634906.7</v>
      </c>
      <c r="AO28" s="9">
        <f>COGS_DB!AQ13</f>
        <v>1845326.682</v>
      </c>
      <c r="AP28" s="9">
        <f>COGS_DB!AR13</f>
        <v>1845326.682</v>
      </c>
      <c r="AQ28" s="9">
        <f>COGS_DB!AS13</f>
        <v>2046499.625</v>
      </c>
      <c r="AR28" s="9">
        <f>COGS_DB!AT13</f>
        <v>2046499.625</v>
      </c>
      <c r="AS28" s="9">
        <f>COGS_DB!AU13</f>
        <v>2046499.625</v>
      </c>
      <c r="AT28" s="9">
        <f>COGS_DB!AV13</f>
        <v>1846346.682</v>
      </c>
      <c r="AU28" s="9">
        <f>COGS_DB!AW13</f>
        <v>1847366.682</v>
      </c>
      <c r="AV28" s="9">
        <f>COGS_DB!AX13</f>
        <v>1642494.2</v>
      </c>
      <c r="AW28" s="9">
        <f>COGS_DB!AY13</f>
        <v>1442991.257</v>
      </c>
      <c r="AX28" s="9">
        <f>COGS_DB!AZ13</f>
        <v>1238083.7749999999</v>
      </c>
      <c r="AY28" s="9">
        <f>COGS_DB!BA13</f>
        <v>1742888.4269999999</v>
      </c>
      <c r="AZ28" s="9">
        <f>COGS_DB!BB13</f>
        <v>2787639.9832000001</v>
      </c>
      <c r="BA28" s="9">
        <f>COGS_DB!BC13</f>
        <v>3139689.6686</v>
      </c>
      <c r="BB28" s="9">
        <f>COGS_DB!BD13</f>
        <v>3139689.6686</v>
      </c>
      <c r="BC28" s="9">
        <f>COGS_DB!BE13</f>
        <v>3487446.8539999998</v>
      </c>
      <c r="BD28" s="9">
        <f>COGS_DB!BF13</f>
        <v>3487446.8539999998</v>
      </c>
      <c r="BE28" s="9">
        <f>COGS_DB!BG13</f>
        <v>3487446.8539999998</v>
      </c>
      <c r="BF28" s="9">
        <f>COGS_DB!BH13</f>
        <v>3140709.6686</v>
      </c>
      <c r="BG28" s="9">
        <f>COGS_DB!BI13</f>
        <v>3141729.6686</v>
      </c>
      <c r="BH28" s="9">
        <f>COGS_DB!BJ13</f>
        <v>2795227.4832000001</v>
      </c>
      <c r="BI28" s="9">
        <f>COGS_DB!BK13</f>
        <v>2449140.2977999998</v>
      </c>
      <c r="BJ28" s="9">
        <f>COGS_DB!BL13</f>
        <v>2102603.1124</v>
      </c>
    </row>
    <row r="29" spans="2:62" x14ac:dyDescent="0.15">
      <c r="B29" s="14" t="s">
        <v>677</v>
      </c>
      <c r="C29" s="9">
        <f>COGS_DB!E15</f>
        <v>0</v>
      </c>
      <c r="D29" s="9">
        <f>COGS_DB!F15</f>
        <v>0</v>
      </c>
      <c r="E29" s="9">
        <f>COGS_DB!G15</f>
        <v>0</v>
      </c>
      <c r="F29" s="9">
        <f>COGS_DB!H15</f>
        <v>0</v>
      </c>
      <c r="G29" s="9">
        <f>COGS_DB!I15</f>
        <v>0</v>
      </c>
      <c r="H29" s="9">
        <f>COGS_DB!J15</f>
        <v>0</v>
      </c>
      <c r="I29" s="9">
        <f>COGS_DB!K15</f>
        <v>0</v>
      </c>
      <c r="J29" s="9">
        <f>COGS_DB!L15</f>
        <v>0</v>
      </c>
      <c r="K29" s="9">
        <f>COGS_DB!M15</f>
        <v>0</v>
      </c>
      <c r="L29" s="9">
        <f>COGS_DB!N15</f>
        <v>17024</v>
      </c>
      <c r="M29" s="9">
        <f>COGS_DB!O15</f>
        <v>17024</v>
      </c>
      <c r="N29" s="9">
        <f>COGS_DB!P15</f>
        <v>32832</v>
      </c>
      <c r="O29" s="9">
        <f>COGS_DB!Q15</f>
        <v>59319.8</v>
      </c>
      <c r="P29" s="9">
        <f>COGS_DB!R15</f>
        <v>80256.2</v>
      </c>
      <c r="Q29" s="9">
        <f>COGS_DB!S15</f>
        <v>160512.4</v>
      </c>
      <c r="R29" s="9">
        <f>COGS_DB!T15</f>
        <v>160512.4</v>
      </c>
      <c r="S29" s="9">
        <f>COGS_DB!U15</f>
        <v>160512.4</v>
      </c>
      <c r="T29" s="9">
        <f>COGS_DB!V15</f>
        <v>160512.4</v>
      </c>
      <c r="U29" s="9">
        <f>COGS_DB!W15</f>
        <v>160512.4</v>
      </c>
      <c r="V29" s="9">
        <f>COGS_DB!X15</f>
        <v>181448.80000000002</v>
      </c>
      <c r="W29" s="9">
        <f>COGS_DB!Y15</f>
        <v>202385.2</v>
      </c>
      <c r="X29" s="9">
        <f>COGS_DB!Z15</f>
        <v>202735.2</v>
      </c>
      <c r="Y29" s="9">
        <f>COGS_DB!AA15</f>
        <v>244608</v>
      </c>
      <c r="Z29" s="9">
        <f>COGS_DB!AB15</f>
        <v>244933</v>
      </c>
      <c r="AA29" s="9">
        <f>COGS_DB!AC15</f>
        <v>218403.08000000002</v>
      </c>
      <c r="AB29" s="9">
        <f>COGS_DB!AD15</f>
        <v>345706.96</v>
      </c>
      <c r="AC29" s="9">
        <f>COGS_DB!AE15</f>
        <v>391694.06</v>
      </c>
      <c r="AD29" s="9">
        <f>COGS_DB!AF15</f>
        <v>391694.06</v>
      </c>
      <c r="AE29" s="9">
        <f>COGS_DB!AG15</f>
        <v>437106.16000000003</v>
      </c>
      <c r="AF29" s="9">
        <f>COGS_DB!AH15</f>
        <v>437106.16000000003</v>
      </c>
      <c r="AG29" s="9">
        <f>COGS_DB!AI15</f>
        <v>437106.16000000003</v>
      </c>
      <c r="AH29" s="9">
        <f>COGS_DB!AJ15</f>
        <v>391844.06</v>
      </c>
      <c r="AI29" s="9">
        <f>COGS_DB!AK15</f>
        <v>391994.06</v>
      </c>
      <c r="AJ29" s="9">
        <f>COGS_DB!AL15</f>
        <v>346931.96</v>
      </c>
      <c r="AK29" s="9">
        <f>COGS_DB!AM15</f>
        <v>306361.07</v>
      </c>
      <c r="AL29" s="9">
        <f>COGS_DB!AN15</f>
        <v>261273.97</v>
      </c>
      <c r="AM29" s="9">
        <f>COGS_DB!AO15</f>
        <v>203815.443</v>
      </c>
      <c r="AN29" s="9">
        <f>COGS_DB!AP15</f>
        <v>330287.33999999997</v>
      </c>
      <c r="AO29" s="9">
        <f>COGS_DB!AQ15</f>
        <v>369571.61300000001</v>
      </c>
      <c r="AP29" s="9">
        <f>COGS_DB!AR15</f>
        <v>369571.61300000001</v>
      </c>
      <c r="AQ29" s="9">
        <f>COGS_DB!AS15</f>
        <v>413497.92499999999</v>
      </c>
      <c r="AR29" s="9">
        <f>COGS_DB!AT15</f>
        <v>413497.92499999999</v>
      </c>
      <c r="AS29" s="9">
        <f>COGS_DB!AU15</f>
        <v>413497.92499999999</v>
      </c>
      <c r="AT29" s="9">
        <f>COGS_DB!AV15</f>
        <v>369781.61300000001</v>
      </c>
      <c r="AU29" s="9">
        <f>COGS_DB!AW15</f>
        <v>369991.61300000001</v>
      </c>
      <c r="AV29" s="9">
        <f>COGS_DB!AX15</f>
        <v>332002.33999999997</v>
      </c>
      <c r="AW29" s="9">
        <f>COGS_DB!AY15</f>
        <v>288531.02799999999</v>
      </c>
      <c r="AX29" s="9">
        <f>COGS_DB!AZ15</f>
        <v>250506.75499999998</v>
      </c>
      <c r="AY29" s="9">
        <f>COGS_DB!BA15</f>
        <v>175719.84269999998</v>
      </c>
      <c r="AZ29" s="9">
        <f>COGS_DB!BB15</f>
        <v>279729.56429999997</v>
      </c>
      <c r="BA29" s="9">
        <f>COGS_DB!BC15</f>
        <v>313009.16480000003</v>
      </c>
      <c r="BB29" s="9">
        <f>COGS_DB!BD15</f>
        <v>313009.16480000003</v>
      </c>
      <c r="BC29" s="9">
        <f>COGS_DB!BE15</f>
        <v>351894.68539999996</v>
      </c>
      <c r="BD29" s="9">
        <f>COGS_DB!BF15</f>
        <v>351894.68539999996</v>
      </c>
      <c r="BE29" s="9">
        <f>COGS_DB!BG15</f>
        <v>351894.68539999996</v>
      </c>
      <c r="BF29" s="9">
        <f>COGS_DB!BH15</f>
        <v>313219.16480000003</v>
      </c>
      <c r="BG29" s="9">
        <f>COGS_DB!BI15</f>
        <v>313429.16480000003</v>
      </c>
      <c r="BH29" s="9">
        <f>COGS_DB!BJ15</f>
        <v>281444.56429999997</v>
      </c>
      <c r="BI29" s="9">
        <f>COGS_DB!BK15</f>
        <v>243014.04369999998</v>
      </c>
      <c r="BJ29" s="9">
        <f>COGS_DB!BL15</f>
        <v>210994.44320000001</v>
      </c>
    </row>
    <row r="30" spans="2:62" x14ac:dyDescent="0.15">
      <c r="B30" s="14" t="s">
        <v>678</v>
      </c>
      <c r="C30" s="9">
        <f>COGS_DB!E16</f>
        <v>0</v>
      </c>
      <c r="D30" s="9">
        <f>COGS_DB!F16</f>
        <v>0</v>
      </c>
      <c r="E30" s="9">
        <f>COGS_DB!G16</f>
        <v>0</v>
      </c>
      <c r="F30" s="9">
        <f>COGS_DB!H16</f>
        <v>0</v>
      </c>
      <c r="G30" s="9">
        <f>COGS_DB!I16</f>
        <v>0</v>
      </c>
      <c r="H30" s="9">
        <f>COGS_DB!J16</f>
        <v>0</v>
      </c>
      <c r="I30" s="9">
        <f>COGS_DB!K16</f>
        <v>0</v>
      </c>
      <c r="J30" s="9">
        <f>COGS_DB!L16</f>
        <v>0</v>
      </c>
      <c r="K30" s="9">
        <f>COGS_DB!M16</f>
        <v>0</v>
      </c>
      <c r="L30" s="9">
        <f>COGS_DB!N16</f>
        <v>6030</v>
      </c>
      <c r="M30" s="9">
        <f>COGS_DB!O16</f>
        <v>6030</v>
      </c>
      <c r="N30" s="9">
        <f>COGS_DB!P16</f>
        <v>12060</v>
      </c>
      <c r="O30" s="9">
        <f>COGS_DB!Q16</f>
        <v>41647.800000000003</v>
      </c>
      <c r="P30" s="9">
        <f>COGS_DB!R16</f>
        <v>55530.400000000001</v>
      </c>
      <c r="Q30" s="9">
        <f>COGS_DB!S16</f>
        <v>111060.8</v>
      </c>
      <c r="R30" s="9">
        <f>COGS_DB!T16</f>
        <v>111060.8</v>
      </c>
      <c r="S30" s="9">
        <f>COGS_DB!U16</f>
        <v>111060.8</v>
      </c>
      <c r="T30" s="9">
        <f>COGS_DB!V16</f>
        <v>111060.8</v>
      </c>
      <c r="U30" s="9">
        <f>COGS_DB!W16</f>
        <v>111060.8</v>
      </c>
      <c r="V30" s="9">
        <f>COGS_DB!X16</f>
        <v>124943.40000000001</v>
      </c>
      <c r="W30" s="9">
        <f>COGS_DB!Y16</f>
        <v>138826</v>
      </c>
      <c r="X30" s="9">
        <f>COGS_DB!Z16</f>
        <v>139669.75</v>
      </c>
      <c r="Y30" s="9">
        <f>COGS_DB!AA16</f>
        <v>163964.30000000002</v>
      </c>
      <c r="Z30" s="9">
        <f>COGS_DB!AB16</f>
        <v>164808.05000000002</v>
      </c>
      <c r="AA30" s="9">
        <f>COGS_DB!AC16</f>
        <v>327732.12</v>
      </c>
      <c r="AB30" s="9">
        <f>COGS_DB!AD16</f>
        <v>527375.35999999999</v>
      </c>
      <c r="AC30" s="9">
        <f>COGS_DB!AE16</f>
        <v>593714.80000000005</v>
      </c>
      <c r="AD30" s="9">
        <f>COGS_DB!AF16</f>
        <v>593714.80000000005</v>
      </c>
      <c r="AE30" s="9">
        <f>COGS_DB!AG16</f>
        <v>656994.24</v>
      </c>
      <c r="AF30" s="9">
        <f>COGS_DB!AH16</f>
        <v>656994.24</v>
      </c>
      <c r="AG30" s="9">
        <f>COGS_DB!AI16</f>
        <v>656994.24</v>
      </c>
      <c r="AH30" s="9">
        <f>COGS_DB!AJ16</f>
        <v>594479.80000000005</v>
      </c>
      <c r="AI30" s="9">
        <f>COGS_DB!AK16</f>
        <v>595244.80000000005</v>
      </c>
      <c r="AJ30" s="9">
        <f>COGS_DB!AL16</f>
        <v>532921.61</v>
      </c>
      <c r="AK30" s="9">
        <f>COGS_DB!AM16</f>
        <v>466460.96</v>
      </c>
      <c r="AL30" s="9">
        <f>COGS_DB!AN16</f>
        <v>404137.77</v>
      </c>
      <c r="AM30" s="9">
        <f>COGS_DB!AO16</f>
        <v>821015.38899999997</v>
      </c>
      <c r="AN30" s="9">
        <f>COGS_DB!AP16</f>
        <v>1304619.3599999999</v>
      </c>
      <c r="AO30" s="9">
        <f>COGS_DB!AQ16</f>
        <v>1475755.0689999999</v>
      </c>
      <c r="AP30" s="9">
        <f>COGS_DB!AR16</f>
        <v>1475755.0689999999</v>
      </c>
      <c r="AQ30" s="9">
        <f>COGS_DB!AS16</f>
        <v>1633001.7</v>
      </c>
      <c r="AR30" s="9">
        <f>COGS_DB!AT16</f>
        <v>1633001.7</v>
      </c>
      <c r="AS30" s="9">
        <f>COGS_DB!AU16</f>
        <v>1633001.7</v>
      </c>
      <c r="AT30" s="9">
        <f>COGS_DB!AV16</f>
        <v>1476565.0689999999</v>
      </c>
      <c r="AU30" s="9">
        <f>COGS_DB!AW16</f>
        <v>1477375.0689999999</v>
      </c>
      <c r="AV30" s="9">
        <f>COGS_DB!AX16</f>
        <v>1310491.8599999999</v>
      </c>
      <c r="AW30" s="9">
        <f>COGS_DB!AY16</f>
        <v>1154460.2290000001</v>
      </c>
      <c r="AX30" s="9">
        <f>COGS_DB!AZ16</f>
        <v>987577.0199999999</v>
      </c>
      <c r="AY30" s="9">
        <f>COGS_DB!BA16</f>
        <v>1567168.5842999998</v>
      </c>
      <c r="AZ30" s="9">
        <f>COGS_DB!BB16</f>
        <v>2507910.4188999999</v>
      </c>
      <c r="BA30" s="9">
        <f>COGS_DB!BC16</f>
        <v>2826680.5038000001</v>
      </c>
      <c r="BB30" s="9">
        <f>COGS_DB!BD16</f>
        <v>2826680.5038000001</v>
      </c>
      <c r="BC30" s="9">
        <f>COGS_DB!BE16</f>
        <v>3135552.1685999995</v>
      </c>
      <c r="BD30" s="9">
        <f>COGS_DB!BF16</f>
        <v>3135552.1685999995</v>
      </c>
      <c r="BE30" s="9">
        <f>COGS_DB!BG16</f>
        <v>3135552.1685999995</v>
      </c>
      <c r="BF30" s="9">
        <f>COGS_DB!BH16</f>
        <v>2827490.5038000001</v>
      </c>
      <c r="BG30" s="9">
        <f>COGS_DB!BI16</f>
        <v>2828300.5038000001</v>
      </c>
      <c r="BH30" s="9">
        <f>COGS_DB!BJ16</f>
        <v>2513782.9188999999</v>
      </c>
      <c r="BI30" s="9">
        <f>COGS_DB!BK16</f>
        <v>2206126.2540999996</v>
      </c>
      <c r="BJ30" s="9">
        <f>COGS_DB!BL16</f>
        <v>1891608.6692000001</v>
      </c>
    </row>
    <row r="31" spans="2:62" x14ac:dyDescent="0.15">
      <c r="B31" s="14" t="s">
        <v>676</v>
      </c>
      <c r="C31" s="98">
        <f>COGS_DB!E14</f>
        <v>0</v>
      </c>
      <c r="D31" s="98">
        <f>COGS_DB!F14</f>
        <v>0</v>
      </c>
      <c r="E31" s="98">
        <f>COGS_DB!G14</f>
        <v>0</v>
      </c>
      <c r="F31" s="98">
        <f>COGS_DB!H14</f>
        <v>0</v>
      </c>
      <c r="G31" s="98">
        <f>COGS_DB!I14</f>
        <v>0</v>
      </c>
      <c r="H31" s="98">
        <f>COGS_DB!J14</f>
        <v>0</v>
      </c>
      <c r="I31" s="98">
        <f>COGS_DB!K14</f>
        <v>0</v>
      </c>
      <c r="J31" s="98">
        <f>COGS_DB!L14</f>
        <v>0</v>
      </c>
      <c r="K31" s="98">
        <f>COGS_DB!M14</f>
        <v>0</v>
      </c>
      <c r="L31" s="98">
        <f>COGS_DB!N14</f>
        <v>0.57170489770613764</v>
      </c>
      <c r="M31" s="98">
        <f>COGS_DB!O14</f>
        <v>0.57170489770613764</v>
      </c>
      <c r="N31" s="98">
        <f>COGS_DB!P14</f>
        <v>0.57169054441260747</v>
      </c>
      <c r="O31" s="98">
        <f>COGS_DB!Q14</f>
        <v>0.80412224987556002</v>
      </c>
      <c r="P31" s="98">
        <f>COGS_DB!R14</f>
        <v>0.80412524983344436</v>
      </c>
      <c r="Q31" s="98">
        <f>COGS_DB!S14</f>
        <v>0.80412524983344436</v>
      </c>
      <c r="R31" s="98">
        <f>COGS_DB!T14</f>
        <v>0.80412524983344436</v>
      </c>
      <c r="S31" s="98">
        <f>COGS_DB!U14</f>
        <v>0.80412524983344436</v>
      </c>
      <c r="T31" s="98">
        <f>COGS_DB!V14</f>
        <v>0.80412524983344436</v>
      </c>
      <c r="U31" s="98">
        <f>COGS_DB!W14</f>
        <v>0.80412524983344436</v>
      </c>
      <c r="V31" s="98">
        <f>COGS_DB!X14</f>
        <v>0.80412623843579822</v>
      </c>
      <c r="W31" s="98">
        <f>COGS_DB!Y14</f>
        <v>0.80412702527543745</v>
      </c>
      <c r="X31" s="98">
        <f>COGS_DB!Z14</f>
        <v>0.80467652718005966</v>
      </c>
      <c r="Y31" s="98">
        <f>COGS_DB!AA14</f>
        <v>0.80459294998030717</v>
      </c>
      <c r="Z31" s="98">
        <f>COGS_DB!AB14</f>
        <v>0.80504166513170006</v>
      </c>
      <c r="AA31" s="98">
        <f>COGS_DB!AC14</f>
        <v>0.85108884352257308</v>
      </c>
      <c r="AB31" s="98">
        <f>COGS_DB!AD14</f>
        <v>0.85098230942425224</v>
      </c>
      <c r="AC31" s="98">
        <f>COGS_DB!AE14</f>
        <v>0.85139318692854504</v>
      </c>
      <c r="AD31" s="98">
        <f>COGS_DB!AF14</f>
        <v>0.85139318692854504</v>
      </c>
      <c r="AE31" s="98">
        <f>COGS_DB!AG14</f>
        <v>0.85130087689949496</v>
      </c>
      <c r="AF31" s="98">
        <f>COGS_DB!AH14</f>
        <v>0.85130087689949496</v>
      </c>
      <c r="AG31" s="98">
        <f>COGS_DB!AI14</f>
        <v>0.85130087689949496</v>
      </c>
      <c r="AH31" s="98">
        <f>COGS_DB!AJ14</f>
        <v>0.85151057671762398</v>
      </c>
      <c r="AI31" s="98">
        <f>COGS_DB!AK14</f>
        <v>0.85162778119237859</v>
      </c>
      <c r="AJ31" s="98">
        <f>COGS_DB!AL14</f>
        <v>0.85195935574375481</v>
      </c>
      <c r="AK31" s="98">
        <f>COGS_DB!AM14</f>
        <v>0.85244109370325083</v>
      </c>
      <c r="AL31" s="98">
        <f>COGS_DB!AN14</f>
        <v>0.85300722043643096</v>
      </c>
      <c r="AM31" s="98">
        <f>COGS_DB!AO14</f>
        <v>0.87863667263237988</v>
      </c>
      <c r="AN31" s="98">
        <f>COGS_DB!AP14</f>
        <v>0.87860656332374065</v>
      </c>
      <c r="AO31" s="98">
        <f>COGS_DB!AQ14</f>
        <v>0.87879917850394851</v>
      </c>
      <c r="AP31" s="98">
        <f>COGS_DB!AR14</f>
        <v>0.87879917850394851</v>
      </c>
      <c r="AQ31" s="98">
        <f>COGS_DB!AS14</f>
        <v>0.87875596858548821</v>
      </c>
      <c r="AR31" s="98">
        <f>COGS_DB!AT14</f>
        <v>0.87875596858548821</v>
      </c>
      <c r="AS31" s="98">
        <f>COGS_DB!AU14</f>
        <v>0.87875596858548821</v>
      </c>
      <c r="AT31" s="98">
        <f>COGS_DB!AV14</f>
        <v>0.87885802372613908</v>
      </c>
      <c r="AU31" s="98">
        <f>COGS_DB!AW14</f>
        <v>0.87891681183518944</v>
      </c>
      <c r="AV31" s="98">
        <f>COGS_DB!AX14</f>
        <v>0.87909954198350715</v>
      </c>
      <c r="AW31" s="98">
        <f>COGS_DB!AY14</f>
        <v>0.87932581991688097</v>
      </c>
      <c r="AX31" s="98">
        <f>COGS_DB!AZ14</f>
        <v>0.87963323268206028</v>
      </c>
      <c r="AY31" s="98">
        <f>COGS_DB!BA14</f>
        <v>0.92823354157346449</v>
      </c>
      <c r="AZ31" s="98">
        <f>COGS_DB!BB14</f>
        <v>0.92821008733061017</v>
      </c>
      <c r="BA31" s="98">
        <f>COGS_DB!BC14</f>
        <v>0.92828638650244621</v>
      </c>
      <c r="BB31" s="98">
        <f>COGS_DB!BD14</f>
        <v>0.92828638650244621</v>
      </c>
      <c r="BC31" s="98">
        <f>COGS_DB!BE14</f>
        <v>0.92826544244666542</v>
      </c>
      <c r="BD31" s="98">
        <f>COGS_DB!BF14</f>
        <v>0.92826544244666542</v>
      </c>
      <c r="BE31" s="98">
        <f>COGS_DB!BG14</f>
        <v>0.92826544244666542</v>
      </c>
      <c r="BF31" s="98">
        <f>COGS_DB!BH14</f>
        <v>0.92830800701985139</v>
      </c>
      <c r="BG31" s="98">
        <f>COGS_DB!BI14</f>
        <v>0.92832961450469931</v>
      </c>
      <c r="BH31" s="98">
        <f>COGS_DB!BJ14</f>
        <v>0.92839100287960463</v>
      </c>
      <c r="BI31" s="98">
        <f>COGS_DB!BK14</f>
        <v>0.92848103017959138</v>
      </c>
      <c r="BJ31" s="98">
        <f>COGS_DB!BL14</f>
        <v>0.92858652540183406</v>
      </c>
    </row>
    <row r="32" spans="2:62" x14ac:dyDescent="0.15">
      <c r="B32" s="14" t="s">
        <v>376</v>
      </c>
      <c r="C32" s="9">
        <f>COGS_DB!E12</f>
        <v>0</v>
      </c>
      <c r="D32" s="9">
        <f>COGS_DB!F12</f>
        <v>0</v>
      </c>
      <c r="E32" s="9">
        <f>COGS_DB!G12</f>
        <v>0</v>
      </c>
      <c r="F32" s="9">
        <f>COGS_DB!H12</f>
        <v>0</v>
      </c>
      <c r="G32" s="9">
        <f>COGS_DB!I12</f>
        <v>0</v>
      </c>
      <c r="H32" s="9">
        <f>COGS_DB!J12</f>
        <v>0</v>
      </c>
      <c r="I32" s="9">
        <f>COGS_DB!K12</f>
        <v>0</v>
      </c>
      <c r="J32" s="9">
        <f>COGS_DB!L12</f>
        <v>0</v>
      </c>
      <c r="K32" s="9">
        <f>COGS_DB!M12</f>
        <v>0</v>
      </c>
      <c r="L32" s="9">
        <f>COGS_DB!N12</f>
        <v>40325</v>
      </c>
      <c r="M32" s="9">
        <f>COGS_DB!O12</f>
        <v>40325</v>
      </c>
      <c r="N32" s="9">
        <f>COGS_DB!P12</f>
        <v>78525</v>
      </c>
      <c r="O32" s="9">
        <f>COGS_DB!Q12</f>
        <v>125562.5</v>
      </c>
      <c r="P32" s="9">
        <f>COGS_DB!R12</f>
        <v>168862.5</v>
      </c>
      <c r="Q32" s="9">
        <f>COGS_DB!S12</f>
        <v>337725</v>
      </c>
      <c r="R32" s="9">
        <f>COGS_DB!T12</f>
        <v>337725</v>
      </c>
      <c r="S32" s="9">
        <f>COGS_DB!U12</f>
        <v>337725</v>
      </c>
      <c r="T32" s="9">
        <f>COGS_DB!V12</f>
        <v>337725</v>
      </c>
      <c r="U32" s="9">
        <f>COGS_DB!W12</f>
        <v>337725</v>
      </c>
      <c r="V32" s="9">
        <f>COGS_DB!X12</f>
        <v>381025</v>
      </c>
      <c r="W32" s="9">
        <f>COGS_DB!Y12</f>
        <v>424325</v>
      </c>
      <c r="X32" s="9">
        <f>COGS_DB!Z12</f>
        <v>425518.75</v>
      </c>
      <c r="Y32" s="9">
        <f>COGS_DB!AA12</f>
        <v>507800</v>
      </c>
      <c r="Z32" s="9">
        <f>COGS_DB!AB12</f>
        <v>508968.75</v>
      </c>
      <c r="AA32" s="9">
        <f>COGS_DB!AC12</f>
        <v>641690</v>
      </c>
      <c r="AB32" s="9">
        <f>COGS_DB!AD12</f>
        <v>1025970</v>
      </c>
      <c r="AC32" s="9">
        <f>COGS_DB!AE12</f>
        <v>1157407.5</v>
      </c>
      <c r="AD32" s="9">
        <f>COGS_DB!AF12</f>
        <v>1157407.5</v>
      </c>
      <c r="AE32" s="9">
        <f>COGS_DB!AG12</f>
        <v>1285210</v>
      </c>
      <c r="AF32" s="9">
        <f>COGS_DB!AH12</f>
        <v>1285210</v>
      </c>
      <c r="AG32" s="9">
        <f>COGS_DB!AI12</f>
        <v>1285210</v>
      </c>
      <c r="AH32" s="9">
        <f>COGS_DB!AJ12</f>
        <v>1158322.5</v>
      </c>
      <c r="AI32" s="9">
        <f>COGS_DB!AK12</f>
        <v>1159237.5</v>
      </c>
      <c r="AJ32" s="9">
        <f>COGS_DB!AL12</f>
        <v>1032741.25</v>
      </c>
      <c r="AK32" s="9">
        <f>COGS_DB!AM12</f>
        <v>906598.75</v>
      </c>
      <c r="AL32" s="9">
        <f>COGS_DB!AN12</f>
        <v>780077.5</v>
      </c>
      <c r="AM32" s="9">
        <f>COGS_DB!AO12</f>
        <v>1166387.5</v>
      </c>
      <c r="AN32" s="9">
        <f>COGS_DB!AP12</f>
        <v>1860795</v>
      </c>
      <c r="AO32" s="9">
        <f>COGS_DB!AQ12</f>
        <v>2099827.5</v>
      </c>
      <c r="AP32" s="9">
        <f>COGS_DB!AR12</f>
        <v>2099827.5</v>
      </c>
      <c r="AQ32" s="9">
        <f>COGS_DB!AS12</f>
        <v>2328860</v>
      </c>
      <c r="AR32" s="9">
        <f>COGS_DB!AT12</f>
        <v>2328860</v>
      </c>
      <c r="AS32" s="9">
        <f>COGS_DB!AU12</f>
        <v>2328860</v>
      </c>
      <c r="AT32" s="9">
        <f>COGS_DB!AV12</f>
        <v>2100847.5</v>
      </c>
      <c r="AU32" s="9">
        <f>COGS_DB!AW12</f>
        <v>2101867.5</v>
      </c>
      <c r="AV32" s="9">
        <f>COGS_DB!AX12</f>
        <v>1868382.5</v>
      </c>
      <c r="AW32" s="9">
        <f>COGS_DB!AY12</f>
        <v>1641020</v>
      </c>
      <c r="AX32" s="9">
        <f>COGS_DB!AZ12</f>
        <v>1407500</v>
      </c>
      <c r="AY32" s="9">
        <f>COGS_DB!BA12</f>
        <v>1877640</v>
      </c>
      <c r="AZ32" s="9">
        <f>COGS_DB!BB12</f>
        <v>3003242.5</v>
      </c>
      <c r="BA32" s="9">
        <f>COGS_DB!BC12</f>
        <v>3382242.5</v>
      </c>
      <c r="BB32" s="9">
        <f>COGS_DB!BD12</f>
        <v>3382242.5</v>
      </c>
      <c r="BC32" s="9">
        <f>COGS_DB!BE12</f>
        <v>3756950</v>
      </c>
      <c r="BD32" s="9">
        <f>COGS_DB!BF12</f>
        <v>3756950</v>
      </c>
      <c r="BE32" s="9">
        <f>COGS_DB!BG12</f>
        <v>3756950</v>
      </c>
      <c r="BF32" s="9">
        <f>COGS_DB!BH12</f>
        <v>3383262.5</v>
      </c>
      <c r="BG32" s="9">
        <f>COGS_DB!BI12</f>
        <v>3384282.5</v>
      </c>
      <c r="BH32" s="9">
        <f>COGS_DB!BJ12</f>
        <v>3010830</v>
      </c>
      <c r="BI32" s="9">
        <f>COGS_DB!BK12</f>
        <v>2637792.5</v>
      </c>
      <c r="BJ32" s="9">
        <f>COGS_DB!BL12</f>
        <v>2264305</v>
      </c>
    </row>
    <row r="34" spans="2:66" x14ac:dyDescent="0.15">
      <c r="B34" s="14" t="s">
        <v>685</v>
      </c>
      <c r="C34" s="363"/>
      <c r="D34" s="363"/>
      <c r="E34" s="363"/>
      <c r="F34" s="363"/>
      <c r="G34" s="363"/>
      <c r="H34" s="363"/>
      <c r="I34" s="363"/>
      <c r="J34" s="363"/>
      <c r="K34" s="363"/>
      <c r="L34" s="363"/>
      <c r="M34" s="363"/>
      <c r="N34" s="363"/>
      <c r="O34" s="363" t="s">
        <v>36</v>
      </c>
      <c r="P34" s="363"/>
      <c r="Q34" s="363"/>
      <c r="R34" s="363"/>
      <c r="S34" s="363"/>
      <c r="T34" s="363"/>
      <c r="U34" s="363"/>
      <c r="V34" s="363"/>
      <c r="W34" s="363"/>
      <c r="X34" s="363"/>
      <c r="Y34" s="363"/>
      <c r="Z34" s="363"/>
      <c r="AA34" s="363" t="s">
        <v>37</v>
      </c>
      <c r="AB34" s="363"/>
      <c r="AC34" s="363"/>
      <c r="AD34" s="363"/>
      <c r="AE34" s="363"/>
      <c r="AF34" s="363"/>
      <c r="AG34" s="363"/>
      <c r="AH34" s="363"/>
      <c r="AI34" s="363"/>
      <c r="AJ34" s="363"/>
      <c r="AK34" s="363"/>
      <c r="AL34" s="363"/>
      <c r="AM34" s="363" t="s">
        <v>38</v>
      </c>
      <c r="AN34" s="363"/>
      <c r="AO34" s="363"/>
      <c r="AP34" s="363"/>
      <c r="AQ34" s="363"/>
      <c r="AR34" s="363"/>
      <c r="AS34" s="363"/>
      <c r="AT34" s="363"/>
      <c r="AU34" s="363"/>
      <c r="AV34" s="363"/>
      <c r="AW34" s="363"/>
      <c r="AX34" s="363"/>
      <c r="AY34" s="363" t="s">
        <v>39</v>
      </c>
      <c r="AZ34" s="363"/>
      <c r="BA34" s="363"/>
      <c r="BB34" s="363"/>
      <c r="BC34" s="363"/>
      <c r="BD34" s="363"/>
      <c r="BE34" s="363"/>
      <c r="BF34" s="363"/>
      <c r="BG34" s="363"/>
      <c r="BH34" s="363"/>
      <c r="BI34" s="363"/>
      <c r="BJ34" s="363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376</v>
      </c>
      <c r="C36" s="9">
        <f>COGS_DB!E3</f>
        <v>159175</v>
      </c>
      <c r="D36" s="9">
        <f>COGS_DB!G3</f>
        <v>4230687.5</v>
      </c>
      <c r="E36" s="9">
        <f>COGS_DB!I3</f>
        <v>12875082.5</v>
      </c>
      <c r="F36" s="9">
        <f>COGS_DB!K3</f>
        <v>23333035</v>
      </c>
      <c r="G36" s="9">
        <f>COGS_DB!M3</f>
        <v>37596690</v>
      </c>
      <c r="H36" s="9"/>
      <c r="I36" s="9"/>
      <c r="J36" s="9"/>
      <c r="K36" s="9"/>
      <c r="L36" s="9"/>
      <c r="M36" s="9"/>
      <c r="N36" s="9"/>
      <c r="O36" s="9">
        <f>COGS_DB!Q20</f>
        <v>70125</v>
      </c>
      <c r="P36" s="9">
        <f>COGS_DB!R20</f>
        <v>94875</v>
      </c>
      <c r="Q36" s="9">
        <f>COGS_DB!S20</f>
        <v>189750</v>
      </c>
      <c r="R36" s="9">
        <f>COGS_DB!T20</f>
        <v>189750</v>
      </c>
      <c r="S36" s="9">
        <f>COGS_DB!U20</f>
        <v>189750</v>
      </c>
      <c r="T36" s="9">
        <f>COGS_DB!V20</f>
        <v>189750</v>
      </c>
      <c r="U36" s="9">
        <f>COGS_DB!W20</f>
        <v>189750</v>
      </c>
      <c r="V36" s="9">
        <f>COGS_DB!X20</f>
        <v>214500</v>
      </c>
      <c r="W36" s="9">
        <f>COGS_DB!Y20</f>
        <v>239250</v>
      </c>
      <c r="X36" s="9">
        <f>COGS_DB!Z20</f>
        <v>239250</v>
      </c>
      <c r="Y36" s="9">
        <f>COGS_DB!AA20</f>
        <v>288750</v>
      </c>
      <c r="Z36" s="9">
        <f>COGS_DB!AB20</f>
        <v>288750</v>
      </c>
      <c r="AA36" s="9">
        <f>COGS_DB!AC20</f>
        <v>244800</v>
      </c>
      <c r="AB36" s="9">
        <f>COGS_DB!AD20</f>
        <v>387600</v>
      </c>
      <c r="AC36" s="9">
        <f>COGS_DB!AE20</f>
        <v>438600</v>
      </c>
      <c r="AD36" s="9">
        <f>COGS_DB!AF20</f>
        <v>438600</v>
      </c>
      <c r="AE36" s="9">
        <f>COGS_DB!AG20</f>
        <v>489600</v>
      </c>
      <c r="AF36" s="9">
        <f>COGS_DB!AH20</f>
        <v>489600</v>
      </c>
      <c r="AG36" s="9">
        <f>COGS_DB!AI20</f>
        <v>489600</v>
      </c>
      <c r="AH36" s="9">
        <f>COGS_DB!AJ20</f>
        <v>438600</v>
      </c>
      <c r="AI36" s="9">
        <f>COGS_DB!AK20</f>
        <v>438600</v>
      </c>
      <c r="AJ36" s="9">
        <f>COGS_DB!AL20</f>
        <v>387600</v>
      </c>
      <c r="AK36" s="9">
        <f>COGS_DB!AM20</f>
        <v>341700</v>
      </c>
      <c r="AL36" s="9">
        <f>COGS_DB!AN20</f>
        <v>290700</v>
      </c>
      <c r="AM36" s="9">
        <f>COGS_DB!AO20</f>
        <v>216450</v>
      </c>
      <c r="AN36" s="9">
        <f>COGS_DB!AP20</f>
        <v>351000</v>
      </c>
      <c r="AO36" s="9">
        <f>COGS_DB!AQ20</f>
        <v>391950</v>
      </c>
      <c r="AP36" s="9">
        <f>COGS_DB!AR20</f>
        <v>391950</v>
      </c>
      <c r="AQ36" s="9">
        <f>COGS_DB!AS20</f>
        <v>438750</v>
      </c>
      <c r="AR36" s="9">
        <f>COGS_DB!AT20</f>
        <v>438750</v>
      </c>
      <c r="AS36" s="9">
        <f>COGS_DB!AU20</f>
        <v>438750</v>
      </c>
      <c r="AT36" s="9">
        <f>COGS_DB!AV20</f>
        <v>391950</v>
      </c>
      <c r="AU36" s="9">
        <f>COGS_DB!AW20</f>
        <v>391950</v>
      </c>
      <c r="AV36" s="9">
        <f>COGS_DB!AX20</f>
        <v>351000</v>
      </c>
      <c r="AW36" s="9">
        <f>COGS_DB!AY20</f>
        <v>304200</v>
      </c>
      <c r="AX36" s="9">
        <f>COGS_DB!AZ20</f>
        <v>263250</v>
      </c>
      <c r="AY36" s="9">
        <f>COGS_DB!BA20</f>
        <v>176175</v>
      </c>
      <c r="AZ36" s="9">
        <f>COGS_DB!BB20</f>
        <v>280575</v>
      </c>
      <c r="BA36" s="9">
        <f>COGS_DB!BC20</f>
        <v>313200</v>
      </c>
      <c r="BB36" s="9">
        <f>COGS_DB!BD20</f>
        <v>313200</v>
      </c>
      <c r="BC36" s="9">
        <f>COGS_DB!BE20</f>
        <v>352350</v>
      </c>
      <c r="BD36" s="9">
        <f>COGS_DB!BF20</f>
        <v>352350</v>
      </c>
      <c r="BE36" s="9">
        <f>COGS_DB!BG20</f>
        <v>352350</v>
      </c>
      <c r="BF36" s="9">
        <f>COGS_DB!BH20</f>
        <v>313200</v>
      </c>
      <c r="BG36" s="9">
        <f>COGS_DB!BI20</f>
        <v>313200</v>
      </c>
      <c r="BH36" s="9">
        <f>COGS_DB!BJ20</f>
        <v>280575</v>
      </c>
      <c r="BI36" s="9">
        <f>COGS_DB!BK20</f>
        <v>241425</v>
      </c>
      <c r="BJ36" s="9">
        <f>COGS_DB!BL20</f>
        <v>208800</v>
      </c>
    </row>
    <row r="37" spans="2:66" x14ac:dyDescent="0.15">
      <c r="B37" s="14" t="s">
        <v>671</v>
      </c>
      <c r="C37" s="9">
        <f>COGS_DB!E4</f>
        <v>91000</v>
      </c>
      <c r="D37" s="9">
        <f>COGS_DB!G4</f>
        <v>3402941.9</v>
      </c>
      <c r="E37" s="9">
        <f>COGS_DB!I4</f>
        <v>10963986.5</v>
      </c>
      <c r="F37" s="9">
        <f>COGS_DB!K4</f>
        <v>20507172.366999999</v>
      </c>
      <c r="G37" s="9">
        <f>COGS_DB!M4</f>
        <v>34901658.539999999</v>
      </c>
      <c r="H37" s="9"/>
      <c r="I37" s="9"/>
      <c r="J37" s="9"/>
      <c r="K37" s="9"/>
      <c r="L37" s="9"/>
      <c r="M37" s="9"/>
      <c r="N37" s="9"/>
      <c r="O37" s="9">
        <f>COGS_DB!Q21</f>
        <v>55707.3</v>
      </c>
      <c r="P37" s="9">
        <f>COGS_DB!R21</f>
        <v>75368.7</v>
      </c>
      <c r="Q37" s="9">
        <f>COGS_DB!S21</f>
        <v>150737.4</v>
      </c>
      <c r="R37" s="9">
        <f>COGS_DB!T21</f>
        <v>150737.4</v>
      </c>
      <c r="S37" s="9">
        <f>COGS_DB!U21</f>
        <v>150737.4</v>
      </c>
      <c r="T37" s="9">
        <f>COGS_DB!V21</f>
        <v>150737.4</v>
      </c>
      <c r="U37" s="9">
        <f>COGS_DB!W21</f>
        <v>150737.4</v>
      </c>
      <c r="V37" s="9">
        <f>COGS_DB!X21</f>
        <v>170398.80000000002</v>
      </c>
      <c r="W37" s="9">
        <f>COGS_DB!Y21</f>
        <v>190060.2</v>
      </c>
      <c r="X37" s="9">
        <f>COGS_DB!Z21</f>
        <v>190060.2</v>
      </c>
      <c r="Y37" s="9">
        <f>COGS_DB!AA21</f>
        <v>229383</v>
      </c>
      <c r="Z37" s="9">
        <f>COGS_DB!AB21</f>
        <v>229383</v>
      </c>
      <c r="AA37" s="9">
        <f>COGS_DB!AC21</f>
        <v>206578.08000000002</v>
      </c>
      <c r="AB37" s="9">
        <f>COGS_DB!AD21</f>
        <v>327081.96000000002</v>
      </c>
      <c r="AC37" s="9">
        <f>COGS_DB!AE21</f>
        <v>370119.06</v>
      </c>
      <c r="AD37" s="9">
        <f>COGS_DB!AF21</f>
        <v>370119.06</v>
      </c>
      <c r="AE37" s="9">
        <f>COGS_DB!AG21</f>
        <v>413156.16000000003</v>
      </c>
      <c r="AF37" s="9">
        <f>COGS_DB!AH21</f>
        <v>413156.16000000003</v>
      </c>
      <c r="AG37" s="9">
        <f>COGS_DB!AI21</f>
        <v>413156.16000000003</v>
      </c>
      <c r="AH37" s="9">
        <f>COGS_DB!AJ21</f>
        <v>370119.06</v>
      </c>
      <c r="AI37" s="9">
        <f>COGS_DB!AK21</f>
        <v>370119.06</v>
      </c>
      <c r="AJ37" s="9">
        <f>COGS_DB!AL21</f>
        <v>327081.96000000002</v>
      </c>
      <c r="AK37" s="9">
        <f>COGS_DB!AM21</f>
        <v>288348.57</v>
      </c>
      <c r="AL37" s="9">
        <f>COGS_DB!AN21</f>
        <v>245311.47</v>
      </c>
      <c r="AM37" s="9">
        <f>COGS_DB!AO21</f>
        <v>188590.443</v>
      </c>
      <c r="AN37" s="9">
        <f>COGS_DB!AP21</f>
        <v>305822.33999999997</v>
      </c>
      <c r="AO37" s="9">
        <f>COGS_DB!AQ21</f>
        <v>341501.61300000001</v>
      </c>
      <c r="AP37" s="9">
        <f>COGS_DB!AR21</f>
        <v>341501.61300000001</v>
      </c>
      <c r="AQ37" s="9">
        <f>COGS_DB!AS21</f>
        <v>382277.92499999999</v>
      </c>
      <c r="AR37" s="9">
        <f>COGS_DB!AT21</f>
        <v>382277.92499999999</v>
      </c>
      <c r="AS37" s="9">
        <f>COGS_DB!AU21</f>
        <v>382277.92499999999</v>
      </c>
      <c r="AT37" s="9">
        <f>COGS_DB!AV21</f>
        <v>341501.61300000001</v>
      </c>
      <c r="AU37" s="9">
        <f>COGS_DB!AW21</f>
        <v>341501.61300000001</v>
      </c>
      <c r="AV37" s="9">
        <f>COGS_DB!AX21</f>
        <v>305822.33999999997</v>
      </c>
      <c r="AW37" s="9">
        <f>COGS_DB!AY21</f>
        <v>265046.02799999999</v>
      </c>
      <c r="AX37" s="9">
        <f>COGS_DB!AZ21</f>
        <v>229366.75499999998</v>
      </c>
      <c r="AY37" s="9">
        <f>COGS_DB!BA21</f>
        <v>162699.84269999998</v>
      </c>
      <c r="AZ37" s="9">
        <f>COGS_DB!BB21</f>
        <v>259114.5643</v>
      </c>
      <c r="BA37" s="9">
        <f>COGS_DB!BC21</f>
        <v>289244.16480000003</v>
      </c>
      <c r="BB37" s="9">
        <f>COGS_DB!BD21</f>
        <v>289244.16480000003</v>
      </c>
      <c r="BC37" s="9">
        <f>COGS_DB!BE21</f>
        <v>325399.68539999996</v>
      </c>
      <c r="BD37" s="9">
        <f>COGS_DB!BF21</f>
        <v>325399.68539999996</v>
      </c>
      <c r="BE37" s="9">
        <f>COGS_DB!BG21</f>
        <v>325399.68539999996</v>
      </c>
      <c r="BF37" s="9">
        <f>COGS_DB!BH21</f>
        <v>289244.16480000003</v>
      </c>
      <c r="BG37" s="9">
        <f>COGS_DB!BI21</f>
        <v>289244.16480000003</v>
      </c>
      <c r="BH37" s="9">
        <f>COGS_DB!BJ21</f>
        <v>259114.5643</v>
      </c>
      <c r="BI37" s="9">
        <f>COGS_DB!BK21</f>
        <v>222959.04369999998</v>
      </c>
      <c r="BJ37" s="9">
        <f>COGS_DB!BL21</f>
        <v>192829.44320000001</v>
      </c>
    </row>
    <row r="38" spans="2:66" x14ac:dyDescent="0.15">
      <c r="B38" s="14" t="s">
        <v>677</v>
      </c>
      <c r="C38" s="9">
        <f>COGS_DB!E6</f>
        <v>66880</v>
      </c>
      <c r="D38" s="9">
        <f>COGS_DB!G6</f>
        <v>2018248.2</v>
      </c>
      <c r="E38" s="9">
        <f>COGS_DB!I6</f>
        <v>4357221.7600000007</v>
      </c>
      <c r="F38" s="9">
        <f>COGS_DB!K6</f>
        <v>4124553.1329999994</v>
      </c>
      <c r="G38" s="9">
        <f>COGS_DB!M6</f>
        <v>3499253.1735999994</v>
      </c>
      <c r="H38" s="9"/>
      <c r="I38" s="9"/>
      <c r="J38" s="9"/>
      <c r="K38" s="9"/>
      <c r="L38" s="9"/>
      <c r="M38" s="9"/>
      <c r="N38" s="9"/>
      <c r="O38" s="9">
        <f>COGS_DB!Q24</f>
        <v>0.80447262247838625</v>
      </c>
      <c r="P38" s="9">
        <f>COGS_DB!R24</f>
        <v>0.80447262247838613</v>
      </c>
      <c r="Q38" s="9">
        <f>COGS_DB!S24</f>
        <v>0.80447262247838613</v>
      </c>
      <c r="R38" s="9">
        <f>COGS_DB!T24</f>
        <v>0.80447262247838613</v>
      </c>
      <c r="S38" s="9">
        <f>COGS_DB!U24</f>
        <v>0.80447262247838613</v>
      </c>
      <c r="T38" s="9">
        <f>COGS_DB!V24</f>
        <v>0.80447262247838613</v>
      </c>
      <c r="U38" s="9">
        <f>COGS_DB!W24</f>
        <v>0.80447262247838613</v>
      </c>
      <c r="V38" s="9">
        <f>COGS_DB!X24</f>
        <v>0.80447262247838625</v>
      </c>
      <c r="W38" s="9">
        <f>COGS_DB!Y24</f>
        <v>0.80447262247838625</v>
      </c>
      <c r="X38" s="9">
        <f>COGS_DB!Z24</f>
        <v>0.80474426912771668</v>
      </c>
      <c r="Y38" s="9">
        <f>COGS_DB!AA24</f>
        <v>0.80469775474956817</v>
      </c>
      <c r="Z38" s="9">
        <f>COGS_DB!AB24</f>
        <v>0.80490634242523829</v>
      </c>
      <c r="AA38" s="9">
        <f>COGS_DB!AC24</f>
        <v>0.85105924987822701</v>
      </c>
      <c r="AB38" s="9">
        <f>COGS_DB!AD24</f>
        <v>0.85102334912917721</v>
      </c>
      <c r="AC38" s="9">
        <f>COGS_DB!AE24</f>
        <v>0.85118500570435163</v>
      </c>
      <c r="AD38" s="9">
        <f>COGS_DB!AF24</f>
        <v>0.85118500570435163</v>
      </c>
      <c r="AE38" s="9">
        <f>COGS_DB!AG24</f>
        <v>0.8511462564501997</v>
      </c>
      <c r="AF38" s="9">
        <f>COGS_DB!AH24</f>
        <v>0.8511462564501997</v>
      </c>
      <c r="AG38" s="9">
        <f>COGS_DB!AI24</f>
        <v>0.8511462564501997</v>
      </c>
      <c r="AH38" s="9">
        <f>COGS_DB!AJ24</f>
        <v>0.85123349807201432</v>
      </c>
      <c r="AI38" s="9">
        <f>COGS_DB!AK24</f>
        <v>0.85128195884684288</v>
      </c>
      <c r="AJ38" s="9">
        <f>COGS_DB!AL24</f>
        <v>0.85147124800589036</v>
      </c>
      <c r="AK38" s="9">
        <f>COGS_DB!AM24</f>
        <v>0.8516831358376481</v>
      </c>
      <c r="AL38" s="9">
        <f>COGS_DB!AN24</f>
        <v>0.85199191293359966</v>
      </c>
      <c r="AM38" s="9">
        <f>COGS_DB!AO24</f>
        <v>0.87974724506312718</v>
      </c>
      <c r="AN38" s="9">
        <f>COGS_DB!AP24</f>
        <v>0.8796754424513602</v>
      </c>
      <c r="AO38" s="9">
        <f>COGS_DB!AQ24</f>
        <v>0.87989051235655447</v>
      </c>
      <c r="AP38" s="9">
        <f>COGS_DB!AR24</f>
        <v>0.87989051235655447</v>
      </c>
      <c r="AQ38" s="9">
        <f>COGS_DB!AS24</f>
        <v>0.87983897908377129</v>
      </c>
      <c r="AR38" s="9">
        <f>COGS_DB!AT24</f>
        <v>0.87983897908377129</v>
      </c>
      <c r="AS38" s="9">
        <f>COGS_DB!AU24</f>
        <v>0.87983897908377129</v>
      </c>
      <c r="AT38" s="9">
        <f>COGS_DB!AV24</f>
        <v>0.87995053423125436</v>
      </c>
      <c r="AU38" s="9">
        <f>COGS_DB!AW24</f>
        <v>0.88001049614689375</v>
      </c>
      <c r="AV38" s="9">
        <f>COGS_DB!AX24</f>
        <v>0.88022254626438301</v>
      </c>
      <c r="AW38" s="9">
        <f>COGS_DB!AY24</f>
        <v>0.8805133832796741</v>
      </c>
      <c r="AX38" s="9">
        <f>COGS_DB!AZ24</f>
        <v>0.88085641196947839</v>
      </c>
      <c r="AY38" s="9">
        <f>COGS_DB!BA24</f>
        <v>0.92877635614048981</v>
      </c>
      <c r="AZ38" s="9">
        <f>COGS_DB!BB24</f>
        <v>0.92874784787011511</v>
      </c>
      <c r="BA38" s="9">
        <f>COGS_DB!BC24</f>
        <v>0.92890705206772228</v>
      </c>
      <c r="BB38" s="9">
        <f>COGS_DB!BD24</f>
        <v>0.92890705206772228</v>
      </c>
      <c r="BC38" s="9">
        <f>COGS_DB!BE24</f>
        <v>0.92886189708191991</v>
      </c>
      <c r="BD38" s="9">
        <f>COGS_DB!BF24</f>
        <v>0.92886189708191991</v>
      </c>
      <c r="BE38" s="9">
        <f>COGS_DB!BG24</f>
        <v>0.92886189708191991</v>
      </c>
      <c r="BF38" s="9">
        <f>COGS_DB!BH24</f>
        <v>0.92895133031808419</v>
      </c>
      <c r="BG38" s="9">
        <f>COGS_DB!BI24</f>
        <v>0.92899555344784157</v>
      </c>
      <c r="BH38" s="9">
        <f>COGS_DB!BJ24</f>
        <v>0.92915126623858957</v>
      </c>
      <c r="BI38" s="9">
        <f>COGS_DB!BK24</f>
        <v>0.9293790871194737</v>
      </c>
      <c r="BJ38" s="9">
        <f>COGS_DB!BL24</f>
        <v>0.92963427488819861</v>
      </c>
    </row>
    <row r="39" spans="2:66" x14ac:dyDescent="0.15">
      <c r="B39" s="14" t="s">
        <v>678</v>
      </c>
      <c r="C39" s="9">
        <f>COGS_DB!E7</f>
        <v>24120</v>
      </c>
      <c r="D39" s="9">
        <f>COGS_DB!G7</f>
        <v>1384693.7000000002</v>
      </c>
      <c r="E39" s="9">
        <f>COGS_DB!I7</f>
        <v>6606764.7400000002</v>
      </c>
      <c r="F39" s="9">
        <f>COGS_DB!K7</f>
        <v>16382619.233999999</v>
      </c>
      <c r="G39" s="9">
        <f>COGS_DB!M7</f>
        <v>31402405.366400003</v>
      </c>
      <c r="H39" s="98"/>
      <c r="I39" s="98"/>
      <c r="J39" s="98"/>
      <c r="K39" s="98"/>
      <c r="L39" s="98"/>
      <c r="M39" s="98"/>
      <c r="N39" s="98"/>
      <c r="O39" s="98">
        <f>COGS_DB!Q22</f>
        <v>3612.5</v>
      </c>
      <c r="P39" s="98">
        <f>COGS_DB!R22</f>
        <v>4887.5</v>
      </c>
      <c r="Q39" s="98">
        <f>COGS_DB!S22</f>
        <v>9775</v>
      </c>
      <c r="R39" s="98">
        <f>COGS_DB!T22</f>
        <v>9775</v>
      </c>
      <c r="S39" s="98">
        <f>COGS_DB!U22</f>
        <v>9775</v>
      </c>
      <c r="T39" s="98">
        <f>COGS_DB!V22</f>
        <v>9775</v>
      </c>
      <c r="U39" s="98">
        <f>COGS_DB!W22</f>
        <v>9775</v>
      </c>
      <c r="V39" s="98">
        <f>COGS_DB!X22</f>
        <v>11050</v>
      </c>
      <c r="W39" s="98">
        <f>COGS_DB!Y22</f>
        <v>12325</v>
      </c>
      <c r="X39" s="98">
        <f>COGS_DB!Z22</f>
        <v>12675</v>
      </c>
      <c r="Y39" s="98">
        <f>COGS_DB!AA22</f>
        <v>15225</v>
      </c>
      <c r="Z39" s="98">
        <f>COGS_DB!AB22</f>
        <v>15550</v>
      </c>
      <c r="AA39" s="98">
        <f>COGS_DB!AC22</f>
        <v>11825</v>
      </c>
      <c r="AB39" s="98">
        <f>COGS_DB!AD22</f>
        <v>18625</v>
      </c>
      <c r="AC39" s="98">
        <f>COGS_DB!AE22</f>
        <v>21575</v>
      </c>
      <c r="AD39" s="98">
        <f>COGS_DB!AF22</f>
        <v>21575</v>
      </c>
      <c r="AE39" s="98">
        <f>COGS_DB!AG22</f>
        <v>23950</v>
      </c>
      <c r="AF39" s="98">
        <f>COGS_DB!AH22</f>
        <v>23950</v>
      </c>
      <c r="AG39" s="98">
        <f>COGS_DB!AI22</f>
        <v>23950</v>
      </c>
      <c r="AH39" s="98">
        <f>COGS_DB!AJ22</f>
        <v>21725</v>
      </c>
      <c r="AI39" s="98">
        <f>COGS_DB!AK22</f>
        <v>21875</v>
      </c>
      <c r="AJ39" s="98">
        <f>COGS_DB!AL22</f>
        <v>19850</v>
      </c>
      <c r="AK39" s="98">
        <f>COGS_DB!AM22</f>
        <v>18012.5</v>
      </c>
      <c r="AL39" s="98">
        <f>COGS_DB!AN22</f>
        <v>15962.5</v>
      </c>
      <c r="AM39" s="98">
        <f>COGS_DB!AO22</f>
        <v>15225</v>
      </c>
      <c r="AN39" s="98">
        <f>COGS_DB!AP22</f>
        <v>24465</v>
      </c>
      <c r="AO39" s="98">
        <f>COGS_DB!AQ22</f>
        <v>28070</v>
      </c>
      <c r="AP39" s="98">
        <f>COGS_DB!AR22</f>
        <v>28070</v>
      </c>
      <c r="AQ39" s="98">
        <f>COGS_DB!AS22</f>
        <v>31220</v>
      </c>
      <c r="AR39" s="98">
        <f>COGS_DB!AT22</f>
        <v>31220</v>
      </c>
      <c r="AS39" s="98">
        <f>COGS_DB!AU22</f>
        <v>31220</v>
      </c>
      <c r="AT39" s="98">
        <f>COGS_DB!AV22</f>
        <v>28280</v>
      </c>
      <c r="AU39" s="98">
        <f>COGS_DB!AW22</f>
        <v>28490</v>
      </c>
      <c r="AV39" s="98">
        <f>COGS_DB!AX22</f>
        <v>26180</v>
      </c>
      <c r="AW39" s="98">
        <f>COGS_DB!AY22</f>
        <v>23485</v>
      </c>
      <c r="AX39" s="98">
        <f>COGS_DB!AZ22</f>
        <v>21140</v>
      </c>
      <c r="AY39" s="98">
        <f>COGS_DB!BA22</f>
        <v>13020</v>
      </c>
      <c r="AZ39" s="98">
        <f>COGS_DB!BB22</f>
        <v>20615</v>
      </c>
      <c r="BA39" s="98">
        <f>COGS_DB!BC22</f>
        <v>23765</v>
      </c>
      <c r="BB39" s="98">
        <f>COGS_DB!BD22</f>
        <v>23765</v>
      </c>
      <c r="BC39" s="98">
        <f>COGS_DB!BE22</f>
        <v>26495</v>
      </c>
      <c r="BD39" s="98">
        <f>COGS_DB!BF22</f>
        <v>26495</v>
      </c>
      <c r="BE39" s="98">
        <f>COGS_DB!BG22</f>
        <v>26495</v>
      </c>
      <c r="BF39" s="98">
        <f>COGS_DB!BH22</f>
        <v>23975</v>
      </c>
      <c r="BG39" s="98">
        <f>COGS_DB!BI22</f>
        <v>24185</v>
      </c>
      <c r="BH39" s="98">
        <f>COGS_DB!BJ22</f>
        <v>22330</v>
      </c>
      <c r="BI39" s="98">
        <f>COGS_DB!BK22</f>
        <v>20055</v>
      </c>
      <c r="BJ39" s="98">
        <f>COGS_DB!BL22</f>
        <v>18165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682</v>
      </c>
      <c r="C42" s="116">
        <f>COGS_DB!E5</f>
        <v>0.57169781686822685</v>
      </c>
      <c r="D42" s="116">
        <f>COGS_DB!G5</f>
        <v>0.80434726034480208</v>
      </c>
      <c r="E42" s="116">
        <f>COGS_DB!I5</f>
        <v>0.85156631035179775</v>
      </c>
      <c r="F42" s="116">
        <f>COGS_DB!K5</f>
        <v>0.87889005296567713</v>
      </c>
      <c r="G42" s="116">
        <f>COGS_DB!M5</f>
        <v>0.92831732101948339</v>
      </c>
      <c r="H42" s="9"/>
      <c r="I42" s="9"/>
      <c r="J42" s="9"/>
      <c r="K42" s="9"/>
      <c r="L42" s="9"/>
      <c r="M42" s="9"/>
      <c r="N42" s="9"/>
      <c r="O42" s="9">
        <f>COGS_DB!Q23</f>
        <v>59319.8</v>
      </c>
      <c r="P42" s="9">
        <f>COGS_DB!R23</f>
        <v>80256.2</v>
      </c>
      <c r="Q42" s="9">
        <f>COGS_DB!S23</f>
        <v>160512.4</v>
      </c>
      <c r="R42" s="9">
        <f>COGS_DB!T23</f>
        <v>160512.4</v>
      </c>
      <c r="S42" s="9">
        <f>COGS_DB!U23</f>
        <v>160512.4</v>
      </c>
      <c r="T42" s="9">
        <f>COGS_DB!V23</f>
        <v>160512.4</v>
      </c>
      <c r="U42" s="9">
        <f>COGS_DB!W23</f>
        <v>160512.4</v>
      </c>
      <c r="V42" s="9">
        <f>COGS_DB!X23</f>
        <v>181448.80000000002</v>
      </c>
      <c r="W42" s="9">
        <f>COGS_DB!Y23</f>
        <v>202385.2</v>
      </c>
      <c r="X42" s="9">
        <f>COGS_DB!Z23</f>
        <v>202735.2</v>
      </c>
      <c r="Y42" s="9">
        <f>COGS_DB!AA23</f>
        <v>244608</v>
      </c>
      <c r="Z42" s="9">
        <f>COGS_DB!AB23</f>
        <v>244933</v>
      </c>
      <c r="AA42" s="9">
        <f>COGS_DB!AC23</f>
        <v>218403.08000000002</v>
      </c>
      <c r="AB42" s="9">
        <f>COGS_DB!AD23</f>
        <v>345706.96</v>
      </c>
      <c r="AC42" s="9">
        <f>COGS_DB!AE23</f>
        <v>391694.06</v>
      </c>
      <c r="AD42" s="9">
        <f>COGS_DB!AF23</f>
        <v>391694.06</v>
      </c>
      <c r="AE42" s="9">
        <f>COGS_DB!AG23</f>
        <v>437106.16000000003</v>
      </c>
      <c r="AF42" s="9">
        <f>COGS_DB!AH23</f>
        <v>437106.16000000003</v>
      </c>
      <c r="AG42" s="9">
        <f>COGS_DB!AI23</f>
        <v>437106.16000000003</v>
      </c>
      <c r="AH42" s="9">
        <f>COGS_DB!AJ23</f>
        <v>391844.06</v>
      </c>
      <c r="AI42" s="9">
        <f>COGS_DB!AK23</f>
        <v>391994.06</v>
      </c>
      <c r="AJ42" s="9">
        <f>COGS_DB!AL23</f>
        <v>346931.96</v>
      </c>
      <c r="AK42" s="9">
        <f>COGS_DB!AM23</f>
        <v>306361.07</v>
      </c>
      <c r="AL42" s="9">
        <f>COGS_DB!AN23</f>
        <v>261273.97</v>
      </c>
      <c r="AM42" s="9">
        <f>COGS_DB!AO23</f>
        <v>203815.443</v>
      </c>
      <c r="AN42" s="9">
        <f>COGS_DB!AP23</f>
        <v>330287.33999999997</v>
      </c>
      <c r="AO42" s="9">
        <f>COGS_DB!AQ23</f>
        <v>369571.61300000001</v>
      </c>
      <c r="AP42" s="9">
        <f>COGS_DB!AR23</f>
        <v>369571.61300000001</v>
      </c>
      <c r="AQ42" s="9">
        <f>COGS_DB!AS23</f>
        <v>413497.92499999999</v>
      </c>
      <c r="AR42" s="9">
        <f>COGS_DB!AT23</f>
        <v>413497.92499999999</v>
      </c>
      <c r="AS42" s="9">
        <f>COGS_DB!AU23</f>
        <v>413497.92499999999</v>
      </c>
      <c r="AT42" s="9">
        <f>COGS_DB!AV23</f>
        <v>369781.61300000001</v>
      </c>
      <c r="AU42" s="9">
        <f>COGS_DB!AW23</f>
        <v>369991.61300000001</v>
      </c>
      <c r="AV42" s="9">
        <f>COGS_DB!AX23</f>
        <v>332002.33999999997</v>
      </c>
      <c r="AW42" s="9">
        <f>COGS_DB!AY23</f>
        <v>288531.02799999999</v>
      </c>
      <c r="AX42" s="9">
        <f>COGS_DB!AZ23</f>
        <v>250506.75499999998</v>
      </c>
      <c r="AY42" s="9">
        <f>COGS_DB!BA23</f>
        <v>175719.84269999998</v>
      </c>
      <c r="AZ42" s="9">
        <f>COGS_DB!BB23</f>
        <v>279729.56429999997</v>
      </c>
      <c r="BA42" s="9">
        <f>COGS_DB!BC23</f>
        <v>313009.16480000003</v>
      </c>
      <c r="BB42" s="9">
        <f>COGS_DB!BD23</f>
        <v>313009.16480000003</v>
      </c>
      <c r="BC42" s="9">
        <f>COGS_DB!BE23</f>
        <v>351894.68539999996</v>
      </c>
      <c r="BD42" s="9">
        <f>COGS_DB!BF23</f>
        <v>351894.68539999996</v>
      </c>
      <c r="BE42" s="9">
        <f>COGS_DB!BG23</f>
        <v>351894.68539999996</v>
      </c>
      <c r="BF42" s="9">
        <f>COGS_DB!BH23</f>
        <v>313219.16480000003</v>
      </c>
      <c r="BG42" s="9">
        <f>COGS_DB!BI23</f>
        <v>313429.16480000003</v>
      </c>
      <c r="BH42" s="9">
        <f>COGS_DB!BJ23</f>
        <v>281444.56429999997</v>
      </c>
      <c r="BI42" s="9">
        <f>COGS_DB!BK23</f>
        <v>243014.04369999998</v>
      </c>
      <c r="BJ42" s="9">
        <f>COGS_DB!BL23</f>
        <v>210994.44320000001</v>
      </c>
    </row>
    <row r="43" spans="2:66" x14ac:dyDescent="0.15">
      <c r="B43" s="14" t="s">
        <v>683</v>
      </c>
      <c r="C43" s="116">
        <f>COGS_DB!F6</f>
        <v>0.42016648343018692</v>
      </c>
      <c r="D43" s="116">
        <f>COGS_DB!H6</f>
        <v>0.47704969936919234</v>
      </c>
      <c r="E43" s="116">
        <f>COGS_DB!J6</f>
        <v>0.33842282253337025</v>
      </c>
      <c r="F43" s="116">
        <f>COGS_DB!L6</f>
        <v>0.17676882295852209</v>
      </c>
      <c r="G43" s="116">
        <f>COGS_DB!N6</f>
        <v>9.3073437411644463E-2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686</v>
      </c>
      <c r="C44" s="98">
        <f>COGS_DB!F7</f>
        <v>0.1515313334380399</v>
      </c>
      <c r="D44" s="116">
        <f>COGS_DB!H7</f>
        <v>0.3272975609756098</v>
      </c>
      <c r="E44" s="98">
        <f>COGS_DB!J7</f>
        <v>0.51314348781842756</v>
      </c>
      <c r="F44" s="98">
        <f>COGS_DB!L7</f>
        <v>0.70212123000715509</v>
      </c>
      <c r="G44" s="98">
        <f>COGS_DB!N7</f>
        <v>0.83524388360783897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695</v>
      </c>
    </row>
    <row r="47" spans="2:66" x14ac:dyDescent="0.15">
      <c r="C47" s="75"/>
      <c r="D47" s="363" t="s">
        <v>35</v>
      </c>
      <c r="E47" s="363"/>
      <c r="F47" s="363"/>
      <c r="G47" s="363"/>
      <c r="H47" s="363"/>
      <c r="I47" s="363"/>
      <c r="J47" s="363"/>
      <c r="K47" s="363"/>
      <c r="L47" s="363"/>
      <c r="M47" s="363"/>
      <c r="N47" s="363"/>
      <c r="O47" s="363"/>
      <c r="P47" s="363" t="s">
        <v>36</v>
      </c>
      <c r="Q47" s="363"/>
      <c r="R47" s="363"/>
      <c r="S47" s="363"/>
      <c r="T47" s="363"/>
      <c r="U47" s="363"/>
      <c r="V47" s="363"/>
      <c r="W47" s="363"/>
      <c r="X47" s="363"/>
      <c r="Y47" s="363"/>
      <c r="Z47" s="363"/>
      <c r="AA47" s="363"/>
      <c r="AB47" s="363" t="s">
        <v>37</v>
      </c>
      <c r="AC47" s="363"/>
      <c r="AD47" s="363"/>
      <c r="AE47" s="363"/>
      <c r="AF47" s="363"/>
      <c r="AG47" s="363"/>
      <c r="AH47" s="363"/>
      <c r="AI47" s="363"/>
      <c r="AJ47" s="363"/>
      <c r="AK47" s="363"/>
      <c r="AL47" s="363"/>
      <c r="AM47" s="363"/>
      <c r="AN47" s="363" t="s">
        <v>38</v>
      </c>
      <c r="AO47" s="363"/>
      <c r="AP47" s="363"/>
      <c r="AQ47" s="363"/>
      <c r="AR47" s="363"/>
      <c r="AS47" s="363"/>
      <c r="AT47" s="363"/>
      <c r="AU47" s="363"/>
      <c r="AV47" s="363"/>
      <c r="AW47" s="363"/>
      <c r="AX47" s="363"/>
      <c r="AY47" s="363"/>
      <c r="AZ47" s="363" t="s">
        <v>39</v>
      </c>
      <c r="BA47" s="363"/>
      <c r="BB47" s="363"/>
      <c r="BC47" s="363"/>
      <c r="BD47" s="363"/>
      <c r="BE47" s="363"/>
      <c r="BF47" s="363"/>
      <c r="BG47" s="363"/>
      <c r="BH47" s="363"/>
      <c r="BI47" s="363"/>
      <c r="BJ47" s="363"/>
      <c r="BK47" s="363"/>
      <c r="BM47" s="10" t="s">
        <v>664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364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14250</v>
      </c>
      <c r="L49" s="9">
        <f>'COGS-INVENTORY_CWS'!L31</f>
        <v>28500</v>
      </c>
      <c r="M49" s="9">
        <f>'COGS-INVENTORY_CWS'!M31</f>
        <v>56250</v>
      </c>
      <c r="N49" s="9">
        <f>'COGS-INVENTORY_CWS'!N31</f>
        <v>63750</v>
      </c>
      <c r="O49" s="9">
        <f>'COGS-INVENTORY_CWS'!O31</f>
        <v>78750</v>
      </c>
      <c r="P49" s="9">
        <f>'COGS-INVENTORY_CWS'!P31</f>
        <v>109500</v>
      </c>
      <c r="Q49" s="9">
        <f>'COGS-INVENTORY_CWS'!Q31</f>
        <v>142575</v>
      </c>
      <c r="R49" s="9">
        <f>'COGS-INVENTORY_CWS'!R31</f>
        <v>168900</v>
      </c>
      <c r="S49" s="9">
        <f>'COGS-INVENTORY_CWS'!S31</f>
        <v>168900</v>
      </c>
      <c r="T49" s="9">
        <f>'COGS-INVENTORY_CWS'!T31</f>
        <v>168900</v>
      </c>
      <c r="U49" s="9">
        <f>'COGS-INVENTORY_CWS'!U31</f>
        <v>175650</v>
      </c>
      <c r="V49" s="9">
        <f>'COGS-INVENTORY_CWS'!V31</f>
        <v>189150</v>
      </c>
      <c r="W49" s="9">
        <f>'COGS-INVENTORY_CWS'!W31</f>
        <v>202650</v>
      </c>
      <c r="X49" s="9">
        <f>'COGS-INVENTORY_CWS'!X31</f>
        <v>222225</v>
      </c>
      <c r="Y49" s="9">
        <f>'COGS-INVENTORY_CWS'!Y31</f>
        <v>235050</v>
      </c>
      <c r="Z49" s="9">
        <f>'COGS-INVENTORY_CWS'!Z31</f>
        <v>249900</v>
      </c>
      <c r="AA49" s="9">
        <f>'COGS-INVENTORY_CWS'!AA31</f>
        <v>300525</v>
      </c>
      <c r="AB49" s="9">
        <f>'COGS-INVENTORY_CWS'!AB31</f>
        <v>367350</v>
      </c>
      <c r="AC49" s="9">
        <f>'COGS-INVENTORY_CWS'!AC31</f>
        <v>425670</v>
      </c>
      <c r="AD49" s="9">
        <f>'COGS-INVENTORY_CWS'!AD31</f>
        <v>454830</v>
      </c>
      <c r="AE49" s="9">
        <f>'COGS-INVENTORY_CWS'!AE31</f>
        <v>469410</v>
      </c>
      <c r="AF49" s="9">
        <f>'COGS-INVENTORY_CWS'!AF31</f>
        <v>483990</v>
      </c>
      <c r="AG49" s="9">
        <f>'COGS-INVENTORY_CWS'!AG31</f>
        <v>469410</v>
      </c>
      <c r="AH49" s="9">
        <f>'COGS-INVENTORY_CWS'!AH31</f>
        <v>454830</v>
      </c>
      <c r="AI49" s="9">
        <f>'COGS-INVENTORY_CWS'!AI31</f>
        <v>425670</v>
      </c>
      <c r="AJ49" s="9">
        <f>'COGS-INVENTORY_CWS'!AJ31</f>
        <v>396510</v>
      </c>
      <c r="AK49" s="9">
        <f>'COGS-INVENTORY_CWS'!AK31</f>
        <v>352770</v>
      </c>
      <c r="AL49" s="9">
        <f>'COGS-INVENTORY_CWS'!AL31</f>
        <v>350340</v>
      </c>
      <c r="AM49" s="9">
        <f>'COGS-INVENTORY_CWS'!AM31</f>
        <v>430530</v>
      </c>
      <c r="AN49" s="9">
        <f>'COGS-INVENTORY_CWS'!AN31</f>
        <v>548385</v>
      </c>
      <c r="AO49" s="9">
        <f>'COGS-INVENTORY_CWS'!AO31</f>
        <v>630397.5</v>
      </c>
      <c r="AP49" s="9">
        <f>'COGS-INVENTORY_CWS'!AP31</f>
        <v>671403.75</v>
      </c>
      <c r="AQ49" s="9">
        <f>'COGS-INVENTORY_CWS'!AQ31</f>
        <v>691633.5</v>
      </c>
      <c r="AR49" s="9">
        <f>'COGS-INVENTORY_CWS'!AR31</f>
        <v>711863.25</v>
      </c>
      <c r="AS49" s="9">
        <f>'COGS-INVENTORY_CWS'!AS31</f>
        <v>691633.5</v>
      </c>
      <c r="AT49" s="9">
        <f>'COGS-INVENTORY_CWS'!AT31</f>
        <v>671403.75</v>
      </c>
      <c r="AU49" s="9">
        <f>'COGS-INVENTORY_CWS'!AU31</f>
        <v>630397.5</v>
      </c>
      <c r="AV49" s="9">
        <f>'COGS-INVENTORY_CWS'!AV31</f>
        <v>589391.25</v>
      </c>
      <c r="AW49" s="9">
        <f>'COGS-INVENTORY_CWS'!AW31</f>
        <v>527608.5</v>
      </c>
      <c r="AX49" s="9">
        <f>'COGS-INVENTORY_CWS'!AX31</f>
        <v>511206</v>
      </c>
      <c r="AY49" s="9">
        <f>'COGS-INVENTORY_CWS'!AY31</f>
        <v>603606.75</v>
      </c>
      <c r="AZ49" s="9">
        <f>'COGS-INVENTORY_CWS'!AZ31</f>
        <v>746308.5</v>
      </c>
      <c r="BA49" s="9">
        <f>'COGS-INVENTORY_CWS'!BA31</f>
        <v>852596.7</v>
      </c>
      <c r="BB49" s="9">
        <f>'COGS-INVENTORY_CWS'!BB31</f>
        <v>905740.79999999993</v>
      </c>
      <c r="BC49" s="9">
        <f>'COGS-INVENTORY_CWS'!BC31</f>
        <v>932312.85</v>
      </c>
      <c r="BD49" s="9">
        <f>'COGS-INVENTORY_CWS'!BD31</f>
        <v>958884.9</v>
      </c>
      <c r="BE49" s="9">
        <f>'COGS-INVENTORY_CWS'!BE31</f>
        <v>932312.85</v>
      </c>
      <c r="BF49" s="9">
        <f>'COGS-INVENTORY_CWS'!BF31</f>
        <v>905740.79999999993</v>
      </c>
      <c r="BG49" s="9">
        <f>'COGS-INVENTORY_CWS'!BG31</f>
        <v>852596.7</v>
      </c>
      <c r="BH49" s="9">
        <f>'COGS-INVENTORY_CWS'!BH31</f>
        <v>799452.6</v>
      </c>
      <c r="BI49" s="9">
        <f>'COGS-INVENTORY_CWS'!BI31</f>
        <v>719736.45</v>
      </c>
      <c r="BJ49" s="9">
        <f>'COGS-INVENTORY_CWS'!BJ31</f>
        <v>753197.54999999993</v>
      </c>
      <c r="BK49" s="9">
        <f>'COGS-INVENTORY_CWS'!BK31</f>
        <v>813230.7</v>
      </c>
    </row>
    <row r="50" spans="2:66" x14ac:dyDescent="0.15">
      <c r="B50" s="14" t="s">
        <v>1112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0</v>
      </c>
      <c r="H50" s="9">
        <f>'COGS-INVENTORY_CWS'!H35</f>
        <v>0</v>
      </c>
      <c r="I50" s="9">
        <f>'COGS-INVENTORY_CWS'!I35</f>
        <v>0</v>
      </c>
      <c r="J50" s="9">
        <f>'COGS-INVENTORY_CWS'!J35</f>
        <v>14250</v>
      </c>
      <c r="K50" s="9">
        <f>'COGS-INVENTORY_CWS'!K35</f>
        <v>14250</v>
      </c>
      <c r="L50" s="9">
        <f>'COGS-INVENTORY_CWS'!L35</f>
        <v>27750</v>
      </c>
      <c r="M50" s="9">
        <f>'COGS-INVENTORY_CWS'!M35</f>
        <v>21750</v>
      </c>
      <c r="N50" s="9">
        <f>'COGS-INVENTORY_CWS'!N35</f>
        <v>29250</v>
      </c>
      <c r="O50" s="9">
        <f>'COGS-INVENTORY_CWS'!O35</f>
        <v>58500</v>
      </c>
      <c r="P50" s="9">
        <f>'COGS-INVENTORY_CWS'!P35</f>
        <v>52650</v>
      </c>
      <c r="Q50" s="9">
        <f>'COGS-INVENTORY_CWS'!Q35</f>
        <v>52650</v>
      </c>
      <c r="R50" s="9">
        <f>'COGS-INVENTORY_CWS'!R35</f>
        <v>52650</v>
      </c>
      <c r="S50" s="9">
        <f>'COGS-INVENTORY_CWS'!S35</f>
        <v>52650</v>
      </c>
      <c r="T50" s="9">
        <f>'COGS-INVENTORY_CWS'!T35</f>
        <v>59400</v>
      </c>
      <c r="U50" s="9">
        <f>'COGS-INVENTORY_CWS'!U35</f>
        <v>66150</v>
      </c>
      <c r="V50" s="9">
        <f>'COGS-INVENTORY_CWS'!V35</f>
        <v>66150</v>
      </c>
      <c r="W50" s="9">
        <f>'COGS-INVENTORY_CWS'!W35</f>
        <v>78975</v>
      </c>
      <c r="X50" s="9">
        <f>'COGS-INVENTORY_CWS'!X35</f>
        <v>78975</v>
      </c>
      <c r="Y50" s="9">
        <f>'COGS-INVENTORY_CWS'!Y35</f>
        <v>81000</v>
      </c>
      <c r="Z50" s="9">
        <f>'COGS-INVENTORY_CWS'!Z35</f>
        <v>129600</v>
      </c>
      <c r="AA50" s="9">
        <f>'COGS-INVENTORY_CWS'!AA35</f>
        <v>145800</v>
      </c>
      <c r="AB50" s="9">
        <f>'COGS-INVENTORY_CWS'!AB35</f>
        <v>131220</v>
      </c>
      <c r="AC50" s="9">
        <f>'COGS-INVENTORY_CWS'!AC35</f>
        <v>145800</v>
      </c>
      <c r="AD50" s="9">
        <f>'COGS-INVENTORY_CWS'!AD35</f>
        <v>145800</v>
      </c>
      <c r="AE50" s="9">
        <f>'COGS-INVENTORY_CWS'!AE35</f>
        <v>145800</v>
      </c>
      <c r="AF50" s="9">
        <f>'COGS-INVENTORY_CWS'!AF35</f>
        <v>131220</v>
      </c>
      <c r="AG50" s="9">
        <f>'COGS-INVENTORY_CWS'!AG35</f>
        <v>131220</v>
      </c>
      <c r="AH50" s="9">
        <f>'COGS-INVENTORY_CWS'!AH35</f>
        <v>116640</v>
      </c>
      <c r="AI50" s="9">
        <f>'COGS-INVENTORY_CWS'!AI35</f>
        <v>102060</v>
      </c>
      <c r="AJ50" s="9">
        <f>'COGS-INVENTORY_CWS'!AJ35</f>
        <v>87480</v>
      </c>
      <c r="AK50" s="9">
        <f>'COGS-INVENTORY_CWS'!AK35</f>
        <v>114210</v>
      </c>
      <c r="AL50" s="9">
        <f>'COGS-INVENTORY_CWS'!AL35</f>
        <v>182250</v>
      </c>
      <c r="AM50" s="9">
        <f>'COGS-INVENTORY_CWS'!AM35</f>
        <v>205335</v>
      </c>
      <c r="AN50" s="9">
        <f>'COGS-INVENTORY_CWS'!AN35</f>
        <v>184801.5</v>
      </c>
      <c r="AO50" s="9">
        <f>'COGS-INVENTORY_CWS'!AO35</f>
        <v>205031.25</v>
      </c>
      <c r="AP50" s="9">
        <f>'COGS-INVENTORY_CWS'!AP35</f>
        <v>205031.25</v>
      </c>
      <c r="AQ50" s="9">
        <f>'COGS-INVENTORY_CWS'!AQ35</f>
        <v>205031.25</v>
      </c>
      <c r="AR50" s="9">
        <f>'COGS-INVENTORY_CWS'!AR35</f>
        <v>184801.5</v>
      </c>
      <c r="AS50" s="9">
        <f>'COGS-INVENTORY_CWS'!AS35</f>
        <v>184801.5</v>
      </c>
      <c r="AT50" s="9">
        <f>'COGS-INVENTORY_CWS'!AT35</f>
        <v>164025</v>
      </c>
      <c r="AU50" s="9">
        <f>'COGS-INVENTORY_CWS'!AU35</f>
        <v>143795.25</v>
      </c>
      <c r="AV50" s="9">
        <f>'COGS-INVENTORY_CWS'!AV35</f>
        <v>123018.75</v>
      </c>
      <c r="AW50" s="9">
        <f>'COGS-INVENTORY_CWS'!AW35</f>
        <v>147622.5</v>
      </c>
      <c r="AX50" s="9">
        <f>'COGS-INVENTORY_CWS'!AX35</f>
        <v>236196</v>
      </c>
      <c r="AY50" s="9">
        <f>'COGS-INVENTORY_CWS'!AY35</f>
        <v>265720.5</v>
      </c>
      <c r="AZ50" s="9">
        <f>'COGS-INVENTORY_CWS'!AZ35</f>
        <v>239148.44999999998</v>
      </c>
      <c r="BA50" s="9">
        <f>'COGS-INVENTORY_CWS'!BA35</f>
        <v>265720.5</v>
      </c>
      <c r="BB50" s="9">
        <f>'COGS-INVENTORY_CWS'!BB35</f>
        <v>265720.5</v>
      </c>
      <c r="BC50" s="9">
        <f>'COGS-INVENTORY_CWS'!BC35</f>
        <v>265720.5</v>
      </c>
      <c r="BD50" s="9">
        <f>'COGS-INVENTORY_CWS'!BD35</f>
        <v>239148.44999999998</v>
      </c>
      <c r="BE50" s="9">
        <f>'COGS-INVENTORY_CWS'!BE35</f>
        <v>239148.44999999998</v>
      </c>
      <c r="BF50" s="9">
        <f>'COGS-INVENTORY_CWS'!BF35</f>
        <v>212576.4</v>
      </c>
      <c r="BG50" s="9">
        <f>'COGS-INVENTORY_CWS'!BG35</f>
        <v>186004.35</v>
      </c>
      <c r="BH50" s="9">
        <f>'COGS-INVENTORY_CWS'!BH35</f>
        <v>159432.29999999999</v>
      </c>
      <c r="BI50" s="9">
        <f>'COGS-INVENTORY_CWS'!BI35</f>
        <v>246037.5</v>
      </c>
      <c r="BJ50" s="9">
        <f>'COGS-INVENTORY_CWS'!BJ35</f>
        <v>246037.5</v>
      </c>
      <c r="BK50" s="9">
        <f>'COGS-INVENTORY_CWS'!BK35</f>
        <v>319848.75</v>
      </c>
    </row>
    <row r="51" spans="2:66" x14ac:dyDescent="0.15">
      <c r="B51" s="14" t="s">
        <v>363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0</v>
      </c>
      <c r="H51" s="9">
        <f>'COGS-INVENTORY_CWS'!H39</f>
        <v>0</v>
      </c>
      <c r="I51" s="9">
        <f>'COGS-INVENTORY_CWS'!I39</f>
        <v>0</v>
      </c>
      <c r="J51" s="9">
        <f>'COGS-INVENTORY_CWS'!J39</f>
        <v>0</v>
      </c>
      <c r="K51" s="9">
        <f>'COGS-INVENTORY_CWS'!K39</f>
        <v>0</v>
      </c>
      <c r="L51" s="9">
        <f>'COGS-INVENTORY_CWS'!L39</f>
        <v>0</v>
      </c>
      <c r="M51" s="9">
        <f>'COGS-INVENTORY_CWS'!M39</f>
        <v>14250</v>
      </c>
      <c r="N51" s="9">
        <f>'COGS-INVENTORY_CWS'!N39</f>
        <v>14250</v>
      </c>
      <c r="O51" s="9">
        <f>'COGS-INVENTORY_CWS'!O39</f>
        <v>27750</v>
      </c>
      <c r="P51" s="9">
        <f>'COGS-INVENTORY_CWS'!P39</f>
        <v>19575</v>
      </c>
      <c r="Q51" s="9">
        <f>'COGS-INVENTORY_CWS'!Q39</f>
        <v>26325</v>
      </c>
      <c r="R51" s="9">
        <f>'COGS-INVENTORY_CWS'!R39</f>
        <v>52650</v>
      </c>
      <c r="S51" s="9">
        <f>'COGS-INVENTORY_CWS'!S39</f>
        <v>52650</v>
      </c>
      <c r="T51" s="9">
        <f>'COGS-INVENTORY_CWS'!T39</f>
        <v>52650</v>
      </c>
      <c r="U51" s="9">
        <f>'COGS-INVENTORY_CWS'!U39</f>
        <v>52650</v>
      </c>
      <c r="V51" s="9">
        <f>'COGS-INVENTORY_CWS'!V39</f>
        <v>52650</v>
      </c>
      <c r="W51" s="9">
        <f>'COGS-INVENTORY_CWS'!W39</f>
        <v>59400</v>
      </c>
      <c r="X51" s="9">
        <f>'COGS-INVENTORY_CWS'!X39</f>
        <v>66150</v>
      </c>
      <c r="Y51" s="9">
        <f>'COGS-INVENTORY_CWS'!Y39</f>
        <v>66150</v>
      </c>
      <c r="Z51" s="9">
        <f>'COGS-INVENTORY_CWS'!Z39</f>
        <v>78975</v>
      </c>
      <c r="AA51" s="9">
        <f>'COGS-INVENTORY_CWS'!AA39</f>
        <v>78975</v>
      </c>
      <c r="AB51" s="9">
        <f>'COGS-INVENTORY_CWS'!AB39</f>
        <v>72900</v>
      </c>
      <c r="AC51" s="9">
        <f>'COGS-INVENTORY_CWS'!AC39</f>
        <v>116640</v>
      </c>
      <c r="AD51" s="9">
        <f>'COGS-INVENTORY_CWS'!AD39</f>
        <v>131220</v>
      </c>
      <c r="AE51" s="9">
        <f>'COGS-INVENTORY_CWS'!AE39</f>
        <v>131220</v>
      </c>
      <c r="AF51" s="9">
        <f>'COGS-INVENTORY_CWS'!AF39</f>
        <v>145800</v>
      </c>
      <c r="AG51" s="9">
        <f>'COGS-INVENTORY_CWS'!AG39</f>
        <v>145800</v>
      </c>
      <c r="AH51" s="9">
        <f>'COGS-INVENTORY_CWS'!AH39</f>
        <v>145800</v>
      </c>
      <c r="AI51" s="9">
        <f>'COGS-INVENTORY_CWS'!AI39</f>
        <v>131220</v>
      </c>
      <c r="AJ51" s="9">
        <f>'COGS-INVENTORY_CWS'!AJ39</f>
        <v>131220</v>
      </c>
      <c r="AK51" s="9">
        <f>'COGS-INVENTORY_CWS'!AK39</f>
        <v>116640</v>
      </c>
      <c r="AL51" s="9">
        <f>'COGS-INVENTORY_CWS'!AL39</f>
        <v>102060</v>
      </c>
      <c r="AM51" s="9">
        <f>'COGS-INVENTORY_CWS'!AM39</f>
        <v>87480</v>
      </c>
      <c r="AN51" s="9">
        <f>'COGS-INVENTORY_CWS'!AN39</f>
        <v>102789</v>
      </c>
      <c r="AO51" s="9">
        <f>'COGS-INVENTORY_CWS'!AO39</f>
        <v>164025</v>
      </c>
      <c r="AP51" s="9">
        <f>'COGS-INVENTORY_CWS'!AP39</f>
        <v>184801.5</v>
      </c>
      <c r="AQ51" s="9">
        <f>'COGS-INVENTORY_CWS'!AQ39</f>
        <v>184801.5</v>
      </c>
      <c r="AR51" s="9">
        <f>'COGS-INVENTORY_CWS'!AR39</f>
        <v>205031.25</v>
      </c>
      <c r="AS51" s="9">
        <f>'COGS-INVENTORY_CWS'!AS39</f>
        <v>205031.25</v>
      </c>
      <c r="AT51" s="9">
        <f>'COGS-INVENTORY_CWS'!AT39</f>
        <v>205031.25</v>
      </c>
      <c r="AU51" s="9">
        <f>'COGS-INVENTORY_CWS'!AU39</f>
        <v>184801.5</v>
      </c>
      <c r="AV51" s="9">
        <f>'COGS-INVENTORY_CWS'!AV39</f>
        <v>184801.5</v>
      </c>
      <c r="AW51" s="9">
        <f>'COGS-INVENTORY_CWS'!AW39</f>
        <v>164025</v>
      </c>
      <c r="AX51" s="9">
        <f>'COGS-INVENTORY_CWS'!AX39</f>
        <v>143795.25</v>
      </c>
      <c r="AY51" s="9">
        <f>'COGS-INVENTORY_CWS'!AY39</f>
        <v>123018.75</v>
      </c>
      <c r="AZ51" s="9">
        <f>'COGS-INVENTORY_CWS'!AZ39</f>
        <v>132860.25</v>
      </c>
      <c r="BA51" s="9">
        <f>'COGS-INVENTORY_CWS'!BA39</f>
        <v>212576.4</v>
      </c>
      <c r="BB51" s="9">
        <f>'COGS-INVENTORY_CWS'!BB39</f>
        <v>239148.44999999998</v>
      </c>
      <c r="BC51" s="9">
        <f>'COGS-INVENTORY_CWS'!BC39</f>
        <v>239148.44999999998</v>
      </c>
      <c r="BD51" s="9">
        <f>'COGS-INVENTORY_CWS'!BD39</f>
        <v>265720.5</v>
      </c>
      <c r="BE51" s="9">
        <f>'COGS-INVENTORY_CWS'!BE39</f>
        <v>265720.5</v>
      </c>
      <c r="BF51" s="9">
        <f>'COGS-INVENTORY_CWS'!BF39</f>
        <v>265720.5</v>
      </c>
      <c r="BG51" s="9">
        <f>'COGS-INVENTORY_CWS'!BG39</f>
        <v>239148.44999999998</v>
      </c>
      <c r="BH51" s="9">
        <f>'COGS-INVENTORY_CWS'!BH39</f>
        <v>239148.44999999998</v>
      </c>
      <c r="BI51" s="9">
        <f>'COGS-INVENTORY_CWS'!BI39</f>
        <v>212576.4</v>
      </c>
      <c r="BJ51" s="9">
        <f>'COGS-INVENTORY_CWS'!BJ39</f>
        <v>186004.35</v>
      </c>
      <c r="BK51" s="9">
        <f>'COGS-INVENTORY_CWS'!BK39</f>
        <v>159432.29999999999</v>
      </c>
    </row>
    <row r="52" spans="2:66" x14ac:dyDescent="0.15">
      <c r="B52" s="14" t="s">
        <v>366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14250</v>
      </c>
      <c r="K52" s="9">
        <f>'COGS-INVENTORY_CWS'!K48</f>
        <v>28500</v>
      </c>
      <c r="L52" s="9">
        <f>'COGS-INVENTORY_CWS'!L48</f>
        <v>56250</v>
      </c>
      <c r="M52" s="9">
        <f>'COGS-INVENTORY_CWS'!M48</f>
        <v>63750</v>
      </c>
      <c r="N52" s="9">
        <f>'COGS-INVENTORY_CWS'!N48</f>
        <v>78750</v>
      </c>
      <c r="O52" s="9">
        <f>'COGS-INVENTORY_CWS'!O48</f>
        <v>109500</v>
      </c>
      <c r="P52" s="9">
        <f>'COGS-INVENTORY_CWS'!P48</f>
        <v>142575</v>
      </c>
      <c r="Q52" s="9">
        <f>'COGS-INVENTORY_CWS'!Q48</f>
        <v>168900</v>
      </c>
      <c r="R52" s="9">
        <f>'COGS-INVENTORY_CWS'!R48</f>
        <v>168900</v>
      </c>
      <c r="S52" s="9">
        <f>'COGS-INVENTORY_CWS'!S48</f>
        <v>168900</v>
      </c>
      <c r="T52" s="9">
        <f>'COGS-INVENTORY_CWS'!T48</f>
        <v>175650</v>
      </c>
      <c r="U52" s="9">
        <f>'COGS-INVENTORY_CWS'!U48</f>
        <v>189150</v>
      </c>
      <c r="V52" s="9">
        <f>'COGS-INVENTORY_CWS'!V48</f>
        <v>202650</v>
      </c>
      <c r="W52" s="9">
        <f>'COGS-INVENTORY_CWS'!W48</f>
        <v>222225</v>
      </c>
      <c r="X52" s="9">
        <f>'COGS-INVENTORY_CWS'!X48</f>
        <v>235050</v>
      </c>
      <c r="Y52" s="9">
        <f>'COGS-INVENTORY_CWS'!Y48</f>
        <v>249900</v>
      </c>
      <c r="Z52" s="9">
        <f>'COGS-INVENTORY_CWS'!Z48</f>
        <v>300525</v>
      </c>
      <c r="AA52" s="9">
        <f>'COGS-INVENTORY_CWS'!AA48</f>
        <v>367350</v>
      </c>
      <c r="AB52" s="9">
        <f>'COGS-INVENTORY_CWS'!AB48</f>
        <v>425670</v>
      </c>
      <c r="AC52" s="9">
        <f>'COGS-INVENTORY_CWS'!AC48</f>
        <v>454830</v>
      </c>
      <c r="AD52" s="9">
        <f>'COGS-INVENTORY_CWS'!AD48</f>
        <v>469410</v>
      </c>
      <c r="AE52" s="9">
        <f>'COGS-INVENTORY_CWS'!AE48</f>
        <v>483990</v>
      </c>
      <c r="AF52" s="9">
        <f>'COGS-INVENTORY_CWS'!AF48</f>
        <v>469410</v>
      </c>
      <c r="AG52" s="9">
        <f>'COGS-INVENTORY_CWS'!AG48</f>
        <v>454830</v>
      </c>
      <c r="AH52" s="9">
        <f>'COGS-INVENTORY_CWS'!AH48</f>
        <v>425670</v>
      </c>
      <c r="AI52" s="9">
        <f>'COGS-INVENTORY_CWS'!AI48</f>
        <v>396510</v>
      </c>
      <c r="AJ52" s="9">
        <f>'COGS-INVENTORY_CWS'!AJ48</f>
        <v>352770</v>
      </c>
      <c r="AK52" s="9">
        <f>'COGS-INVENTORY_CWS'!AK48</f>
        <v>350340</v>
      </c>
      <c r="AL52" s="9">
        <f>'COGS-INVENTORY_CWS'!AL48</f>
        <v>430530</v>
      </c>
      <c r="AM52" s="9">
        <f>'COGS-INVENTORY_CWS'!AM48</f>
        <v>548385</v>
      </c>
      <c r="AN52" s="9">
        <f>'COGS-INVENTORY_CWS'!AN48</f>
        <v>630397.5</v>
      </c>
      <c r="AO52" s="9">
        <f>'COGS-INVENTORY_CWS'!AO48</f>
        <v>671403.75</v>
      </c>
      <c r="AP52" s="9">
        <f>'COGS-INVENTORY_CWS'!AP48</f>
        <v>691633.5</v>
      </c>
      <c r="AQ52" s="9">
        <f>'COGS-INVENTORY_CWS'!AQ48</f>
        <v>711863.25</v>
      </c>
      <c r="AR52" s="9">
        <f>'COGS-INVENTORY_CWS'!AR48</f>
        <v>691633.5</v>
      </c>
      <c r="AS52" s="9">
        <f>'COGS-INVENTORY_CWS'!AS48</f>
        <v>671403.75</v>
      </c>
      <c r="AT52" s="9">
        <f>'COGS-INVENTORY_CWS'!AT48</f>
        <v>630397.5</v>
      </c>
      <c r="AU52" s="9">
        <f>'COGS-INVENTORY_CWS'!AU48</f>
        <v>589391.25</v>
      </c>
      <c r="AV52" s="9">
        <f>'COGS-INVENTORY_CWS'!AV48</f>
        <v>527608.5</v>
      </c>
      <c r="AW52" s="9">
        <f>'COGS-INVENTORY_CWS'!AW48</f>
        <v>511206</v>
      </c>
      <c r="AX52" s="9">
        <f>'COGS-INVENTORY_CWS'!AX48</f>
        <v>603606.75</v>
      </c>
      <c r="AY52" s="9">
        <f>'COGS-INVENTORY_CWS'!AY48</f>
        <v>746308.5</v>
      </c>
      <c r="AZ52" s="9">
        <f>'COGS-INVENTORY_CWS'!AZ48</f>
        <v>852596.7</v>
      </c>
      <c r="BA52" s="9">
        <f>'COGS-INVENTORY_CWS'!BA48</f>
        <v>905740.79999999993</v>
      </c>
      <c r="BB52" s="9">
        <f>'COGS-INVENTORY_CWS'!BB48</f>
        <v>932312.85</v>
      </c>
      <c r="BC52" s="9">
        <f>'COGS-INVENTORY_CWS'!BC48</f>
        <v>958884.9</v>
      </c>
      <c r="BD52" s="9">
        <f>'COGS-INVENTORY_CWS'!BD48</f>
        <v>932312.85</v>
      </c>
      <c r="BE52" s="9">
        <f>'COGS-INVENTORY_CWS'!BE48</f>
        <v>905740.79999999993</v>
      </c>
      <c r="BF52" s="9">
        <f>'COGS-INVENTORY_CWS'!BF48</f>
        <v>852596.7</v>
      </c>
      <c r="BG52" s="9">
        <f>'COGS-INVENTORY_CWS'!BG48</f>
        <v>799452.6</v>
      </c>
      <c r="BH52" s="9">
        <f>'COGS-INVENTORY_CWS'!BH48</f>
        <v>719736.45</v>
      </c>
      <c r="BI52" s="9">
        <f>'COGS-INVENTORY_CWS'!BI48</f>
        <v>753197.54999999993</v>
      </c>
      <c r="BJ52" s="9">
        <f>'COGS-INVENTORY_CWS'!BJ48</f>
        <v>813230.7</v>
      </c>
      <c r="BK52" s="9">
        <f>'COGS-INVENTORY_CWS'!BK48</f>
        <v>973647.14999999991</v>
      </c>
    </row>
    <row r="53" spans="2:66" x14ac:dyDescent="0.15">
      <c r="B53" s="14" t="s">
        <v>387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14250</v>
      </c>
      <c r="K53" s="9">
        <f>'COGS-INVENTORY_CWS'!K69</f>
        <v>28500</v>
      </c>
      <c r="L53" s="9">
        <f>'COGS-INVENTORY_CWS'!L69</f>
        <v>42000</v>
      </c>
      <c r="M53" s="9">
        <f>'COGS-INVENTORY_CWS'!M69</f>
        <v>49500</v>
      </c>
      <c r="N53" s="9">
        <f>'COGS-INVENTORY_CWS'!N69</f>
        <v>51000</v>
      </c>
      <c r="O53" s="9">
        <f>'COGS-INVENTORY_CWS'!O69</f>
        <v>87750</v>
      </c>
      <c r="P53" s="9">
        <f>'COGS-INVENTORY_CWS'!P69</f>
        <v>111150</v>
      </c>
      <c r="Q53" s="9">
        <f>'COGS-INVENTORY_CWS'!Q69</f>
        <v>105300</v>
      </c>
      <c r="R53" s="9">
        <f>'COGS-INVENTORY_CWS'!R69</f>
        <v>105300</v>
      </c>
      <c r="S53" s="9">
        <f>'COGS-INVENTORY_CWS'!S69</f>
        <v>105300</v>
      </c>
      <c r="T53" s="9">
        <f>'COGS-INVENTORY_CWS'!T69</f>
        <v>112050</v>
      </c>
      <c r="U53" s="9">
        <f>'COGS-INVENTORY_CWS'!U69</f>
        <v>125550</v>
      </c>
      <c r="V53" s="9">
        <f>'COGS-INVENTORY_CWS'!V69</f>
        <v>132300</v>
      </c>
      <c r="W53" s="9">
        <f>'COGS-INVENTORY_CWS'!W69</f>
        <v>145125</v>
      </c>
      <c r="X53" s="9">
        <f>'COGS-INVENTORY_CWS'!X69</f>
        <v>157950</v>
      </c>
      <c r="Y53" s="9">
        <f>'COGS-INVENTORY_CWS'!Y69</f>
        <v>159975</v>
      </c>
      <c r="Z53" s="9">
        <f>'COGS-INVENTORY_CWS'!Z69</f>
        <v>210600</v>
      </c>
      <c r="AA53" s="9">
        <f>'COGS-INVENTORY_CWS'!AA69</f>
        <v>275400</v>
      </c>
      <c r="AB53" s="9">
        <f>'COGS-INVENTORY_CWS'!AB69</f>
        <v>277020</v>
      </c>
      <c r="AC53" s="9">
        <f>'COGS-INVENTORY_CWS'!AC69</f>
        <v>277020</v>
      </c>
      <c r="AD53" s="9">
        <f>'COGS-INVENTORY_CWS'!AD69</f>
        <v>291600</v>
      </c>
      <c r="AE53" s="9">
        <f>'COGS-INVENTORY_CWS'!AE69</f>
        <v>291600</v>
      </c>
      <c r="AF53" s="9">
        <f>'COGS-INVENTORY_CWS'!AF69</f>
        <v>277020</v>
      </c>
      <c r="AG53" s="9">
        <f>'COGS-INVENTORY_CWS'!AG69</f>
        <v>262440</v>
      </c>
      <c r="AH53" s="9">
        <f>'COGS-INVENTORY_CWS'!AH69</f>
        <v>247860</v>
      </c>
      <c r="AI53" s="9">
        <f>'COGS-INVENTORY_CWS'!AI69</f>
        <v>218700</v>
      </c>
      <c r="AJ53" s="9">
        <f>'COGS-INVENTORY_CWS'!AJ69</f>
        <v>189540</v>
      </c>
      <c r="AK53" s="9">
        <f>'COGS-INVENTORY_CWS'!AK69</f>
        <v>201690</v>
      </c>
      <c r="AL53" s="9">
        <f>'COGS-INVENTORY_CWS'!AL69</f>
        <v>296460</v>
      </c>
      <c r="AM53" s="9">
        <f>'COGS-INVENTORY_CWS'!AM69</f>
        <v>387585</v>
      </c>
      <c r="AN53" s="9">
        <f>'COGS-INVENTORY_CWS'!AN69</f>
        <v>390136.5</v>
      </c>
      <c r="AO53" s="9">
        <f>'COGS-INVENTORY_CWS'!AO69</f>
        <v>389832.75</v>
      </c>
      <c r="AP53" s="9">
        <f>'COGS-INVENTORY_CWS'!AP69</f>
        <v>410062.5</v>
      </c>
      <c r="AQ53" s="9">
        <f>'COGS-INVENTORY_CWS'!AQ69</f>
        <v>410062.5</v>
      </c>
      <c r="AR53" s="9">
        <f>'COGS-INVENTORY_CWS'!AR69</f>
        <v>389832.75</v>
      </c>
      <c r="AS53" s="9">
        <f>'COGS-INVENTORY_CWS'!AS69</f>
        <v>369603</v>
      </c>
      <c r="AT53" s="9">
        <f>'COGS-INVENTORY_CWS'!AT69</f>
        <v>348826.5</v>
      </c>
      <c r="AU53" s="9">
        <f>'COGS-INVENTORY_CWS'!AU69</f>
        <v>307820.25</v>
      </c>
      <c r="AV53" s="9">
        <f>'COGS-INVENTORY_CWS'!AV69</f>
        <v>266814</v>
      </c>
      <c r="AW53" s="9">
        <f>'COGS-INVENTORY_CWS'!AW69</f>
        <v>270641.25</v>
      </c>
      <c r="AX53" s="9">
        <f>'COGS-INVENTORY_CWS'!AX69</f>
        <v>383818.5</v>
      </c>
      <c r="AY53" s="9">
        <f>'COGS-INVENTORY_CWS'!AY69</f>
        <v>501916.5</v>
      </c>
      <c r="AZ53" s="9">
        <f>'COGS-INVENTORY_CWS'!AZ69</f>
        <v>504868.94999999995</v>
      </c>
      <c r="BA53" s="9">
        <f>'COGS-INVENTORY_CWS'!BA69</f>
        <v>504868.94999999995</v>
      </c>
      <c r="BB53" s="9">
        <f>'COGS-INVENTORY_CWS'!BB69</f>
        <v>531441</v>
      </c>
      <c r="BC53" s="9">
        <f>'COGS-INVENTORY_CWS'!BC69</f>
        <v>531441</v>
      </c>
      <c r="BD53" s="9">
        <f>'COGS-INVENTORY_CWS'!BD69</f>
        <v>504868.94999999995</v>
      </c>
      <c r="BE53" s="9">
        <f>'COGS-INVENTORY_CWS'!BE69</f>
        <v>478296.89999999991</v>
      </c>
      <c r="BF53" s="9">
        <f>'COGS-INVENTORY_CWS'!BF69</f>
        <v>451724.85</v>
      </c>
      <c r="BG53" s="9">
        <f>'COGS-INVENTORY_CWS'!BG69</f>
        <v>398580.75</v>
      </c>
      <c r="BH53" s="9">
        <f>'COGS-INVENTORY_CWS'!BH69</f>
        <v>345436.65</v>
      </c>
      <c r="BI53" s="9">
        <f>'COGS-INVENTORY_CWS'!BI69</f>
        <v>405469.80000000005</v>
      </c>
      <c r="BJ53" s="9">
        <f>'COGS-INVENTORY_CWS'!BJ69</f>
        <v>492075.00000000006</v>
      </c>
      <c r="BK53" s="9">
        <f>'COGS-INVENTORY_CWS'!BK69</f>
        <v>565886.25</v>
      </c>
    </row>
    <row r="55" spans="2:66" x14ac:dyDescent="0.15">
      <c r="C55" s="75"/>
      <c r="D55" s="363" t="s">
        <v>35</v>
      </c>
      <c r="E55" s="363"/>
      <c r="F55" s="363"/>
      <c r="G55" s="363"/>
      <c r="H55" s="363"/>
      <c r="I55" s="363"/>
      <c r="J55" s="363"/>
      <c r="K55" s="363"/>
      <c r="L55" s="363"/>
      <c r="M55" s="363"/>
      <c r="N55" s="363"/>
      <c r="O55" s="363"/>
      <c r="P55" s="363" t="s">
        <v>36</v>
      </c>
      <c r="Q55" s="363"/>
      <c r="R55" s="363"/>
      <c r="S55" s="363"/>
      <c r="T55" s="363"/>
      <c r="U55" s="363"/>
      <c r="V55" s="363"/>
      <c r="W55" s="363"/>
      <c r="X55" s="363"/>
      <c r="Y55" s="363"/>
      <c r="Z55" s="363"/>
      <c r="AA55" s="363"/>
      <c r="AB55" s="363" t="s">
        <v>37</v>
      </c>
      <c r="AC55" s="363"/>
      <c r="AD55" s="363"/>
      <c r="AE55" s="363"/>
      <c r="AF55" s="363"/>
      <c r="AG55" s="363"/>
      <c r="AH55" s="363"/>
      <c r="AI55" s="363"/>
      <c r="AJ55" s="363"/>
      <c r="AK55" s="363"/>
      <c r="AL55" s="363"/>
      <c r="AM55" s="363"/>
      <c r="AN55" s="363" t="s">
        <v>38</v>
      </c>
      <c r="AO55" s="363"/>
      <c r="AP55" s="363"/>
      <c r="AQ55" s="363"/>
      <c r="AR55" s="363"/>
      <c r="AS55" s="363"/>
      <c r="AT55" s="363"/>
      <c r="AU55" s="363"/>
      <c r="AV55" s="363"/>
      <c r="AW55" s="363"/>
      <c r="AX55" s="363"/>
      <c r="AY55" s="363"/>
      <c r="AZ55" s="363" t="s">
        <v>39</v>
      </c>
      <c r="BA55" s="363"/>
      <c r="BB55" s="363"/>
      <c r="BC55" s="363"/>
      <c r="BD55" s="363"/>
      <c r="BE55" s="363"/>
      <c r="BF55" s="363"/>
      <c r="BG55" s="363"/>
      <c r="BH55" s="363"/>
      <c r="BI55" s="363"/>
      <c r="BJ55" s="363"/>
      <c r="BK55" s="363"/>
      <c r="BM55" s="10" t="s">
        <v>664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366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14250</v>
      </c>
      <c r="K58" s="9">
        <f>'COGS-INVENTORY_CWS'!K48</f>
        <v>28500</v>
      </c>
      <c r="L58" s="9">
        <f>'COGS-INVENTORY_CWS'!L48</f>
        <v>56250</v>
      </c>
      <c r="M58" s="9">
        <f>'COGS-INVENTORY_CWS'!M48</f>
        <v>63750</v>
      </c>
      <c r="N58" s="9">
        <f>'COGS-INVENTORY_CWS'!N48</f>
        <v>78750</v>
      </c>
      <c r="O58" s="9">
        <f>'COGS-INVENTORY_CWS'!O48</f>
        <v>109500</v>
      </c>
      <c r="P58" s="9">
        <f>'COGS-INVENTORY_CWS'!P48</f>
        <v>142575</v>
      </c>
      <c r="Q58" s="9">
        <f>'COGS-INVENTORY_CWS'!Q48</f>
        <v>168900</v>
      </c>
      <c r="R58" s="9">
        <f>'COGS-INVENTORY_CWS'!R48</f>
        <v>168900</v>
      </c>
      <c r="S58" s="9">
        <f>'COGS-INVENTORY_CWS'!S48</f>
        <v>168900</v>
      </c>
      <c r="T58" s="9">
        <f>'COGS-INVENTORY_CWS'!T48</f>
        <v>175650</v>
      </c>
      <c r="U58" s="9">
        <f>'COGS-INVENTORY_CWS'!U48</f>
        <v>189150</v>
      </c>
      <c r="V58" s="9">
        <f>'COGS-INVENTORY_CWS'!V48</f>
        <v>202650</v>
      </c>
      <c r="W58" s="9">
        <f>'COGS-INVENTORY_CWS'!W48</f>
        <v>222225</v>
      </c>
      <c r="X58" s="9">
        <f>'COGS-INVENTORY_CWS'!X48</f>
        <v>235050</v>
      </c>
      <c r="Y58" s="9">
        <f>'COGS-INVENTORY_CWS'!Y48</f>
        <v>249900</v>
      </c>
      <c r="Z58" s="9">
        <f>'COGS-INVENTORY_CWS'!Z48</f>
        <v>300525</v>
      </c>
      <c r="AA58" s="9">
        <f>'COGS-INVENTORY_CWS'!AA48</f>
        <v>367350</v>
      </c>
      <c r="AB58" s="9">
        <f>'COGS-INVENTORY_CWS'!AB48</f>
        <v>425670</v>
      </c>
      <c r="AC58" s="9">
        <f>'COGS-INVENTORY_CWS'!AC48</f>
        <v>454830</v>
      </c>
      <c r="AD58" s="9">
        <f>'COGS-INVENTORY_CWS'!AD48</f>
        <v>469410</v>
      </c>
      <c r="AE58" s="9">
        <f>'COGS-INVENTORY_CWS'!AE48</f>
        <v>483990</v>
      </c>
      <c r="AF58" s="9">
        <f>'COGS-INVENTORY_CWS'!AF48</f>
        <v>469410</v>
      </c>
      <c r="AG58" s="9">
        <f>'COGS-INVENTORY_CWS'!AG48</f>
        <v>454830</v>
      </c>
      <c r="AH58" s="9">
        <f>'COGS-INVENTORY_CWS'!AH48</f>
        <v>425670</v>
      </c>
      <c r="AI58" s="9">
        <f>'COGS-INVENTORY_CWS'!AI48</f>
        <v>396510</v>
      </c>
      <c r="AJ58" s="9">
        <f>'COGS-INVENTORY_CWS'!AJ48</f>
        <v>352770</v>
      </c>
      <c r="AK58" s="9">
        <f>'COGS-INVENTORY_CWS'!AK48</f>
        <v>350340</v>
      </c>
      <c r="AL58" s="9">
        <f>'COGS-INVENTORY_CWS'!AL48</f>
        <v>430530</v>
      </c>
      <c r="AM58" s="9">
        <f>'COGS-INVENTORY_CWS'!AM48</f>
        <v>548385</v>
      </c>
      <c r="AN58" s="9">
        <f>'COGS-INVENTORY_CWS'!AN48</f>
        <v>630397.5</v>
      </c>
      <c r="AO58" s="9">
        <f>'COGS-INVENTORY_CWS'!AO48</f>
        <v>671403.75</v>
      </c>
      <c r="AP58" s="9">
        <f>'COGS-INVENTORY_CWS'!AP48</f>
        <v>691633.5</v>
      </c>
      <c r="AQ58" s="9">
        <f>'COGS-INVENTORY_CWS'!AQ48</f>
        <v>711863.25</v>
      </c>
      <c r="AR58" s="9">
        <f>'COGS-INVENTORY_CWS'!AR48</f>
        <v>691633.5</v>
      </c>
      <c r="AS58" s="9">
        <f>'COGS-INVENTORY_CWS'!AS48</f>
        <v>671403.75</v>
      </c>
      <c r="AT58" s="9">
        <f>'COGS-INVENTORY_CWS'!AT48</f>
        <v>630397.5</v>
      </c>
      <c r="AU58" s="9">
        <f>'COGS-INVENTORY_CWS'!AU48</f>
        <v>589391.25</v>
      </c>
      <c r="AV58" s="9">
        <f>'COGS-INVENTORY_CWS'!AV48</f>
        <v>527608.5</v>
      </c>
      <c r="AW58" s="9">
        <f>'COGS-INVENTORY_CWS'!AW48</f>
        <v>511206</v>
      </c>
      <c r="AX58" s="9">
        <f>'COGS-INVENTORY_CWS'!AX48</f>
        <v>603606.75</v>
      </c>
      <c r="AY58" s="9">
        <f>'COGS-INVENTORY_CWS'!AY48</f>
        <v>746308.5</v>
      </c>
      <c r="AZ58" s="9">
        <f>'COGS-INVENTORY_CWS'!AZ48</f>
        <v>852596.7</v>
      </c>
      <c r="BA58" s="9">
        <f>'COGS-INVENTORY_CWS'!BA48</f>
        <v>905740.79999999993</v>
      </c>
      <c r="BB58" s="9">
        <f>'COGS-INVENTORY_CWS'!BB48</f>
        <v>932312.85</v>
      </c>
      <c r="BC58" s="9">
        <f>'COGS-INVENTORY_CWS'!BC48</f>
        <v>958884.9</v>
      </c>
      <c r="BD58" s="9">
        <f>'COGS-INVENTORY_CWS'!BD48</f>
        <v>932312.85</v>
      </c>
      <c r="BE58" s="9">
        <f>'COGS-INVENTORY_CWS'!BE48</f>
        <v>905740.79999999993</v>
      </c>
      <c r="BF58" s="9">
        <f>'COGS-INVENTORY_CWS'!BF48</f>
        <v>852596.7</v>
      </c>
      <c r="BG58" s="9">
        <f>'COGS-INVENTORY_CWS'!BG48</f>
        <v>799452.6</v>
      </c>
      <c r="BH58" s="9">
        <f>'COGS-INVENTORY_CWS'!BH48</f>
        <v>719736.45</v>
      </c>
      <c r="BI58" s="9">
        <f>'COGS-INVENTORY_CWS'!BI48</f>
        <v>753197.54999999993</v>
      </c>
      <c r="BJ58" s="9">
        <f>'COGS-INVENTORY_CWS'!BJ48</f>
        <v>813230.7</v>
      </c>
      <c r="BK58" s="9">
        <f>'COGS-INVENTORY_CWS'!BK48</f>
        <v>973647.14999999991</v>
      </c>
    </row>
    <row r="59" spans="2:66" x14ac:dyDescent="0.15">
      <c r="B59" s="14" t="s">
        <v>387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14250</v>
      </c>
      <c r="K59" s="9">
        <f>'COGS-INVENTORY_CWS'!K69</f>
        <v>28500</v>
      </c>
      <c r="L59" s="9">
        <f>'COGS-INVENTORY_CWS'!L69</f>
        <v>42000</v>
      </c>
      <c r="M59" s="9">
        <f>'COGS-INVENTORY_CWS'!M69</f>
        <v>49500</v>
      </c>
      <c r="N59" s="9">
        <f>'COGS-INVENTORY_CWS'!N69</f>
        <v>51000</v>
      </c>
      <c r="O59" s="9">
        <f>'COGS-INVENTORY_CWS'!O69</f>
        <v>87750</v>
      </c>
      <c r="P59" s="9">
        <f>'COGS-INVENTORY_CWS'!P69</f>
        <v>111150</v>
      </c>
      <c r="Q59" s="9">
        <f>'COGS-INVENTORY_CWS'!Q69</f>
        <v>105300</v>
      </c>
      <c r="R59" s="9">
        <f>'COGS-INVENTORY_CWS'!R69</f>
        <v>105300</v>
      </c>
      <c r="S59" s="9">
        <f>'COGS-INVENTORY_CWS'!S69</f>
        <v>105300</v>
      </c>
      <c r="T59" s="9">
        <f>'COGS-INVENTORY_CWS'!T69</f>
        <v>112050</v>
      </c>
      <c r="U59" s="9">
        <f>'COGS-INVENTORY_CWS'!U69</f>
        <v>125550</v>
      </c>
      <c r="V59" s="9">
        <f>'COGS-INVENTORY_CWS'!V69</f>
        <v>132300</v>
      </c>
      <c r="W59" s="9">
        <f>'COGS-INVENTORY_CWS'!W69</f>
        <v>145125</v>
      </c>
      <c r="X59" s="9">
        <f>'COGS-INVENTORY_CWS'!X69</f>
        <v>157950</v>
      </c>
      <c r="Y59" s="9">
        <f>'COGS-INVENTORY_CWS'!Y69</f>
        <v>159975</v>
      </c>
      <c r="Z59" s="9">
        <f>'COGS-INVENTORY_CWS'!Z69</f>
        <v>210600</v>
      </c>
      <c r="AA59" s="9">
        <f>'COGS-INVENTORY_CWS'!AA69</f>
        <v>275400</v>
      </c>
      <c r="AB59" s="9">
        <f>'COGS-INVENTORY_CWS'!AB69</f>
        <v>277020</v>
      </c>
      <c r="AC59" s="9">
        <f>'COGS-INVENTORY_CWS'!AC69</f>
        <v>277020</v>
      </c>
      <c r="AD59" s="9">
        <f>'COGS-INVENTORY_CWS'!AD69</f>
        <v>291600</v>
      </c>
      <c r="AE59" s="9">
        <f>'COGS-INVENTORY_CWS'!AE69</f>
        <v>291600</v>
      </c>
      <c r="AF59" s="9">
        <f>'COGS-INVENTORY_CWS'!AF69</f>
        <v>277020</v>
      </c>
      <c r="AG59" s="9">
        <f>'COGS-INVENTORY_CWS'!AG69</f>
        <v>262440</v>
      </c>
      <c r="AH59" s="9">
        <f>'COGS-INVENTORY_CWS'!AH69</f>
        <v>247860</v>
      </c>
      <c r="AI59" s="9">
        <f>'COGS-INVENTORY_CWS'!AI69</f>
        <v>218700</v>
      </c>
      <c r="AJ59" s="9">
        <f>'COGS-INVENTORY_CWS'!AJ69</f>
        <v>189540</v>
      </c>
      <c r="AK59" s="9">
        <f>'COGS-INVENTORY_CWS'!AK69</f>
        <v>201690</v>
      </c>
      <c r="AL59" s="9">
        <f>'COGS-INVENTORY_CWS'!AL69</f>
        <v>296460</v>
      </c>
      <c r="AM59" s="9">
        <f>'COGS-INVENTORY_CWS'!AM69</f>
        <v>387585</v>
      </c>
      <c r="AN59" s="9">
        <f>'COGS-INVENTORY_CWS'!AN69</f>
        <v>390136.5</v>
      </c>
      <c r="AO59" s="9">
        <f>'COGS-INVENTORY_CWS'!AO69</f>
        <v>389832.75</v>
      </c>
      <c r="AP59" s="9">
        <f>'COGS-INVENTORY_CWS'!AP69</f>
        <v>410062.5</v>
      </c>
      <c r="AQ59" s="9">
        <f>'COGS-INVENTORY_CWS'!AQ69</f>
        <v>410062.5</v>
      </c>
      <c r="AR59" s="9">
        <f>'COGS-INVENTORY_CWS'!AR69</f>
        <v>389832.75</v>
      </c>
      <c r="AS59" s="9">
        <f>'COGS-INVENTORY_CWS'!AS69</f>
        <v>369603</v>
      </c>
      <c r="AT59" s="9">
        <f>'COGS-INVENTORY_CWS'!AT69</f>
        <v>348826.5</v>
      </c>
      <c r="AU59" s="9">
        <f>'COGS-INVENTORY_CWS'!AU69</f>
        <v>307820.25</v>
      </c>
      <c r="AV59" s="9">
        <f>'COGS-INVENTORY_CWS'!AV69</f>
        <v>266814</v>
      </c>
      <c r="AW59" s="9">
        <f>'COGS-INVENTORY_CWS'!AW69</f>
        <v>270641.25</v>
      </c>
      <c r="AX59" s="9">
        <f>'COGS-INVENTORY_CWS'!AX69</f>
        <v>383818.5</v>
      </c>
      <c r="AY59" s="9">
        <f>'COGS-INVENTORY_CWS'!AY69</f>
        <v>501916.5</v>
      </c>
      <c r="AZ59" s="9">
        <f>'COGS-INVENTORY_CWS'!AZ69</f>
        <v>504868.94999999995</v>
      </c>
      <c r="BA59" s="9">
        <f>'COGS-INVENTORY_CWS'!BA69</f>
        <v>504868.94999999995</v>
      </c>
      <c r="BB59" s="9">
        <f>'COGS-INVENTORY_CWS'!BB69</f>
        <v>531441</v>
      </c>
      <c r="BC59" s="9">
        <f>'COGS-INVENTORY_CWS'!BC69</f>
        <v>531441</v>
      </c>
      <c r="BD59" s="9">
        <f>'COGS-INVENTORY_CWS'!BD69</f>
        <v>504868.94999999995</v>
      </c>
      <c r="BE59" s="9">
        <f>'COGS-INVENTORY_CWS'!BE69</f>
        <v>478296.89999999991</v>
      </c>
      <c r="BF59" s="9">
        <f>'COGS-INVENTORY_CWS'!BF69</f>
        <v>451724.85</v>
      </c>
      <c r="BG59" s="9">
        <f>'COGS-INVENTORY_CWS'!BG69</f>
        <v>398580.75</v>
      </c>
      <c r="BH59" s="9">
        <f>'COGS-INVENTORY_CWS'!BH69</f>
        <v>345436.65</v>
      </c>
      <c r="BI59" s="9">
        <f>'COGS-INVENTORY_CWS'!BI69</f>
        <v>405469.80000000005</v>
      </c>
      <c r="BJ59" s="9">
        <f>'COGS-INVENTORY_CWS'!BJ69</f>
        <v>492075.00000000006</v>
      </c>
      <c r="BK59" s="9">
        <f>'COGS-INVENTORY_CWS'!BK69</f>
        <v>565886.25</v>
      </c>
    </row>
    <row r="62" spans="2:66" x14ac:dyDescent="0.15">
      <c r="B62" s="10" t="s">
        <v>687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642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643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1102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0</v>
      </c>
      <c r="G72" s="169">
        <f>+'REV-SALES-FCAST_CWS'!G36</f>
        <v>0</v>
      </c>
      <c r="H72" s="169">
        <f>+'REV-SALES-FCAST_CWS'!H36</f>
        <v>0</v>
      </c>
      <c r="I72" s="169">
        <f>+'REV-SALES-FCAST_CWS'!I36</f>
        <v>0</v>
      </c>
      <c r="J72" s="169">
        <f>+'REV-SALES-FCAST_CWS'!J36</f>
        <v>0</v>
      </c>
      <c r="K72" s="169">
        <f>+'REV-SALES-FCAST_CWS'!K36</f>
        <v>0</v>
      </c>
      <c r="L72" s="169">
        <f>+'REV-SALES-FCAST_CWS'!L36</f>
        <v>19</v>
      </c>
      <c r="M72" s="169">
        <f>+'REV-SALES-FCAST_CWS'!M36</f>
        <v>19</v>
      </c>
      <c r="N72" s="169">
        <f>+'REV-SALES-FCAST_CWS'!N36</f>
        <v>37</v>
      </c>
    </row>
    <row r="73" spans="2:15" x14ac:dyDescent="0.15">
      <c r="B73" t="s">
        <v>36</v>
      </c>
      <c r="C73" s="169">
        <f>+'REV-SALES-FCAST_CWS'!C40</f>
        <v>29</v>
      </c>
      <c r="D73" s="169">
        <f>+'REV-SALES-FCAST_CWS'!D40</f>
        <v>39</v>
      </c>
      <c r="E73" s="169">
        <f>+'REV-SALES-FCAST_CWS'!E40</f>
        <v>78</v>
      </c>
      <c r="F73" s="169">
        <f>+'REV-SALES-FCAST_CWS'!F40</f>
        <v>78</v>
      </c>
      <c r="G73" s="169">
        <f>+'REV-SALES-FCAST_CWS'!G40</f>
        <v>78</v>
      </c>
      <c r="H73" s="169">
        <f>+'REV-SALES-FCAST_CWS'!H40</f>
        <v>78</v>
      </c>
      <c r="I73" s="169">
        <f>+'REV-SALES-FCAST_CWS'!I40</f>
        <v>78</v>
      </c>
      <c r="J73" s="169">
        <f>+'REV-SALES-FCAST_CWS'!J40</f>
        <v>88</v>
      </c>
      <c r="K73" s="169">
        <f>+'REV-SALES-FCAST_CWS'!K40</f>
        <v>98</v>
      </c>
      <c r="L73" s="169">
        <f>+'REV-SALES-FCAST_CWS'!L40</f>
        <v>98</v>
      </c>
      <c r="M73" s="169">
        <f>+'REV-SALES-FCAST_CWS'!M40</f>
        <v>117</v>
      </c>
      <c r="N73" s="169">
        <f>+'REV-SALES-FCAST_CWS'!N40</f>
        <v>117</v>
      </c>
    </row>
    <row r="74" spans="2:15" x14ac:dyDescent="0.15">
      <c r="B74" t="s">
        <v>37</v>
      </c>
      <c r="C74" s="169">
        <f>+'REV-SALES-FCAST_CWS'!C44</f>
        <v>120</v>
      </c>
      <c r="D74" s="169">
        <f>+'REV-SALES-FCAST_CWS'!D44</f>
        <v>192</v>
      </c>
      <c r="E74" s="169">
        <f>+'REV-SALES-FCAST_CWS'!E44</f>
        <v>216</v>
      </c>
      <c r="F74" s="169">
        <f>+'REV-SALES-FCAST_CWS'!F44</f>
        <v>216</v>
      </c>
      <c r="G74" s="169">
        <f>+'REV-SALES-FCAST_CWS'!G44</f>
        <v>240</v>
      </c>
      <c r="H74" s="169">
        <f>+'REV-SALES-FCAST_CWS'!H44</f>
        <v>240</v>
      </c>
      <c r="I74" s="169">
        <f>+'REV-SALES-FCAST_CWS'!I44</f>
        <v>240</v>
      </c>
      <c r="J74" s="169">
        <f>+'REV-SALES-FCAST_CWS'!J44</f>
        <v>216</v>
      </c>
      <c r="K74" s="169">
        <f>+'REV-SALES-FCAST_CWS'!K44</f>
        <v>216</v>
      </c>
      <c r="L74" s="169">
        <f>+'REV-SALES-FCAST_CWS'!L44</f>
        <v>192</v>
      </c>
      <c r="M74" s="169">
        <f>+'REV-SALES-FCAST_CWS'!M44</f>
        <v>168</v>
      </c>
      <c r="N74" s="169">
        <f>+'REV-SALES-FCAST_CWS'!N44</f>
        <v>144</v>
      </c>
    </row>
    <row r="75" spans="2:15" x14ac:dyDescent="0.15">
      <c r="B75" t="s">
        <v>38</v>
      </c>
      <c r="C75" s="169">
        <f>+'REV-SALES-FCAST_CWS'!C48</f>
        <v>188</v>
      </c>
      <c r="D75" s="169">
        <f>+'REV-SALES-FCAST_CWS'!D48</f>
        <v>300</v>
      </c>
      <c r="E75" s="169">
        <f>+'REV-SALES-FCAST_CWS'!E48</f>
        <v>338</v>
      </c>
      <c r="F75" s="169">
        <f>+'REV-SALES-FCAST_CWS'!F48</f>
        <v>338</v>
      </c>
      <c r="G75" s="169">
        <f>+'REV-SALES-FCAST_CWS'!G48</f>
        <v>375</v>
      </c>
      <c r="H75" s="169">
        <f>+'REV-SALES-FCAST_CWS'!H48</f>
        <v>375</v>
      </c>
      <c r="I75" s="169">
        <f>+'REV-SALES-FCAST_CWS'!I48</f>
        <v>375</v>
      </c>
      <c r="J75" s="169">
        <f>+'REV-SALES-FCAST_CWS'!J48</f>
        <v>338</v>
      </c>
      <c r="K75" s="169">
        <f>+'REV-SALES-FCAST_CWS'!K48</f>
        <v>338</v>
      </c>
      <c r="L75" s="169">
        <f>+'REV-SALES-FCAST_CWS'!L48</f>
        <v>300</v>
      </c>
      <c r="M75" s="169">
        <f>+'REV-SALES-FCAST_CWS'!M48</f>
        <v>263</v>
      </c>
      <c r="N75" s="169">
        <f>+'REV-SALES-FCAST_CWS'!N48</f>
        <v>225</v>
      </c>
    </row>
    <row r="76" spans="2:15" x14ac:dyDescent="0.15">
      <c r="B76" t="s">
        <v>39</v>
      </c>
      <c r="C76" s="169">
        <f>+'REV-SALES-FCAST_CWS'!C52</f>
        <v>270</v>
      </c>
      <c r="D76" s="169">
        <f>+'REV-SALES-FCAST_CWS'!D52</f>
        <v>432</v>
      </c>
      <c r="E76" s="169">
        <f>+'REV-SALES-FCAST_CWS'!E52</f>
        <v>486</v>
      </c>
      <c r="F76" s="169">
        <f>+'REV-SALES-FCAST_CWS'!F52</f>
        <v>486</v>
      </c>
      <c r="G76" s="169">
        <f>+'REV-SALES-FCAST_CWS'!G52</f>
        <v>540</v>
      </c>
      <c r="H76" s="169">
        <f>+'REV-SALES-FCAST_CWS'!H52</f>
        <v>540</v>
      </c>
      <c r="I76" s="169">
        <f>+'REV-SALES-FCAST_CWS'!I52</f>
        <v>540</v>
      </c>
      <c r="J76" s="169">
        <f>+'REV-SALES-FCAST_CWS'!J52</f>
        <v>486</v>
      </c>
      <c r="K76" s="169">
        <f>+'REV-SALES-FCAST_CWS'!K52</f>
        <v>486</v>
      </c>
      <c r="L76" s="169">
        <f>+'REV-SALES-FCAST_CWS'!L52</f>
        <v>432</v>
      </c>
      <c r="M76" s="169">
        <f>+'REV-SALES-FCAST_CWS'!M52</f>
        <v>378</v>
      </c>
      <c r="N76" s="169">
        <f>+'REV-SALES-FCAST_CWS'!N52</f>
        <v>324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B1:BN42"/>
  <sheetViews>
    <sheetView topLeftCell="A2" zoomScale="90" zoomScaleNormal="90" workbookViewId="0">
      <pane xSplit="4" ySplit="1" topLeftCell="E3" activePane="bottomRight" state="frozen"/>
      <selection activeCell="A2" sqref="A2"/>
      <selection pane="topRight" activeCell="E2" sqref="E2"/>
      <selection pane="bottomLeft" activeCell="A3" sqref="A3"/>
      <selection pane="bottomRight" activeCell="B2" sqref="B2"/>
    </sheetView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hidden="1" customWidth="1"/>
    <col min="4" max="4" width="0" hidden="1" customWidth="1"/>
    <col min="5" max="13" width="11.33203125" customWidth="1"/>
    <col min="14" max="18" width="15.5" customWidth="1"/>
    <col min="19" max="64" width="16.5" customWidth="1"/>
    <col min="65" max="65" width="16.5" style="118" customWidth="1"/>
    <col min="66" max="66" width="15" bestFit="1" customWidth="1"/>
  </cols>
  <sheetData>
    <row r="1" spans="2:65" x14ac:dyDescent="0.15">
      <c r="D1" s="75"/>
      <c r="E1" s="363" t="s">
        <v>35</v>
      </c>
      <c r="F1" s="363"/>
      <c r="G1" s="363"/>
      <c r="H1" s="363"/>
      <c r="I1" s="363"/>
      <c r="J1" s="363"/>
      <c r="K1" s="363"/>
      <c r="L1" s="363"/>
      <c r="M1" s="363"/>
      <c r="N1" s="363"/>
      <c r="O1" s="363"/>
      <c r="P1" s="363"/>
      <c r="Q1" s="363" t="s">
        <v>36</v>
      </c>
      <c r="R1" s="363"/>
      <c r="S1" s="363"/>
      <c r="T1" s="363"/>
      <c r="U1" s="363"/>
      <c r="V1" s="363"/>
      <c r="W1" s="363"/>
      <c r="X1" s="363"/>
      <c r="Y1" s="363"/>
      <c r="Z1" s="363"/>
      <c r="AA1" s="363"/>
      <c r="AB1" s="363"/>
      <c r="AC1" s="363" t="s">
        <v>37</v>
      </c>
      <c r="AD1" s="363"/>
      <c r="AE1" s="363"/>
      <c r="AF1" s="363"/>
      <c r="AG1" s="363"/>
      <c r="AH1" s="363"/>
      <c r="AI1" s="363"/>
      <c r="AJ1" s="363"/>
      <c r="AK1" s="363"/>
      <c r="AL1" s="363"/>
      <c r="AM1" s="363"/>
      <c r="AN1" s="363"/>
      <c r="AO1" s="363" t="s">
        <v>38</v>
      </c>
      <c r="AP1" s="363"/>
      <c r="AQ1" s="363"/>
      <c r="AR1" s="363"/>
      <c r="AS1" s="363"/>
      <c r="AT1" s="363"/>
      <c r="AU1" s="363"/>
      <c r="AV1" s="363"/>
      <c r="AW1" s="363"/>
      <c r="AX1" s="363"/>
      <c r="AY1" s="363"/>
      <c r="AZ1" s="363"/>
      <c r="BA1" s="363" t="s">
        <v>39</v>
      </c>
      <c r="BB1" s="363"/>
      <c r="BC1" s="363"/>
      <c r="BD1" s="363"/>
      <c r="BE1" s="363"/>
      <c r="BF1" s="363"/>
      <c r="BG1" s="363"/>
      <c r="BH1" s="363"/>
      <c r="BI1" s="363"/>
      <c r="BJ1" s="363"/>
      <c r="BK1" s="363"/>
      <c r="BL1" s="363"/>
    </row>
    <row r="2" spans="2:65" x14ac:dyDescent="0.15"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4" spans="2:65" x14ac:dyDescent="0.15">
      <c r="B4" s="14" t="s">
        <v>656</v>
      </c>
      <c r="C4" s="14"/>
      <c r="D4" s="10"/>
      <c r="E4" s="10"/>
      <c r="F4" s="10"/>
      <c r="G4" s="10"/>
      <c r="H4" s="10"/>
      <c r="I4" s="10"/>
    </row>
    <row r="5" spans="2:65" x14ac:dyDescent="0.15">
      <c r="B5" s="33"/>
      <c r="C5" s="33"/>
      <c r="D5" s="10"/>
      <c r="E5" s="10"/>
      <c r="F5" s="10"/>
      <c r="G5" s="10"/>
      <c r="H5" s="10"/>
      <c r="I5" s="10"/>
    </row>
    <row r="6" spans="2:65" s="169" customFormat="1" x14ac:dyDescent="0.15">
      <c r="B6" s="316" t="s">
        <v>215</v>
      </c>
      <c r="C6" s="316"/>
      <c r="E6" s="169">
        <f>'REV-SALES-FCAST_CWS'!C36</f>
        <v>0</v>
      </c>
      <c r="F6" s="169">
        <f>'REV-SALES-FCAST_CWS'!D36</f>
        <v>0</v>
      </c>
      <c r="G6" s="169">
        <f>'REV-SALES-FCAST_CWS'!E36</f>
        <v>0</v>
      </c>
      <c r="H6" s="169">
        <f>'REV-SALES-FCAST_CWS'!F36</f>
        <v>0</v>
      </c>
      <c r="I6" s="169">
        <f>'REV-SALES-FCAST_CWS'!G36</f>
        <v>0</v>
      </c>
      <c r="J6" s="169">
        <f>'REV-SALES-FCAST_CWS'!H36</f>
        <v>0</v>
      </c>
      <c r="K6" s="169">
        <f>'REV-SALES-FCAST_CWS'!I36</f>
        <v>0</v>
      </c>
      <c r="L6" s="169">
        <f>'REV-SALES-FCAST_CWS'!J36</f>
        <v>0</v>
      </c>
      <c r="M6" s="169">
        <f>'REV-SALES-FCAST_CWS'!K36</f>
        <v>0</v>
      </c>
      <c r="N6" s="169">
        <f>'REV-SALES-FCAST_CWS'!L36</f>
        <v>19</v>
      </c>
      <c r="O6" s="169">
        <f>'REV-SALES-FCAST_CWS'!M36</f>
        <v>19</v>
      </c>
      <c r="P6" s="169">
        <f>'REV-SALES-FCAST_CWS'!N36</f>
        <v>37</v>
      </c>
      <c r="Q6" s="169">
        <f>'REV-SALES-FCAST_CWS'!C40</f>
        <v>29</v>
      </c>
      <c r="R6" s="169">
        <f>'REV-SALES-FCAST_CWS'!D40</f>
        <v>39</v>
      </c>
      <c r="S6" s="169">
        <f>'REV-SALES-FCAST_CWS'!E40</f>
        <v>78</v>
      </c>
      <c r="T6" s="169">
        <f>'REV-SALES-FCAST_CWS'!F40</f>
        <v>78</v>
      </c>
      <c r="U6" s="169">
        <f>'REV-SALES-FCAST_CWS'!G40</f>
        <v>78</v>
      </c>
      <c r="V6" s="169">
        <f>'REV-SALES-FCAST_CWS'!H40</f>
        <v>78</v>
      </c>
      <c r="W6" s="169">
        <f>'REV-SALES-FCAST_CWS'!I40</f>
        <v>78</v>
      </c>
      <c r="X6" s="169">
        <f>'REV-SALES-FCAST_CWS'!J40</f>
        <v>88</v>
      </c>
      <c r="Y6" s="169">
        <f>'REV-SALES-FCAST_CWS'!K40</f>
        <v>98</v>
      </c>
      <c r="Z6" s="169">
        <f>'REV-SALES-FCAST_CWS'!L40</f>
        <v>98</v>
      </c>
      <c r="AA6" s="169">
        <f>'REV-SALES-FCAST_CWS'!M40</f>
        <v>117</v>
      </c>
      <c r="AB6" s="169">
        <f>'REV-SALES-FCAST_CWS'!N40</f>
        <v>117</v>
      </c>
      <c r="AC6" s="169">
        <f>'REV-SALES-FCAST_CWS'!C44</f>
        <v>120</v>
      </c>
      <c r="AD6" s="169">
        <f>'REV-SALES-FCAST_CWS'!D44</f>
        <v>192</v>
      </c>
      <c r="AE6" s="169">
        <f>'REV-SALES-FCAST_CWS'!E44</f>
        <v>216</v>
      </c>
      <c r="AF6" s="169">
        <f>'REV-SALES-FCAST_CWS'!F44</f>
        <v>216</v>
      </c>
      <c r="AG6" s="169">
        <f>'REV-SALES-FCAST_CWS'!G44</f>
        <v>240</v>
      </c>
      <c r="AH6" s="169">
        <f>'REV-SALES-FCAST_CWS'!H44</f>
        <v>240</v>
      </c>
      <c r="AI6" s="169">
        <f>'REV-SALES-FCAST_CWS'!I44</f>
        <v>240</v>
      </c>
      <c r="AJ6" s="169">
        <f>'REV-SALES-FCAST_CWS'!J44</f>
        <v>216</v>
      </c>
      <c r="AK6" s="169">
        <f>'REV-SALES-FCAST_CWS'!K44</f>
        <v>216</v>
      </c>
      <c r="AL6" s="169">
        <f>'REV-SALES-FCAST_CWS'!L44</f>
        <v>192</v>
      </c>
      <c r="AM6" s="169">
        <f>'REV-SALES-FCAST_CWS'!M44</f>
        <v>168</v>
      </c>
      <c r="AN6" s="169">
        <f>'REV-SALES-FCAST_CWS'!N44</f>
        <v>144</v>
      </c>
      <c r="AO6" s="169">
        <f>'REV-SALES-FCAST_CWS'!C48</f>
        <v>188</v>
      </c>
      <c r="AP6" s="169">
        <f>'REV-SALES-FCAST_CWS'!D48</f>
        <v>300</v>
      </c>
      <c r="AQ6" s="169">
        <f>'REV-SALES-FCAST_CWS'!E48</f>
        <v>338</v>
      </c>
      <c r="AR6" s="169">
        <f>'REV-SALES-FCAST_CWS'!F48</f>
        <v>338</v>
      </c>
      <c r="AS6" s="169">
        <f>'REV-SALES-FCAST_CWS'!G48</f>
        <v>375</v>
      </c>
      <c r="AT6" s="169">
        <f>'REV-SALES-FCAST_CWS'!H48</f>
        <v>375</v>
      </c>
      <c r="AU6" s="169">
        <f>'REV-SALES-FCAST_CWS'!I48</f>
        <v>375</v>
      </c>
      <c r="AV6" s="169">
        <f>'REV-SALES-FCAST_CWS'!J48</f>
        <v>338</v>
      </c>
      <c r="AW6" s="169">
        <f>'REV-SALES-FCAST_CWS'!K48</f>
        <v>338</v>
      </c>
      <c r="AX6" s="169">
        <f>'REV-SALES-FCAST_CWS'!L48</f>
        <v>300</v>
      </c>
      <c r="AY6" s="169">
        <f>'REV-SALES-FCAST_CWS'!M48</f>
        <v>263</v>
      </c>
      <c r="AZ6" s="169">
        <f>'REV-SALES-FCAST_CWS'!N48</f>
        <v>225</v>
      </c>
      <c r="BA6" s="169">
        <f>'REV-SALES-FCAST_CWS'!C52</f>
        <v>270</v>
      </c>
      <c r="BB6" s="169">
        <f>'REV-SALES-FCAST_CWS'!D52</f>
        <v>432</v>
      </c>
      <c r="BC6" s="169">
        <f>'REV-SALES-FCAST_CWS'!E52</f>
        <v>486</v>
      </c>
      <c r="BD6" s="169">
        <f>'REV-SALES-FCAST_CWS'!F52</f>
        <v>486</v>
      </c>
      <c r="BE6" s="169">
        <f>'REV-SALES-FCAST_CWS'!G52</f>
        <v>540</v>
      </c>
      <c r="BF6" s="169">
        <f>'REV-SALES-FCAST_CWS'!H52</f>
        <v>540</v>
      </c>
      <c r="BG6" s="169">
        <f>'REV-SALES-FCAST_CWS'!I52</f>
        <v>540</v>
      </c>
      <c r="BH6" s="169">
        <f>'REV-SALES-FCAST_CWS'!J52</f>
        <v>486</v>
      </c>
      <c r="BI6" s="169">
        <f>'REV-SALES-FCAST_CWS'!K52</f>
        <v>486</v>
      </c>
      <c r="BJ6" s="169">
        <f>'REV-SALES-FCAST_CWS'!L52</f>
        <v>432</v>
      </c>
      <c r="BK6" s="169">
        <f>'REV-SALES-FCAST_CWS'!M52</f>
        <v>378</v>
      </c>
      <c r="BL6" s="169">
        <f>'REV-SALES-FCAST_CWS'!N52</f>
        <v>324</v>
      </c>
      <c r="BM6" s="317">
        <f>SUM(E6:BL6)</f>
        <v>12604</v>
      </c>
    </row>
    <row r="7" spans="2:65" x14ac:dyDescent="0.15">
      <c r="B7" s="47" t="s">
        <v>322</v>
      </c>
      <c r="C7" s="47"/>
      <c r="E7" s="97">
        <f>'COGS-PRICE-MARGIN_CWS'!$C5*E6</f>
        <v>0</v>
      </c>
      <c r="F7" s="97">
        <f>'COGS-PRICE-MARGIN_CWS'!$C5*F6</f>
        <v>0</v>
      </c>
      <c r="G7" s="97">
        <f>'COGS-PRICE-MARGIN_CWS'!$C5*G6</f>
        <v>0</v>
      </c>
      <c r="H7" s="97">
        <f>'COGS-PRICE-MARGIN_CWS'!$C5*H6</f>
        <v>0</v>
      </c>
      <c r="I7" s="97">
        <f>'COGS-PRICE-MARGIN_CWS'!$C5*I6</f>
        <v>0</v>
      </c>
      <c r="J7" s="97">
        <f>'COGS-PRICE-MARGIN_CWS'!$C5*J6</f>
        <v>0</v>
      </c>
      <c r="K7" s="97">
        <f>'COGS-PRICE-MARGIN_CWS'!$C5*K6</f>
        <v>0</v>
      </c>
      <c r="L7" s="97">
        <f>'COGS-PRICE-MARGIN_CWS'!$C5*L6</f>
        <v>0</v>
      </c>
      <c r="M7" s="97">
        <f>'COGS-PRICE-MARGIN_CWS'!$C5*M6</f>
        <v>0</v>
      </c>
      <c r="N7" s="97">
        <f>'COGS-PRICE-MARGIN_CWS'!$C5*N6</f>
        <v>95000</v>
      </c>
      <c r="O7" s="97">
        <f>'COGS-PRICE-MARGIN_CWS'!$C5*O6</f>
        <v>95000</v>
      </c>
      <c r="P7" s="97">
        <f>'COGS-PRICE-MARGIN_CWS'!$C5*P6</f>
        <v>185000</v>
      </c>
      <c r="Q7" s="97">
        <f>'COGS-PRICE-MARGIN_CWS'!$C26*Q6</f>
        <v>159500</v>
      </c>
      <c r="R7" s="97">
        <f>'COGS-PRICE-MARGIN_CWS'!$C26*R6</f>
        <v>214500</v>
      </c>
      <c r="S7" s="97">
        <f>'COGS-PRICE-MARGIN_CWS'!$C26*S6</f>
        <v>429000</v>
      </c>
      <c r="T7" s="97">
        <f>'COGS-PRICE-MARGIN_CWS'!$C26*T6</f>
        <v>429000</v>
      </c>
      <c r="U7" s="97">
        <f>'COGS-PRICE-MARGIN_CWS'!$C26*U6</f>
        <v>429000</v>
      </c>
      <c r="V7" s="97">
        <f>'COGS-PRICE-MARGIN_CWS'!$C26*V6</f>
        <v>429000</v>
      </c>
      <c r="W7" s="97">
        <f>'COGS-PRICE-MARGIN_CWS'!$C26*W6</f>
        <v>429000</v>
      </c>
      <c r="X7" s="97">
        <f>'COGS-PRICE-MARGIN_CWS'!$C26*X6</f>
        <v>484000</v>
      </c>
      <c r="Y7" s="97">
        <f>'COGS-PRICE-MARGIN_CWS'!$C26*Y6</f>
        <v>539000</v>
      </c>
      <c r="Z7" s="97">
        <f>'COGS-PRICE-MARGIN_CWS'!$C26*Z6</f>
        <v>539000</v>
      </c>
      <c r="AA7" s="97">
        <f>'COGS-PRICE-MARGIN_CWS'!$C26*AA6</f>
        <v>643500</v>
      </c>
      <c r="AB7" s="97">
        <f>'COGS-PRICE-MARGIN_CWS'!$C26*AB6</f>
        <v>643500</v>
      </c>
      <c r="AC7" s="97">
        <f>'COGS-PRICE-MARGIN_CWS'!$C47*AC6</f>
        <v>720000</v>
      </c>
      <c r="AD7" s="97">
        <f>'COGS-PRICE-MARGIN_CWS'!$C47*AD6</f>
        <v>1152000</v>
      </c>
      <c r="AE7" s="97">
        <f>'COGS-PRICE-MARGIN_CWS'!$C47*AE6</f>
        <v>1296000</v>
      </c>
      <c r="AF7" s="97">
        <f>'COGS-PRICE-MARGIN_CWS'!$C47*AF6</f>
        <v>1296000</v>
      </c>
      <c r="AG7" s="97">
        <f>'COGS-PRICE-MARGIN_CWS'!$C47*AG6</f>
        <v>1440000</v>
      </c>
      <c r="AH7" s="97">
        <f>'COGS-PRICE-MARGIN_CWS'!$C47*AH6</f>
        <v>1440000</v>
      </c>
      <c r="AI7" s="97">
        <f>'COGS-PRICE-MARGIN_CWS'!$C47*AI6</f>
        <v>1440000</v>
      </c>
      <c r="AJ7" s="97">
        <f>'COGS-PRICE-MARGIN_CWS'!$C47*AJ6</f>
        <v>1296000</v>
      </c>
      <c r="AK7" s="97">
        <f>'COGS-PRICE-MARGIN_CWS'!$C47*AK6</f>
        <v>1296000</v>
      </c>
      <c r="AL7" s="97">
        <f>'COGS-PRICE-MARGIN_CWS'!$C47*AL6</f>
        <v>1152000</v>
      </c>
      <c r="AM7" s="97">
        <f>'COGS-PRICE-MARGIN_CWS'!$C47*AM6</f>
        <v>1008000</v>
      </c>
      <c r="AN7" s="97">
        <f>'COGS-PRICE-MARGIN_CWS'!$C47*AN6</f>
        <v>864000</v>
      </c>
      <c r="AO7" s="97">
        <f>'COGS-PRICE-MARGIN_CWS'!$C68*AO6</f>
        <v>1222000</v>
      </c>
      <c r="AP7" s="97">
        <f>'COGS-PRICE-MARGIN_CWS'!$C68*AP6</f>
        <v>1950000</v>
      </c>
      <c r="AQ7" s="97">
        <f>'COGS-PRICE-MARGIN_CWS'!$C68*AQ6</f>
        <v>2197000</v>
      </c>
      <c r="AR7" s="97">
        <f>'COGS-PRICE-MARGIN_CWS'!$C68*AR6</f>
        <v>2197000</v>
      </c>
      <c r="AS7" s="97">
        <f>'COGS-PRICE-MARGIN_CWS'!$C68*AS6</f>
        <v>2437500</v>
      </c>
      <c r="AT7" s="97">
        <f>'COGS-PRICE-MARGIN_CWS'!$C68*AT6</f>
        <v>2437500</v>
      </c>
      <c r="AU7" s="97">
        <f>'COGS-PRICE-MARGIN_CWS'!$C68*AU6</f>
        <v>2437500</v>
      </c>
      <c r="AV7" s="97">
        <f>'COGS-PRICE-MARGIN_CWS'!$C68*AV6</f>
        <v>2197000</v>
      </c>
      <c r="AW7" s="97">
        <f>'COGS-PRICE-MARGIN_CWS'!$C68*AW6</f>
        <v>2197000</v>
      </c>
      <c r="AX7" s="97">
        <f>'COGS-PRICE-MARGIN_CWS'!$C68*AX6</f>
        <v>1950000</v>
      </c>
      <c r="AY7" s="97">
        <f>'COGS-PRICE-MARGIN_CWS'!$C68*AY6</f>
        <v>1709500</v>
      </c>
      <c r="AZ7" s="97">
        <f>'COGS-PRICE-MARGIN_CWS'!$C68*AZ6</f>
        <v>1462500</v>
      </c>
      <c r="BA7" s="97">
        <f>'COGS-PRICE-MARGIN_CWS'!$C89*BA6</f>
        <v>1957500</v>
      </c>
      <c r="BB7" s="97">
        <f>'COGS-PRICE-MARGIN_CWS'!$C89*BB6</f>
        <v>3132000</v>
      </c>
      <c r="BC7" s="97">
        <f>'COGS-PRICE-MARGIN_CWS'!$C89*BC6</f>
        <v>3523500</v>
      </c>
      <c r="BD7" s="97">
        <f>'COGS-PRICE-MARGIN_CWS'!$C89*BD6</f>
        <v>3523500</v>
      </c>
      <c r="BE7" s="97">
        <f>'COGS-PRICE-MARGIN_CWS'!$C89*BE6</f>
        <v>3915000</v>
      </c>
      <c r="BF7" s="97">
        <f>'COGS-PRICE-MARGIN_CWS'!$C89*BF6</f>
        <v>3915000</v>
      </c>
      <c r="BG7" s="97">
        <f>'COGS-PRICE-MARGIN_CWS'!$C89*BG6</f>
        <v>3915000</v>
      </c>
      <c r="BH7" s="97">
        <f>'COGS-PRICE-MARGIN_CWS'!$C89*BH6</f>
        <v>3523500</v>
      </c>
      <c r="BI7" s="97">
        <f>'COGS-PRICE-MARGIN_CWS'!$C89*BI6</f>
        <v>3523500</v>
      </c>
      <c r="BJ7" s="97">
        <f>'COGS-PRICE-MARGIN_CWS'!$C89*BJ6</f>
        <v>3132000</v>
      </c>
      <c r="BK7" s="97">
        <f>'COGS-PRICE-MARGIN_CWS'!$C89*BK6</f>
        <v>2740500</v>
      </c>
      <c r="BL7" s="97">
        <f>'COGS-PRICE-MARGIN_CWS'!$C89*BL6</f>
        <v>2349000</v>
      </c>
      <c r="BM7" s="118">
        <f>SUM(E7:BL7)</f>
        <v>83687500</v>
      </c>
    </row>
    <row r="8" spans="2:65" x14ac:dyDescent="0.15">
      <c r="B8" s="47" t="s">
        <v>351</v>
      </c>
      <c r="C8" s="47"/>
      <c r="E8" s="98">
        <f>'COGS-PRICE-MARGIN_CWS'!$D5</f>
        <v>0.6</v>
      </c>
      <c r="F8" s="98">
        <f>'COGS-PRICE-MARGIN_CWS'!$D5</f>
        <v>0.6</v>
      </c>
      <c r="G8" s="98">
        <f>'COGS-PRICE-MARGIN_CWS'!$D5</f>
        <v>0.6</v>
      </c>
      <c r="H8" s="98">
        <f>'COGS-PRICE-MARGIN_CWS'!$D5</f>
        <v>0.6</v>
      </c>
      <c r="I8" s="98">
        <f>'COGS-PRICE-MARGIN_CWS'!$D5</f>
        <v>0.6</v>
      </c>
      <c r="J8" s="98">
        <f>'COGS-PRICE-MARGIN_CWS'!$D5</f>
        <v>0.6</v>
      </c>
      <c r="K8" s="98">
        <f>'COGS-PRICE-MARGIN_CWS'!$D5</f>
        <v>0.6</v>
      </c>
      <c r="L8" s="98">
        <f>'COGS-PRICE-MARGIN_CWS'!$D5</f>
        <v>0.6</v>
      </c>
      <c r="M8" s="98">
        <f>'COGS-PRICE-MARGIN_CWS'!$D5</f>
        <v>0.6</v>
      </c>
      <c r="N8" s="98">
        <f>'COGS-PRICE-MARGIN_CWS'!$D5</f>
        <v>0.6</v>
      </c>
      <c r="O8" s="98">
        <f>'COGS-PRICE-MARGIN_CWS'!$D5</f>
        <v>0.6</v>
      </c>
      <c r="P8" s="98">
        <f>'COGS-PRICE-MARGIN_CWS'!$D5</f>
        <v>0.6</v>
      </c>
      <c r="Q8" s="98">
        <f>'COGS-PRICE-MARGIN_CWS'!$D26</f>
        <v>0.25</v>
      </c>
      <c r="R8" s="98">
        <f>'COGS-PRICE-MARGIN_CWS'!$D26</f>
        <v>0.25</v>
      </c>
      <c r="S8" s="98">
        <f>'COGS-PRICE-MARGIN_CWS'!$D26</f>
        <v>0.25</v>
      </c>
      <c r="T8" s="98">
        <f>'COGS-PRICE-MARGIN_CWS'!$D26</f>
        <v>0.25</v>
      </c>
      <c r="U8" s="98">
        <f>'COGS-PRICE-MARGIN_CWS'!$D26</f>
        <v>0.25</v>
      </c>
      <c r="V8" s="98">
        <f>'COGS-PRICE-MARGIN_CWS'!$D26</f>
        <v>0.25</v>
      </c>
      <c r="W8" s="98">
        <f>'COGS-PRICE-MARGIN_CWS'!$D26</f>
        <v>0.25</v>
      </c>
      <c r="X8" s="98">
        <f>'COGS-PRICE-MARGIN_CWS'!$D26</f>
        <v>0.25</v>
      </c>
      <c r="Y8" s="98">
        <f>'COGS-PRICE-MARGIN_CWS'!$D26</f>
        <v>0.25</v>
      </c>
      <c r="Z8" s="98">
        <f>'COGS-PRICE-MARGIN_CWS'!$D26</f>
        <v>0.25</v>
      </c>
      <c r="AA8" s="98">
        <f>'COGS-PRICE-MARGIN_CWS'!$D26</f>
        <v>0.25</v>
      </c>
      <c r="AB8" s="98">
        <f>'COGS-PRICE-MARGIN_CWS'!$D26</f>
        <v>0.25</v>
      </c>
      <c r="AC8" s="98">
        <f>'COGS-PRICE-MARGIN_CWS'!$D47</f>
        <v>0.15</v>
      </c>
      <c r="AD8" s="98">
        <f>'COGS-PRICE-MARGIN_CWS'!$D47</f>
        <v>0.15</v>
      </c>
      <c r="AE8" s="98">
        <f>'COGS-PRICE-MARGIN_CWS'!$D47</f>
        <v>0.15</v>
      </c>
      <c r="AF8" s="98">
        <f>'COGS-PRICE-MARGIN_CWS'!$D47</f>
        <v>0.15</v>
      </c>
      <c r="AG8" s="98">
        <f>'COGS-PRICE-MARGIN_CWS'!$D47</f>
        <v>0.15</v>
      </c>
      <c r="AH8" s="98">
        <f>'COGS-PRICE-MARGIN_CWS'!$D47</f>
        <v>0.15</v>
      </c>
      <c r="AI8" s="98">
        <f>'COGS-PRICE-MARGIN_CWS'!$D47</f>
        <v>0.15</v>
      </c>
      <c r="AJ8" s="98">
        <f>'COGS-PRICE-MARGIN_CWS'!$D47</f>
        <v>0.15</v>
      </c>
      <c r="AK8" s="98">
        <f>'COGS-PRICE-MARGIN_CWS'!$D47</f>
        <v>0.15</v>
      </c>
      <c r="AL8" s="98">
        <f>'COGS-PRICE-MARGIN_CWS'!$D47</f>
        <v>0.15</v>
      </c>
      <c r="AM8" s="98">
        <f>'COGS-PRICE-MARGIN_CWS'!$D47</f>
        <v>0.15</v>
      </c>
      <c r="AN8" s="98">
        <f>'COGS-PRICE-MARGIN_CWS'!$D47</f>
        <v>0.15</v>
      </c>
      <c r="AO8" s="98">
        <f>'COGS-PRICE-MARGIN_CWS'!$D68</f>
        <v>0.1</v>
      </c>
      <c r="AP8" s="98">
        <f>'COGS-PRICE-MARGIN_CWS'!$D68</f>
        <v>0.1</v>
      </c>
      <c r="AQ8" s="98">
        <f>'COGS-PRICE-MARGIN_CWS'!$D68</f>
        <v>0.1</v>
      </c>
      <c r="AR8" s="98">
        <f>'COGS-PRICE-MARGIN_CWS'!$D68</f>
        <v>0.1</v>
      </c>
      <c r="AS8" s="98">
        <f>'COGS-PRICE-MARGIN_CWS'!$D68</f>
        <v>0.1</v>
      </c>
      <c r="AT8" s="98">
        <f>'COGS-PRICE-MARGIN_CWS'!$D68</f>
        <v>0.1</v>
      </c>
      <c r="AU8" s="98">
        <f>'COGS-PRICE-MARGIN_CWS'!$D68</f>
        <v>0.1</v>
      </c>
      <c r="AV8" s="98">
        <f>'COGS-PRICE-MARGIN_CWS'!$D68</f>
        <v>0.1</v>
      </c>
      <c r="AW8" s="98">
        <f>'COGS-PRICE-MARGIN_CWS'!$D68</f>
        <v>0.1</v>
      </c>
      <c r="AX8" s="98">
        <f>'COGS-PRICE-MARGIN_CWS'!$D68</f>
        <v>0.1</v>
      </c>
      <c r="AY8" s="98">
        <f>'COGS-PRICE-MARGIN_CWS'!$D68</f>
        <v>0.1</v>
      </c>
      <c r="AZ8" s="98">
        <f>'COGS-PRICE-MARGIN_CWS'!$D68</f>
        <v>0.1</v>
      </c>
      <c r="BA8" s="98">
        <f>'COGS-PRICE-MARGIN_CWS'!$D89</f>
        <v>0.1</v>
      </c>
      <c r="BB8" s="98">
        <f>'COGS-PRICE-MARGIN_CWS'!$D89</f>
        <v>0.1</v>
      </c>
      <c r="BC8" s="98">
        <f>'COGS-PRICE-MARGIN_CWS'!$D89</f>
        <v>0.1</v>
      </c>
      <c r="BD8" s="98">
        <f>'COGS-PRICE-MARGIN_CWS'!$D89</f>
        <v>0.1</v>
      </c>
      <c r="BE8" s="98">
        <f>'COGS-PRICE-MARGIN_CWS'!$D89</f>
        <v>0.1</v>
      </c>
      <c r="BF8" s="98">
        <f>'COGS-PRICE-MARGIN_CWS'!$D89</f>
        <v>0.1</v>
      </c>
      <c r="BG8" s="98">
        <f>'COGS-PRICE-MARGIN_CWS'!$D89</f>
        <v>0.1</v>
      </c>
      <c r="BH8" s="98">
        <f>'COGS-PRICE-MARGIN_CWS'!$D89</f>
        <v>0.1</v>
      </c>
      <c r="BI8" s="98">
        <f>'COGS-PRICE-MARGIN_CWS'!$D89</f>
        <v>0.1</v>
      </c>
      <c r="BJ8" s="98">
        <f>'COGS-PRICE-MARGIN_CWS'!$D89</f>
        <v>0.1</v>
      </c>
      <c r="BK8" s="98">
        <f>'COGS-PRICE-MARGIN_CWS'!$D89</f>
        <v>0.1</v>
      </c>
      <c r="BL8" s="98">
        <f>'COGS-PRICE-MARGIN_CWS'!$D89</f>
        <v>0.1</v>
      </c>
      <c r="BM8" s="35">
        <f>COLUMNS(E8:BL8)</f>
        <v>60</v>
      </c>
    </row>
    <row r="9" spans="2:65" x14ac:dyDescent="0.15">
      <c r="B9" s="47"/>
      <c r="C9" s="47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</row>
    <row r="10" spans="2:65" s="14" customFormat="1" x14ac:dyDescent="0.15">
      <c r="B10" s="16" t="s">
        <v>353</v>
      </c>
      <c r="C10" s="73"/>
      <c r="E10" s="99">
        <f t="shared" ref="E10:AJ10" si="0">E7*(1-E8)</f>
        <v>0</v>
      </c>
      <c r="F10" s="99">
        <f t="shared" si="0"/>
        <v>0</v>
      </c>
      <c r="G10" s="99">
        <f t="shared" si="0"/>
        <v>0</v>
      </c>
      <c r="H10" s="99">
        <f t="shared" si="0"/>
        <v>0</v>
      </c>
      <c r="I10" s="99">
        <f t="shared" si="0"/>
        <v>0</v>
      </c>
      <c r="J10" s="99">
        <f t="shared" si="0"/>
        <v>0</v>
      </c>
      <c r="K10" s="99">
        <f t="shared" si="0"/>
        <v>0</v>
      </c>
      <c r="L10" s="99">
        <f t="shared" si="0"/>
        <v>0</v>
      </c>
      <c r="M10" s="99">
        <f t="shared" si="0"/>
        <v>0</v>
      </c>
      <c r="N10" s="99">
        <f t="shared" si="0"/>
        <v>38000</v>
      </c>
      <c r="O10" s="99">
        <f t="shared" si="0"/>
        <v>38000</v>
      </c>
      <c r="P10" s="99">
        <f t="shared" si="0"/>
        <v>74000</v>
      </c>
      <c r="Q10" s="99">
        <f t="shared" si="0"/>
        <v>119625</v>
      </c>
      <c r="R10" s="99">
        <f t="shared" si="0"/>
        <v>160875</v>
      </c>
      <c r="S10" s="99">
        <f t="shared" si="0"/>
        <v>321750</v>
      </c>
      <c r="T10" s="99">
        <f t="shared" si="0"/>
        <v>321750</v>
      </c>
      <c r="U10" s="99">
        <f t="shared" si="0"/>
        <v>321750</v>
      </c>
      <c r="V10" s="99">
        <f t="shared" si="0"/>
        <v>321750</v>
      </c>
      <c r="W10" s="99">
        <f t="shared" si="0"/>
        <v>321750</v>
      </c>
      <c r="X10" s="99">
        <f t="shared" si="0"/>
        <v>363000</v>
      </c>
      <c r="Y10" s="99">
        <f t="shared" si="0"/>
        <v>404250</v>
      </c>
      <c r="Z10" s="99">
        <f t="shared" si="0"/>
        <v>404250</v>
      </c>
      <c r="AA10" s="99">
        <f t="shared" si="0"/>
        <v>482625</v>
      </c>
      <c r="AB10" s="99">
        <f t="shared" si="0"/>
        <v>482625</v>
      </c>
      <c r="AC10" s="99">
        <f t="shared" si="0"/>
        <v>612000</v>
      </c>
      <c r="AD10" s="99">
        <f t="shared" si="0"/>
        <v>979200</v>
      </c>
      <c r="AE10" s="99">
        <f t="shared" si="0"/>
        <v>1101600</v>
      </c>
      <c r="AF10" s="99">
        <f t="shared" si="0"/>
        <v>1101600</v>
      </c>
      <c r="AG10" s="99">
        <f t="shared" si="0"/>
        <v>1224000</v>
      </c>
      <c r="AH10" s="99">
        <f t="shared" si="0"/>
        <v>1224000</v>
      </c>
      <c r="AI10" s="99">
        <f t="shared" si="0"/>
        <v>1224000</v>
      </c>
      <c r="AJ10" s="99">
        <f t="shared" si="0"/>
        <v>1101600</v>
      </c>
      <c r="AK10" s="99">
        <f t="shared" ref="AK10:BL10" si="1">AK7*(1-AK8)</f>
        <v>1101600</v>
      </c>
      <c r="AL10" s="99">
        <f t="shared" si="1"/>
        <v>979200</v>
      </c>
      <c r="AM10" s="99">
        <f t="shared" si="1"/>
        <v>856800</v>
      </c>
      <c r="AN10" s="99">
        <f t="shared" si="1"/>
        <v>734400</v>
      </c>
      <c r="AO10" s="99">
        <f t="shared" si="1"/>
        <v>1099800</v>
      </c>
      <c r="AP10" s="99">
        <f t="shared" si="1"/>
        <v>1755000</v>
      </c>
      <c r="AQ10" s="99">
        <f t="shared" si="1"/>
        <v>1977300</v>
      </c>
      <c r="AR10" s="99">
        <f t="shared" si="1"/>
        <v>1977300</v>
      </c>
      <c r="AS10" s="99">
        <f t="shared" si="1"/>
        <v>2193750</v>
      </c>
      <c r="AT10" s="99">
        <f t="shared" si="1"/>
        <v>2193750</v>
      </c>
      <c r="AU10" s="99">
        <f t="shared" si="1"/>
        <v>2193750</v>
      </c>
      <c r="AV10" s="99">
        <f t="shared" si="1"/>
        <v>1977300</v>
      </c>
      <c r="AW10" s="99">
        <f t="shared" si="1"/>
        <v>1977300</v>
      </c>
      <c r="AX10" s="99">
        <f t="shared" si="1"/>
        <v>1755000</v>
      </c>
      <c r="AY10" s="99">
        <f t="shared" si="1"/>
        <v>1538550</v>
      </c>
      <c r="AZ10" s="99">
        <f t="shared" si="1"/>
        <v>1316250</v>
      </c>
      <c r="BA10" s="99">
        <f t="shared" si="1"/>
        <v>1761750</v>
      </c>
      <c r="BB10" s="99">
        <f t="shared" si="1"/>
        <v>2818800</v>
      </c>
      <c r="BC10" s="99">
        <f t="shared" si="1"/>
        <v>3171150</v>
      </c>
      <c r="BD10" s="99">
        <f t="shared" si="1"/>
        <v>3171150</v>
      </c>
      <c r="BE10" s="99">
        <f t="shared" si="1"/>
        <v>3523500</v>
      </c>
      <c r="BF10" s="99">
        <f t="shared" si="1"/>
        <v>3523500</v>
      </c>
      <c r="BG10" s="99">
        <f t="shared" si="1"/>
        <v>3523500</v>
      </c>
      <c r="BH10" s="99">
        <f t="shared" si="1"/>
        <v>3171150</v>
      </c>
      <c r="BI10" s="99">
        <f t="shared" si="1"/>
        <v>3171150</v>
      </c>
      <c r="BJ10" s="99">
        <f t="shared" si="1"/>
        <v>2818800</v>
      </c>
      <c r="BK10" s="99">
        <f t="shared" si="1"/>
        <v>2466450</v>
      </c>
      <c r="BL10" s="99">
        <f t="shared" si="1"/>
        <v>2114100</v>
      </c>
      <c r="BM10" s="118">
        <f>SUM(E10:BL10)</f>
        <v>73606050</v>
      </c>
    </row>
    <row r="11" spans="2:65" x14ac:dyDescent="0.15">
      <c r="B11" s="33"/>
      <c r="C11" s="33"/>
    </row>
    <row r="12" spans="2:65" x14ac:dyDescent="0.15">
      <c r="B12" s="16" t="s">
        <v>312</v>
      </c>
      <c r="C12" s="33"/>
    </row>
    <row r="13" spans="2:65" x14ac:dyDescent="0.15">
      <c r="B13" s="16"/>
      <c r="C13" s="33"/>
    </row>
    <row r="14" spans="2:65" x14ac:dyDescent="0.15">
      <c r="B14" s="47" t="s">
        <v>330</v>
      </c>
      <c r="C14" s="47"/>
      <c r="E14" s="97">
        <f>'COGS-PRICE-MARGIN_CWS'!$F5*E6</f>
        <v>0</v>
      </c>
      <c r="F14" s="97">
        <f>'COGS-PRICE-MARGIN_CWS'!$F5*F6</f>
        <v>0</v>
      </c>
      <c r="G14" s="97">
        <f>'COGS-PRICE-MARGIN_CWS'!$F5*G6</f>
        <v>0</v>
      </c>
      <c r="H14" s="97">
        <f>'COGS-PRICE-MARGIN_CWS'!$F5*H6</f>
        <v>0</v>
      </c>
      <c r="I14" s="97">
        <f>'COGS-PRICE-MARGIN_CWS'!$F5*I6</f>
        <v>0</v>
      </c>
      <c r="J14" s="97">
        <f>'COGS-PRICE-MARGIN_CWS'!$F5*J6</f>
        <v>0</v>
      </c>
      <c r="K14" s="97">
        <f>'COGS-PRICE-MARGIN_CWS'!$F5*K6</f>
        <v>0</v>
      </c>
      <c r="L14" s="97">
        <f>'COGS-PRICE-MARGIN_CWS'!$F5*L6</f>
        <v>0</v>
      </c>
      <c r="M14" s="97">
        <f>'COGS-PRICE-MARGIN_CWS'!$F5*M6</f>
        <v>0</v>
      </c>
      <c r="N14" s="97">
        <f>'COGS-PRICE-MARGIN_CWS'!$F5*N6</f>
        <v>14250</v>
      </c>
      <c r="O14" s="97">
        <f>'COGS-PRICE-MARGIN_CWS'!$F5*O6</f>
        <v>14250</v>
      </c>
      <c r="P14" s="97">
        <f>'COGS-PRICE-MARGIN_CWS'!$F5*P6</f>
        <v>27750</v>
      </c>
      <c r="Q14" s="97">
        <f>'COGS-PRICE-MARGIN_CWS'!$F26*Q6</f>
        <v>19575</v>
      </c>
      <c r="R14" s="97">
        <f>'COGS-PRICE-MARGIN_CWS'!$F26*R6</f>
        <v>26325</v>
      </c>
      <c r="S14" s="97">
        <f>'COGS-PRICE-MARGIN_CWS'!$F26*S6</f>
        <v>52650</v>
      </c>
      <c r="T14" s="97">
        <f>'COGS-PRICE-MARGIN_CWS'!$F26*T6</f>
        <v>52650</v>
      </c>
      <c r="U14" s="97">
        <f>'COGS-PRICE-MARGIN_CWS'!$F26*U6</f>
        <v>52650</v>
      </c>
      <c r="V14" s="97">
        <f>'COGS-PRICE-MARGIN_CWS'!$F26*V6</f>
        <v>52650</v>
      </c>
      <c r="W14" s="97">
        <f>'COGS-PRICE-MARGIN_CWS'!$F26*W6</f>
        <v>52650</v>
      </c>
      <c r="X14" s="97">
        <f>'COGS-PRICE-MARGIN_CWS'!$F26*X6</f>
        <v>59400</v>
      </c>
      <c r="Y14" s="97">
        <f>'COGS-PRICE-MARGIN_CWS'!$F26*Y6</f>
        <v>66150</v>
      </c>
      <c r="Z14" s="97">
        <f>'COGS-PRICE-MARGIN_CWS'!$F26*Z6</f>
        <v>66150</v>
      </c>
      <c r="AA14" s="97">
        <f>'COGS-PRICE-MARGIN_CWS'!$F26*AA6</f>
        <v>78975</v>
      </c>
      <c r="AB14" s="97">
        <f>'COGS-PRICE-MARGIN_CWS'!$F26*AB6</f>
        <v>78975</v>
      </c>
      <c r="AC14" s="97">
        <f>'COGS-PRICE-MARGIN_CWS'!$F47*AC6</f>
        <v>72900</v>
      </c>
      <c r="AD14" s="97">
        <f>'COGS-PRICE-MARGIN_CWS'!$F47*AD6</f>
        <v>116640</v>
      </c>
      <c r="AE14" s="97">
        <f>'COGS-PRICE-MARGIN_CWS'!$F47*AE6</f>
        <v>131220</v>
      </c>
      <c r="AF14" s="97">
        <f>'COGS-PRICE-MARGIN_CWS'!$F47*AF6</f>
        <v>131220</v>
      </c>
      <c r="AG14" s="97">
        <f>'COGS-PRICE-MARGIN_CWS'!$F47*AG6</f>
        <v>145800</v>
      </c>
      <c r="AH14" s="97">
        <f>'COGS-PRICE-MARGIN_CWS'!$F47*AH6</f>
        <v>145800</v>
      </c>
      <c r="AI14" s="97">
        <f>'COGS-PRICE-MARGIN_CWS'!$F47*AI6</f>
        <v>145800</v>
      </c>
      <c r="AJ14" s="97">
        <f>'COGS-PRICE-MARGIN_CWS'!$F47*AJ6</f>
        <v>131220</v>
      </c>
      <c r="AK14" s="97">
        <f>'COGS-PRICE-MARGIN_CWS'!$F47*AK6</f>
        <v>131220</v>
      </c>
      <c r="AL14" s="97">
        <f>'COGS-PRICE-MARGIN_CWS'!$F47*AL6</f>
        <v>116640</v>
      </c>
      <c r="AM14" s="97">
        <f>'COGS-PRICE-MARGIN_CWS'!$F47*AM6</f>
        <v>102060</v>
      </c>
      <c r="AN14" s="97">
        <f>'COGS-PRICE-MARGIN_CWS'!$F47*AN6</f>
        <v>87480</v>
      </c>
      <c r="AO14" s="97">
        <f>'COGS-PRICE-MARGIN_CWS'!$F68*AO6</f>
        <v>102789</v>
      </c>
      <c r="AP14" s="97">
        <f>'COGS-PRICE-MARGIN_CWS'!$F68*AP6</f>
        <v>164025</v>
      </c>
      <c r="AQ14" s="97">
        <f>'COGS-PRICE-MARGIN_CWS'!$F68*AQ6</f>
        <v>184801.5</v>
      </c>
      <c r="AR14" s="97">
        <f>'COGS-PRICE-MARGIN_CWS'!$F68*AR6</f>
        <v>184801.5</v>
      </c>
      <c r="AS14" s="97">
        <f>'COGS-PRICE-MARGIN_CWS'!$F68*AS6</f>
        <v>205031.25</v>
      </c>
      <c r="AT14" s="97">
        <f>'COGS-PRICE-MARGIN_CWS'!$F68*AT6</f>
        <v>205031.25</v>
      </c>
      <c r="AU14" s="97">
        <f>'COGS-PRICE-MARGIN_CWS'!$F68*AU6</f>
        <v>205031.25</v>
      </c>
      <c r="AV14" s="97">
        <f>'COGS-PRICE-MARGIN_CWS'!$F68*AV6</f>
        <v>184801.5</v>
      </c>
      <c r="AW14" s="97">
        <f>'COGS-PRICE-MARGIN_CWS'!$F68*AW6</f>
        <v>184801.5</v>
      </c>
      <c r="AX14" s="97">
        <f>'COGS-PRICE-MARGIN_CWS'!$F68*AX6</f>
        <v>164025</v>
      </c>
      <c r="AY14" s="97">
        <f>'COGS-PRICE-MARGIN_CWS'!$F68*AY6</f>
        <v>143795.25</v>
      </c>
      <c r="AZ14" s="97">
        <f>'COGS-PRICE-MARGIN_CWS'!$F68*AZ6</f>
        <v>123018.75</v>
      </c>
      <c r="BA14" s="97">
        <f>'COGS-PRICE-MARGIN_CWS'!$F89*BA6</f>
        <v>132860.25</v>
      </c>
      <c r="BB14" s="97">
        <f>'COGS-PRICE-MARGIN_CWS'!$F89*BB6</f>
        <v>212576.4</v>
      </c>
      <c r="BC14" s="97">
        <f>'COGS-PRICE-MARGIN_CWS'!$F89*BC6</f>
        <v>239148.44999999998</v>
      </c>
      <c r="BD14" s="97">
        <f>'COGS-PRICE-MARGIN_CWS'!$F89*BD6</f>
        <v>239148.44999999998</v>
      </c>
      <c r="BE14" s="97">
        <f>'COGS-PRICE-MARGIN_CWS'!$F89*BE6</f>
        <v>265720.5</v>
      </c>
      <c r="BF14" s="97">
        <f>'COGS-PRICE-MARGIN_CWS'!$F89*BF6</f>
        <v>265720.5</v>
      </c>
      <c r="BG14" s="97">
        <f>'COGS-PRICE-MARGIN_CWS'!$F89*BG6</f>
        <v>265720.5</v>
      </c>
      <c r="BH14" s="97">
        <f>'COGS-PRICE-MARGIN_CWS'!$F89*BH6</f>
        <v>239148.44999999998</v>
      </c>
      <c r="BI14" s="97">
        <f>'COGS-PRICE-MARGIN_CWS'!$F89*BI6</f>
        <v>239148.44999999998</v>
      </c>
      <c r="BJ14" s="97">
        <f>'COGS-PRICE-MARGIN_CWS'!$F89*BJ6</f>
        <v>212576.4</v>
      </c>
      <c r="BK14" s="97">
        <f>'COGS-PRICE-MARGIN_CWS'!$F89*BK6</f>
        <v>186004.35</v>
      </c>
      <c r="BL14" s="97">
        <f>'COGS-PRICE-MARGIN_CWS'!$F89*BL6</f>
        <v>159432.29999999999</v>
      </c>
      <c r="BM14" s="118">
        <f>SUM(E14:BL14)</f>
        <v>6882207.7500000009</v>
      </c>
    </row>
    <row r="15" spans="2:65" x14ac:dyDescent="0.15">
      <c r="B15" s="17" t="s">
        <v>325</v>
      </c>
      <c r="C15" s="17"/>
      <c r="E15" s="97">
        <f>'COGS-PRICE-MARGIN_CWS'!$F6*E6</f>
        <v>0</v>
      </c>
      <c r="F15" s="97">
        <f>'COGS-PRICE-MARGIN_CWS'!$F6*F6</f>
        <v>0</v>
      </c>
      <c r="G15" s="97">
        <f>'COGS-PRICE-MARGIN_CWS'!$F6*G6</f>
        <v>0</v>
      </c>
      <c r="H15" s="97">
        <f>'COGS-PRICE-MARGIN_CWS'!$F6*H6</f>
        <v>0</v>
      </c>
      <c r="I15" s="97">
        <f>'COGS-PRICE-MARGIN_CWS'!$F6*I6</f>
        <v>0</v>
      </c>
      <c r="J15" s="97">
        <f>'COGS-PRICE-MARGIN_CWS'!$F6*J6</f>
        <v>0</v>
      </c>
      <c r="K15" s="97">
        <f>'COGS-PRICE-MARGIN_CWS'!$F6*K6</f>
        <v>0</v>
      </c>
      <c r="L15" s="97">
        <f>'COGS-PRICE-MARGIN_CWS'!$F6*L6</f>
        <v>0</v>
      </c>
      <c r="M15" s="97">
        <f>'COGS-PRICE-MARGIN_CWS'!$F6*M6</f>
        <v>0</v>
      </c>
      <c r="N15" s="97">
        <f>'COGS-PRICE-MARGIN_CWS'!$F6*N6</f>
        <v>2850</v>
      </c>
      <c r="O15" s="97">
        <f>'COGS-PRICE-MARGIN_CWS'!$F6*O6</f>
        <v>2850</v>
      </c>
      <c r="P15" s="97">
        <f>'COGS-PRICE-MARGIN_CWS'!$F6*P6</f>
        <v>5550</v>
      </c>
      <c r="Q15" s="97">
        <f>'COGS-PRICE-MARGIN_CWS'!$F27*Q6</f>
        <v>4785</v>
      </c>
      <c r="R15" s="97">
        <f>'COGS-PRICE-MARGIN_CWS'!$F27*R6</f>
        <v>6435</v>
      </c>
      <c r="S15" s="97">
        <f>'COGS-PRICE-MARGIN_CWS'!$F27*S6</f>
        <v>12870</v>
      </c>
      <c r="T15" s="97">
        <f>'COGS-PRICE-MARGIN_CWS'!$F27*T6</f>
        <v>12870</v>
      </c>
      <c r="U15" s="97">
        <f>'COGS-PRICE-MARGIN_CWS'!$F27*U6</f>
        <v>12870</v>
      </c>
      <c r="V15" s="97">
        <f>'COGS-PRICE-MARGIN_CWS'!$F27*V6</f>
        <v>12870</v>
      </c>
      <c r="W15" s="97">
        <f>'COGS-PRICE-MARGIN_CWS'!$F27*W6</f>
        <v>12870</v>
      </c>
      <c r="X15" s="97">
        <f>'COGS-PRICE-MARGIN_CWS'!$F27*X6</f>
        <v>14520</v>
      </c>
      <c r="Y15" s="97">
        <f>'COGS-PRICE-MARGIN_CWS'!$F27*Y6</f>
        <v>16170</v>
      </c>
      <c r="Z15" s="97">
        <f>'COGS-PRICE-MARGIN_CWS'!$F27*Z6</f>
        <v>16170</v>
      </c>
      <c r="AA15" s="97">
        <f>'COGS-PRICE-MARGIN_CWS'!$F27*AA6</f>
        <v>19305</v>
      </c>
      <c r="AB15" s="97">
        <f>'COGS-PRICE-MARGIN_CWS'!$F27*AB6</f>
        <v>19305</v>
      </c>
      <c r="AC15" s="97">
        <f>'COGS-PRICE-MARGIN_CWS'!$F48*AC6</f>
        <v>21780.000000000004</v>
      </c>
      <c r="AD15" s="97">
        <f>'COGS-PRICE-MARGIN_CWS'!$F48*AD6</f>
        <v>34848.000000000007</v>
      </c>
      <c r="AE15" s="97">
        <f>'COGS-PRICE-MARGIN_CWS'!$F48*AE6</f>
        <v>39204.000000000007</v>
      </c>
      <c r="AF15" s="97">
        <f>'COGS-PRICE-MARGIN_CWS'!$F48*AF6</f>
        <v>39204.000000000007</v>
      </c>
      <c r="AG15" s="97">
        <f>'COGS-PRICE-MARGIN_CWS'!$F48*AG6</f>
        <v>43560.000000000007</v>
      </c>
      <c r="AH15" s="97">
        <f>'COGS-PRICE-MARGIN_CWS'!$F48*AH6</f>
        <v>43560.000000000007</v>
      </c>
      <c r="AI15" s="97">
        <f>'COGS-PRICE-MARGIN_CWS'!$F48*AI6</f>
        <v>43560.000000000007</v>
      </c>
      <c r="AJ15" s="97">
        <f>'COGS-PRICE-MARGIN_CWS'!$F48*AJ6</f>
        <v>39204.000000000007</v>
      </c>
      <c r="AK15" s="97">
        <f>'COGS-PRICE-MARGIN_CWS'!$F48*AK6</f>
        <v>39204.000000000007</v>
      </c>
      <c r="AL15" s="97">
        <f>'COGS-PRICE-MARGIN_CWS'!$F48*AL6</f>
        <v>34848.000000000007</v>
      </c>
      <c r="AM15" s="97">
        <f>'COGS-PRICE-MARGIN_CWS'!$F48*AM6</f>
        <v>30492.000000000004</v>
      </c>
      <c r="AN15" s="97">
        <f>'COGS-PRICE-MARGIN_CWS'!$F48*AN6</f>
        <v>26136.000000000004</v>
      </c>
      <c r="AO15" s="97">
        <f>'COGS-PRICE-MARGIN_CWS'!$F69*AO6</f>
        <v>37534.200000000004</v>
      </c>
      <c r="AP15" s="97">
        <f>'COGS-PRICE-MARGIN_CWS'!$F69*AP6</f>
        <v>59895.000000000007</v>
      </c>
      <c r="AQ15" s="97">
        <f>'COGS-PRICE-MARGIN_CWS'!$F69*AQ6</f>
        <v>67481.700000000012</v>
      </c>
      <c r="AR15" s="97">
        <f>'COGS-PRICE-MARGIN_CWS'!$F69*AR6</f>
        <v>67481.700000000012</v>
      </c>
      <c r="AS15" s="97">
        <f>'COGS-PRICE-MARGIN_CWS'!$F69*AS6</f>
        <v>74868.750000000015</v>
      </c>
      <c r="AT15" s="97">
        <f>'COGS-PRICE-MARGIN_CWS'!$F69*AT6</f>
        <v>74868.750000000015</v>
      </c>
      <c r="AU15" s="97">
        <f>'COGS-PRICE-MARGIN_CWS'!$F69*AU6</f>
        <v>74868.750000000015</v>
      </c>
      <c r="AV15" s="97">
        <f>'COGS-PRICE-MARGIN_CWS'!$F69*AV6</f>
        <v>67481.700000000012</v>
      </c>
      <c r="AW15" s="97">
        <f>'COGS-PRICE-MARGIN_CWS'!$F69*AW6</f>
        <v>67481.700000000012</v>
      </c>
      <c r="AX15" s="97">
        <f>'COGS-PRICE-MARGIN_CWS'!$F69*AX6</f>
        <v>59895.000000000007</v>
      </c>
      <c r="AY15" s="97">
        <f>'COGS-PRICE-MARGIN_CWS'!$F69*AY6</f>
        <v>52507.950000000012</v>
      </c>
      <c r="AZ15" s="97">
        <f>'COGS-PRICE-MARGIN_CWS'!$F69*AZ6</f>
        <v>44921.250000000007</v>
      </c>
      <c r="BA15" s="97">
        <f>'COGS-PRICE-MARGIN_CWS'!$F90*BA6</f>
        <v>297</v>
      </c>
      <c r="BB15" s="97">
        <f>'COGS-PRICE-MARGIN_CWS'!$F90*BB6</f>
        <v>475.20000000000005</v>
      </c>
      <c r="BC15" s="97">
        <f>'COGS-PRICE-MARGIN_CWS'!$F90*BC6</f>
        <v>534.6</v>
      </c>
      <c r="BD15" s="97">
        <f>'COGS-PRICE-MARGIN_CWS'!$F90*BD6</f>
        <v>534.6</v>
      </c>
      <c r="BE15" s="97">
        <f>'COGS-PRICE-MARGIN_CWS'!$F90*BE6</f>
        <v>594</v>
      </c>
      <c r="BF15" s="97">
        <f>'COGS-PRICE-MARGIN_CWS'!$F90*BF6</f>
        <v>594</v>
      </c>
      <c r="BG15" s="97">
        <f>'COGS-PRICE-MARGIN_CWS'!$F90*BG6</f>
        <v>594</v>
      </c>
      <c r="BH15" s="97">
        <f>'COGS-PRICE-MARGIN_CWS'!$F90*BH6</f>
        <v>534.6</v>
      </c>
      <c r="BI15" s="97">
        <f>'COGS-PRICE-MARGIN_CWS'!$F90*BI6</f>
        <v>534.6</v>
      </c>
      <c r="BJ15" s="97">
        <f>'COGS-PRICE-MARGIN_CWS'!$F90*BJ6</f>
        <v>475.20000000000005</v>
      </c>
      <c r="BK15" s="97">
        <f>'COGS-PRICE-MARGIN_CWS'!$F90*BK6</f>
        <v>415.8</v>
      </c>
      <c r="BL15" s="97">
        <f>'COGS-PRICE-MARGIN_CWS'!$F90*BL6</f>
        <v>356.40000000000003</v>
      </c>
      <c r="BM15" s="118">
        <f>SUM(E15:BL15)</f>
        <v>1363116.45</v>
      </c>
    </row>
    <row r="16" spans="2:65" x14ac:dyDescent="0.15">
      <c r="B16" s="17" t="s">
        <v>328</v>
      </c>
      <c r="C16" s="17"/>
      <c r="E16" s="97">
        <f>'COGS-PRICE-MARGIN_CWS'!$F7*E6</f>
        <v>0</v>
      </c>
      <c r="F16" s="97">
        <f>'COGS-PRICE-MARGIN_CWS'!$F7*F6</f>
        <v>0</v>
      </c>
      <c r="G16" s="97">
        <f>'COGS-PRICE-MARGIN_CWS'!$F7*G6</f>
        <v>0</v>
      </c>
      <c r="H16" s="97">
        <f>'COGS-PRICE-MARGIN_CWS'!$F7*H6</f>
        <v>0</v>
      </c>
      <c r="I16" s="97">
        <f>'COGS-PRICE-MARGIN_CWS'!$F7*I6</f>
        <v>0</v>
      </c>
      <c r="J16" s="97">
        <f>'COGS-PRICE-MARGIN_CWS'!$F7*J6</f>
        <v>0</v>
      </c>
      <c r="K16" s="97">
        <f>'COGS-PRICE-MARGIN_CWS'!$F7*K6</f>
        <v>0</v>
      </c>
      <c r="L16" s="97">
        <f>'COGS-PRICE-MARGIN_CWS'!$F7*L6</f>
        <v>0</v>
      </c>
      <c r="M16" s="97">
        <f>'COGS-PRICE-MARGIN_CWS'!$F7*M6</f>
        <v>0</v>
      </c>
      <c r="N16" s="97">
        <f>'COGS-PRICE-MARGIN_CWS'!$F7*N6</f>
        <v>142.5</v>
      </c>
      <c r="O16" s="97">
        <f>'COGS-PRICE-MARGIN_CWS'!$F7*O6</f>
        <v>142.5</v>
      </c>
      <c r="P16" s="97">
        <f>'COGS-PRICE-MARGIN_CWS'!$F7*P6</f>
        <v>277.5</v>
      </c>
      <c r="Q16" s="97">
        <f>'COGS-PRICE-MARGIN_CWS'!$F28*Q6</f>
        <v>195.75</v>
      </c>
      <c r="R16" s="97">
        <f>'COGS-PRICE-MARGIN_CWS'!$F28*R6</f>
        <v>263.25</v>
      </c>
      <c r="S16" s="97">
        <f>'COGS-PRICE-MARGIN_CWS'!$F28*S6</f>
        <v>526.5</v>
      </c>
      <c r="T16" s="97">
        <f>'COGS-PRICE-MARGIN_CWS'!$F28*T6</f>
        <v>526.5</v>
      </c>
      <c r="U16" s="97">
        <f>'COGS-PRICE-MARGIN_CWS'!$F28*U6</f>
        <v>526.5</v>
      </c>
      <c r="V16" s="97">
        <f>'COGS-PRICE-MARGIN_CWS'!$F28*V6</f>
        <v>526.5</v>
      </c>
      <c r="W16" s="97">
        <f>'COGS-PRICE-MARGIN_CWS'!$F28*W6</f>
        <v>526.5</v>
      </c>
      <c r="X16" s="97">
        <f>'COGS-PRICE-MARGIN_CWS'!$F28*X6</f>
        <v>594</v>
      </c>
      <c r="Y16" s="97">
        <f>'COGS-PRICE-MARGIN_CWS'!$F28*Y6</f>
        <v>661.5</v>
      </c>
      <c r="Z16" s="97">
        <f>'COGS-PRICE-MARGIN_CWS'!$F28*Z6</f>
        <v>661.5</v>
      </c>
      <c r="AA16" s="97">
        <f>'COGS-PRICE-MARGIN_CWS'!$F28*AA6</f>
        <v>789.75</v>
      </c>
      <c r="AB16" s="97">
        <f>'COGS-PRICE-MARGIN_CWS'!$F28*AB6</f>
        <v>789.75</v>
      </c>
      <c r="AC16" s="97">
        <f>'COGS-PRICE-MARGIN_CWS'!$F49*AC6</f>
        <v>729</v>
      </c>
      <c r="AD16" s="97">
        <f>'COGS-PRICE-MARGIN_CWS'!$F49*AD6</f>
        <v>1166.4000000000001</v>
      </c>
      <c r="AE16" s="97">
        <f>'COGS-PRICE-MARGIN_CWS'!$F49*AE6</f>
        <v>1312.2</v>
      </c>
      <c r="AF16" s="97">
        <f>'COGS-PRICE-MARGIN_CWS'!$F49*AF6</f>
        <v>1312.2</v>
      </c>
      <c r="AG16" s="97">
        <f>'COGS-PRICE-MARGIN_CWS'!$F49*AG6</f>
        <v>1458</v>
      </c>
      <c r="AH16" s="97">
        <f>'COGS-PRICE-MARGIN_CWS'!$F49*AH6</f>
        <v>1458</v>
      </c>
      <c r="AI16" s="97">
        <f>'COGS-PRICE-MARGIN_CWS'!$F49*AI6</f>
        <v>1458</v>
      </c>
      <c r="AJ16" s="97">
        <f>'COGS-PRICE-MARGIN_CWS'!$F49*AJ6</f>
        <v>1312.2</v>
      </c>
      <c r="AK16" s="97">
        <f>'COGS-PRICE-MARGIN_CWS'!$F49*AK6</f>
        <v>1312.2</v>
      </c>
      <c r="AL16" s="97">
        <f>'COGS-PRICE-MARGIN_CWS'!$F49*AL6</f>
        <v>1166.4000000000001</v>
      </c>
      <c r="AM16" s="97">
        <f>'COGS-PRICE-MARGIN_CWS'!$F49*AM6</f>
        <v>1020.6</v>
      </c>
      <c r="AN16" s="97">
        <f>'COGS-PRICE-MARGIN_CWS'!$F49*AN6</f>
        <v>874.80000000000007</v>
      </c>
      <c r="AO16" s="97">
        <f>'COGS-PRICE-MARGIN_CWS'!$F70*AO6</f>
        <v>1027.8900000000001</v>
      </c>
      <c r="AP16" s="97">
        <f>'COGS-PRICE-MARGIN_CWS'!$F70*AP6</f>
        <v>1640.25</v>
      </c>
      <c r="AQ16" s="97">
        <f>'COGS-PRICE-MARGIN_CWS'!$F70*AQ6</f>
        <v>1848.0150000000001</v>
      </c>
      <c r="AR16" s="97">
        <f>'COGS-PRICE-MARGIN_CWS'!$F70*AR6</f>
        <v>1848.0150000000001</v>
      </c>
      <c r="AS16" s="97">
        <f>'COGS-PRICE-MARGIN_CWS'!$F70*AS6</f>
        <v>2050.3125</v>
      </c>
      <c r="AT16" s="97">
        <f>'COGS-PRICE-MARGIN_CWS'!$F70*AT6</f>
        <v>2050.3125</v>
      </c>
      <c r="AU16" s="97">
        <f>'COGS-PRICE-MARGIN_CWS'!$F70*AU6</f>
        <v>2050.3125</v>
      </c>
      <c r="AV16" s="97">
        <f>'COGS-PRICE-MARGIN_CWS'!$F70*AV6</f>
        <v>1848.0150000000001</v>
      </c>
      <c r="AW16" s="97">
        <f>'COGS-PRICE-MARGIN_CWS'!$F70*AW6</f>
        <v>1848.0150000000001</v>
      </c>
      <c r="AX16" s="97">
        <f>'COGS-PRICE-MARGIN_CWS'!$F70*AX6</f>
        <v>1640.25</v>
      </c>
      <c r="AY16" s="97">
        <f>'COGS-PRICE-MARGIN_CWS'!$F70*AY6</f>
        <v>1437.9525000000001</v>
      </c>
      <c r="AZ16" s="97">
        <f>'COGS-PRICE-MARGIN_CWS'!$F70*AZ6</f>
        <v>1230.1875</v>
      </c>
      <c r="BA16" s="97">
        <f>'COGS-PRICE-MARGIN_CWS'!$F91*BA6</f>
        <v>1328.6025</v>
      </c>
      <c r="BB16" s="97">
        <f>'COGS-PRICE-MARGIN_CWS'!$F91*BB6</f>
        <v>2125.7640000000001</v>
      </c>
      <c r="BC16" s="97">
        <f>'COGS-PRICE-MARGIN_CWS'!$F91*BC6</f>
        <v>2391.4845</v>
      </c>
      <c r="BD16" s="97">
        <f>'COGS-PRICE-MARGIN_CWS'!$F91*BD6</f>
        <v>2391.4845</v>
      </c>
      <c r="BE16" s="97">
        <f>'COGS-PRICE-MARGIN_CWS'!$F91*BE6</f>
        <v>2657.2049999999999</v>
      </c>
      <c r="BF16" s="97">
        <f>'COGS-PRICE-MARGIN_CWS'!$F91*BF6</f>
        <v>2657.2049999999999</v>
      </c>
      <c r="BG16" s="97">
        <f>'COGS-PRICE-MARGIN_CWS'!$F91*BG6</f>
        <v>2657.2049999999999</v>
      </c>
      <c r="BH16" s="97">
        <f>'COGS-PRICE-MARGIN_CWS'!$F91*BH6</f>
        <v>2391.4845</v>
      </c>
      <c r="BI16" s="97">
        <f>'COGS-PRICE-MARGIN_CWS'!$F91*BI6</f>
        <v>2391.4845</v>
      </c>
      <c r="BJ16" s="97">
        <f>'COGS-PRICE-MARGIN_CWS'!$F91*BJ6</f>
        <v>2125.7640000000001</v>
      </c>
      <c r="BK16" s="97">
        <f>'COGS-PRICE-MARGIN_CWS'!$F91*BK6</f>
        <v>1860.0435</v>
      </c>
      <c r="BL16" s="97">
        <f>'COGS-PRICE-MARGIN_CWS'!$F91*BL6</f>
        <v>1594.3230000000001</v>
      </c>
      <c r="BM16" s="118">
        <f>SUM(E16:BL16)</f>
        <v>68822.077500000014</v>
      </c>
    </row>
    <row r="17" spans="2:65" x14ac:dyDescent="0.15">
      <c r="B17" s="17" t="s">
        <v>326</v>
      </c>
      <c r="C17" s="17"/>
      <c r="E17" s="97">
        <f>'COGS-PRICE-MARGIN_CWS'!$F8*E6</f>
        <v>0</v>
      </c>
      <c r="F17" s="97">
        <f>'COGS-PRICE-MARGIN_CWS'!$F8*F6</f>
        <v>0</v>
      </c>
      <c r="G17" s="97">
        <f>'COGS-PRICE-MARGIN_CWS'!$F8*G6</f>
        <v>0</v>
      </c>
      <c r="H17" s="97">
        <f>'COGS-PRICE-MARGIN_CWS'!$F8*H6</f>
        <v>0</v>
      </c>
      <c r="I17" s="97">
        <f>'COGS-PRICE-MARGIN_CWS'!$F8*I6</f>
        <v>0</v>
      </c>
      <c r="J17" s="97">
        <f>'COGS-PRICE-MARGIN_CWS'!$F8*J6</f>
        <v>0</v>
      </c>
      <c r="K17" s="97">
        <f>'COGS-PRICE-MARGIN_CWS'!$F8*K6</f>
        <v>0</v>
      </c>
      <c r="L17" s="97">
        <f>'COGS-PRICE-MARGIN_CWS'!$F8*L6</f>
        <v>0</v>
      </c>
      <c r="M17" s="97">
        <f>'COGS-PRICE-MARGIN_CWS'!$F8*M6</f>
        <v>0</v>
      </c>
      <c r="N17" s="97">
        <f>'COGS-PRICE-MARGIN_CWS'!$F8*N6</f>
        <v>28.5</v>
      </c>
      <c r="O17" s="97">
        <f>'COGS-PRICE-MARGIN_CWS'!$F8*O6</f>
        <v>28.5</v>
      </c>
      <c r="P17" s="97">
        <f>'COGS-PRICE-MARGIN_CWS'!$F8*P6</f>
        <v>55.5</v>
      </c>
      <c r="Q17" s="97">
        <f>'COGS-PRICE-MARGIN_CWS'!$F29*Q6</f>
        <v>39.150000000000006</v>
      </c>
      <c r="R17" s="97">
        <f>'COGS-PRICE-MARGIN_CWS'!$F29*R6</f>
        <v>52.650000000000006</v>
      </c>
      <c r="S17" s="97">
        <f>'COGS-PRICE-MARGIN_CWS'!$F29*S6</f>
        <v>105.30000000000001</v>
      </c>
      <c r="T17" s="97">
        <f>'COGS-PRICE-MARGIN_CWS'!$F29*T6</f>
        <v>105.30000000000001</v>
      </c>
      <c r="U17" s="97">
        <f>'COGS-PRICE-MARGIN_CWS'!$F29*U6</f>
        <v>105.30000000000001</v>
      </c>
      <c r="V17" s="97">
        <f>'COGS-PRICE-MARGIN_CWS'!$F29*V6</f>
        <v>105.30000000000001</v>
      </c>
      <c r="W17" s="97">
        <f>'COGS-PRICE-MARGIN_CWS'!$F29*W6</f>
        <v>105.30000000000001</v>
      </c>
      <c r="X17" s="97">
        <f>'COGS-PRICE-MARGIN_CWS'!$F29*X6</f>
        <v>118.80000000000001</v>
      </c>
      <c r="Y17" s="97">
        <f>'COGS-PRICE-MARGIN_CWS'!$F29*Y6</f>
        <v>132.30000000000001</v>
      </c>
      <c r="Z17" s="97">
        <f>'COGS-PRICE-MARGIN_CWS'!$F29*Z6</f>
        <v>132.30000000000001</v>
      </c>
      <c r="AA17" s="97">
        <f>'COGS-PRICE-MARGIN_CWS'!$F29*AA6</f>
        <v>157.95000000000002</v>
      </c>
      <c r="AB17" s="97">
        <f>'COGS-PRICE-MARGIN_CWS'!$F29*AB6</f>
        <v>157.95000000000002</v>
      </c>
      <c r="AC17" s="97">
        <f>'COGS-PRICE-MARGIN_CWS'!$F50*AC6</f>
        <v>145.80000000000001</v>
      </c>
      <c r="AD17" s="97">
        <f>'COGS-PRICE-MARGIN_CWS'!$F50*AD6</f>
        <v>233.28000000000003</v>
      </c>
      <c r="AE17" s="97">
        <f>'COGS-PRICE-MARGIN_CWS'!$F50*AE6</f>
        <v>262.44</v>
      </c>
      <c r="AF17" s="97">
        <f>'COGS-PRICE-MARGIN_CWS'!$F50*AF6</f>
        <v>262.44</v>
      </c>
      <c r="AG17" s="97">
        <f>'COGS-PRICE-MARGIN_CWS'!$F50*AG6</f>
        <v>291.60000000000002</v>
      </c>
      <c r="AH17" s="97">
        <f>'COGS-PRICE-MARGIN_CWS'!$F50*AH6</f>
        <v>291.60000000000002</v>
      </c>
      <c r="AI17" s="97">
        <f>'COGS-PRICE-MARGIN_CWS'!$F50*AI6</f>
        <v>291.60000000000002</v>
      </c>
      <c r="AJ17" s="97">
        <f>'COGS-PRICE-MARGIN_CWS'!$F50*AJ6</f>
        <v>262.44</v>
      </c>
      <c r="AK17" s="97">
        <f>'COGS-PRICE-MARGIN_CWS'!$F50*AK6</f>
        <v>262.44</v>
      </c>
      <c r="AL17" s="97">
        <f>'COGS-PRICE-MARGIN_CWS'!$F50*AL6</f>
        <v>233.28000000000003</v>
      </c>
      <c r="AM17" s="97">
        <f>'COGS-PRICE-MARGIN_CWS'!$F50*AM6</f>
        <v>204.12</v>
      </c>
      <c r="AN17" s="97">
        <f>'COGS-PRICE-MARGIN_CWS'!$F50*AN6</f>
        <v>174.96</v>
      </c>
      <c r="AO17" s="97">
        <f>'COGS-PRICE-MARGIN_CWS'!$F71*AO6</f>
        <v>205.57800000000003</v>
      </c>
      <c r="AP17" s="97">
        <f>'COGS-PRICE-MARGIN_CWS'!$F71*AP6</f>
        <v>328.05000000000007</v>
      </c>
      <c r="AQ17" s="97">
        <f>'COGS-PRICE-MARGIN_CWS'!$F71*AQ6</f>
        <v>369.60300000000007</v>
      </c>
      <c r="AR17" s="97">
        <f>'COGS-PRICE-MARGIN_CWS'!$F71*AR6</f>
        <v>369.60300000000007</v>
      </c>
      <c r="AS17" s="97">
        <f>'COGS-PRICE-MARGIN_CWS'!$F71*AS6</f>
        <v>410.06250000000006</v>
      </c>
      <c r="AT17" s="97">
        <f>'COGS-PRICE-MARGIN_CWS'!$F71*AT6</f>
        <v>410.06250000000006</v>
      </c>
      <c r="AU17" s="97">
        <f>'COGS-PRICE-MARGIN_CWS'!$F71*AU6</f>
        <v>410.06250000000006</v>
      </c>
      <c r="AV17" s="97">
        <f>'COGS-PRICE-MARGIN_CWS'!$F71*AV6</f>
        <v>369.60300000000007</v>
      </c>
      <c r="AW17" s="97">
        <f>'COGS-PRICE-MARGIN_CWS'!$F71*AW6</f>
        <v>369.60300000000007</v>
      </c>
      <c r="AX17" s="97">
        <f>'COGS-PRICE-MARGIN_CWS'!$F71*AX6</f>
        <v>328.05000000000007</v>
      </c>
      <c r="AY17" s="97">
        <f>'COGS-PRICE-MARGIN_CWS'!$F71*AY6</f>
        <v>287.59050000000002</v>
      </c>
      <c r="AZ17" s="97">
        <f>'COGS-PRICE-MARGIN_CWS'!$F71*AZ6</f>
        <v>246.03750000000002</v>
      </c>
      <c r="BA17" s="97">
        <f>'COGS-PRICE-MARGIN_CWS'!$F92*BA6</f>
        <v>265.72050000000007</v>
      </c>
      <c r="BB17" s="97">
        <f>'COGS-PRICE-MARGIN_CWS'!$F92*BB6</f>
        <v>425.15280000000007</v>
      </c>
      <c r="BC17" s="97">
        <f>'COGS-PRICE-MARGIN_CWS'!$F92*BC6</f>
        <v>478.29690000000011</v>
      </c>
      <c r="BD17" s="97">
        <f>'COGS-PRICE-MARGIN_CWS'!$F92*BD6</f>
        <v>478.29690000000011</v>
      </c>
      <c r="BE17" s="97">
        <f>'COGS-PRICE-MARGIN_CWS'!$F92*BE6</f>
        <v>531.44100000000014</v>
      </c>
      <c r="BF17" s="97">
        <f>'COGS-PRICE-MARGIN_CWS'!$F92*BF6</f>
        <v>531.44100000000014</v>
      </c>
      <c r="BG17" s="97">
        <f>'COGS-PRICE-MARGIN_CWS'!$F92*BG6</f>
        <v>531.44100000000014</v>
      </c>
      <c r="BH17" s="97">
        <f>'COGS-PRICE-MARGIN_CWS'!$F92*BH6</f>
        <v>478.29690000000011</v>
      </c>
      <c r="BI17" s="97">
        <f>'COGS-PRICE-MARGIN_CWS'!$F92*BI6</f>
        <v>478.29690000000011</v>
      </c>
      <c r="BJ17" s="97">
        <f>'COGS-PRICE-MARGIN_CWS'!$F92*BJ6</f>
        <v>425.15280000000007</v>
      </c>
      <c r="BK17" s="97">
        <f>'COGS-PRICE-MARGIN_CWS'!$F92*BK6</f>
        <v>372.00870000000009</v>
      </c>
      <c r="BL17" s="97">
        <f>'COGS-PRICE-MARGIN_CWS'!$F92*BL6</f>
        <v>318.86460000000005</v>
      </c>
      <c r="BM17" s="118">
        <f>SUM(E17:BL17)</f>
        <v>13764.415500000001</v>
      </c>
    </row>
    <row r="18" spans="2:65" x14ac:dyDescent="0.15">
      <c r="B18" s="17"/>
      <c r="C18" s="17"/>
      <c r="E18" s="97"/>
      <c r="F18" s="97"/>
      <c r="G18" s="97"/>
      <c r="H18" s="97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  <c r="AA18" s="97"/>
      <c r="AB18" s="97"/>
      <c r="AC18" s="97"/>
      <c r="AD18" s="97"/>
      <c r="AE18" s="97"/>
      <c r="AF18" s="97"/>
      <c r="AG18" s="97"/>
      <c r="AH18" s="97"/>
      <c r="AI18" s="97"/>
      <c r="AJ18" s="97"/>
      <c r="AK18" s="97"/>
      <c r="AL18" s="97"/>
      <c r="AM18" s="97"/>
      <c r="AN18" s="97"/>
      <c r="AO18" s="97"/>
      <c r="AP18" s="97"/>
      <c r="AQ18" s="97"/>
      <c r="AR18" s="97"/>
      <c r="AS18" s="97"/>
      <c r="AT18" s="97"/>
      <c r="AU18" s="97"/>
      <c r="AV18" s="97"/>
      <c r="AW18" s="97"/>
      <c r="AX18" s="97"/>
      <c r="AY18" s="97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</row>
    <row r="19" spans="2:65" s="14" customFormat="1" x14ac:dyDescent="0.15">
      <c r="B19" s="16" t="s">
        <v>348</v>
      </c>
      <c r="C19" s="73"/>
      <c r="E19" s="99">
        <f>SUM(E14:E17)</f>
        <v>0</v>
      </c>
      <c r="F19" s="99">
        <f t="shared" ref="F19:P19" si="2">SUM(F14:F17)</f>
        <v>0</v>
      </c>
      <c r="G19" s="99">
        <f t="shared" si="2"/>
        <v>0</v>
      </c>
      <c r="H19" s="99">
        <f t="shared" si="2"/>
        <v>0</v>
      </c>
      <c r="I19" s="99">
        <f t="shared" si="2"/>
        <v>0</v>
      </c>
      <c r="J19" s="99">
        <f t="shared" si="2"/>
        <v>0</v>
      </c>
      <c r="K19" s="99">
        <f t="shared" si="2"/>
        <v>0</v>
      </c>
      <c r="L19" s="99">
        <f t="shared" si="2"/>
        <v>0</v>
      </c>
      <c r="M19" s="99">
        <f t="shared" si="2"/>
        <v>0</v>
      </c>
      <c r="N19" s="99">
        <f t="shared" si="2"/>
        <v>17271</v>
      </c>
      <c r="O19" s="99">
        <f t="shared" si="2"/>
        <v>17271</v>
      </c>
      <c r="P19" s="99">
        <f t="shared" si="2"/>
        <v>33633</v>
      </c>
      <c r="Q19" s="99">
        <f>SUM(Q14:Q17)</f>
        <v>24594.9</v>
      </c>
      <c r="R19" s="99">
        <f t="shared" ref="R19:AC19" si="3">SUM(R14:R17)</f>
        <v>33075.9</v>
      </c>
      <c r="S19" s="99">
        <f t="shared" si="3"/>
        <v>66151.8</v>
      </c>
      <c r="T19" s="99">
        <f t="shared" si="3"/>
        <v>66151.8</v>
      </c>
      <c r="U19" s="99">
        <f t="shared" si="3"/>
        <v>66151.8</v>
      </c>
      <c r="V19" s="99">
        <f t="shared" si="3"/>
        <v>66151.8</v>
      </c>
      <c r="W19" s="99">
        <f t="shared" si="3"/>
        <v>66151.8</v>
      </c>
      <c r="X19" s="99">
        <f t="shared" si="3"/>
        <v>74632.800000000003</v>
      </c>
      <c r="Y19" s="99">
        <f t="shared" si="3"/>
        <v>83113.8</v>
      </c>
      <c r="Z19" s="99">
        <f t="shared" si="3"/>
        <v>83113.8</v>
      </c>
      <c r="AA19" s="99">
        <f t="shared" si="3"/>
        <v>99227.7</v>
      </c>
      <c r="AB19" s="99">
        <f t="shared" si="3"/>
        <v>99227.7</v>
      </c>
      <c r="AC19" s="99">
        <f t="shared" si="3"/>
        <v>95554.8</v>
      </c>
      <c r="AD19" s="99">
        <f t="shared" ref="AD19:BL19" si="4">SUM(AD14:AD17)</f>
        <v>152887.67999999999</v>
      </c>
      <c r="AE19" s="99">
        <f t="shared" si="4"/>
        <v>171998.64</v>
      </c>
      <c r="AF19" s="99">
        <f t="shared" si="4"/>
        <v>171998.64</v>
      </c>
      <c r="AG19" s="99">
        <f t="shared" si="4"/>
        <v>191109.6</v>
      </c>
      <c r="AH19" s="99">
        <f t="shared" si="4"/>
        <v>191109.6</v>
      </c>
      <c r="AI19" s="99">
        <f t="shared" si="4"/>
        <v>191109.6</v>
      </c>
      <c r="AJ19" s="99">
        <f t="shared" si="4"/>
        <v>171998.64</v>
      </c>
      <c r="AK19" s="99">
        <f t="shared" si="4"/>
        <v>171998.64</v>
      </c>
      <c r="AL19" s="99">
        <f t="shared" si="4"/>
        <v>152887.67999999999</v>
      </c>
      <c r="AM19" s="99">
        <f t="shared" si="4"/>
        <v>133776.72</v>
      </c>
      <c r="AN19" s="99">
        <f t="shared" si="4"/>
        <v>114665.76000000001</v>
      </c>
      <c r="AO19" s="99">
        <f t="shared" si="4"/>
        <v>141556.66800000003</v>
      </c>
      <c r="AP19" s="99">
        <f t="shared" si="4"/>
        <v>225888.3</v>
      </c>
      <c r="AQ19" s="99">
        <f t="shared" si="4"/>
        <v>254500.81800000003</v>
      </c>
      <c r="AR19" s="99">
        <f t="shared" si="4"/>
        <v>254500.81800000003</v>
      </c>
      <c r="AS19" s="99">
        <f t="shared" si="4"/>
        <v>282360.375</v>
      </c>
      <c r="AT19" s="99">
        <f t="shared" si="4"/>
        <v>282360.375</v>
      </c>
      <c r="AU19" s="99">
        <f t="shared" si="4"/>
        <v>282360.375</v>
      </c>
      <c r="AV19" s="99">
        <f t="shared" si="4"/>
        <v>254500.81800000003</v>
      </c>
      <c r="AW19" s="99">
        <f t="shared" si="4"/>
        <v>254500.81800000003</v>
      </c>
      <c r="AX19" s="99">
        <f t="shared" si="4"/>
        <v>225888.3</v>
      </c>
      <c r="AY19" s="99">
        <f t="shared" si="4"/>
        <v>198028.74300000002</v>
      </c>
      <c r="AZ19" s="99">
        <f t="shared" si="4"/>
        <v>169416.22500000001</v>
      </c>
      <c r="BA19" s="99">
        <f t="shared" si="4"/>
        <v>134751.573</v>
      </c>
      <c r="BB19" s="99">
        <f t="shared" si="4"/>
        <v>215602.51680000001</v>
      </c>
      <c r="BC19" s="99">
        <f t="shared" si="4"/>
        <v>242552.83139999997</v>
      </c>
      <c r="BD19" s="99">
        <f t="shared" si="4"/>
        <v>242552.83139999997</v>
      </c>
      <c r="BE19" s="99">
        <f t="shared" si="4"/>
        <v>269503.14600000001</v>
      </c>
      <c r="BF19" s="99">
        <f t="shared" si="4"/>
        <v>269503.14600000001</v>
      </c>
      <c r="BG19" s="99">
        <f t="shared" si="4"/>
        <v>269503.14600000001</v>
      </c>
      <c r="BH19" s="99">
        <f t="shared" si="4"/>
        <v>242552.83139999997</v>
      </c>
      <c r="BI19" s="99">
        <f t="shared" si="4"/>
        <v>242552.83139999997</v>
      </c>
      <c r="BJ19" s="99">
        <f t="shared" si="4"/>
        <v>215602.51680000001</v>
      </c>
      <c r="BK19" s="99">
        <f t="shared" si="4"/>
        <v>188652.2022</v>
      </c>
      <c r="BL19" s="99">
        <f t="shared" si="4"/>
        <v>161701.88759999999</v>
      </c>
      <c r="BM19" s="118">
        <f>SUM(E19:BL19)</f>
        <v>8327910.692999999</v>
      </c>
    </row>
    <row r="20" spans="2:65" s="14" customFormat="1" x14ac:dyDescent="0.15">
      <c r="B20" s="73"/>
      <c r="C20" s="73"/>
      <c r="E20" s="99"/>
      <c r="F20" s="99"/>
      <c r="G20" s="99"/>
      <c r="H20" s="99"/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99"/>
      <c r="AB20" s="99"/>
      <c r="AC20" s="99"/>
      <c r="AD20" s="99"/>
      <c r="AE20" s="99"/>
      <c r="AF20" s="99"/>
      <c r="AG20" s="99"/>
      <c r="AH20" s="99"/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/>
      <c r="AV20" s="99"/>
      <c r="AW20" s="99"/>
      <c r="AX20" s="99"/>
      <c r="AY20" s="99"/>
      <c r="AZ20" s="99"/>
      <c r="BA20" s="99"/>
      <c r="BB20" s="99"/>
      <c r="BC20" s="99"/>
      <c r="BD20" s="99"/>
      <c r="BE20" s="99"/>
      <c r="BF20" s="99"/>
      <c r="BG20" s="99"/>
      <c r="BH20" s="99"/>
      <c r="BI20" s="99"/>
      <c r="BJ20" s="99"/>
      <c r="BK20" s="99"/>
      <c r="BL20" s="99"/>
      <c r="BM20" s="119"/>
    </row>
    <row r="21" spans="2:65" s="14" customFormat="1" x14ac:dyDescent="0.15">
      <c r="B21" s="73" t="s">
        <v>345</v>
      </c>
      <c r="C21" s="73"/>
      <c r="E21" s="99">
        <f t="shared" ref="E21:AJ21" si="5">E10-E19</f>
        <v>0</v>
      </c>
      <c r="F21" s="99">
        <f t="shared" si="5"/>
        <v>0</v>
      </c>
      <c r="G21" s="99">
        <f t="shared" si="5"/>
        <v>0</v>
      </c>
      <c r="H21" s="99">
        <f t="shared" si="5"/>
        <v>0</v>
      </c>
      <c r="I21" s="99">
        <f t="shared" si="5"/>
        <v>0</v>
      </c>
      <c r="J21" s="99">
        <f t="shared" si="5"/>
        <v>0</v>
      </c>
      <c r="K21" s="99">
        <f t="shared" si="5"/>
        <v>0</v>
      </c>
      <c r="L21" s="99">
        <f t="shared" si="5"/>
        <v>0</v>
      </c>
      <c r="M21" s="99">
        <f t="shared" si="5"/>
        <v>0</v>
      </c>
      <c r="N21" s="99">
        <f t="shared" si="5"/>
        <v>20729</v>
      </c>
      <c r="O21" s="99">
        <f t="shared" si="5"/>
        <v>20729</v>
      </c>
      <c r="P21" s="99">
        <f t="shared" si="5"/>
        <v>40367</v>
      </c>
      <c r="Q21" s="99">
        <f t="shared" si="5"/>
        <v>95030.1</v>
      </c>
      <c r="R21" s="99">
        <f t="shared" si="5"/>
        <v>127799.1</v>
      </c>
      <c r="S21" s="99">
        <f t="shared" si="5"/>
        <v>255598.2</v>
      </c>
      <c r="T21" s="99">
        <f t="shared" si="5"/>
        <v>255598.2</v>
      </c>
      <c r="U21" s="99">
        <f t="shared" si="5"/>
        <v>255598.2</v>
      </c>
      <c r="V21" s="99">
        <f t="shared" si="5"/>
        <v>255598.2</v>
      </c>
      <c r="W21" s="99">
        <f t="shared" si="5"/>
        <v>255598.2</v>
      </c>
      <c r="X21" s="99">
        <f t="shared" si="5"/>
        <v>288367.2</v>
      </c>
      <c r="Y21" s="99">
        <f t="shared" si="5"/>
        <v>321136.2</v>
      </c>
      <c r="Z21" s="99">
        <f t="shared" si="5"/>
        <v>321136.2</v>
      </c>
      <c r="AA21" s="99">
        <f t="shared" si="5"/>
        <v>383397.3</v>
      </c>
      <c r="AB21" s="99">
        <f t="shared" si="5"/>
        <v>383397.3</v>
      </c>
      <c r="AC21" s="99">
        <f t="shared" si="5"/>
        <v>516445.2</v>
      </c>
      <c r="AD21" s="99">
        <f t="shared" si="5"/>
        <v>826312.32000000007</v>
      </c>
      <c r="AE21" s="99">
        <f t="shared" si="5"/>
        <v>929601.36</v>
      </c>
      <c r="AF21" s="99">
        <f t="shared" si="5"/>
        <v>929601.36</v>
      </c>
      <c r="AG21" s="99">
        <f t="shared" si="5"/>
        <v>1032890.4</v>
      </c>
      <c r="AH21" s="99">
        <f t="shared" si="5"/>
        <v>1032890.4</v>
      </c>
      <c r="AI21" s="99">
        <f t="shared" si="5"/>
        <v>1032890.4</v>
      </c>
      <c r="AJ21" s="99">
        <f t="shared" si="5"/>
        <v>929601.36</v>
      </c>
      <c r="AK21" s="99">
        <f t="shared" ref="AK21:BL21" si="6">AK10-AK19</f>
        <v>929601.36</v>
      </c>
      <c r="AL21" s="99">
        <f t="shared" si="6"/>
        <v>826312.32000000007</v>
      </c>
      <c r="AM21" s="99">
        <f t="shared" si="6"/>
        <v>723023.28</v>
      </c>
      <c r="AN21" s="99">
        <f t="shared" si="6"/>
        <v>619734.24</v>
      </c>
      <c r="AO21" s="99">
        <f t="shared" si="6"/>
        <v>958243.33199999994</v>
      </c>
      <c r="AP21" s="99">
        <f t="shared" si="6"/>
        <v>1529111.7</v>
      </c>
      <c r="AQ21" s="99">
        <f t="shared" si="6"/>
        <v>1722799.182</v>
      </c>
      <c r="AR21" s="99">
        <f t="shared" si="6"/>
        <v>1722799.182</v>
      </c>
      <c r="AS21" s="99">
        <f t="shared" si="6"/>
        <v>1911389.625</v>
      </c>
      <c r="AT21" s="99">
        <f t="shared" si="6"/>
        <v>1911389.625</v>
      </c>
      <c r="AU21" s="99">
        <f t="shared" si="6"/>
        <v>1911389.625</v>
      </c>
      <c r="AV21" s="99">
        <f t="shared" si="6"/>
        <v>1722799.182</v>
      </c>
      <c r="AW21" s="99">
        <f t="shared" si="6"/>
        <v>1722799.182</v>
      </c>
      <c r="AX21" s="99">
        <f t="shared" si="6"/>
        <v>1529111.7</v>
      </c>
      <c r="AY21" s="99">
        <f t="shared" si="6"/>
        <v>1340521.257</v>
      </c>
      <c r="AZ21" s="99">
        <f t="shared" si="6"/>
        <v>1146833.7749999999</v>
      </c>
      <c r="BA21" s="99">
        <f t="shared" si="6"/>
        <v>1626998.4269999999</v>
      </c>
      <c r="BB21" s="99">
        <f t="shared" si="6"/>
        <v>2603197.4832000001</v>
      </c>
      <c r="BC21" s="99">
        <f t="shared" si="6"/>
        <v>2928597.1686</v>
      </c>
      <c r="BD21" s="99">
        <f t="shared" si="6"/>
        <v>2928597.1686</v>
      </c>
      <c r="BE21" s="99">
        <f t="shared" si="6"/>
        <v>3253996.8539999998</v>
      </c>
      <c r="BF21" s="99">
        <f t="shared" si="6"/>
        <v>3253996.8539999998</v>
      </c>
      <c r="BG21" s="99">
        <f t="shared" si="6"/>
        <v>3253996.8539999998</v>
      </c>
      <c r="BH21" s="99">
        <f t="shared" si="6"/>
        <v>2928597.1686</v>
      </c>
      <c r="BI21" s="99">
        <f t="shared" si="6"/>
        <v>2928597.1686</v>
      </c>
      <c r="BJ21" s="99">
        <f t="shared" si="6"/>
        <v>2603197.4832000001</v>
      </c>
      <c r="BK21" s="99">
        <f t="shared" si="6"/>
        <v>2277797.7977999998</v>
      </c>
      <c r="BL21" s="99">
        <f t="shared" si="6"/>
        <v>1952398.1124</v>
      </c>
      <c r="BM21" s="118">
        <f>SUM(E21:BL21)</f>
        <v>65278139.307000004</v>
      </c>
    </row>
    <row r="22" spans="2:65" s="14" customFormat="1" x14ac:dyDescent="0.15">
      <c r="B22" s="73" t="s">
        <v>327</v>
      </c>
      <c r="C22" s="73"/>
      <c r="E22" s="100">
        <f>IF(E21&gt;0,(E21/E10),0)</f>
        <v>0</v>
      </c>
      <c r="F22" s="100">
        <f t="shared" ref="F22:BL22" si="7">IF(F21&gt;0,(F21/F10),0)</f>
        <v>0</v>
      </c>
      <c r="G22" s="100">
        <f t="shared" si="7"/>
        <v>0</v>
      </c>
      <c r="H22" s="100">
        <f t="shared" si="7"/>
        <v>0</v>
      </c>
      <c r="I22" s="100">
        <f t="shared" si="7"/>
        <v>0</v>
      </c>
      <c r="J22" s="100">
        <f t="shared" si="7"/>
        <v>0</v>
      </c>
      <c r="K22" s="100">
        <f t="shared" si="7"/>
        <v>0</v>
      </c>
      <c r="L22" s="100">
        <f t="shared" si="7"/>
        <v>0</v>
      </c>
      <c r="M22" s="100">
        <f t="shared" si="7"/>
        <v>0</v>
      </c>
      <c r="N22" s="100">
        <f t="shared" si="7"/>
        <v>0.54549999999999998</v>
      </c>
      <c r="O22" s="100">
        <f t="shared" si="7"/>
        <v>0.54549999999999998</v>
      </c>
      <c r="P22" s="100">
        <f t="shared" si="7"/>
        <v>0.54549999999999998</v>
      </c>
      <c r="Q22" s="100">
        <f t="shared" si="7"/>
        <v>0.7944</v>
      </c>
      <c r="R22" s="100">
        <f t="shared" si="7"/>
        <v>0.7944</v>
      </c>
      <c r="S22" s="100">
        <f t="shared" si="7"/>
        <v>0.7944</v>
      </c>
      <c r="T22" s="100">
        <f t="shared" si="7"/>
        <v>0.7944</v>
      </c>
      <c r="U22" s="100">
        <f t="shared" si="7"/>
        <v>0.7944</v>
      </c>
      <c r="V22" s="100">
        <f t="shared" si="7"/>
        <v>0.7944</v>
      </c>
      <c r="W22" s="100">
        <f t="shared" si="7"/>
        <v>0.7944</v>
      </c>
      <c r="X22" s="100">
        <f t="shared" si="7"/>
        <v>0.7944</v>
      </c>
      <c r="Y22" s="100">
        <f t="shared" si="7"/>
        <v>0.7944</v>
      </c>
      <c r="Z22" s="100">
        <f t="shared" si="7"/>
        <v>0.7944</v>
      </c>
      <c r="AA22" s="100">
        <f t="shared" si="7"/>
        <v>0.7944</v>
      </c>
      <c r="AB22" s="100">
        <f t="shared" si="7"/>
        <v>0.7944</v>
      </c>
      <c r="AC22" s="100">
        <f t="shared" si="7"/>
        <v>0.84386470588235296</v>
      </c>
      <c r="AD22" s="100">
        <f t="shared" si="7"/>
        <v>0.84386470588235296</v>
      </c>
      <c r="AE22" s="100">
        <f t="shared" si="7"/>
        <v>0.84386470588235296</v>
      </c>
      <c r="AF22" s="100">
        <f t="shared" si="7"/>
        <v>0.84386470588235296</v>
      </c>
      <c r="AG22" s="100">
        <f t="shared" si="7"/>
        <v>0.84386470588235296</v>
      </c>
      <c r="AH22" s="100">
        <f t="shared" si="7"/>
        <v>0.84386470588235296</v>
      </c>
      <c r="AI22" s="100">
        <f t="shared" si="7"/>
        <v>0.84386470588235296</v>
      </c>
      <c r="AJ22" s="100">
        <f t="shared" si="7"/>
        <v>0.84386470588235296</v>
      </c>
      <c r="AK22" s="100">
        <f t="shared" si="7"/>
        <v>0.84386470588235296</v>
      </c>
      <c r="AL22" s="100">
        <f t="shared" si="7"/>
        <v>0.84386470588235296</v>
      </c>
      <c r="AM22" s="100">
        <f t="shared" si="7"/>
        <v>0.84386470588235296</v>
      </c>
      <c r="AN22" s="100">
        <f t="shared" si="7"/>
        <v>0.84386470588235296</v>
      </c>
      <c r="AO22" s="100">
        <f t="shared" si="7"/>
        <v>0.87128871794871787</v>
      </c>
      <c r="AP22" s="100">
        <f t="shared" si="7"/>
        <v>0.87128871794871787</v>
      </c>
      <c r="AQ22" s="100">
        <f t="shared" si="7"/>
        <v>0.87128871794871798</v>
      </c>
      <c r="AR22" s="100">
        <f t="shared" si="7"/>
        <v>0.87128871794871798</v>
      </c>
      <c r="AS22" s="100">
        <f t="shared" si="7"/>
        <v>0.87128871794871798</v>
      </c>
      <c r="AT22" s="100">
        <f t="shared" si="7"/>
        <v>0.87128871794871798</v>
      </c>
      <c r="AU22" s="100">
        <f t="shared" si="7"/>
        <v>0.87128871794871798</v>
      </c>
      <c r="AV22" s="100">
        <f t="shared" si="7"/>
        <v>0.87128871794871798</v>
      </c>
      <c r="AW22" s="100">
        <f t="shared" si="7"/>
        <v>0.87128871794871798</v>
      </c>
      <c r="AX22" s="100">
        <f t="shared" si="7"/>
        <v>0.87128871794871787</v>
      </c>
      <c r="AY22" s="100">
        <f t="shared" si="7"/>
        <v>0.87128871794871798</v>
      </c>
      <c r="AZ22" s="100">
        <f t="shared" si="7"/>
        <v>0.87128871794871787</v>
      </c>
      <c r="BA22" s="100">
        <f t="shared" si="7"/>
        <v>0.92351265900383139</v>
      </c>
      <c r="BB22" s="100">
        <f t="shared" si="7"/>
        <v>0.9235126590038315</v>
      </c>
      <c r="BC22" s="100">
        <f t="shared" si="7"/>
        <v>0.92351265900383139</v>
      </c>
      <c r="BD22" s="100">
        <f t="shared" si="7"/>
        <v>0.92351265900383139</v>
      </c>
      <c r="BE22" s="100">
        <f t="shared" si="7"/>
        <v>0.92351265900383139</v>
      </c>
      <c r="BF22" s="100">
        <f t="shared" si="7"/>
        <v>0.92351265900383139</v>
      </c>
      <c r="BG22" s="100">
        <f t="shared" si="7"/>
        <v>0.92351265900383139</v>
      </c>
      <c r="BH22" s="100">
        <f t="shared" si="7"/>
        <v>0.92351265900383139</v>
      </c>
      <c r="BI22" s="100">
        <f t="shared" si="7"/>
        <v>0.92351265900383139</v>
      </c>
      <c r="BJ22" s="100">
        <f t="shared" si="7"/>
        <v>0.9235126590038315</v>
      </c>
      <c r="BK22" s="100">
        <f t="shared" si="7"/>
        <v>0.92351265900383139</v>
      </c>
      <c r="BL22" s="100">
        <f t="shared" si="7"/>
        <v>0.92351265900383139</v>
      </c>
      <c r="BM22" s="119"/>
    </row>
    <row r="24" spans="2:65" x14ac:dyDescent="0.15">
      <c r="B24" s="16" t="s">
        <v>349</v>
      </c>
      <c r="C24" s="16"/>
    </row>
    <row r="25" spans="2:65" x14ac:dyDescent="0.15">
      <c r="B25" s="16"/>
      <c r="C25" s="16"/>
    </row>
    <row r="26" spans="2:65" x14ac:dyDescent="0.15">
      <c r="B26" s="47" t="s">
        <v>346</v>
      </c>
      <c r="C26" s="47"/>
      <c r="E26" s="98">
        <f>'COGS-PRICE-MARGIN_CWS'!$C20</f>
        <v>0.25</v>
      </c>
      <c r="F26" s="98">
        <f>'COGS-PRICE-MARGIN_CWS'!$C20</f>
        <v>0.25</v>
      </c>
      <c r="G26" s="98">
        <f>'COGS-PRICE-MARGIN_CWS'!$C20</f>
        <v>0.25</v>
      </c>
      <c r="H26" s="98">
        <f>'COGS-PRICE-MARGIN_CWS'!$C20</f>
        <v>0.25</v>
      </c>
      <c r="I26" s="98">
        <f>'COGS-PRICE-MARGIN_CWS'!$C20</f>
        <v>0.25</v>
      </c>
      <c r="J26" s="98">
        <f>'COGS-PRICE-MARGIN_CWS'!$C20</f>
        <v>0.25</v>
      </c>
      <c r="K26" s="98">
        <f>'COGS-PRICE-MARGIN_CWS'!$C20</f>
        <v>0.25</v>
      </c>
      <c r="L26" s="98">
        <f>'COGS-PRICE-MARGIN_CWS'!$C20</f>
        <v>0.25</v>
      </c>
      <c r="M26" s="98">
        <f>'COGS-PRICE-MARGIN_CWS'!$C20</f>
        <v>0.25</v>
      </c>
      <c r="N26" s="98">
        <f>'COGS-PRICE-MARGIN_CWS'!$C20</f>
        <v>0.25</v>
      </c>
      <c r="O26" s="98">
        <f>'COGS-PRICE-MARGIN_CWS'!$C20</f>
        <v>0.25</v>
      </c>
      <c r="P26" s="98">
        <f>'COGS-PRICE-MARGIN_CWS'!$C20</f>
        <v>0.25</v>
      </c>
      <c r="Q26" s="98">
        <f>'COGS-PRICE-MARGIN_CWS'!$C41</f>
        <v>0.4</v>
      </c>
      <c r="R26" s="98">
        <f>'COGS-PRICE-MARGIN_CWS'!$C41</f>
        <v>0.4</v>
      </c>
      <c r="S26" s="98">
        <f>'COGS-PRICE-MARGIN_CWS'!$C41</f>
        <v>0.4</v>
      </c>
      <c r="T26" s="98">
        <f>'COGS-PRICE-MARGIN_CWS'!$C41</f>
        <v>0.4</v>
      </c>
      <c r="U26" s="98">
        <f>'COGS-PRICE-MARGIN_CWS'!$C41</f>
        <v>0.4</v>
      </c>
      <c r="V26" s="98">
        <f>'COGS-PRICE-MARGIN_CWS'!$C41</f>
        <v>0.4</v>
      </c>
      <c r="W26" s="98">
        <f>'COGS-PRICE-MARGIN_CWS'!$C41</f>
        <v>0.4</v>
      </c>
      <c r="X26" s="98">
        <f>'COGS-PRICE-MARGIN_CWS'!$C41</f>
        <v>0.4</v>
      </c>
      <c r="Y26" s="98">
        <f>'COGS-PRICE-MARGIN_CWS'!$C41</f>
        <v>0.4</v>
      </c>
      <c r="Z26" s="98">
        <f>'COGS-PRICE-MARGIN_CWS'!$C41</f>
        <v>0.4</v>
      </c>
      <c r="AA26" s="98">
        <f>'COGS-PRICE-MARGIN_CWS'!$C41</f>
        <v>0.4</v>
      </c>
      <c r="AB26" s="98">
        <f>'COGS-PRICE-MARGIN_CWS'!$C41</f>
        <v>0.4</v>
      </c>
      <c r="AC26" s="98">
        <f>'COGS-PRICE-MARGIN_CWS'!$C62</f>
        <v>0.6</v>
      </c>
      <c r="AD26" s="98">
        <f>'COGS-PRICE-MARGIN_CWS'!$C62</f>
        <v>0.6</v>
      </c>
      <c r="AE26" s="98">
        <f>'COGS-PRICE-MARGIN_CWS'!$C62</f>
        <v>0.6</v>
      </c>
      <c r="AF26" s="98">
        <f>'COGS-PRICE-MARGIN_CWS'!$C62</f>
        <v>0.6</v>
      </c>
      <c r="AG26" s="98">
        <f>'COGS-PRICE-MARGIN_CWS'!$C62</f>
        <v>0.6</v>
      </c>
      <c r="AH26" s="98">
        <f>'COGS-PRICE-MARGIN_CWS'!$C62</f>
        <v>0.6</v>
      </c>
      <c r="AI26" s="98">
        <f>'COGS-PRICE-MARGIN_CWS'!$C62</f>
        <v>0.6</v>
      </c>
      <c r="AJ26" s="98">
        <f>'COGS-PRICE-MARGIN_CWS'!$C62</f>
        <v>0.6</v>
      </c>
      <c r="AK26" s="98">
        <f>'COGS-PRICE-MARGIN_CWS'!$C62</f>
        <v>0.6</v>
      </c>
      <c r="AL26" s="98">
        <f>'COGS-PRICE-MARGIN_CWS'!$C62</f>
        <v>0.6</v>
      </c>
      <c r="AM26" s="98">
        <f>'COGS-PRICE-MARGIN_CWS'!$C62</f>
        <v>0.6</v>
      </c>
      <c r="AN26" s="98">
        <f>'COGS-PRICE-MARGIN_CWS'!$C62</f>
        <v>0.6</v>
      </c>
      <c r="AO26" s="98">
        <f>'COGS-PRICE-MARGIN_CWS'!$C83</f>
        <v>0.8</v>
      </c>
      <c r="AP26" s="98">
        <f>'COGS-PRICE-MARGIN_CWS'!$C83</f>
        <v>0.8</v>
      </c>
      <c r="AQ26" s="98">
        <f>'COGS-PRICE-MARGIN_CWS'!$C83</f>
        <v>0.8</v>
      </c>
      <c r="AR26" s="98">
        <f>'COGS-PRICE-MARGIN_CWS'!$C83</f>
        <v>0.8</v>
      </c>
      <c r="AS26" s="98">
        <f>'COGS-PRICE-MARGIN_CWS'!$C83</f>
        <v>0.8</v>
      </c>
      <c r="AT26" s="98">
        <f>'COGS-PRICE-MARGIN_CWS'!$C83</f>
        <v>0.8</v>
      </c>
      <c r="AU26" s="98">
        <f>'COGS-PRICE-MARGIN_CWS'!$C83</f>
        <v>0.8</v>
      </c>
      <c r="AV26" s="98">
        <f>'COGS-PRICE-MARGIN_CWS'!$C83</f>
        <v>0.8</v>
      </c>
      <c r="AW26" s="98">
        <f>'COGS-PRICE-MARGIN_CWS'!$C83</f>
        <v>0.8</v>
      </c>
      <c r="AX26" s="98">
        <f>'COGS-PRICE-MARGIN_CWS'!$C83</f>
        <v>0.8</v>
      </c>
      <c r="AY26" s="98">
        <f>'COGS-PRICE-MARGIN_CWS'!$C83</f>
        <v>0.8</v>
      </c>
      <c r="AZ26" s="98">
        <f>'COGS-PRICE-MARGIN_CWS'!$C83</f>
        <v>0.8</v>
      </c>
      <c r="BA26" s="98">
        <f>'COGS-PRICE-MARGIN_CWS'!$C104</f>
        <v>0.9</v>
      </c>
      <c r="BB26" s="98">
        <f>'COGS-PRICE-MARGIN_CWS'!$C104</f>
        <v>0.9</v>
      </c>
      <c r="BC26" s="98">
        <f>'COGS-PRICE-MARGIN_CWS'!$C104</f>
        <v>0.9</v>
      </c>
      <c r="BD26" s="98">
        <f>'COGS-PRICE-MARGIN_CWS'!$C104</f>
        <v>0.9</v>
      </c>
      <c r="BE26" s="98">
        <f>'COGS-PRICE-MARGIN_CWS'!$C104</f>
        <v>0.9</v>
      </c>
      <c r="BF26" s="98">
        <f>'COGS-PRICE-MARGIN_CWS'!$C104</f>
        <v>0.9</v>
      </c>
      <c r="BG26" s="98">
        <f>'COGS-PRICE-MARGIN_CWS'!$C104</f>
        <v>0.9</v>
      </c>
      <c r="BH26" s="98">
        <f>'COGS-PRICE-MARGIN_CWS'!$C104</f>
        <v>0.9</v>
      </c>
      <c r="BI26" s="98">
        <f>'COGS-PRICE-MARGIN_CWS'!$C104</f>
        <v>0.9</v>
      </c>
      <c r="BJ26" s="98">
        <f>'COGS-PRICE-MARGIN_CWS'!$C104</f>
        <v>0.9</v>
      </c>
      <c r="BK26" s="98">
        <f>'COGS-PRICE-MARGIN_CWS'!$C104</f>
        <v>0.9</v>
      </c>
      <c r="BL26" s="98">
        <f>'COGS-PRICE-MARGIN_CWS'!$C104</f>
        <v>0.9</v>
      </c>
    </row>
    <row r="27" spans="2:65" s="102" customFormat="1" x14ac:dyDescent="0.15">
      <c r="B27" s="299" t="s">
        <v>350</v>
      </c>
      <c r="C27" s="299"/>
      <c r="E27" s="102">
        <f t="shared" ref="E27:AJ27" si="8">E6-E28</f>
        <v>0</v>
      </c>
      <c r="F27" s="102">
        <f t="shared" si="8"/>
        <v>0</v>
      </c>
      <c r="G27" s="102">
        <f t="shared" si="8"/>
        <v>0</v>
      </c>
      <c r="H27" s="102">
        <f t="shared" si="8"/>
        <v>0</v>
      </c>
      <c r="I27" s="102">
        <f t="shared" si="8"/>
        <v>0</v>
      </c>
      <c r="J27" s="102">
        <f t="shared" si="8"/>
        <v>0</v>
      </c>
      <c r="K27" s="102">
        <f t="shared" si="8"/>
        <v>0</v>
      </c>
      <c r="L27" s="102">
        <f t="shared" si="8"/>
        <v>0</v>
      </c>
      <c r="M27" s="102">
        <f t="shared" si="8"/>
        <v>0</v>
      </c>
      <c r="N27" s="102">
        <f t="shared" si="8"/>
        <v>14</v>
      </c>
      <c r="O27" s="102">
        <f t="shared" si="8"/>
        <v>14</v>
      </c>
      <c r="P27" s="102">
        <f t="shared" si="8"/>
        <v>27</v>
      </c>
      <c r="Q27" s="102">
        <f t="shared" si="8"/>
        <v>17</v>
      </c>
      <c r="R27" s="102">
        <f t="shared" si="8"/>
        <v>23</v>
      </c>
      <c r="S27" s="102">
        <f t="shared" si="8"/>
        <v>46</v>
      </c>
      <c r="T27" s="102">
        <f t="shared" si="8"/>
        <v>46</v>
      </c>
      <c r="U27" s="102">
        <f t="shared" si="8"/>
        <v>46</v>
      </c>
      <c r="V27" s="102">
        <f t="shared" si="8"/>
        <v>46</v>
      </c>
      <c r="W27" s="102">
        <f t="shared" si="8"/>
        <v>46</v>
      </c>
      <c r="X27" s="102">
        <f t="shared" si="8"/>
        <v>52</v>
      </c>
      <c r="Y27" s="102">
        <f t="shared" si="8"/>
        <v>58</v>
      </c>
      <c r="Z27" s="102">
        <f t="shared" si="8"/>
        <v>58</v>
      </c>
      <c r="AA27" s="102">
        <f t="shared" si="8"/>
        <v>70</v>
      </c>
      <c r="AB27" s="102">
        <f t="shared" si="8"/>
        <v>70</v>
      </c>
      <c r="AC27" s="102">
        <f t="shared" si="8"/>
        <v>48</v>
      </c>
      <c r="AD27" s="102">
        <f t="shared" si="8"/>
        <v>76</v>
      </c>
      <c r="AE27" s="102">
        <f t="shared" si="8"/>
        <v>86</v>
      </c>
      <c r="AF27" s="102">
        <f t="shared" si="8"/>
        <v>86</v>
      </c>
      <c r="AG27" s="102">
        <f t="shared" si="8"/>
        <v>96</v>
      </c>
      <c r="AH27" s="102">
        <f t="shared" si="8"/>
        <v>96</v>
      </c>
      <c r="AI27" s="102">
        <f t="shared" si="8"/>
        <v>96</v>
      </c>
      <c r="AJ27" s="102">
        <f t="shared" si="8"/>
        <v>86</v>
      </c>
      <c r="AK27" s="102">
        <f t="shared" ref="AK27:BL27" si="9">AK6-AK28</f>
        <v>86</v>
      </c>
      <c r="AL27" s="102">
        <f t="shared" si="9"/>
        <v>76</v>
      </c>
      <c r="AM27" s="102">
        <f t="shared" si="9"/>
        <v>67</v>
      </c>
      <c r="AN27" s="102">
        <f t="shared" si="9"/>
        <v>57</v>
      </c>
      <c r="AO27" s="102">
        <f t="shared" si="9"/>
        <v>37</v>
      </c>
      <c r="AP27" s="102">
        <f t="shared" si="9"/>
        <v>60</v>
      </c>
      <c r="AQ27" s="102">
        <f t="shared" si="9"/>
        <v>67</v>
      </c>
      <c r="AR27" s="102">
        <f t="shared" si="9"/>
        <v>67</v>
      </c>
      <c r="AS27" s="102">
        <f t="shared" si="9"/>
        <v>75</v>
      </c>
      <c r="AT27" s="102">
        <f t="shared" si="9"/>
        <v>75</v>
      </c>
      <c r="AU27" s="102">
        <f t="shared" si="9"/>
        <v>75</v>
      </c>
      <c r="AV27" s="102">
        <f t="shared" si="9"/>
        <v>67</v>
      </c>
      <c r="AW27" s="102">
        <f t="shared" si="9"/>
        <v>67</v>
      </c>
      <c r="AX27" s="102">
        <f t="shared" si="9"/>
        <v>60</v>
      </c>
      <c r="AY27" s="102">
        <f t="shared" si="9"/>
        <v>52</v>
      </c>
      <c r="AZ27" s="102">
        <f t="shared" si="9"/>
        <v>45</v>
      </c>
      <c r="BA27" s="102">
        <f t="shared" si="9"/>
        <v>27</v>
      </c>
      <c r="BB27" s="102">
        <f t="shared" si="9"/>
        <v>43</v>
      </c>
      <c r="BC27" s="102">
        <f t="shared" si="9"/>
        <v>48</v>
      </c>
      <c r="BD27" s="102">
        <f t="shared" si="9"/>
        <v>48</v>
      </c>
      <c r="BE27" s="102">
        <f t="shared" si="9"/>
        <v>54</v>
      </c>
      <c r="BF27" s="102">
        <f t="shared" si="9"/>
        <v>54</v>
      </c>
      <c r="BG27" s="102">
        <f t="shared" si="9"/>
        <v>54</v>
      </c>
      <c r="BH27" s="102">
        <f t="shared" si="9"/>
        <v>48</v>
      </c>
      <c r="BI27" s="102">
        <f t="shared" si="9"/>
        <v>48</v>
      </c>
      <c r="BJ27" s="102">
        <f t="shared" si="9"/>
        <v>43</v>
      </c>
      <c r="BK27" s="102">
        <f t="shared" si="9"/>
        <v>37</v>
      </c>
      <c r="BL27" s="102">
        <f t="shared" si="9"/>
        <v>32</v>
      </c>
      <c r="BM27" s="103">
        <f>SUM(E27:BL27)</f>
        <v>2872</v>
      </c>
    </row>
    <row r="28" spans="2:65" s="102" customFormat="1" x14ac:dyDescent="0.15">
      <c r="B28" s="299" t="s">
        <v>352</v>
      </c>
      <c r="C28" s="299"/>
      <c r="E28" s="102">
        <f>ROUNDUP(+E6*E26,0)</f>
        <v>0</v>
      </c>
      <c r="F28" s="102">
        <f t="shared" ref="F28:BL28" si="10">ROUNDUP(+F6*F26,0)</f>
        <v>0</v>
      </c>
      <c r="G28" s="102">
        <f t="shared" si="10"/>
        <v>0</v>
      </c>
      <c r="H28" s="102">
        <f t="shared" si="10"/>
        <v>0</v>
      </c>
      <c r="I28" s="102">
        <f t="shared" si="10"/>
        <v>0</v>
      </c>
      <c r="J28" s="102">
        <f t="shared" si="10"/>
        <v>0</v>
      </c>
      <c r="K28" s="102">
        <f t="shared" si="10"/>
        <v>0</v>
      </c>
      <c r="L28" s="102">
        <f t="shared" si="10"/>
        <v>0</v>
      </c>
      <c r="M28" s="102">
        <f t="shared" si="10"/>
        <v>0</v>
      </c>
      <c r="N28" s="102">
        <f t="shared" si="10"/>
        <v>5</v>
      </c>
      <c r="O28" s="102">
        <f t="shared" si="10"/>
        <v>5</v>
      </c>
      <c r="P28" s="102">
        <f t="shared" si="10"/>
        <v>10</v>
      </c>
      <c r="Q28" s="102">
        <f t="shared" si="10"/>
        <v>12</v>
      </c>
      <c r="R28" s="102">
        <f t="shared" si="10"/>
        <v>16</v>
      </c>
      <c r="S28" s="102">
        <f t="shared" si="10"/>
        <v>32</v>
      </c>
      <c r="T28" s="102">
        <f t="shared" si="10"/>
        <v>32</v>
      </c>
      <c r="U28" s="102">
        <f t="shared" si="10"/>
        <v>32</v>
      </c>
      <c r="V28" s="102">
        <f t="shared" si="10"/>
        <v>32</v>
      </c>
      <c r="W28" s="102">
        <f t="shared" si="10"/>
        <v>32</v>
      </c>
      <c r="X28" s="102">
        <f t="shared" si="10"/>
        <v>36</v>
      </c>
      <c r="Y28" s="102">
        <f t="shared" si="10"/>
        <v>40</v>
      </c>
      <c r="Z28" s="102">
        <f t="shared" si="10"/>
        <v>40</v>
      </c>
      <c r="AA28" s="102">
        <f t="shared" si="10"/>
        <v>47</v>
      </c>
      <c r="AB28" s="102">
        <f t="shared" si="10"/>
        <v>47</v>
      </c>
      <c r="AC28" s="102">
        <f t="shared" si="10"/>
        <v>72</v>
      </c>
      <c r="AD28" s="102">
        <f t="shared" si="10"/>
        <v>116</v>
      </c>
      <c r="AE28" s="102">
        <f t="shared" si="10"/>
        <v>130</v>
      </c>
      <c r="AF28" s="102">
        <f t="shared" si="10"/>
        <v>130</v>
      </c>
      <c r="AG28" s="102">
        <f t="shared" si="10"/>
        <v>144</v>
      </c>
      <c r="AH28" s="102">
        <f t="shared" si="10"/>
        <v>144</v>
      </c>
      <c r="AI28" s="102">
        <f t="shared" si="10"/>
        <v>144</v>
      </c>
      <c r="AJ28" s="102">
        <f t="shared" si="10"/>
        <v>130</v>
      </c>
      <c r="AK28" s="102">
        <f t="shared" si="10"/>
        <v>130</v>
      </c>
      <c r="AL28" s="102">
        <f t="shared" si="10"/>
        <v>116</v>
      </c>
      <c r="AM28" s="102">
        <f t="shared" si="10"/>
        <v>101</v>
      </c>
      <c r="AN28" s="102">
        <f t="shared" si="10"/>
        <v>87</v>
      </c>
      <c r="AO28" s="102">
        <f t="shared" si="10"/>
        <v>151</v>
      </c>
      <c r="AP28" s="102">
        <f t="shared" si="10"/>
        <v>240</v>
      </c>
      <c r="AQ28" s="102">
        <f t="shared" si="10"/>
        <v>271</v>
      </c>
      <c r="AR28" s="102">
        <f t="shared" si="10"/>
        <v>271</v>
      </c>
      <c r="AS28" s="102">
        <f t="shared" si="10"/>
        <v>300</v>
      </c>
      <c r="AT28" s="102">
        <f t="shared" si="10"/>
        <v>300</v>
      </c>
      <c r="AU28" s="102">
        <f t="shared" si="10"/>
        <v>300</v>
      </c>
      <c r="AV28" s="102">
        <f t="shared" si="10"/>
        <v>271</v>
      </c>
      <c r="AW28" s="102">
        <f t="shared" si="10"/>
        <v>271</v>
      </c>
      <c r="AX28" s="102">
        <f t="shared" si="10"/>
        <v>240</v>
      </c>
      <c r="AY28" s="102">
        <f t="shared" si="10"/>
        <v>211</v>
      </c>
      <c r="AZ28" s="102">
        <f t="shared" si="10"/>
        <v>180</v>
      </c>
      <c r="BA28" s="102">
        <f t="shared" si="10"/>
        <v>243</v>
      </c>
      <c r="BB28" s="102">
        <f t="shared" si="10"/>
        <v>389</v>
      </c>
      <c r="BC28" s="102">
        <f t="shared" si="10"/>
        <v>438</v>
      </c>
      <c r="BD28" s="102">
        <f t="shared" si="10"/>
        <v>438</v>
      </c>
      <c r="BE28" s="102">
        <f t="shared" si="10"/>
        <v>486</v>
      </c>
      <c r="BF28" s="102">
        <f t="shared" si="10"/>
        <v>486</v>
      </c>
      <c r="BG28" s="102">
        <f t="shared" si="10"/>
        <v>486</v>
      </c>
      <c r="BH28" s="102">
        <f t="shared" si="10"/>
        <v>438</v>
      </c>
      <c r="BI28" s="102">
        <f t="shared" si="10"/>
        <v>438</v>
      </c>
      <c r="BJ28" s="102">
        <f t="shared" si="10"/>
        <v>389</v>
      </c>
      <c r="BK28" s="102">
        <f t="shared" si="10"/>
        <v>341</v>
      </c>
      <c r="BL28" s="102">
        <f t="shared" si="10"/>
        <v>292</v>
      </c>
      <c r="BM28" s="103">
        <f>SUM(E28:BL28)</f>
        <v>9732</v>
      </c>
    </row>
    <row r="29" spans="2:65" x14ac:dyDescent="0.15">
      <c r="B29" s="47"/>
      <c r="C29" s="47"/>
    </row>
    <row r="30" spans="2:65" x14ac:dyDescent="0.15">
      <c r="B30" s="14" t="s">
        <v>339</v>
      </c>
      <c r="C30" s="14"/>
    </row>
    <row r="31" spans="2:65" x14ac:dyDescent="0.15">
      <c r="B31" s="14"/>
      <c r="C31" s="14"/>
    </row>
    <row r="32" spans="2:65" x14ac:dyDescent="0.15">
      <c r="B32" s="47" t="s">
        <v>322</v>
      </c>
      <c r="C32" s="47"/>
      <c r="E32" s="90">
        <f>'COGS-PRICE-MARGIN_CWS'!$C12*E27</f>
        <v>0</v>
      </c>
      <c r="F32" s="90">
        <f>'COGS-PRICE-MARGIN_CWS'!$C12*F27</f>
        <v>0</v>
      </c>
      <c r="G32" s="90">
        <f>'COGS-PRICE-MARGIN_CWS'!$C12*G27</f>
        <v>0</v>
      </c>
      <c r="H32" s="90">
        <f>'COGS-PRICE-MARGIN_CWS'!$C12*H27</f>
        <v>0</v>
      </c>
      <c r="I32" s="90">
        <f>'COGS-PRICE-MARGIN_CWS'!$C12*I27</f>
        <v>0</v>
      </c>
      <c r="J32" s="90">
        <f>'COGS-PRICE-MARGIN_CWS'!$C12*J27</f>
        <v>0</v>
      </c>
      <c r="K32" s="90">
        <f>'COGS-PRICE-MARGIN_CWS'!$C12*K27</f>
        <v>0</v>
      </c>
      <c r="L32" s="90">
        <f>'COGS-PRICE-MARGIN_CWS'!$C12*L27</f>
        <v>0</v>
      </c>
      <c r="M32" s="90">
        <f>'COGS-PRICE-MARGIN_CWS'!$C12*M27</f>
        <v>0</v>
      </c>
      <c r="N32" s="90">
        <f>'COGS-PRICE-MARGIN_CWS'!$C12*N27</f>
        <v>3500</v>
      </c>
      <c r="O32" s="90">
        <f>'COGS-PRICE-MARGIN_CWS'!$C12*O27</f>
        <v>3500</v>
      </c>
      <c r="P32" s="90">
        <f>'COGS-PRICE-MARGIN_CWS'!$C12*P27</f>
        <v>6750</v>
      </c>
      <c r="Q32" s="90">
        <f>'COGS-PRICE-MARGIN_CWS'!$C33*Q27</f>
        <v>4250</v>
      </c>
      <c r="R32" s="90">
        <f>'COGS-PRICE-MARGIN_CWS'!$C33*R27</f>
        <v>5750</v>
      </c>
      <c r="S32" s="90">
        <f>'COGS-PRICE-MARGIN_CWS'!$C33*S27</f>
        <v>11500</v>
      </c>
      <c r="T32" s="90">
        <f>'COGS-PRICE-MARGIN_CWS'!$C33*T27</f>
        <v>11500</v>
      </c>
      <c r="U32" s="90">
        <f>'COGS-PRICE-MARGIN_CWS'!$C33*U27</f>
        <v>11500</v>
      </c>
      <c r="V32" s="90">
        <f>'COGS-PRICE-MARGIN_CWS'!$C33*V27</f>
        <v>11500</v>
      </c>
      <c r="W32" s="90">
        <f>'COGS-PRICE-MARGIN_CWS'!$C33*W27</f>
        <v>11500</v>
      </c>
      <c r="X32" s="90">
        <f>'COGS-PRICE-MARGIN_CWS'!$C33*X27</f>
        <v>13000</v>
      </c>
      <c r="Y32" s="90">
        <f>'COGS-PRICE-MARGIN_CWS'!$C33*Y27</f>
        <v>14500</v>
      </c>
      <c r="Z32" s="90">
        <f>'COGS-PRICE-MARGIN_CWS'!$C33*Z27</f>
        <v>14500</v>
      </c>
      <c r="AA32" s="90">
        <f>'COGS-PRICE-MARGIN_CWS'!$C33*AA27</f>
        <v>17500</v>
      </c>
      <c r="AB32" s="90">
        <f>'COGS-PRICE-MARGIN_CWS'!$C33*AB27</f>
        <v>17500</v>
      </c>
      <c r="AC32" s="90">
        <f>'COGS-PRICE-MARGIN_CWS'!$C54*AC27</f>
        <v>12000</v>
      </c>
      <c r="AD32" s="90">
        <f>'COGS-PRICE-MARGIN_CWS'!$C54*AD27</f>
        <v>19000</v>
      </c>
      <c r="AE32" s="90">
        <f>'COGS-PRICE-MARGIN_CWS'!$C54*AE27</f>
        <v>21500</v>
      </c>
      <c r="AF32" s="90">
        <f>'COGS-PRICE-MARGIN_CWS'!$C54*AF27</f>
        <v>21500</v>
      </c>
      <c r="AG32" s="90">
        <f>'COGS-PRICE-MARGIN_CWS'!$C54*AG27</f>
        <v>24000</v>
      </c>
      <c r="AH32" s="90">
        <f>'COGS-PRICE-MARGIN_CWS'!$C54*AH27</f>
        <v>24000</v>
      </c>
      <c r="AI32" s="90">
        <f>'COGS-PRICE-MARGIN_CWS'!$C54*AI27</f>
        <v>24000</v>
      </c>
      <c r="AJ32" s="90">
        <f>'COGS-PRICE-MARGIN_CWS'!$C54*AJ27</f>
        <v>21500</v>
      </c>
      <c r="AK32" s="90">
        <f>'COGS-PRICE-MARGIN_CWS'!$C54*AK27</f>
        <v>21500</v>
      </c>
      <c r="AL32" s="90">
        <f>'COGS-PRICE-MARGIN_CWS'!$C54*AL27</f>
        <v>19000</v>
      </c>
      <c r="AM32" s="90">
        <f>'COGS-PRICE-MARGIN_CWS'!$C54*AM27</f>
        <v>16750</v>
      </c>
      <c r="AN32" s="90">
        <f>'COGS-PRICE-MARGIN_CWS'!$C54*AN27</f>
        <v>14250</v>
      </c>
      <c r="AO32" s="90">
        <f>'COGS-PRICE-MARGIN_CWS'!$C75*AO27</f>
        <v>12950</v>
      </c>
      <c r="AP32" s="90">
        <f>'COGS-PRICE-MARGIN_CWS'!$C75*AP27</f>
        <v>21000</v>
      </c>
      <c r="AQ32" s="90">
        <f>'COGS-PRICE-MARGIN_CWS'!$C75*AQ27</f>
        <v>23450</v>
      </c>
      <c r="AR32" s="90">
        <f>'COGS-PRICE-MARGIN_CWS'!$C75*AR27</f>
        <v>23450</v>
      </c>
      <c r="AS32" s="90">
        <f>'COGS-PRICE-MARGIN_CWS'!$C75*AS27</f>
        <v>26250</v>
      </c>
      <c r="AT32" s="90">
        <f>'COGS-PRICE-MARGIN_CWS'!$C75*AT27</f>
        <v>26250</v>
      </c>
      <c r="AU32" s="90">
        <f>'COGS-PRICE-MARGIN_CWS'!$C75*AU27</f>
        <v>26250</v>
      </c>
      <c r="AV32" s="90">
        <f>'COGS-PRICE-MARGIN_CWS'!$C75*AV27</f>
        <v>23450</v>
      </c>
      <c r="AW32" s="90">
        <f>'COGS-PRICE-MARGIN_CWS'!$C75*AW27</f>
        <v>23450</v>
      </c>
      <c r="AX32" s="90">
        <f>'COGS-PRICE-MARGIN_CWS'!$C75*AX27</f>
        <v>21000</v>
      </c>
      <c r="AY32" s="90">
        <f>'COGS-PRICE-MARGIN_CWS'!$C75*AY27</f>
        <v>18200</v>
      </c>
      <c r="AZ32" s="90">
        <f>'COGS-PRICE-MARGIN_CWS'!$C75*AZ27</f>
        <v>15750</v>
      </c>
      <c r="BA32" s="90">
        <f>'COGS-PRICE-MARGIN_CWS'!$C96*BA27</f>
        <v>9450</v>
      </c>
      <c r="BB32" s="90">
        <f>'COGS-PRICE-MARGIN_CWS'!$C96*BB27</f>
        <v>15050</v>
      </c>
      <c r="BC32" s="90">
        <f>'COGS-PRICE-MARGIN_CWS'!$C96*BC27</f>
        <v>16800</v>
      </c>
      <c r="BD32" s="90">
        <f>'COGS-PRICE-MARGIN_CWS'!$C96*BD27</f>
        <v>16800</v>
      </c>
      <c r="BE32" s="90">
        <f>'COGS-PRICE-MARGIN_CWS'!$C96*BE27</f>
        <v>18900</v>
      </c>
      <c r="BF32" s="90">
        <f>'COGS-PRICE-MARGIN_CWS'!$C96*BF27</f>
        <v>18900</v>
      </c>
      <c r="BG32" s="90">
        <f>'COGS-PRICE-MARGIN_CWS'!$C96*BG27</f>
        <v>18900</v>
      </c>
      <c r="BH32" s="90">
        <f>'COGS-PRICE-MARGIN_CWS'!$C96*BH27</f>
        <v>16800</v>
      </c>
      <c r="BI32" s="90">
        <f>'COGS-PRICE-MARGIN_CWS'!$C96*BI27</f>
        <v>16800</v>
      </c>
      <c r="BJ32" s="90">
        <f>'COGS-PRICE-MARGIN_CWS'!$C96*BJ27</f>
        <v>15050</v>
      </c>
      <c r="BK32" s="90">
        <f>'COGS-PRICE-MARGIN_CWS'!$C96*BK27</f>
        <v>12950</v>
      </c>
      <c r="BL32" s="90">
        <f>'COGS-PRICE-MARGIN_CWS'!$C96*BL27</f>
        <v>11200</v>
      </c>
      <c r="BM32" s="118">
        <f>SUM(E32:BL32)</f>
        <v>846300</v>
      </c>
    </row>
    <row r="33" spans="2:66" x14ac:dyDescent="0.15">
      <c r="B33" s="47" t="s">
        <v>347</v>
      </c>
      <c r="C33" s="47"/>
      <c r="E33" s="98">
        <f>'COGS-PRICE-MARGIN_CWS'!$D12</f>
        <v>0.6</v>
      </c>
      <c r="F33" s="98">
        <f>'COGS-PRICE-MARGIN_CWS'!$D12</f>
        <v>0.6</v>
      </c>
      <c r="G33" s="98">
        <f>'COGS-PRICE-MARGIN_CWS'!$D12</f>
        <v>0.6</v>
      </c>
      <c r="H33" s="98">
        <f>'COGS-PRICE-MARGIN_CWS'!$D12</f>
        <v>0.6</v>
      </c>
      <c r="I33" s="98">
        <f>'COGS-PRICE-MARGIN_CWS'!$D12</f>
        <v>0.6</v>
      </c>
      <c r="J33" s="98">
        <f>'COGS-PRICE-MARGIN_CWS'!$D12</f>
        <v>0.6</v>
      </c>
      <c r="K33" s="98">
        <f>'COGS-PRICE-MARGIN_CWS'!$D12</f>
        <v>0.6</v>
      </c>
      <c r="L33" s="98">
        <f>'COGS-PRICE-MARGIN_CWS'!$D12</f>
        <v>0.6</v>
      </c>
      <c r="M33" s="98">
        <f>'COGS-PRICE-MARGIN_CWS'!$D12</f>
        <v>0.6</v>
      </c>
      <c r="N33" s="98">
        <f>'COGS-PRICE-MARGIN_CWS'!$D12</f>
        <v>0.6</v>
      </c>
      <c r="O33" s="98">
        <f>'COGS-PRICE-MARGIN_CWS'!$D12</f>
        <v>0.6</v>
      </c>
      <c r="P33" s="98">
        <f>'COGS-PRICE-MARGIN_CWS'!$D12</f>
        <v>0.6</v>
      </c>
      <c r="Q33" s="98">
        <f>'COGS-PRICE-MARGIN_CWS'!$D33</f>
        <v>0.25</v>
      </c>
      <c r="R33" s="98">
        <f>'COGS-PRICE-MARGIN_CWS'!$D33</f>
        <v>0.25</v>
      </c>
      <c r="S33" s="98">
        <f>'COGS-PRICE-MARGIN_CWS'!$D33</f>
        <v>0.25</v>
      </c>
      <c r="T33" s="98">
        <f>'COGS-PRICE-MARGIN_CWS'!$D33</f>
        <v>0.25</v>
      </c>
      <c r="U33" s="98">
        <f>'COGS-PRICE-MARGIN_CWS'!$D33</f>
        <v>0.25</v>
      </c>
      <c r="V33" s="98">
        <f>'COGS-PRICE-MARGIN_CWS'!$D33</f>
        <v>0.25</v>
      </c>
      <c r="W33" s="98">
        <f>'COGS-PRICE-MARGIN_CWS'!$D33</f>
        <v>0.25</v>
      </c>
      <c r="X33" s="98">
        <f>'COGS-PRICE-MARGIN_CWS'!$D33</f>
        <v>0.25</v>
      </c>
      <c r="Y33" s="98">
        <f>'COGS-PRICE-MARGIN_CWS'!$D33</f>
        <v>0.25</v>
      </c>
      <c r="Z33" s="98">
        <f>'COGS-PRICE-MARGIN_CWS'!$D33</f>
        <v>0.25</v>
      </c>
      <c r="AA33" s="98">
        <f>'COGS-PRICE-MARGIN_CWS'!$D33</f>
        <v>0.25</v>
      </c>
      <c r="AB33" s="98">
        <f>'COGS-PRICE-MARGIN_CWS'!$D33</f>
        <v>0.25</v>
      </c>
      <c r="AC33" s="98">
        <f>'COGS-PRICE-MARGIN_CWS'!$D54</f>
        <v>0.15</v>
      </c>
      <c r="AD33" s="98">
        <f>'COGS-PRICE-MARGIN_CWS'!$D54</f>
        <v>0.15</v>
      </c>
      <c r="AE33" s="98">
        <f>'COGS-PRICE-MARGIN_CWS'!$D54</f>
        <v>0.15</v>
      </c>
      <c r="AF33" s="98">
        <f>'COGS-PRICE-MARGIN_CWS'!$D54</f>
        <v>0.15</v>
      </c>
      <c r="AG33" s="98">
        <f>'COGS-PRICE-MARGIN_CWS'!$D54</f>
        <v>0.15</v>
      </c>
      <c r="AH33" s="98">
        <f>'COGS-PRICE-MARGIN_CWS'!$D54</f>
        <v>0.15</v>
      </c>
      <c r="AI33" s="98">
        <f>'COGS-PRICE-MARGIN_CWS'!$D54</f>
        <v>0.15</v>
      </c>
      <c r="AJ33" s="98">
        <f>'COGS-PRICE-MARGIN_CWS'!$D54</f>
        <v>0.15</v>
      </c>
      <c r="AK33" s="98">
        <f>'COGS-PRICE-MARGIN_CWS'!$D54</f>
        <v>0.15</v>
      </c>
      <c r="AL33" s="98">
        <f>'COGS-PRICE-MARGIN_CWS'!$D54</f>
        <v>0.15</v>
      </c>
      <c r="AM33" s="98">
        <f>'COGS-PRICE-MARGIN_CWS'!$D54</f>
        <v>0.15</v>
      </c>
      <c r="AN33" s="98">
        <f>'COGS-PRICE-MARGIN_CWS'!$D54</f>
        <v>0.15</v>
      </c>
      <c r="AO33" s="98">
        <f>'COGS-PRICE-MARGIN_CWS'!$D75</f>
        <v>0.1</v>
      </c>
      <c r="AP33" s="98">
        <f>'COGS-PRICE-MARGIN_CWS'!$D75</f>
        <v>0.1</v>
      </c>
      <c r="AQ33" s="98">
        <f>'COGS-PRICE-MARGIN_CWS'!$D75</f>
        <v>0.1</v>
      </c>
      <c r="AR33" s="98">
        <f>'COGS-PRICE-MARGIN_CWS'!$D75</f>
        <v>0.1</v>
      </c>
      <c r="AS33" s="98">
        <f>'COGS-PRICE-MARGIN_CWS'!$D75</f>
        <v>0.1</v>
      </c>
      <c r="AT33" s="98">
        <f>'COGS-PRICE-MARGIN_CWS'!$D75</f>
        <v>0.1</v>
      </c>
      <c r="AU33" s="98">
        <f>'COGS-PRICE-MARGIN_CWS'!$D75</f>
        <v>0.1</v>
      </c>
      <c r="AV33" s="98">
        <f>'COGS-PRICE-MARGIN_CWS'!$D75</f>
        <v>0.1</v>
      </c>
      <c r="AW33" s="98">
        <f>'COGS-PRICE-MARGIN_CWS'!$D75</f>
        <v>0.1</v>
      </c>
      <c r="AX33" s="98">
        <f>'COGS-PRICE-MARGIN_CWS'!$D75</f>
        <v>0.1</v>
      </c>
      <c r="AY33" s="98">
        <f>'COGS-PRICE-MARGIN_CWS'!$D75</f>
        <v>0.1</v>
      </c>
      <c r="AZ33" s="98">
        <f>'COGS-PRICE-MARGIN_CWS'!$D75</f>
        <v>0.1</v>
      </c>
      <c r="BA33" s="98">
        <f>'COGS-PRICE-MARGIN_CWS'!$D96</f>
        <v>0.1</v>
      </c>
      <c r="BB33" s="98">
        <f>'COGS-PRICE-MARGIN_CWS'!$D96</f>
        <v>0.1</v>
      </c>
      <c r="BC33" s="98">
        <f>'COGS-PRICE-MARGIN_CWS'!$D96</f>
        <v>0.1</v>
      </c>
      <c r="BD33" s="98">
        <f>'COGS-PRICE-MARGIN_CWS'!$D96</f>
        <v>0.1</v>
      </c>
      <c r="BE33" s="98">
        <f>'COGS-PRICE-MARGIN_CWS'!$D96</f>
        <v>0.1</v>
      </c>
      <c r="BF33" s="98">
        <f>'COGS-PRICE-MARGIN_CWS'!$D96</f>
        <v>0.1</v>
      </c>
      <c r="BG33" s="98">
        <f>'COGS-PRICE-MARGIN_CWS'!$D96</f>
        <v>0.1</v>
      </c>
      <c r="BH33" s="98">
        <f>'COGS-PRICE-MARGIN_CWS'!$D96</f>
        <v>0.1</v>
      </c>
      <c r="BI33" s="98">
        <f>'COGS-PRICE-MARGIN_CWS'!$D96</f>
        <v>0.1</v>
      </c>
      <c r="BJ33" s="98">
        <f>'COGS-PRICE-MARGIN_CWS'!$D96</f>
        <v>0.1</v>
      </c>
      <c r="BK33" s="98">
        <f>'COGS-PRICE-MARGIN_CWS'!$D96</f>
        <v>0.1</v>
      </c>
      <c r="BL33" s="98">
        <f>'COGS-PRICE-MARGIN_CWS'!$D96</f>
        <v>0.1</v>
      </c>
    </row>
    <row r="34" spans="2:66" x14ac:dyDescent="0.15">
      <c r="B34" s="47" t="s">
        <v>355</v>
      </c>
      <c r="C34" s="47"/>
      <c r="E34" s="90">
        <f t="shared" ref="E34:AJ34" si="11">E32*(1-E33)</f>
        <v>0</v>
      </c>
      <c r="F34" s="90">
        <f t="shared" si="11"/>
        <v>0</v>
      </c>
      <c r="G34" s="90">
        <f t="shared" si="11"/>
        <v>0</v>
      </c>
      <c r="H34" s="90">
        <f t="shared" si="11"/>
        <v>0</v>
      </c>
      <c r="I34" s="90">
        <f t="shared" si="11"/>
        <v>0</v>
      </c>
      <c r="J34" s="90">
        <f t="shared" si="11"/>
        <v>0</v>
      </c>
      <c r="K34" s="90">
        <f t="shared" si="11"/>
        <v>0</v>
      </c>
      <c r="L34" s="90">
        <f t="shared" si="11"/>
        <v>0</v>
      </c>
      <c r="M34" s="90">
        <f t="shared" si="11"/>
        <v>0</v>
      </c>
      <c r="N34" s="90">
        <f t="shared" si="11"/>
        <v>1400</v>
      </c>
      <c r="O34" s="90">
        <f t="shared" si="11"/>
        <v>1400</v>
      </c>
      <c r="P34" s="90">
        <f t="shared" si="11"/>
        <v>2700</v>
      </c>
      <c r="Q34" s="90">
        <f t="shared" si="11"/>
        <v>3187.5</v>
      </c>
      <c r="R34" s="90">
        <f t="shared" si="11"/>
        <v>4312.5</v>
      </c>
      <c r="S34" s="90">
        <f t="shared" si="11"/>
        <v>8625</v>
      </c>
      <c r="T34" s="90">
        <f t="shared" si="11"/>
        <v>8625</v>
      </c>
      <c r="U34" s="90">
        <f t="shared" si="11"/>
        <v>8625</v>
      </c>
      <c r="V34" s="90">
        <f t="shared" si="11"/>
        <v>8625</v>
      </c>
      <c r="W34" s="90">
        <f t="shared" si="11"/>
        <v>8625</v>
      </c>
      <c r="X34" s="90">
        <f t="shared" si="11"/>
        <v>9750</v>
      </c>
      <c r="Y34" s="90">
        <f t="shared" si="11"/>
        <v>10875</v>
      </c>
      <c r="Z34" s="90">
        <f t="shared" si="11"/>
        <v>10875</v>
      </c>
      <c r="AA34" s="90">
        <f t="shared" si="11"/>
        <v>13125</v>
      </c>
      <c r="AB34" s="90">
        <f t="shared" si="11"/>
        <v>13125</v>
      </c>
      <c r="AC34" s="90">
        <f t="shared" si="11"/>
        <v>10200</v>
      </c>
      <c r="AD34" s="90">
        <f t="shared" si="11"/>
        <v>16150</v>
      </c>
      <c r="AE34" s="90">
        <f t="shared" si="11"/>
        <v>18275</v>
      </c>
      <c r="AF34" s="90">
        <f t="shared" si="11"/>
        <v>18275</v>
      </c>
      <c r="AG34" s="90">
        <f t="shared" si="11"/>
        <v>20400</v>
      </c>
      <c r="AH34" s="90">
        <f t="shared" si="11"/>
        <v>20400</v>
      </c>
      <c r="AI34" s="90">
        <f t="shared" si="11"/>
        <v>20400</v>
      </c>
      <c r="AJ34" s="90">
        <f t="shared" si="11"/>
        <v>18275</v>
      </c>
      <c r="AK34" s="90">
        <f t="shared" ref="AK34:BL34" si="12">AK32*(1-AK33)</f>
        <v>18275</v>
      </c>
      <c r="AL34" s="90">
        <f t="shared" si="12"/>
        <v>16150</v>
      </c>
      <c r="AM34" s="90">
        <f t="shared" si="12"/>
        <v>14237.5</v>
      </c>
      <c r="AN34" s="90">
        <f t="shared" si="12"/>
        <v>12112.5</v>
      </c>
      <c r="AO34" s="90">
        <f t="shared" si="12"/>
        <v>11655</v>
      </c>
      <c r="AP34" s="90">
        <f t="shared" si="12"/>
        <v>18900</v>
      </c>
      <c r="AQ34" s="90">
        <f t="shared" si="12"/>
        <v>21105</v>
      </c>
      <c r="AR34" s="90">
        <f t="shared" si="12"/>
        <v>21105</v>
      </c>
      <c r="AS34" s="90">
        <f t="shared" si="12"/>
        <v>23625</v>
      </c>
      <c r="AT34" s="90">
        <f t="shared" si="12"/>
        <v>23625</v>
      </c>
      <c r="AU34" s="90">
        <f t="shared" si="12"/>
        <v>23625</v>
      </c>
      <c r="AV34" s="90">
        <f t="shared" si="12"/>
        <v>21105</v>
      </c>
      <c r="AW34" s="90">
        <f t="shared" si="12"/>
        <v>21105</v>
      </c>
      <c r="AX34" s="90">
        <f t="shared" si="12"/>
        <v>18900</v>
      </c>
      <c r="AY34" s="90">
        <f t="shared" si="12"/>
        <v>16380</v>
      </c>
      <c r="AZ34" s="90">
        <f t="shared" si="12"/>
        <v>14175</v>
      </c>
      <c r="BA34" s="90">
        <f t="shared" si="12"/>
        <v>8505</v>
      </c>
      <c r="BB34" s="90">
        <f t="shared" si="12"/>
        <v>13545</v>
      </c>
      <c r="BC34" s="90">
        <f t="shared" si="12"/>
        <v>15120</v>
      </c>
      <c r="BD34" s="90">
        <f t="shared" si="12"/>
        <v>15120</v>
      </c>
      <c r="BE34" s="90">
        <f t="shared" si="12"/>
        <v>17010</v>
      </c>
      <c r="BF34" s="90">
        <f t="shared" si="12"/>
        <v>17010</v>
      </c>
      <c r="BG34" s="90">
        <f t="shared" si="12"/>
        <v>17010</v>
      </c>
      <c r="BH34" s="90">
        <f t="shared" si="12"/>
        <v>15120</v>
      </c>
      <c r="BI34" s="90">
        <f t="shared" si="12"/>
        <v>15120</v>
      </c>
      <c r="BJ34" s="90">
        <f t="shared" si="12"/>
        <v>13545</v>
      </c>
      <c r="BK34" s="90">
        <f t="shared" si="12"/>
        <v>11655</v>
      </c>
      <c r="BL34" s="90">
        <f t="shared" si="12"/>
        <v>10080</v>
      </c>
      <c r="BM34" s="118">
        <f>SUM(E34:BL34)</f>
        <v>721170</v>
      </c>
    </row>
    <row r="35" spans="2:66" x14ac:dyDescent="0.15">
      <c r="B35" s="47" t="s">
        <v>370</v>
      </c>
      <c r="C35" s="47"/>
      <c r="E35" s="90">
        <f>'REV-REC-MAINT_CWS'!F69</f>
        <v>0</v>
      </c>
      <c r="F35" s="90">
        <f>'REV-REC-MAINT_CWS'!G69</f>
        <v>0</v>
      </c>
      <c r="G35" s="90">
        <f>'REV-REC-MAINT_CWS'!H69</f>
        <v>0</v>
      </c>
      <c r="H35" s="90">
        <f>'REV-REC-MAINT_CWS'!I69</f>
        <v>0</v>
      </c>
      <c r="I35" s="90">
        <f>'REV-REC-MAINT_CWS'!J69</f>
        <v>0</v>
      </c>
      <c r="J35" s="90">
        <f>'REV-REC-MAINT_CWS'!K69</f>
        <v>0</v>
      </c>
      <c r="K35" s="90">
        <f>'REV-REC-MAINT_CWS'!L69</f>
        <v>0</v>
      </c>
      <c r="L35" s="90">
        <f>'REV-REC-MAINT_CWS'!M69</f>
        <v>0</v>
      </c>
      <c r="M35" s="90">
        <f>'REV-REC-MAINT_CWS'!N69</f>
        <v>0</v>
      </c>
      <c r="N35" s="90">
        <f>'REV-REC-MAINT_CWS'!O69</f>
        <v>350</v>
      </c>
      <c r="O35" s="90">
        <f>'REV-REC-MAINT_CWS'!P69</f>
        <v>350</v>
      </c>
      <c r="P35" s="90">
        <f>'REV-REC-MAINT_CWS'!Q69</f>
        <v>675</v>
      </c>
      <c r="Q35" s="90">
        <f>'REV-REC-MAINT_CWS'!R69</f>
        <v>425</v>
      </c>
      <c r="R35" s="90">
        <f>'REV-REC-MAINT_CWS'!S69</f>
        <v>575</v>
      </c>
      <c r="S35" s="90">
        <f>'REV-REC-MAINT_CWS'!T69</f>
        <v>1150</v>
      </c>
      <c r="T35" s="90">
        <f>'REV-REC-MAINT_CWS'!U69</f>
        <v>1150</v>
      </c>
      <c r="U35" s="90">
        <f>'REV-REC-MAINT_CWS'!V69</f>
        <v>1150</v>
      </c>
      <c r="V35" s="90">
        <f>'REV-REC-MAINT_CWS'!W69</f>
        <v>1150</v>
      </c>
      <c r="W35" s="90">
        <f>'REV-REC-MAINT_CWS'!X69</f>
        <v>1150</v>
      </c>
      <c r="X35" s="90">
        <f>'REV-REC-MAINT_CWS'!Y69</f>
        <v>1300</v>
      </c>
      <c r="Y35" s="90">
        <f>'REV-REC-MAINT_CWS'!Z69</f>
        <v>1450</v>
      </c>
      <c r="Z35" s="90">
        <f>'REV-REC-MAINT_CWS'!AA69</f>
        <v>1800</v>
      </c>
      <c r="AA35" s="90">
        <f>'REV-REC-MAINT_CWS'!AB69</f>
        <v>2100</v>
      </c>
      <c r="AB35" s="90">
        <f>'REV-REC-MAINT_CWS'!AC69</f>
        <v>2425</v>
      </c>
      <c r="AC35" s="90">
        <f>'REV-REC-MAINT_CWS'!AD69</f>
        <v>1625</v>
      </c>
      <c r="AD35" s="90">
        <f>'REV-REC-MAINT_CWS'!AE69</f>
        <v>2475</v>
      </c>
      <c r="AE35" s="90">
        <f>'REV-REC-MAINT_CWS'!AF69</f>
        <v>3300</v>
      </c>
      <c r="AF35" s="90">
        <f>'REV-REC-MAINT_CWS'!AG69</f>
        <v>3300</v>
      </c>
      <c r="AG35" s="90">
        <f>'REV-REC-MAINT_CWS'!AH69</f>
        <v>3550</v>
      </c>
      <c r="AH35" s="90">
        <f>'REV-REC-MAINT_CWS'!AI69</f>
        <v>3550</v>
      </c>
      <c r="AI35" s="90">
        <f>'REV-REC-MAINT_CWS'!AJ69</f>
        <v>3550</v>
      </c>
      <c r="AJ35" s="90">
        <f>'REV-REC-MAINT_CWS'!AK69</f>
        <v>3450</v>
      </c>
      <c r="AK35" s="90">
        <f>'REV-REC-MAINT_CWS'!AL69</f>
        <v>3600</v>
      </c>
      <c r="AL35" s="90">
        <f>'REV-REC-MAINT_CWS'!AM69</f>
        <v>3700</v>
      </c>
      <c r="AM35" s="90">
        <f>'REV-REC-MAINT_CWS'!AN69</f>
        <v>3775</v>
      </c>
      <c r="AN35" s="90">
        <f>'REV-REC-MAINT_CWS'!AO69</f>
        <v>3850</v>
      </c>
      <c r="AO35" s="90">
        <f>'REV-REC-MAINT_CWS'!AP69</f>
        <v>3570</v>
      </c>
      <c r="AP35" s="90">
        <f>'REV-REC-MAINT_CWS'!AQ69</f>
        <v>5565</v>
      </c>
      <c r="AQ35" s="90">
        <f>'REV-REC-MAINT_CWS'!AR69</f>
        <v>6965</v>
      </c>
      <c r="AR35" s="90">
        <f>'REV-REC-MAINT_CWS'!AS69</f>
        <v>6965</v>
      </c>
      <c r="AS35" s="90">
        <f>'REV-REC-MAINT_CWS'!AT69</f>
        <v>7595</v>
      </c>
      <c r="AT35" s="90">
        <f>'REV-REC-MAINT_CWS'!AU69</f>
        <v>7595</v>
      </c>
      <c r="AU35" s="90">
        <f>'REV-REC-MAINT_CWS'!AV69</f>
        <v>7595</v>
      </c>
      <c r="AV35" s="90">
        <f>'REV-REC-MAINT_CWS'!AW69</f>
        <v>7175</v>
      </c>
      <c r="AW35" s="90">
        <f>'REV-REC-MAINT_CWS'!AX69</f>
        <v>7385</v>
      </c>
      <c r="AX35" s="90">
        <f>'REV-REC-MAINT_CWS'!AY69</f>
        <v>7280</v>
      </c>
      <c r="AY35" s="90">
        <f>'REV-REC-MAINT_CWS'!AZ69</f>
        <v>7105</v>
      </c>
      <c r="AZ35" s="90">
        <f>'REV-REC-MAINT_CWS'!BA69</f>
        <v>6965</v>
      </c>
      <c r="BA35" s="90">
        <f>'REV-REC-MAINT_CWS'!BB69</f>
        <v>4515</v>
      </c>
      <c r="BB35" s="90">
        <f>'REV-REC-MAINT_CWS'!BC69</f>
        <v>7070</v>
      </c>
      <c r="BC35" s="90">
        <f>'REV-REC-MAINT_CWS'!BD69</f>
        <v>8645</v>
      </c>
      <c r="BD35" s="90">
        <f>'REV-REC-MAINT_CWS'!BE69</f>
        <v>8645</v>
      </c>
      <c r="BE35" s="90">
        <f>'REV-REC-MAINT_CWS'!BF69</f>
        <v>9485</v>
      </c>
      <c r="BF35" s="90">
        <f>'REV-REC-MAINT_CWS'!BG69</f>
        <v>9485</v>
      </c>
      <c r="BG35" s="90">
        <f>'REV-REC-MAINT_CWS'!BH69</f>
        <v>9485</v>
      </c>
      <c r="BH35" s="90">
        <f>'REV-REC-MAINT_CWS'!BI69</f>
        <v>8855</v>
      </c>
      <c r="BI35" s="90">
        <f>'REV-REC-MAINT_CWS'!BJ69</f>
        <v>9065</v>
      </c>
      <c r="BJ35" s="90">
        <f>'REV-REC-MAINT_CWS'!BK69</f>
        <v>8785</v>
      </c>
      <c r="BK35" s="90">
        <f>'REV-REC-MAINT_CWS'!BL69</f>
        <v>8400</v>
      </c>
      <c r="BL35" s="90">
        <f>'REV-REC-MAINT_CWS'!BM69</f>
        <v>8085</v>
      </c>
      <c r="BM35" s="118">
        <f>SUM(E35:BL35)</f>
        <v>239205</v>
      </c>
    </row>
    <row r="37" spans="2:66" x14ac:dyDescent="0.15">
      <c r="B37" s="16" t="s">
        <v>340</v>
      </c>
    </row>
    <row r="38" spans="2:66" x14ac:dyDescent="0.15">
      <c r="B38" s="47" t="s">
        <v>362</v>
      </c>
      <c r="E38" s="90">
        <f>'COGS-PRICE-MARGIN_CWS'!$C18*E28</f>
        <v>0</v>
      </c>
      <c r="F38" s="90">
        <f>'COGS-PRICE-MARGIN_CWS'!$C18*F28</f>
        <v>0</v>
      </c>
      <c r="G38" s="90">
        <f>'COGS-PRICE-MARGIN_CWS'!$C18*G28</f>
        <v>0</v>
      </c>
      <c r="H38" s="90">
        <f>'COGS-PRICE-MARGIN_CWS'!$C18*H28</f>
        <v>0</v>
      </c>
      <c r="I38" s="90">
        <f>'COGS-PRICE-MARGIN_CWS'!$C18*I28</f>
        <v>0</v>
      </c>
      <c r="J38" s="90">
        <f>'COGS-PRICE-MARGIN_CWS'!$C18*J28</f>
        <v>0</v>
      </c>
      <c r="K38" s="90">
        <f>'COGS-PRICE-MARGIN_CWS'!$C18*K28</f>
        <v>0</v>
      </c>
      <c r="L38" s="90">
        <f>'COGS-PRICE-MARGIN_CWS'!$C18*L28</f>
        <v>0</v>
      </c>
      <c r="M38" s="90">
        <f>'COGS-PRICE-MARGIN_CWS'!$C18*M28</f>
        <v>0</v>
      </c>
      <c r="N38" s="90">
        <f>'COGS-PRICE-MARGIN_CWS'!$C18*N28</f>
        <v>125</v>
      </c>
      <c r="O38" s="90">
        <f>'COGS-PRICE-MARGIN_CWS'!$C18*O28</f>
        <v>125</v>
      </c>
      <c r="P38" s="90">
        <f>'COGS-PRICE-MARGIN_CWS'!$C18*P28</f>
        <v>250</v>
      </c>
      <c r="Q38" s="90">
        <f>'COGS-PRICE-MARGIN_CWS'!$C39*Q28</f>
        <v>300</v>
      </c>
      <c r="R38" s="90">
        <f>'COGS-PRICE-MARGIN_CWS'!$C39*R28</f>
        <v>400</v>
      </c>
      <c r="S38" s="90">
        <f>'COGS-PRICE-MARGIN_CWS'!$C39*S28</f>
        <v>800</v>
      </c>
      <c r="T38" s="90">
        <f>'COGS-PRICE-MARGIN_CWS'!$C39*T28</f>
        <v>800</v>
      </c>
      <c r="U38" s="90">
        <f>'COGS-PRICE-MARGIN_CWS'!$C39*U28</f>
        <v>800</v>
      </c>
      <c r="V38" s="90">
        <f>'COGS-PRICE-MARGIN_CWS'!$C39*V28</f>
        <v>800</v>
      </c>
      <c r="W38" s="90">
        <f>'COGS-PRICE-MARGIN_CWS'!$C39*W28</f>
        <v>800</v>
      </c>
      <c r="X38" s="90">
        <f>'COGS-PRICE-MARGIN_CWS'!$C39*X28</f>
        <v>900</v>
      </c>
      <c r="Y38" s="90">
        <f>'COGS-PRICE-MARGIN_CWS'!$C39*Y28</f>
        <v>1000</v>
      </c>
      <c r="Z38" s="90">
        <f>'COGS-PRICE-MARGIN_CWS'!$C39*Z28</f>
        <v>1000</v>
      </c>
      <c r="AA38" s="90">
        <f>'COGS-PRICE-MARGIN_CWS'!$C39*AA28</f>
        <v>1175</v>
      </c>
      <c r="AB38" s="90">
        <f>'COGS-PRICE-MARGIN_CWS'!$C39*AB28</f>
        <v>1175</v>
      </c>
      <c r="AC38" s="90">
        <f>'COGS-PRICE-MARGIN_CWS'!$C60*AC28</f>
        <v>1800</v>
      </c>
      <c r="AD38" s="90">
        <f>'COGS-PRICE-MARGIN_CWS'!$C60*AD28</f>
        <v>2900</v>
      </c>
      <c r="AE38" s="90">
        <f>'COGS-PRICE-MARGIN_CWS'!$C60*AE28</f>
        <v>3250</v>
      </c>
      <c r="AF38" s="90">
        <f>'COGS-PRICE-MARGIN_CWS'!$C60*AF28</f>
        <v>3250</v>
      </c>
      <c r="AG38" s="90">
        <f>'COGS-PRICE-MARGIN_CWS'!$C60*AG28</f>
        <v>3600</v>
      </c>
      <c r="AH38" s="90">
        <f>'COGS-PRICE-MARGIN_CWS'!$C60*AH28</f>
        <v>3600</v>
      </c>
      <c r="AI38" s="90">
        <f>'COGS-PRICE-MARGIN_CWS'!$C60*AI28</f>
        <v>3600</v>
      </c>
      <c r="AJ38" s="90">
        <f>'COGS-PRICE-MARGIN_CWS'!$C60*AJ28</f>
        <v>3250</v>
      </c>
      <c r="AK38" s="90">
        <f>'COGS-PRICE-MARGIN_CWS'!$C60*AK28</f>
        <v>3250</v>
      </c>
      <c r="AL38" s="90">
        <f>'COGS-PRICE-MARGIN_CWS'!$C60*AL28</f>
        <v>2900</v>
      </c>
      <c r="AM38" s="90">
        <f>'COGS-PRICE-MARGIN_CWS'!$C60*AM28</f>
        <v>2525</v>
      </c>
      <c r="AN38" s="90">
        <f>'COGS-PRICE-MARGIN_CWS'!$C60*AN28</f>
        <v>2175</v>
      </c>
      <c r="AO38" s="90">
        <f>'COGS-PRICE-MARGIN_CWS'!$C81*AO28</f>
        <v>3775</v>
      </c>
      <c r="AP38" s="90">
        <f>'COGS-PRICE-MARGIN_CWS'!$C81*AP28</f>
        <v>6000</v>
      </c>
      <c r="AQ38" s="90">
        <f>'COGS-PRICE-MARGIN_CWS'!$C81*AQ28</f>
        <v>6775</v>
      </c>
      <c r="AR38" s="90">
        <f>'COGS-PRICE-MARGIN_CWS'!$C81*AR28</f>
        <v>6775</v>
      </c>
      <c r="AS38" s="90">
        <f>'COGS-PRICE-MARGIN_CWS'!$C81*AS28</f>
        <v>7500</v>
      </c>
      <c r="AT38" s="90">
        <f>'COGS-PRICE-MARGIN_CWS'!$C81*AT28</f>
        <v>7500</v>
      </c>
      <c r="AU38" s="90">
        <f>'COGS-PRICE-MARGIN_CWS'!$C81*AU28</f>
        <v>7500</v>
      </c>
      <c r="AV38" s="90">
        <f>'COGS-PRICE-MARGIN_CWS'!$C81*AV28</f>
        <v>6775</v>
      </c>
      <c r="AW38" s="90">
        <f>'COGS-PRICE-MARGIN_CWS'!$C81*AW28</f>
        <v>6775</v>
      </c>
      <c r="AX38" s="90">
        <f>'COGS-PRICE-MARGIN_CWS'!$C81*AX28</f>
        <v>6000</v>
      </c>
      <c r="AY38" s="90">
        <f>'COGS-PRICE-MARGIN_CWS'!$C81*AY28</f>
        <v>5275</v>
      </c>
      <c r="AZ38" s="90">
        <f>'COGS-PRICE-MARGIN_CWS'!$C81*AZ28</f>
        <v>4500</v>
      </c>
      <c r="BA38" s="90">
        <f>'COGS-PRICE-MARGIN_CWS'!$C102*BA28</f>
        <v>6075</v>
      </c>
      <c r="BB38" s="90">
        <f>'COGS-PRICE-MARGIN_CWS'!$C102*BB28</f>
        <v>9725</v>
      </c>
      <c r="BC38" s="90">
        <f>'COGS-PRICE-MARGIN_CWS'!$C102*BC28</f>
        <v>10950</v>
      </c>
      <c r="BD38" s="90">
        <f>'COGS-PRICE-MARGIN_CWS'!$C102*BD28</f>
        <v>10950</v>
      </c>
      <c r="BE38" s="90">
        <f>'COGS-PRICE-MARGIN_CWS'!$C102*BE28</f>
        <v>12150</v>
      </c>
      <c r="BF38" s="90">
        <f>'COGS-PRICE-MARGIN_CWS'!$C102*BF28</f>
        <v>12150</v>
      </c>
      <c r="BG38" s="90">
        <f>'COGS-PRICE-MARGIN_CWS'!$C102*BG28</f>
        <v>12150</v>
      </c>
      <c r="BH38" s="90">
        <f>'COGS-PRICE-MARGIN_CWS'!$C102*BH28</f>
        <v>10950</v>
      </c>
      <c r="BI38" s="90">
        <f>'COGS-PRICE-MARGIN_CWS'!$C102*BI28</f>
        <v>10950</v>
      </c>
      <c r="BJ38" s="90">
        <f>'COGS-PRICE-MARGIN_CWS'!$C102*BJ28</f>
        <v>9725</v>
      </c>
      <c r="BK38" s="90">
        <f>'COGS-PRICE-MARGIN_CWS'!$C102*BK28</f>
        <v>8525</v>
      </c>
      <c r="BL38" s="90">
        <f>'COGS-PRICE-MARGIN_CWS'!$C102*BL28</f>
        <v>7300</v>
      </c>
      <c r="BM38" s="118">
        <f>SUM(E38:BL38)</f>
        <v>243300</v>
      </c>
    </row>
    <row r="39" spans="2:66" x14ac:dyDescent="0.15">
      <c r="B39" s="47" t="s">
        <v>369</v>
      </c>
      <c r="E39" s="12">
        <f>'REV-REC-MAINT_CWS'!F142</f>
        <v>0</v>
      </c>
      <c r="F39" s="12">
        <f>'REV-REC-MAINT_CWS'!G142</f>
        <v>0</v>
      </c>
      <c r="G39" s="12">
        <f>'REV-REC-MAINT_CWS'!H142</f>
        <v>0</v>
      </c>
      <c r="H39" s="12">
        <f>'REV-REC-MAINT_CWS'!I142</f>
        <v>0</v>
      </c>
      <c r="I39" s="12">
        <f>'REV-REC-MAINT_CWS'!J142</f>
        <v>0</v>
      </c>
      <c r="J39" s="12">
        <f>'REV-REC-MAINT_CWS'!K142</f>
        <v>0</v>
      </c>
      <c r="K39" s="12">
        <f>'REV-REC-MAINT_CWS'!L142</f>
        <v>0</v>
      </c>
      <c r="L39" s="12">
        <f>'REV-REC-MAINT_CWS'!M142</f>
        <v>0</v>
      </c>
      <c r="M39" s="12">
        <f>'REV-REC-MAINT_CWS'!N142</f>
        <v>0</v>
      </c>
      <c r="N39" s="12">
        <f>'REV-REC-MAINT_CWS'!O142</f>
        <v>450</v>
      </c>
      <c r="O39" s="12">
        <f>'REV-REC-MAINT_CWS'!P142</f>
        <v>450</v>
      </c>
      <c r="P39" s="12">
        <f>'REV-REC-MAINT_CWS'!Q142</f>
        <v>900</v>
      </c>
      <c r="Q39" s="12">
        <f>'REV-REC-MAINT_CWS'!R142</f>
        <v>2025</v>
      </c>
      <c r="R39" s="12">
        <f>'REV-REC-MAINT_CWS'!S142</f>
        <v>2700</v>
      </c>
      <c r="S39" s="12">
        <f>'REV-REC-MAINT_CWS'!T142</f>
        <v>5400</v>
      </c>
      <c r="T39" s="12">
        <f>'REV-REC-MAINT_CWS'!U142</f>
        <v>5400</v>
      </c>
      <c r="U39" s="12">
        <f>'REV-REC-MAINT_CWS'!V142</f>
        <v>5400</v>
      </c>
      <c r="V39" s="12">
        <f>'REV-REC-MAINT_CWS'!W142</f>
        <v>5400</v>
      </c>
      <c r="W39" s="12">
        <f>'REV-REC-MAINT_CWS'!X142</f>
        <v>5400</v>
      </c>
      <c r="X39" s="12">
        <f>'REV-REC-MAINT_CWS'!Y142</f>
        <v>6075</v>
      </c>
      <c r="Y39" s="12">
        <f>'REV-REC-MAINT_CWS'!Z142</f>
        <v>6750</v>
      </c>
      <c r="Z39" s="12">
        <f>'REV-REC-MAINT_CWS'!AA142</f>
        <v>7593.75</v>
      </c>
      <c r="AA39" s="12">
        <f>'REV-REC-MAINT_CWS'!AB142</f>
        <v>8775</v>
      </c>
      <c r="AB39" s="12">
        <f>'REV-REC-MAINT_CWS'!AC142</f>
        <v>9618.75</v>
      </c>
      <c r="AC39" s="12">
        <f>'REV-REC-MAINT_CWS'!AD142</f>
        <v>16065</v>
      </c>
      <c r="AD39" s="12">
        <f>'REV-REC-MAINT_CWS'!AE142</f>
        <v>25245</v>
      </c>
      <c r="AE39" s="12">
        <f>'REV-REC-MAINT_CWS'!AF142</f>
        <v>30982.5</v>
      </c>
      <c r="AF39" s="12">
        <f>'REV-REC-MAINT_CWS'!AG142</f>
        <v>30982.5</v>
      </c>
      <c r="AG39" s="12">
        <f>'REV-REC-MAINT_CWS'!AH142</f>
        <v>33660</v>
      </c>
      <c r="AH39" s="12">
        <f>'REV-REC-MAINT_CWS'!AI142</f>
        <v>33660</v>
      </c>
      <c r="AI39" s="12">
        <f>'REV-REC-MAINT_CWS'!AJ142</f>
        <v>33660</v>
      </c>
      <c r="AJ39" s="12">
        <f>'REV-REC-MAINT_CWS'!AK142</f>
        <v>31747.5</v>
      </c>
      <c r="AK39" s="12">
        <f>'REV-REC-MAINT_CWS'!AL142</f>
        <v>32512.5</v>
      </c>
      <c r="AL39" s="12">
        <f>'REV-REC-MAINT_CWS'!AM142</f>
        <v>30791.25</v>
      </c>
      <c r="AM39" s="12">
        <f>'REV-REC-MAINT_CWS'!AN142</f>
        <v>29261.25</v>
      </c>
      <c r="AN39" s="12">
        <f>'REV-REC-MAINT_CWS'!AO142</f>
        <v>27540</v>
      </c>
      <c r="AO39" s="12">
        <f>'REV-REC-MAINT_CWS'!AP142</f>
        <v>47587.5</v>
      </c>
      <c r="AP39" s="12">
        <f>'REV-REC-MAINT_CWS'!AQ142</f>
        <v>75330</v>
      </c>
      <c r="AQ39" s="12">
        <f>'REV-REC-MAINT_CWS'!AR142</f>
        <v>87682.5</v>
      </c>
      <c r="AR39" s="12">
        <f>'REV-REC-MAINT_CWS'!AS142</f>
        <v>87682.5</v>
      </c>
      <c r="AS39" s="12">
        <f>'REV-REC-MAINT_CWS'!AT142</f>
        <v>96390</v>
      </c>
      <c r="AT39" s="12">
        <f>'REV-REC-MAINT_CWS'!AU142</f>
        <v>96390</v>
      </c>
      <c r="AU39" s="12">
        <f>'REV-REC-MAINT_CWS'!AV142</f>
        <v>96390</v>
      </c>
      <c r="AV39" s="12">
        <f>'REV-REC-MAINT_CWS'!AW142</f>
        <v>88492.5</v>
      </c>
      <c r="AW39" s="12">
        <f>'REV-REC-MAINT_CWS'!AX142</f>
        <v>89302.5</v>
      </c>
      <c r="AX39" s="12">
        <f>'REV-REC-MAINT_CWS'!AY142</f>
        <v>81202.5</v>
      </c>
      <c r="AY39" s="12">
        <f>'REV-REC-MAINT_CWS'!AZ142</f>
        <v>73710</v>
      </c>
      <c r="AZ39" s="12">
        <f>'REV-REC-MAINT_CWS'!BA142</f>
        <v>65610</v>
      </c>
      <c r="BA39" s="12">
        <f>'REV-REC-MAINT_CWS'!BB142</f>
        <v>96795</v>
      </c>
      <c r="BB39" s="12">
        <f>'REV-REC-MAINT_CWS'!BC142</f>
        <v>154102.5</v>
      </c>
      <c r="BC39" s="12">
        <f>'REV-REC-MAINT_CWS'!BD142</f>
        <v>176377.5</v>
      </c>
      <c r="BD39" s="12">
        <f>'REV-REC-MAINT_CWS'!BE142</f>
        <v>176377.5</v>
      </c>
      <c r="BE39" s="12">
        <f>'REV-REC-MAINT_CWS'!BF142</f>
        <v>194805</v>
      </c>
      <c r="BF39" s="12">
        <f>'REV-REC-MAINT_CWS'!BG142</f>
        <v>194805</v>
      </c>
      <c r="BG39" s="12">
        <f>'REV-REC-MAINT_CWS'!BH142</f>
        <v>194805</v>
      </c>
      <c r="BH39" s="12">
        <f>'REV-REC-MAINT_CWS'!BI142</f>
        <v>177187.5</v>
      </c>
      <c r="BI39" s="12">
        <f>'REV-REC-MAINT_CWS'!BJ142</f>
        <v>177997.5</v>
      </c>
      <c r="BJ39" s="12">
        <f>'REV-REC-MAINT_CWS'!BK142</f>
        <v>159975</v>
      </c>
      <c r="BK39" s="12">
        <f>'REV-REC-MAINT_CWS'!BL142</f>
        <v>142762.5</v>
      </c>
      <c r="BL39" s="12">
        <f>'REV-REC-MAINT_CWS'!BM142</f>
        <v>124740</v>
      </c>
      <c r="BM39" s="118">
        <f>SUM(E39:BL39)</f>
        <v>3384945</v>
      </c>
    </row>
    <row r="41" spans="2:66" x14ac:dyDescent="0.15">
      <c r="B41" s="14" t="s">
        <v>376</v>
      </c>
      <c r="E41" s="97">
        <f t="shared" ref="E41:AJ41" si="13">E39+E38+E35+E34+E10</f>
        <v>0</v>
      </c>
      <c r="F41" s="97">
        <f t="shared" si="13"/>
        <v>0</v>
      </c>
      <c r="G41" s="97">
        <f t="shared" si="13"/>
        <v>0</v>
      </c>
      <c r="H41" s="97">
        <f t="shared" si="13"/>
        <v>0</v>
      </c>
      <c r="I41" s="97">
        <f t="shared" si="13"/>
        <v>0</v>
      </c>
      <c r="J41" s="97">
        <f t="shared" si="13"/>
        <v>0</v>
      </c>
      <c r="K41" s="97">
        <f t="shared" si="13"/>
        <v>0</v>
      </c>
      <c r="L41" s="97">
        <f t="shared" si="13"/>
        <v>0</v>
      </c>
      <c r="M41" s="97">
        <f t="shared" si="13"/>
        <v>0</v>
      </c>
      <c r="N41" s="97">
        <f t="shared" si="13"/>
        <v>40325</v>
      </c>
      <c r="O41" s="97">
        <f t="shared" si="13"/>
        <v>40325</v>
      </c>
      <c r="P41" s="97">
        <f t="shared" si="13"/>
        <v>78525</v>
      </c>
      <c r="Q41" s="97">
        <f t="shared" si="13"/>
        <v>125562.5</v>
      </c>
      <c r="R41" s="97">
        <f t="shared" si="13"/>
        <v>168862.5</v>
      </c>
      <c r="S41" s="97">
        <f t="shared" si="13"/>
        <v>337725</v>
      </c>
      <c r="T41" s="97">
        <f t="shared" si="13"/>
        <v>337725</v>
      </c>
      <c r="U41" s="97">
        <f t="shared" si="13"/>
        <v>337725</v>
      </c>
      <c r="V41" s="97">
        <f t="shared" si="13"/>
        <v>337725</v>
      </c>
      <c r="W41" s="97">
        <f t="shared" si="13"/>
        <v>337725</v>
      </c>
      <c r="X41" s="97">
        <f t="shared" si="13"/>
        <v>381025</v>
      </c>
      <c r="Y41" s="97">
        <f t="shared" si="13"/>
        <v>424325</v>
      </c>
      <c r="Z41" s="97">
        <f t="shared" si="13"/>
        <v>425518.75</v>
      </c>
      <c r="AA41" s="97">
        <f t="shared" si="13"/>
        <v>507800</v>
      </c>
      <c r="AB41" s="97">
        <f t="shared" si="13"/>
        <v>508968.75</v>
      </c>
      <c r="AC41" s="97">
        <f t="shared" si="13"/>
        <v>641690</v>
      </c>
      <c r="AD41" s="97">
        <f t="shared" si="13"/>
        <v>1025970</v>
      </c>
      <c r="AE41" s="97">
        <f t="shared" si="13"/>
        <v>1157407.5</v>
      </c>
      <c r="AF41" s="97">
        <f t="shared" si="13"/>
        <v>1157407.5</v>
      </c>
      <c r="AG41" s="97">
        <f t="shared" si="13"/>
        <v>1285210</v>
      </c>
      <c r="AH41" s="97">
        <f t="shared" si="13"/>
        <v>1285210</v>
      </c>
      <c r="AI41" s="97">
        <f t="shared" si="13"/>
        <v>1285210</v>
      </c>
      <c r="AJ41" s="97">
        <f t="shared" si="13"/>
        <v>1158322.5</v>
      </c>
      <c r="AK41" s="97">
        <f t="shared" ref="AK41:BL41" si="14">AK39+AK38+AK35+AK34+AK10</f>
        <v>1159237.5</v>
      </c>
      <c r="AL41" s="97">
        <f t="shared" si="14"/>
        <v>1032741.25</v>
      </c>
      <c r="AM41" s="97">
        <f t="shared" si="14"/>
        <v>906598.75</v>
      </c>
      <c r="AN41" s="97">
        <f t="shared" si="14"/>
        <v>780077.5</v>
      </c>
      <c r="AO41" s="97">
        <f t="shared" si="14"/>
        <v>1166387.5</v>
      </c>
      <c r="AP41" s="97">
        <f t="shared" si="14"/>
        <v>1860795</v>
      </c>
      <c r="AQ41" s="97">
        <f t="shared" si="14"/>
        <v>2099827.5</v>
      </c>
      <c r="AR41" s="97">
        <f t="shared" si="14"/>
        <v>2099827.5</v>
      </c>
      <c r="AS41" s="97">
        <f t="shared" si="14"/>
        <v>2328860</v>
      </c>
      <c r="AT41" s="97">
        <f t="shared" si="14"/>
        <v>2328860</v>
      </c>
      <c r="AU41" s="97">
        <f t="shared" si="14"/>
        <v>2328860</v>
      </c>
      <c r="AV41" s="97">
        <f t="shared" si="14"/>
        <v>2100847.5</v>
      </c>
      <c r="AW41" s="97">
        <f t="shared" si="14"/>
        <v>2101867.5</v>
      </c>
      <c r="AX41" s="97">
        <f t="shared" si="14"/>
        <v>1868382.5</v>
      </c>
      <c r="AY41" s="97">
        <f t="shared" si="14"/>
        <v>1641020</v>
      </c>
      <c r="AZ41" s="97">
        <f t="shared" si="14"/>
        <v>1407500</v>
      </c>
      <c r="BA41" s="97">
        <f t="shared" si="14"/>
        <v>1877640</v>
      </c>
      <c r="BB41" s="97">
        <f t="shared" si="14"/>
        <v>3003242.5</v>
      </c>
      <c r="BC41" s="97">
        <f t="shared" si="14"/>
        <v>3382242.5</v>
      </c>
      <c r="BD41" s="97">
        <f t="shared" si="14"/>
        <v>3382242.5</v>
      </c>
      <c r="BE41" s="97">
        <f t="shared" si="14"/>
        <v>3756950</v>
      </c>
      <c r="BF41" s="97">
        <f t="shared" si="14"/>
        <v>3756950</v>
      </c>
      <c r="BG41" s="97">
        <f t="shared" si="14"/>
        <v>3756950</v>
      </c>
      <c r="BH41" s="97">
        <f t="shared" si="14"/>
        <v>3383262.5</v>
      </c>
      <c r="BI41" s="97">
        <f t="shared" si="14"/>
        <v>3384282.5</v>
      </c>
      <c r="BJ41" s="97">
        <f t="shared" si="14"/>
        <v>3010830</v>
      </c>
      <c r="BK41" s="97">
        <f t="shared" si="14"/>
        <v>2637792.5</v>
      </c>
      <c r="BL41" s="97">
        <f t="shared" si="14"/>
        <v>2264305</v>
      </c>
      <c r="BM41" s="118">
        <f>SUM(E41:BL41)</f>
        <v>78194670</v>
      </c>
      <c r="BN41" s="97">
        <f>BM39+BM38+BM35+BM34+BM10</f>
        <v>78194670</v>
      </c>
    </row>
    <row r="42" spans="2:66" x14ac:dyDescent="0.15">
      <c r="B42" s="14" t="s">
        <v>381</v>
      </c>
      <c r="E42" s="97">
        <f t="shared" ref="E42:AJ42" si="15">E21+E34+E35+E38+E39</f>
        <v>0</v>
      </c>
      <c r="F42" s="97">
        <f t="shared" si="15"/>
        <v>0</v>
      </c>
      <c r="G42" s="97">
        <f t="shared" si="15"/>
        <v>0</v>
      </c>
      <c r="H42" s="97">
        <f t="shared" si="15"/>
        <v>0</v>
      </c>
      <c r="I42" s="97">
        <f t="shared" si="15"/>
        <v>0</v>
      </c>
      <c r="J42" s="97">
        <f t="shared" si="15"/>
        <v>0</v>
      </c>
      <c r="K42" s="97">
        <f t="shared" si="15"/>
        <v>0</v>
      </c>
      <c r="L42" s="97">
        <f t="shared" si="15"/>
        <v>0</v>
      </c>
      <c r="M42" s="97">
        <f t="shared" si="15"/>
        <v>0</v>
      </c>
      <c r="N42" s="97">
        <f t="shared" si="15"/>
        <v>23054</v>
      </c>
      <c r="O42" s="97">
        <f t="shared" si="15"/>
        <v>23054</v>
      </c>
      <c r="P42" s="97">
        <f t="shared" si="15"/>
        <v>44892</v>
      </c>
      <c r="Q42" s="97">
        <f t="shared" si="15"/>
        <v>100967.6</v>
      </c>
      <c r="R42" s="97">
        <f t="shared" si="15"/>
        <v>135786.6</v>
      </c>
      <c r="S42" s="97">
        <f t="shared" si="15"/>
        <v>271573.2</v>
      </c>
      <c r="T42" s="97">
        <f t="shared" si="15"/>
        <v>271573.2</v>
      </c>
      <c r="U42" s="97">
        <f t="shared" si="15"/>
        <v>271573.2</v>
      </c>
      <c r="V42" s="97">
        <f t="shared" si="15"/>
        <v>271573.2</v>
      </c>
      <c r="W42" s="97">
        <f t="shared" si="15"/>
        <v>271573.2</v>
      </c>
      <c r="X42" s="97">
        <f t="shared" si="15"/>
        <v>306392.2</v>
      </c>
      <c r="Y42" s="97">
        <f t="shared" si="15"/>
        <v>341211.2</v>
      </c>
      <c r="Z42" s="97">
        <f t="shared" si="15"/>
        <v>342404.95</v>
      </c>
      <c r="AA42" s="97">
        <f t="shared" si="15"/>
        <v>408572.3</v>
      </c>
      <c r="AB42" s="97">
        <f t="shared" si="15"/>
        <v>409741.05</v>
      </c>
      <c r="AC42" s="97">
        <f t="shared" si="15"/>
        <v>546135.19999999995</v>
      </c>
      <c r="AD42" s="97">
        <f t="shared" si="15"/>
        <v>873082.32000000007</v>
      </c>
      <c r="AE42" s="97">
        <f t="shared" si="15"/>
        <v>985408.86</v>
      </c>
      <c r="AF42" s="97">
        <f t="shared" si="15"/>
        <v>985408.86</v>
      </c>
      <c r="AG42" s="97">
        <f t="shared" si="15"/>
        <v>1094100.3999999999</v>
      </c>
      <c r="AH42" s="97">
        <f t="shared" si="15"/>
        <v>1094100.3999999999</v>
      </c>
      <c r="AI42" s="97">
        <f t="shared" si="15"/>
        <v>1094100.3999999999</v>
      </c>
      <c r="AJ42" s="97">
        <f t="shared" si="15"/>
        <v>986323.86</v>
      </c>
      <c r="AK42" s="97">
        <f t="shared" ref="AK42:BL42" si="16">AK21+AK34+AK35+AK38+AK39</f>
        <v>987238.86</v>
      </c>
      <c r="AL42" s="97">
        <f t="shared" si="16"/>
        <v>879853.57000000007</v>
      </c>
      <c r="AM42" s="97">
        <f t="shared" si="16"/>
        <v>772822.03</v>
      </c>
      <c r="AN42" s="97">
        <f t="shared" si="16"/>
        <v>665411.74</v>
      </c>
      <c r="AO42" s="97">
        <f t="shared" si="16"/>
        <v>1024830.8319999999</v>
      </c>
      <c r="AP42" s="97">
        <f t="shared" si="16"/>
        <v>1634906.7</v>
      </c>
      <c r="AQ42" s="97">
        <f t="shared" si="16"/>
        <v>1845326.682</v>
      </c>
      <c r="AR42" s="97">
        <f t="shared" si="16"/>
        <v>1845326.682</v>
      </c>
      <c r="AS42" s="97">
        <f t="shared" si="16"/>
        <v>2046499.625</v>
      </c>
      <c r="AT42" s="97">
        <f t="shared" si="16"/>
        <v>2046499.625</v>
      </c>
      <c r="AU42" s="97">
        <f t="shared" si="16"/>
        <v>2046499.625</v>
      </c>
      <c r="AV42" s="97">
        <f t="shared" si="16"/>
        <v>1846346.682</v>
      </c>
      <c r="AW42" s="97">
        <f t="shared" si="16"/>
        <v>1847366.682</v>
      </c>
      <c r="AX42" s="97">
        <f t="shared" si="16"/>
        <v>1642494.2</v>
      </c>
      <c r="AY42" s="97">
        <f t="shared" si="16"/>
        <v>1442991.257</v>
      </c>
      <c r="AZ42" s="97">
        <f t="shared" si="16"/>
        <v>1238083.7749999999</v>
      </c>
      <c r="BA42" s="97">
        <f t="shared" si="16"/>
        <v>1742888.4269999999</v>
      </c>
      <c r="BB42" s="97">
        <f t="shared" si="16"/>
        <v>2787639.9832000001</v>
      </c>
      <c r="BC42" s="97">
        <f t="shared" si="16"/>
        <v>3139689.6686</v>
      </c>
      <c r="BD42" s="97">
        <f t="shared" si="16"/>
        <v>3139689.6686</v>
      </c>
      <c r="BE42" s="97">
        <f t="shared" si="16"/>
        <v>3487446.8539999998</v>
      </c>
      <c r="BF42" s="97">
        <f t="shared" si="16"/>
        <v>3487446.8539999998</v>
      </c>
      <c r="BG42" s="97">
        <f t="shared" si="16"/>
        <v>3487446.8539999998</v>
      </c>
      <c r="BH42" s="97">
        <f t="shared" si="16"/>
        <v>3140709.6686</v>
      </c>
      <c r="BI42" s="97">
        <f t="shared" si="16"/>
        <v>3141729.6686</v>
      </c>
      <c r="BJ42" s="97">
        <f t="shared" si="16"/>
        <v>2795227.4832000001</v>
      </c>
      <c r="BK42" s="97">
        <f t="shared" si="16"/>
        <v>2449140.2977999998</v>
      </c>
      <c r="BL42" s="97">
        <f t="shared" si="16"/>
        <v>2102603.1124</v>
      </c>
      <c r="BM42" s="118">
        <f>SUM(E42:BL42)</f>
        <v>69866759.306999996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4"/>
  <sheetViews>
    <sheetView zoomScaleNormal="100" workbookViewId="0">
      <pane xSplit="5" ySplit="3" topLeftCell="F4" activePane="bottomRight" state="frozen"/>
      <selection activeCell="C1" sqref="C1"/>
      <selection pane="topRight" activeCell="F1" sqref="F1"/>
      <selection pane="bottomLeft" activeCell="C4" sqref="C4"/>
      <selection pane="bottomRight" activeCell="G84" sqref="G84"/>
    </sheetView>
  </sheetViews>
  <sheetFormatPr baseColWidth="10" defaultColWidth="8.83203125" defaultRowHeight="14.25" customHeight="1" x14ac:dyDescent="0.15"/>
  <cols>
    <col min="1" max="1" width="11.5" hidden="1" customWidth="1"/>
    <col min="2" max="2" width="4.1640625" style="275" customWidth="1"/>
    <col min="3" max="3" width="16.83203125" customWidth="1"/>
    <col min="4" max="4" width="14.83203125" style="102" customWidth="1"/>
    <col min="5" max="5" width="8.5" customWidth="1"/>
    <col min="6" max="14" width="15.1640625" customWidth="1"/>
    <col min="15" max="28" width="11.5" customWidth="1"/>
    <col min="29" max="42" width="15.1640625" customWidth="1"/>
    <col min="43" max="65" width="14.83203125" customWidth="1"/>
    <col min="66" max="66" width="12.6640625" style="37" customWidth="1"/>
  </cols>
  <sheetData>
    <row r="1" spans="1:66" ht="14.25" hidden="1" customHeight="1" x14ac:dyDescent="0.2">
      <c r="H1" s="68" t="s">
        <v>354</v>
      </c>
      <c r="I1" s="68"/>
      <c r="J1" s="68"/>
      <c r="K1" s="68"/>
      <c r="L1" s="68"/>
      <c r="M1" s="68"/>
      <c r="N1" s="68"/>
    </row>
    <row r="2" spans="1:66" ht="14.25" hidden="1" customHeight="1" x14ac:dyDescent="0.15">
      <c r="F2" s="363"/>
      <c r="G2" s="363"/>
      <c r="H2" s="363"/>
      <c r="I2" s="363"/>
      <c r="J2" s="363"/>
      <c r="K2" s="363"/>
      <c r="L2" s="363"/>
      <c r="M2" s="363"/>
      <c r="N2" s="363"/>
      <c r="O2" s="363"/>
      <c r="P2" s="363"/>
      <c r="Q2" s="363"/>
      <c r="R2" s="10"/>
      <c r="S2" s="363" t="s">
        <v>36</v>
      </c>
      <c r="T2" s="363"/>
      <c r="U2" s="363"/>
      <c r="V2" s="363"/>
      <c r="W2" s="363"/>
      <c r="X2" s="363"/>
      <c r="Y2" s="363"/>
      <c r="Z2" s="363"/>
      <c r="AA2" s="363"/>
      <c r="AB2" s="363"/>
      <c r="AC2" s="363"/>
      <c r="AD2" s="363"/>
      <c r="AE2" s="10"/>
      <c r="AF2" s="363" t="s">
        <v>37</v>
      </c>
      <c r="AG2" s="363"/>
      <c r="AH2" s="363"/>
      <c r="AI2" s="363"/>
      <c r="AJ2" s="363"/>
      <c r="AK2" s="363"/>
      <c r="AL2" s="363"/>
      <c r="AM2" s="363"/>
      <c r="AN2" s="363"/>
      <c r="AO2" s="363"/>
      <c r="AP2" s="363"/>
      <c r="AQ2" s="363"/>
      <c r="AR2" s="10"/>
      <c r="AS2" s="363" t="s">
        <v>38</v>
      </c>
      <c r="AT2" s="363"/>
      <c r="AU2" s="363"/>
      <c r="AV2" s="363"/>
      <c r="AW2" s="363"/>
      <c r="AX2" s="363"/>
      <c r="AY2" s="363"/>
      <c r="AZ2" s="363"/>
      <c r="BA2" s="363"/>
      <c r="BB2" s="363"/>
      <c r="BC2" s="363"/>
      <c r="BD2" s="363"/>
      <c r="BE2" s="10"/>
      <c r="BF2" s="363" t="s">
        <v>39</v>
      </c>
      <c r="BG2" s="363"/>
      <c r="BH2" s="363"/>
      <c r="BI2" s="363"/>
      <c r="BJ2" s="363"/>
      <c r="BK2" s="363"/>
      <c r="BL2" s="363"/>
      <c r="BM2" s="363"/>
    </row>
    <row r="3" spans="1:66" ht="14.25" customHeight="1" x14ac:dyDescent="0.15">
      <c r="B3" s="302" t="s">
        <v>663</v>
      </c>
      <c r="C3" s="10" t="s">
        <v>1101</v>
      </c>
      <c r="D3" s="301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371</v>
      </c>
    </row>
    <row r="4" spans="1:66" ht="14.25" customHeight="1" x14ac:dyDescent="0.15">
      <c r="A4" s="33"/>
      <c r="D4" s="176"/>
      <c r="E4" s="6"/>
      <c r="F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278</v>
      </c>
      <c r="B5" s="180" t="s">
        <v>663</v>
      </c>
      <c r="C5" s="34" t="s">
        <v>220</v>
      </c>
      <c r="D5" s="175"/>
      <c r="E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14.25" customHeight="1" x14ac:dyDescent="0.15">
      <c r="A6" s="34" t="s">
        <v>221</v>
      </c>
      <c r="B6" s="180">
        <v>1</v>
      </c>
      <c r="C6" s="33" t="s">
        <v>40</v>
      </c>
      <c r="D6" s="101">
        <f>'REV-REVCALC_CWS'!$E$27</f>
        <v>0</v>
      </c>
      <c r="E6" s="70"/>
      <c r="F6" s="101">
        <f>$D6</f>
        <v>0</v>
      </c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>
        <f>$D6</f>
        <v>0</v>
      </c>
      <c r="S6" s="101"/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>
        <f>$D6</f>
        <v>0</v>
      </c>
      <c r="AE6" s="101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>
        <f>$D6</f>
        <v>0</v>
      </c>
      <c r="AQ6" s="101"/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>
        <f>$D6</f>
        <v>0</v>
      </c>
      <c r="BC6" s="101"/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>SUM(BB6:BM6)</f>
        <v>0</v>
      </c>
    </row>
    <row r="7" spans="1:66" ht="14.25" customHeight="1" x14ac:dyDescent="0.15">
      <c r="A7" s="34" t="s">
        <v>222</v>
      </c>
      <c r="B7" s="180">
        <v>1</v>
      </c>
      <c r="C7" s="33" t="s">
        <v>41</v>
      </c>
      <c r="D7" s="101">
        <f>'REV-REVCALC_CWS'!$F$27</f>
        <v>0</v>
      </c>
      <c r="E7" s="67"/>
      <c r="F7" s="45"/>
      <c r="G7" s="101">
        <f>$D7</f>
        <v>0</v>
      </c>
      <c r="H7" s="101"/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>
        <f>$D7</f>
        <v>0</v>
      </c>
      <c r="T7" s="101"/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>
        <f>$D7</f>
        <v>0</v>
      </c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>
        <f>$D7</f>
        <v>0</v>
      </c>
      <c r="AR7" s="101"/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>
        <f>$D7</f>
        <v>0</v>
      </c>
      <c r="BD7" s="101"/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ref="BN7:BN65" si="0">SUM(BB7:BM7)</f>
        <v>0</v>
      </c>
    </row>
    <row r="8" spans="1:66" ht="14.25" customHeight="1" x14ac:dyDescent="0.15">
      <c r="A8" s="34" t="s">
        <v>223</v>
      </c>
      <c r="B8" s="180">
        <v>1</v>
      </c>
      <c r="C8" s="33" t="s">
        <v>42</v>
      </c>
      <c r="D8" s="101">
        <f>'REV-REVCALC_CWS'!$G$27</f>
        <v>0</v>
      </c>
      <c r="E8" s="67"/>
      <c r="F8" s="102"/>
      <c r="G8" s="45"/>
      <c r="H8" s="101">
        <f>$D8</f>
        <v>0</v>
      </c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>
        <f>$D8</f>
        <v>0</v>
      </c>
      <c r="U8" s="101"/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>
        <f>$D8</f>
        <v>0</v>
      </c>
      <c r="AG8" s="101"/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>
        <f>$D8</f>
        <v>0</v>
      </c>
      <c r="AS8" s="101"/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>
        <f>$D8</f>
        <v>0</v>
      </c>
      <c r="BE8" s="101"/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0</v>
      </c>
    </row>
    <row r="9" spans="1:66" ht="14.25" customHeight="1" x14ac:dyDescent="0.15">
      <c r="A9" s="34" t="s">
        <v>224</v>
      </c>
      <c r="B9" s="180">
        <v>1</v>
      </c>
      <c r="C9" s="33" t="s">
        <v>43</v>
      </c>
      <c r="D9" s="101">
        <f>'REV-REVCALC_CWS'!$H$27</f>
        <v>0</v>
      </c>
      <c r="E9" s="67"/>
      <c r="F9" s="102"/>
      <c r="G9" s="102"/>
      <c r="H9" s="45"/>
      <c r="I9" s="101">
        <f>$D9</f>
        <v>0</v>
      </c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>
        <f>$D9</f>
        <v>0</v>
      </c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>
        <f>$D9</f>
        <v>0</v>
      </c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>
        <f>$D9</f>
        <v>0</v>
      </c>
      <c r="AT9" s="101"/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>
        <f>$D9</f>
        <v>0</v>
      </c>
      <c r="BF9" s="101"/>
      <c r="BG9" s="101"/>
      <c r="BH9" s="101"/>
      <c r="BI9" s="101"/>
      <c r="BJ9" s="101"/>
      <c r="BK9" s="101"/>
      <c r="BL9" s="101"/>
      <c r="BM9" s="101"/>
      <c r="BN9" s="105">
        <f t="shared" si="0"/>
        <v>0</v>
      </c>
    </row>
    <row r="10" spans="1:66" ht="14.25" customHeight="1" x14ac:dyDescent="0.15">
      <c r="A10" s="34" t="s">
        <v>225</v>
      </c>
      <c r="B10" s="180">
        <v>1</v>
      </c>
      <c r="C10" s="33" t="s">
        <v>44</v>
      </c>
      <c r="D10" s="101">
        <f>'REV-REVCALC_CWS'!$I$27</f>
        <v>0</v>
      </c>
      <c r="E10" s="67"/>
      <c r="F10" s="102"/>
      <c r="G10" s="102"/>
      <c r="H10" s="102"/>
      <c r="I10" s="45"/>
      <c r="J10" s="101">
        <f>$D10</f>
        <v>0</v>
      </c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>
        <f>$D10</f>
        <v>0</v>
      </c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>
        <f>$D10</f>
        <v>0</v>
      </c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>
        <f>$D10</f>
        <v>0</v>
      </c>
      <c r="AU10" s="101"/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>
        <f>$D10</f>
        <v>0</v>
      </c>
      <c r="BG10" s="101"/>
      <c r="BH10" s="101"/>
      <c r="BI10" s="101"/>
      <c r="BJ10" s="101"/>
      <c r="BK10" s="101"/>
      <c r="BL10" s="101"/>
      <c r="BM10" s="101"/>
      <c r="BN10" s="105">
        <f t="shared" si="0"/>
        <v>0</v>
      </c>
    </row>
    <row r="11" spans="1:66" ht="14.25" customHeight="1" x14ac:dyDescent="0.15">
      <c r="A11" s="34" t="s">
        <v>226</v>
      </c>
      <c r="B11" s="180">
        <v>1</v>
      </c>
      <c r="C11" s="33" t="s">
        <v>45</v>
      </c>
      <c r="D11" s="101">
        <f>'REV-REVCALC_CWS'!$J$27</f>
        <v>0</v>
      </c>
      <c r="E11" s="67"/>
      <c r="F11" s="102"/>
      <c r="G11" s="102"/>
      <c r="H11" s="102"/>
      <c r="I11" s="102"/>
      <c r="J11" s="45"/>
      <c r="K11" s="101">
        <f>$D11</f>
        <v>0</v>
      </c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>
        <f>$D11</f>
        <v>0</v>
      </c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>
        <f>$D11</f>
        <v>0</v>
      </c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>
        <f>$D11</f>
        <v>0</v>
      </c>
      <c r="AV11" s="101"/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>
        <f>$D11</f>
        <v>0</v>
      </c>
      <c r="BH11" s="101"/>
      <c r="BI11" s="101"/>
      <c r="BJ11" s="101"/>
      <c r="BK11" s="101"/>
      <c r="BL11" s="101"/>
      <c r="BM11" s="101"/>
      <c r="BN11" s="105">
        <f t="shared" si="0"/>
        <v>0</v>
      </c>
    </row>
    <row r="12" spans="1:66" ht="14.25" customHeight="1" x14ac:dyDescent="0.15">
      <c r="A12" s="34" t="s">
        <v>227</v>
      </c>
      <c r="B12" s="180">
        <v>1</v>
      </c>
      <c r="C12" s="33" t="s">
        <v>46</v>
      </c>
      <c r="D12" s="101">
        <f>'REV-REVCALC_CWS'!$K$27</f>
        <v>0</v>
      </c>
      <c r="E12" s="67"/>
      <c r="F12" s="102"/>
      <c r="G12" s="102"/>
      <c r="H12" s="102"/>
      <c r="I12" s="102"/>
      <c r="J12" s="102"/>
      <c r="K12" s="45"/>
      <c r="L12" s="101">
        <f>$D12</f>
        <v>0</v>
      </c>
      <c r="M12" s="101"/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>
        <f>$D12</f>
        <v>0</v>
      </c>
      <c r="Y12" s="101"/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>
        <f>$D12</f>
        <v>0</v>
      </c>
      <c r="AK12" s="101"/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>
        <f>$D12</f>
        <v>0</v>
      </c>
      <c r="AW12" s="101"/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>
        <f>$D12</f>
        <v>0</v>
      </c>
      <c r="BI12" s="101"/>
      <c r="BJ12" s="101"/>
      <c r="BK12" s="101"/>
      <c r="BL12" s="101"/>
      <c r="BM12" s="101"/>
      <c r="BN12" s="105">
        <f t="shared" si="0"/>
        <v>0</v>
      </c>
    </row>
    <row r="13" spans="1:66" ht="14.25" customHeight="1" x14ac:dyDescent="0.15">
      <c r="A13" s="34" t="s">
        <v>228</v>
      </c>
      <c r="B13" s="180">
        <v>1</v>
      </c>
      <c r="C13" s="33" t="s">
        <v>47</v>
      </c>
      <c r="D13" s="101">
        <f>'REV-REVCALC_CWS'!$L$27</f>
        <v>0</v>
      </c>
      <c r="E13" s="67"/>
      <c r="F13" s="102"/>
      <c r="G13" s="102"/>
      <c r="H13" s="102"/>
      <c r="I13" s="102"/>
      <c r="J13" s="102"/>
      <c r="K13" s="102"/>
      <c r="L13" s="45"/>
      <c r="M13" s="101">
        <f>$D13</f>
        <v>0</v>
      </c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>
        <f>$D13</f>
        <v>0</v>
      </c>
      <c r="Z13" s="101"/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>
        <f>$D13</f>
        <v>0</v>
      </c>
      <c r="AL13" s="101"/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>
        <f>$D13</f>
        <v>0</v>
      </c>
      <c r="AX13" s="101"/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>
        <f>$D13</f>
        <v>0</v>
      </c>
      <c r="BJ13" s="101"/>
      <c r="BK13" s="101"/>
      <c r="BL13" s="101"/>
      <c r="BM13" s="101"/>
      <c r="BN13" s="105">
        <f t="shared" si="0"/>
        <v>0</v>
      </c>
    </row>
    <row r="14" spans="1:66" ht="14.25" customHeight="1" x14ac:dyDescent="0.15">
      <c r="A14" s="34" t="s">
        <v>229</v>
      </c>
      <c r="B14" s="180">
        <v>1</v>
      </c>
      <c r="C14" s="33" t="s">
        <v>48</v>
      </c>
      <c r="D14" s="101">
        <f>'REV-REVCALC_CWS'!$M$27</f>
        <v>0</v>
      </c>
      <c r="E14" s="67"/>
      <c r="F14" s="102"/>
      <c r="G14" s="102"/>
      <c r="H14" s="102"/>
      <c r="I14" s="102"/>
      <c r="J14" s="102"/>
      <c r="K14" s="102"/>
      <c r="L14" s="102"/>
      <c r="M14" s="45"/>
      <c r="N14" s="101">
        <f>$D14</f>
        <v>0</v>
      </c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>
        <f>$D14</f>
        <v>0</v>
      </c>
      <c r="AA14" s="101"/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>
        <f>$D14</f>
        <v>0</v>
      </c>
      <c r="AM14" s="101"/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>
        <f>$D14</f>
        <v>0</v>
      </c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>
        <f>$D14</f>
        <v>0</v>
      </c>
      <c r="BK14" s="101"/>
      <c r="BL14" s="101"/>
      <c r="BM14" s="101"/>
      <c r="BN14" s="105">
        <f t="shared" si="0"/>
        <v>0</v>
      </c>
    </row>
    <row r="15" spans="1:66" ht="14.25" customHeight="1" x14ac:dyDescent="0.15">
      <c r="A15" s="34" t="s">
        <v>91</v>
      </c>
      <c r="B15" s="180">
        <v>1</v>
      </c>
      <c r="C15" s="33" t="s">
        <v>49</v>
      </c>
      <c r="D15" s="101">
        <f>'REV-REVCALC_CWS'!$N$27</f>
        <v>14</v>
      </c>
      <c r="E15" s="67"/>
      <c r="F15" s="102"/>
      <c r="G15" s="102"/>
      <c r="H15" s="102"/>
      <c r="I15" s="102"/>
      <c r="J15" s="102"/>
      <c r="K15" s="102"/>
      <c r="L15" s="102"/>
      <c r="M15" s="102"/>
      <c r="N15" s="45"/>
      <c r="O15" s="101">
        <f>$D15</f>
        <v>14</v>
      </c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>
        <f>$D15</f>
        <v>14</v>
      </c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>
        <f>$D15</f>
        <v>14</v>
      </c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>
        <f>$D15</f>
        <v>14</v>
      </c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>
        <f>$D15</f>
        <v>14</v>
      </c>
      <c r="BL15" s="101"/>
      <c r="BM15" s="101"/>
      <c r="BN15" s="105">
        <f t="shared" si="0"/>
        <v>14</v>
      </c>
    </row>
    <row r="16" spans="1:66" ht="14.25" customHeight="1" x14ac:dyDescent="0.15">
      <c r="A16" s="34" t="s">
        <v>230</v>
      </c>
      <c r="B16" s="180">
        <v>1</v>
      </c>
      <c r="C16" s="33" t="s">
        <v>50</v>
      </c>
      <c r="D16" s="101">
        <f>'REV-REVCALC_CWS'!$O$27</f>
        <v>14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45"/>
      <c r="P16" s="101">
        <f>$D16</f>
        <v>14</v>
      </c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>
        <f>$D16</f>
        <v>14</v>
      </c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>
        <f>$D16</f>
        <v>14</v>
      </c>
      <c r="AO16" s="101"/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>
        <f>$D16</f>
        <v>14</v>
      </c>
      <c r="BA16" s="101"/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>
        <f>$D16</f>
        <v>14</v>
      </c>
      <c r="BM16" s="101"/>
      <c r="BN16" s="105">
        <f t="shared" si="0"/>
        <v>14</v>
      </c>
    </row>
    <row r="17" spans="1:66" ht="14.25" customHeight="1" x14ac:dyDescent="0.15">
      <c r="A17" s="34" t="s">
        <v>65</v>
      </c>
      <c r="B17" s="180">
        <v>1</v>
      </c>
      <c r="C17" s="33" t="s">
        <v>51</v>
      </c>
      <c r="D17" s="101">
        <f>'REV-REVCALC_CWS'!$P$27</f>
        <v>27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45"/>
      <c r="Q17" s="101">
        <f>$D17</f>
        <v>27</v>
      </c>
      <c r="R17" s="101"/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>
        <f>$D17</f>
        <v>27</v>
      </c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>
        <f>$D17</f>
        <v>27</v>
      </c>
      <c r="AP17" s="101"/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>
        <f>$D17</f>
        <v>27</v>
      </c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>
        <f>$D17</f>
        <v>27</v>
      </c>
      <c r="BN17" s="105">
        <f t="shared" si="0"/>
        <v>27</v>
      </c>
    </row>
    <row r="18" spans="1:66" ht="14.25" customHeight="1" x14ac:dyDescent="0.15">
      <c r="A18" s="34" t="s">
        <v>231</v>
      </c>
      <c r="B18" s="180">
        <v>2</v>
      </c>
      <c r="C18" s="33" t="s">
        <v>40</v>
      </c>
      <c r="D18" s="101">
        <f>'REV-REVCALC_CWS'!$Q$27</f>
        <v>17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45"/>
      <c r="R18" s="101">
        <f>$D18</f>
        <v>17</v>
      </c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>
        <f>$D18</f>
        <v>17</v>
      </c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>
        <f>$D18</f>
        <v>17</v>
      </c>
      <c r="AQ18" s="101"/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>
        <f>$D18</f>
        <v>17</v>
      </c>
      <c r="BC18" s="101"/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17</v>
      </c>
    </row>
    <row r="19" spans="1:66" ht="14.25" customHeight="1" x14ac:dyDescent="0.15">
      <c r="A19" s="34" t="s">
        <v>232</v>
      </c>
      <c r="B19" s="180">
        <v>2</v>
      </c>
      <c r="C19" s="33" t="s">
        <v>41</v>
      </c>
      <c r="D19" s="101">
        <f>'REV-REVCALC_CWS'!$R$27</f>
        <v>23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45"/>
      <c r="S19" s="101">
        <f>$D19</f>
        <v>23</v>
      </c>
      <c r="T19" s="101"/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>
        <f>$D19</f>
        <v>23</v>
      </c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>
        <f>$D19</f>
        <v>23</v>
      </c>
      <c r="AR19" s="101"/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>
        <f>$D19</f>
        <v>23</v>
      </c>
      <c r="BD19" s="101"/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23</v>
      </c>
    </row>
    <row r="20" spans="1:66" ht="14.25" customHeight="1" x14ac:dyDescent="0.15">
      <c r="A20" s="34" t="s">
        <v>233</v>
      </c>
      <c r="B20" s="180">
        <v>2</v>
      </c>
      <c r="C20" s="33" t="s">
        <v>42</v>
      </c>
      <c r="D20" s="101">
        <f>'REV-REVCALC_CWS'!$S$27</f>
        <v>46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45"/>
      <c r="T20" s="101">
        <f>$D20</f>
        <v>46</v>
      </c>
      <c r="U20" s="101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>
        <f>$D20</f>
        <v>46</v>
      </c>
      <c r="AG20" s="101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>
        <f>$D20</f>
        <v>46</v>
      </c>
      <c r="AS20" s="101"/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>
        <f>$D20</f>
        <v>46</v>
      </c>
      <c r="BE20" s="101"/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46</v>
      </c>
    </row>
    <row r="21" spans="1:66" ht="14.25" customHeight="1" x14ac:dyDescent="0.15">
      <c r="A21" s="34" t="s">
        <v>234</v>
      </c>
      <c r="B21" s="180">
        <v>2</v>
      </c>
      <c r="C21" s="33" t="s">
        <v>43</v>
      </c>
      <c r="D21" s="101">
        <f>'REV-REVCALC_CWS'!$T$27</f>
        <v>46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45"/>
      <c r="U21" s="101">
        <f>$D21</f>
        <v>46</v>
      </c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>
        <f>$D21</f>
        <v>46</v>
      </c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>
        <f>$D21</f>
        <v>46</v>
      </c>
      <c r="AT21" s="101"/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>
        <f>$D21</f>
        <v>46</v>
      </c>
      <c r="BF21" s="101"/>
      <c r="BG21" s="101"/>
      <c r="BH21" s="101"/>
      <c r="BI21" s="101"/>
      <c r="BJ21" s="101"/>
      <c r="BK21" s="101"/>
      <c r="BL21" s="101"/>
      <c r="BM21" s="101"/>
      <c r="BN21" s="105">
        <f t="shared" si="0"/>
        <v>46</v>
      </c>
    </row>
    <row r="22" spans="1:66" ht="14.25" customHeight="1" x14ac:dyDescent="0.15">
      <c r="A22" s="34" t="s">
        <v>235</v>
      </c>
      <c r="B22" s="180">
        <v>2</v>
      </c>
      <c r="C22" s="33" t="s">
        <v>44</v>
      </c>
      <c r="D22" s="101">
        <f>'REV-REVCALC_CWS'!$U$27</f>
        <v>46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45"/>
      <c r="V22" s="101">
        <f>$D22</f>
        <v>46</v>
      </c>
      <c r="W22" s="101"/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>
        <f>$D22</f>
        <v>46</v>
      </c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>
        <f>$D22</f>
        <v>46</v>
      </c>
      <c r="AU22" s="101"/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>
        <f>$D22</f>
        <v>46</v>
      </c>
      <c r="BG22" s="101"/>
      <c r="BH22" s="101"/>
      <c r="BI22" s="101"/>
      <c r="BJ22" s="101"/>
      <c r="BK22" s="101"/>
      <c r="BL22" s="101"/>
      <c r="BM22" s="101"/>
      <c r="BN22" s="105">
        <f t="shared" si="0"/>
        <v>46</v>
      </c>
    </row>
    <row r="23" spans="1:66" ht="14.25" customHeight="1" x14ac:dyDescent="0.15">
      <c r="A23" s="34" t="s">
        <v>217</v>
      </c>
      <c r="B23" s="180">
        <v>2</v>
      </c>
      <c r="C23" s="33" t="s">
        <v>45</v>
      </c>
      <c r="D23" s="101">
        <f>'REV-REVCALC_CWS'!$V$27</f>
        <v>46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45"/>
      <c r="W23" s="101">
        <f>$D23</f>
        <v>46</v>
      </c>
      <c r="X23" s="101"/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>
        <f>$D23</f>
        <v>46</v>
      </c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>
        <f>$D23</f>
        <v>46</v>
      </c>
      <c r="AV23" s="101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>
        <f>$D23</f>
        <v>46</v>
      </c>
      <c r="BH23" s="101"/>
      <c r="BI23" s="101"/>
      <c r="BJ23" s="101"/>
      <c r="BK23" s="101"/>
      <c r="BL23" s="101"/>
      <c r="BM23" s="101"/>
      <c r="BN23" s="105">
        <f t="shared" si="0"/>
        <v>46</v>
      </c>
    </row>
    <row r="24" spans="1:66" ht="14.25" customHeight="1" x14ac:dyDescent="0.15">
      <c r="A24" s="34" t="s">
        <v>236</v>
      </c>
      <c r="B24" s="180">
        <v>2</v>
      </c>
      <c r="C24" s="33" t="s">
        <v>46</v>
      </c>
      <c r="D24" s="101">
        <f>'REV-REVCALC_CWS'!$W$27</f>
        <v>46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45"/>
      <c r="X24" s="101">
        <f>$D24</f>
        <v>46</v>
      </c>
      <c r="Y24" s="101"/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>
        <f>$D24</f>
        <v>46</v>
      </c>
      <c r="AK24" s="101"/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>
        <f>$D24</f>
        <v>46</v>
      </c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>
        <f>$D24</f>
        <v>46</v>
      </c>
      <c r="BI24" s="101"/>
      <c r="BJ24" s="101"/>
      <c r="BK24" s="101"/>
      <c r="BL24" s="101"/>
      <c r="BM24" s="101"/>
      <c r="BN24" s="105">
        <f t="shared" si="0"/>
        <v>46</v>
      </c>
    </row>
    <row r="25" spans="1:66" ht="14.25" customHeight="1" x14ac:dyDescent="0.15">
      <c r="A25" s="34" t="s">
        <v>237</v>
      </c>
      <c r="B25" s="180">
        <v>2</v>
      </c>
      <c r="C25" s="33" t="s">
        <v>47</v>
      </c>
      <c r="D25" s="101">
        <f>'REV-REVCALC_CWS'!$X$27</f>
        <v>52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45"/>
      <c r="Y25" s="101">
        <f>$D25</f>
        <v>52</v>
      </c>
      <c r="Z25" s="101"/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>
        <f>$D25</f>
        <v>52</v>
      </c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>
        <f>$D25</f>
        <v>52</v>
      </c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>
        <f>$D25</f>
        <v>52</v>
      </c>
      <c r="BJ25" s="101"/>
      <c r="BK25" s="101"/>
      <c r="BL25" s="101"/>
      <c r="BM25" s="101"/>
      <c r="BN25" s="105">
        <f t="shared" si="0"/>
        <v>52</v>
      </c>
    </row>
    <row r="26" spans="1:66" ht="14.25" customHeight="1" x14ac:dyDescent="0.15">
      <c r="A26" s="34" t="s">
        <v>64</v>
      </c>
      <c r="B26" s="180">
        <v>2</v>
      </c>
      <c r="C26" s="33" t="s">
        <v>48</v>
      </c>
      <c r="D26" s="101">
        <f>'REV-REVCALC_CWS'!$Y$27</f>
        <v>58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45"/>
      <c r="Z26" s="101">
        <f>$D26</f>
        <v>58</v>
      </c>
      <c r="AA26" s="101"/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>
        <f>$D26</f>
        <v>58</v>
      </c>
      <c r="AM26" s="101"/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>
        <f>$D26</f>
        <v>58</v>
      </c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>
        <f>$D26</f>
        <v>58</v>
      </c>
      <c r="BK26" s="101"/>
      <c r="BL26" s="101"/>
      <c r="BM26" s="101"/>
      <c r="BN26" s="105">
        <f t="shared" si="0"/>
        <v>58</v>
      </c>
    </row>
    <row r="27" spans="1:66" ht="14.25" customHeight="1" x14ac:dyDescent="0.15">
      <c r="A27" s="34" t="s">
        <v>238</v>
      </c>
      <c r="B27" s="180">
        <v>2</v>
      </c>
      <c r="C27" s="33" t="s">
        <v>49</v>
      </c>
      <c r="D27" s="101">
        <f>'REV-REVCALC_CWS'!$Z$27</f>
        <v>58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45"/>
      <c r="AA27" s="101">
        <f>$D27</f>
        <v>58</v>
      </c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>
        <f>$D27</f>
        <v>58</v>
      </c>
      <c r="AN27" s="101"/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>
        <f>$D27</f>
        <v>58</v>
      </c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>
        <f>$D27</f>
        <v>58</v>
      </c>
      <c r="BL27" s="101"/>
      <c r="BM27" s="101"/>
      <c r="BN27" s="105">
        <f t="shared" si="0"/>
        <v>58</v>
      </c>
    </row>
    <row r="28" spans="1:66" ht="14.25" customHeight="1" x14ac:dyDescent="0.15">
      <c r="A28" s="34" t="s">
        <v>239</v>
      </c>
      <c r="B28" s="180">
        <v>2</v>
      </c>
      <c r="C28" s="33" t="s">
        <v>50</v>
      </c>
      <c r="D28" s="101">
        <f>'REV-REVCALC_CWS'!$AA$27</f>
        <v>70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45"/>
      <c r="AB28" s="101">
        <f>$D28</f>
        <v>70</v>
      </c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>
        <f>$D28</f>
        <v>70</v>
      </c>
      <c r="AO28" s="101"/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>
        <f>$D28</f>
        <v>70</v>
      </c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>
        <f>$D28</f>
        <v>70</v>
      </c>
      <c r="BM28" s="101"/>
      <c r="BN28" s="105">
        <f t="shared" si="0"/>
        <v>70</v>
      </c>
    </row>
    <row r="29" spans="1:66" ht="14.25" customHeight="1" x14ac:dyDescent="0.15">
      <c r="A29" s="34" t="s">
        <v>240</v>
      </c>
      <c r="B29" s="180">
        <v>2</v>
      </c>
      <c r="C29" s="33" t="s">
        <v>51</v>
      </c>
      <c r="D29" s="101">
        <f>'REV-REVCALC_CWS'!$AB$27</f>
        <v>70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45"/>
      <c r="AC29" s="101">
        <f>$D29</f>
        <v>70</v>
      </c>
      <c r="AD29" s="101"/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>
        <f>$D29</f>
        <v>70</v>
      </c>
      <c r="AP29" s="101"/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>
        <f>$D29</f>
        <v>70</v>
      </c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>
        <f>$D29</f>
        <v>70</v>
      </c>
      <c r="BN29" s="105">
        <f t="shared" si="0"/>
        <v>70</v>
      </c>
    </row>
    <row r="30" spans="1:66" ht="14.25" customHeight="1" x14ac:dyDescent="0.15">
      <c r="A30" s="34" t="s">
        <v>241</v>
      </c>
      <c r="B30" s="180">
        <v>3</v>
      </c>
      <c r="C30" s="33" t="s">
        <v>40</v>
      </c>
      <c r="D30" s="101">
        <f>'REV-REVCALC_CWS'!$AC$27</f>
        <v>48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45"/>
      <c r="AD30" s="101">
        <f>$D30</f>
        <v>48</v>
      </c>
      <c r="AE30" s="101"/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>
        <f>$D30</f>
        <v>48</v>
      </c>
      <c r="AQ30" s="101"/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>
        <f>$D30</f>
        <v>48</v>
      </c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48</v>
      </c>
    </row>
    <row r="31" spans="1:66" ht="14.25" customHeight="1" x14ac:dyDescent="0.15">
      <c r="A31" s="34" t="s">
        <v>242</v>
      </c>
      <c r="B31" s="180">
        <v>3</v>
      </c>
      <c r="C31" s="33" t="s">
        <v>41</v>
      </c>
      <c r="D31" s="101">
        <f>'REV-REVCALC_CWS'!$AD$27</f>
        <v>76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45"/>
      <c r="AE31" s="101">
        <f>$D31</f>
        <v>76</v>
      </c>
      <c r="AF31" s="101"/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>
        <f>$D31</f>
        <v>76</v>
      </c>
      <c r="AR31" s="101"/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>
        <f>$D31</f>
        <v>76</v>
      </c>
      <c r="BD31" s="101"/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76</v>
      </c>
    </row>
    <row r="32" spans="1:66" ht="14.25" customHeight="1" x14ac:dyDescent="0.15">
      <c r="A32" s="34" t="s">
        <v>243</v>
      </c>
      <c r="B32" s="180">
        <v>3</v>
      </c>
      <c r="C32" s="33" t="s">
        <v>42</v>
      </c>
      <c r="D32" s="101">
        <f>'REV-REVCALC_CWS'!$AE$27</f>
        <v>86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45"/>
      <c r="AF32" s="101">
        <f>$D32</f>
        <v>86</v>
      </c>
      <c r="AG32" s="101"/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>
        <f>$D32</f>
        <v>86</v>
      </c>
      <c r="AS32" s="101"/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>
        <f>$D32</f>
        <v>86</v>
      </c>
      <c r="BE32" s="101"/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86</v>
      </c>
    </row>
    <row r="33" spans="1:66" ht="14.25" customHeight="1" x14ac:dyDescent="0.15">
      <c r="A33" s="34" t="s">
        <v>244</v>
      </c>
      <c r="B33" s="180">
        <v>3</v>
      </c>
      <c r="C33" s="33" t="s">
        <v>43</v>
      </c>
      <c r="D33" s="101">
        <f>'REV-REVCALC_CWS'!$AF$27</f>
        <v>86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45"/>
      <c r="AG33" s="101">
        <f>$D33</f>
        <v>86</v>
      </c>
      <c r="AH33" s="101"/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>
        <f>$D33</f>
        <v>86</v>
      </c>
      <c r="AT33" s="101"/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>
        <f>$D33</f>
        <v>86</v>
      </c>
      <c r="BF33" s="101"/>
      <c r="BG33" s="101"/>
      <c r="BH33" s="101"/>
      <c r="BI33" s="101"/>
      <c r="BJ33" s="101"/>
      <c r="BK33" s="101"/>
      <c r="BL33" s="101"/>
      <c r="BM33" s="101"/>
      <c r="BN33" s="105">
        <f t="shared" si="0"/>
        <v>86</v>
      </c>
    </row>
    <row r="34" spans="1:66" ht="14.25" customHeight="1" x14ac:dyDescent="0.15">
      <c r="A34" s="34" t="s">
        <v>245</v>
      </c>
      <c r="B34" s="180">
        <v>3</v>
      </c>
      <c r="C34" s="33" t="s">
        <v>44</v>
      </c>
      <c r="D34" s="101">
        <f>'REV-REVCALC_CWS'!$AG$27</f>
        <v>96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45"/>
      <c r="AH34" s="101">
        <f>$D34</f>
        <v>96</v>
      </c>
      <c r="AI34" s="101"/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>
        <f>$D34</f>
        <v>96</v>
      </c>
      <c r="AU34" s="101"/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>
        <f>$D34</f>
        <v>96</v>
      </c>
      <c r="BG34" s="101"/>
      <c r="BH34" s="101"/>
      <c r="BI34" s="101"/>
      <c r="BJ34" s="101"/>
      <c r="BK34" s="101"/>
      <c r="BL34" s="101"/>
      <c r="BM34" s="101"/>
      <c r="BN34" s="105">
        <f t="shared" si="0"/>
        <v>96</v>
      </c>
    </row>
    <row r="35" spans="1:66" ht="14.25" customHeight="1" x14ac:dyDescent="0.15">
      <c r="A35" s="34" t="s">
        <v>246</v>
      </c>
      <c r="B35" s="180">
        <v>3</v>
      </c>
      <c r="C35" s="33" t="s">
        <v>45</v>
      </c>
      <c r="D35" s="101">
        <f>'REV-REVCALC_CWS'!$AH$27</f>
        <v>96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45"/>
      <c r="AI35" s="101">
        <f>$D35</f>
        <v>96</v>
      </c>
      <c r="AJ35" s="101"/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>
        <f>$D35</f>
        <v>96</v>
      </c>
      <c r="AV35" s="101"/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>
        <f>$D35</f>
        <v>96</v>
      </c>
      <c r="BH35" s="101"/>
      <c r="BI35" s="101"/>
      <c r="BJ35" s="101"/>
      <c r="BK35" s="101"/>
      <c r="BL35" s="101"/>
      <c r="BM35" s="101"/>
      <c r="BN35" s="105">
        <f t="shared" si="0"/>
        <v>96</v>
      </c>
    </row>
    <row r="36" spans="1:66" ht="14.25" customHeight="1" x14ac:dyDescent="0.15">
      <c r="A36" s="34" t="s">
        <v>247</v>
      </c>
      <c r="B36" s="180">
        <v>3</v>
      </c>
      <c r="C36" s="33" t="s">
        <v>46</v>
      </c>
      <c r="D36" s="101">
        <f>'REV-REVCALC_CWS'!$AI$27</f>
        <v>96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45"/>
      <c r="AJ36" s="101">
        <f>$D36</f>
        <v>96</v>
      </c>
      <c r="AK36" s="101"/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>
        <f>$D36</f>
        <v>96</v>
      </c>
      <c r="AW36" s="101"/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>
        <f>$D36</f>
        <v>96</v>
      </c>
      <c r="BI36" s="101"/>
      <c r="BJ36" s="101"/>
      <c r="BK36" s="101"/>
      <c r="BL36" s="101"/>
      <c r="BM36" s="101"/>
      <c r="BN36" s="105">
        <f t="shared" si="0"/>
        <v>96</v>
      </c>
    </row>
    <row r="37" spans="1:66" ht="14.25" customHeight="1" x14ac:dyDescent="0.15">
      <c r="A37" s="34" t="s">
        <v>248</v>
      </c>
      <c r="B37" s="180">
        <v>3</v>
      </c>
      <c r="C37" s="33" t="s">
        <v>47</v>
      </c>
      <c r="D37" s="101">
        <f>'REV-REVCALC_CWS'!$AJ$27</f>
        <v>86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45"/>
      <c r="AK37" s="101">
        <f>$D37</f>
        <v>86</v>
      </c>
      <c r="AL37" s="101"/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>
        <f>$D37</f>
        <v>86</v>
      </c>
      <c r="AX37" s="101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>
        <f>$D37</f>
        <v>86</v>
      </c>
      <c r="BJ37" s="101"/>
      <c r="BK37" s="101"/>
      <c r="BL37" s="101"/>
      <c r="BM37" s="101"/>
      <c r="BN37" s="105">
        <f t="shared" si="0"/>
        <v>86</v>
      </c>
    </row>
    <row r="38" spans="1:66" ht="14.25" customHeight="1" x14ac:dyDescent="0.15">
      <c r="A38" s="34" t="s">
        <v>249</v>
      </c>
      <c r="B38" s="180">
        <v>3</v>
      </c>
      <c r="C38" s="33" t="s">
        <v>48</v>
      </c>
      <c r="D38" s="101">
        <f>'REV-REVCALC_CWS'!$AK$27</f>
        <v>86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45"/>
      <c r="AL38" s="101">
        <f>$D38</f>
        <v>86</v>
      </c>
      <c r="AM38" s="101"/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>
        <f>$D38</f>
        <v>86</v>
      </c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>
        <f>$D38</f>
        <v>86</v>
      </c>
      <c r="BK38" s="101"/>
      <c r="BL38" s="101"/>
      <c r="BM38" s="101"/>
      <c r="BN38" s="105">
        <f t="shared" si="0"/>
        <v>86</v>
      </c>
    </row>
    <row r="39" spans="1:66" ht="14.25" customHeight="1" x14ac:dyDescent="0.15">
      <c r="A39" s="34" t="s">
        <v>250</v>
      </c>
      <c r="B39" s="180">
        <v>3</v>
      </c>
      <c r="C39" s="33" t="s">
        <v>49</v>
      </c>
      <c r="D39" s="101">
        <f>'REV-REVCALC_CWS'!$AL$27</f>
        <v>76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45"/>
      <c r="AM39" s="101">
        <f>$D39</f>
        <v>76</v>
      </c>
      <c r="AN39" s="101"/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>
        <f>$D39</f>
        <v>76</v>
      </c>
      <c r="AZ39" s="101"/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>
        <f>$D39</f>
        <v>76</v>
      </c>
      <c r="BL39" s="101"/>
      <c r="BM39" s="101"/>
      <c r="BN39" s="105">
        <f t="shared" si="0"/>
        <v>76</v>
      </c>
    </row>
    <row r="40" spans="1:66" ht="14.25" customHeight="1" x14ac:dyDescent="0.15">
      <c r="A40" s="34" t="s">
        <v>251</v>
      </c>
      <c r="B40" s="180">
        <v>3</v>
      </c>
      <c r="C40" s="33" t="s">
        <v>50</v>
      </c>
      <c r="D40" s="101">
        <f>'REV-REVCALC_CWS'!$AM$27</f>
        <v>67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45"/>
      <c r="AN40" s="101">
        <f>$D40</f>
        <v>67</v>
      </c>
      <c r="AO40" s="101"/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>
        <f>$D40</f>
        <v>67</v>
      </c>
      <c r="BA40" s="101"/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>
        <f>$D40</f>
        <v>67</v>
      </c>
      <c r="BM40" s="101"/>
      <c r="BN40" s="105">
        <f t="shared" si="0"/>
        <v>67</v>
      </c>
    </row>
    <row r="41" spans="1:66" ht="14.25" customHeight="1" x14ac:dyDescent="0.15">
      <c r="A41" s="34" t="s">
        <v>252</v>
      </c>
      <c r="B41" s="180">
        <v>3</v>
      </c>
      <c r="C41" s="33" t="s">
        <v>51</v>
      </c>
      <c r="D41" s="101">
        <f>'REV-REVCALC_CWS'!$AN$27</f>
        <v>57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45"/>
      <c r="AO41" s="101">
        <f>$D41</f>
        <v>57</v>
      </c>
      <c r="AP41" s="101"/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>
        <f>$D41</f>
        <v>57</v>
      </c>
      <c r="BB41" s="101"/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>
        <f>$D41</f>
        <v>57</v>
      </c>
      <c r="BN41" s="105">
        <f t="shared" si="0"/>
        <v>57</v>
      </c>
    </row>
    <row r="42" spans="1:66" ht="14.25" customHeight="1" x14ac:dyDescent="0.15">
      <c r="A42" s="34" t="s">
        <v>253</v>
      </c>
      <c r="B42" s="180">
        <v>4</v>
      </c>
      <c r="C42" s="33" t="s">
        <v>40</v>
      </c>
      <c r="D42" s="101">
        <f>'REV-REVCALC_CWS'!$AO$27</f>
        <v>37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45"/>
      <c r="AP42" s="101">
        <f>$D42</f>
        <v>37</v>
      </c>
      <c r="AQ42" s="101"/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>
        <f>$D42</f>
        <v>37</v>
      </c>
      <c r="BC42" s="101"/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37</v>
      </c>
    </row>
    <row r="43" spans="1:66" ht="14.25" customHeight="1" x14ac:dyDescent="0.15">
      <c r="A43" s="34" t="s">
        <v>254</v>
      </c>
      <c r="B43" s="180">
        <v>4</v>
      </c>
      <c r="C43" s="33" t="s">
        <v>41</v>
      </c>
      <c r="D43" s="101">
        <f>'REV-REVCALC_CWS'!$AP$27</f>
        <v>60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45"/>
      <c r="AQ43" s="101">
        <f>$D43</f>
        <v>60</v>
      </c>
      <c r="AR43" s="101"/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>
        <f>$D43</f>
        <v>60</v>
      </c>
      <c r="BD43" s="101"/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60</v>
      </c>
    </row>
    <row r="44" spans="1:66" ht="14.25" customHeight="1" x14ac:dyDescent="0.15">
      <c r="A44" s="34" t="s">
        <v>255</v>
      </c>
      <c r="B44" s="180">
        <v>4</v>
      </c>
      <c r="C44" s="33" t="s">
        <v>42</v>
      </c>
      <c r="D44" s="101">
        <f>'REV-REVCALC_CWS'!$AQ$27</f>
        <v>67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45"/>
      <c r="AR44" s="101">
        <f>$D44</f>
        <v>67</v>
      </c>
      <c r="AS44" s="101"/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>
        <f>$D44</f>
        <v>67</v>
      </c>
      <c r="BE44" s="101"/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67</v>
      </c>
    </row>
    <row r="45" spans="1:66" ht="14.25" customHeight="1" x14ac:dyDescent="0.15">
      <c r="A45" s="34" t="s">
        <v>256</v>
      </c>
      <c r="B45" s="180">
        <v>4</v>
      </c>
      <c r="C45" s="33" t="s">
        <v>43</v>
      </c>
      <c r="D45" s="101">
        <f>'REV-REVCALC_CWS'!$AR$27</f>
        <v>67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45"/>
      <c r="AS45" s="101">
        <f>$D45</f>
        <v>67</v>
      </c>
      <c r="AT45" s="101"/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>
        <f>$D45</f>
        <v>67</v>
      </c>
      <c r="BF45" s="101"/>
      <c r="BG45" s="101"/>
      <c r="BH45" s="101"/>
      <c r="BI45" s="101"/>
      <c r="BJ45" s="101"/>
      <c r="BK45" s="101"/>
      <c r="BL45" s="101"/>
      <c r="BM45" s="101"/>
      <c r="BN45" s="105">
        <f t="shared" si="0"/>
        <v>67</v>
      </c>
    </row>
    <row r="46" spans="1:66" ht="14.25" customHeight="1" x14ac:dyDescent="0.15">
      <c r="A46" s="34" t="s">
        <v>257</v>
      </c>
      <c r="B46" s="180">
        <v>4</v>
      </c>
      <c r="C46" s="33" t="s">
        <v>44</v>
      </c>
      <c r="D46" s="101">
        <f>'REV-REVCALC_CWS'!$AS$27</f>
        <v>75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45"/>
      <c r="AT46" s="101">
        <f>$D46</f>
        <v>75</v>
      </c>
      <c r="AU46" s="101"/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>
        <f>$D46</f>
        <v>75</v>
      </c>
      <c r="BG46" s="101"/>
      <c r="BH46" s="101"/>
      <c r="BI46" s="101"/>
      <c r="BJ46" s="101"/>
      <c r="BK46" s="101"/>
      <c r="BL46" s="101"/>
      <c r="BM46" s="101"/>
      <c r="BN46" s="105">
        <f t="shared" si="0"/>
        <v>75</v>
      </c>
    </row>
    <row r="47" spans="1:66" ht="14.25" customHeight="1" x14ac:dyDescent="0.15">
      <c r="A47" s="34" t="s">
        <v>258</v>
      </c>
      <c r="B47" s="180">
        <v>4</v>
      </c>
      <c r="C47" s="33" t="s">
        <v>45</v>
      </c>
      <c r="D47" s="101">
        <f>'REV-REVCALC_CWS'!$AT$27</f>
        <v>75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45"/>
      <c r="AU47" s="101">
        <f>$D47</f>
        <v>75</v>
      </c>
      <c r="AV47" s="101"/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>
        <f>$D47</f>
        <v>75</v>
      </c>
      <c r="BH47" s="101"/>
      <c r="BI47" s="101"/>
      <c r="BJ47" s="101"/>
      <c r="BK47" s="101"/>
      <c r="BL47" s="101"/>
      <c r="BM47" s="101"/>
      <c r="BN47" s="105">
        <f t="shared" si="0"/>
        <v>75</v>
      </c>
    </row>
    <row r="48" spans="1:66" ht="14.25" customHeight="1" x14ac:dyDescent="0.15">
      <c r="A48" s="34" t="s">
        <v>259</v>
      </c>
      <c r="B48" s="180">
        <v>4</v>
      </c>
      <c r="C48" s="33" t="s">
        <v>46</v>
      </c>
      <c r="D48" s="101">
        <f>'REV-REVCALC_CWS'!$AU$27</f>
        <v>75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45"/>
      <c r="AV48" s="101">
        <f>$D48</f>
        <v>75</v>
      </c>
      <c r="AW48" s="101"/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>
        <f>$D48</f>
        <v>75</v>
      </c>
      <c r="BI48" s="101"/>
      <c r="BJ48" s="101"/>
      <c r="BK48" s="101"/>
      <c r="BL48" s="101"/>
      <c r="BM48" s="101"/>
      <c r="BN48" s="105">
        <f t="shared" si="0"/>
        <v>75</v>
      </c>
    </row>
    <row r="49" spans="1:71" ht="14.25" customHeight="1" x14ac:dyDescent="0.15">
      <c r="A49" s="34" t="s">
        <v>260</v>
      </c>
      <c r="B49" s="180">
        <v>4</v>
      </c>
      <c r="C49" s="33" t="s">
        <v>47</v>
      </c>
      <c r="D49" s="101">
        <f>'REV-REVCALC_CWS'!$AV$27</f>
        <v>67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45"/>
      <c r="AW49" s="101">
        <f>$D49</f>
        <v>67</v>
      </c>
      <c r="AX49" s="101"/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>
        <f>$D49</f>
        <v>67</v>
      </c>
      <c r="BJ49" s="101"/>
      <c r="BK49" s="101"/>
      <c r="BL49" s="101"/>
      <c r="BM49" s="101"/>
      <c r="BN49" s="105">
        <f t="shared" si="0"/>
        <v>67</v>
      </c>
    </row>
    <row r="50" spans="1:71" ht="14.25" customHeight="1" x14ac:dyDescent="0.15">
      <c r="A50" s="34" t="s">
        <v>261</v>
      </c>
      <c r="B50" s="180">
        <v>4</v>
      </c>
      <c r="C50" s="33" t="s">
        <v>48</v>
      </c>
      <c r="D50" s="101">
        <f>'REV-REVCALC_CWS'!$AW$27</f>
        <v>67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45"/>
      <c r="AX50" s="101">
        <f>$D50</f>
        <v>67</v>
      </c>
      <c r="AY50" s="101"/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>
        <f>$D50</f>
        <v>67</v>
      </c>
      <c r="BK50" s="101"/>
      <c r="BL50" s="101"/>
      <c r="BM50" s="101"/>
      <c r="BN50" s="105">
        <f t="shared" si="0"/>
        <v>67</v>
      </c>
    </row>
    <row r="51" spans="1:71" ht="14.25" customHeight="1" x14ac:dyDescent="0.15">
      <c r="A51" s="34" t="s">
        <v>262</v>
      </c>
      <c r="B51" s="180">
        <v>4</v>
      </c>
      <c r="C51" s="33" t="s">
        <v>49</v>
      </c>
      <c r="D51" s="101">
        <f>'REV-REVCALC_CWS'!$AX$27</f>
        <v>60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45"/>
      <c r="AY51" s="101">
        <f>$D51</f>
        <v>60</v>
      </c>
      <c r="AZ51" s="101"/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>
        <f>$D51</f>
        <v>60</v>
      </c>
      <c r="BL51" s="101"/>
      <c r="BM51" s="101"/>
      <c r="BN51" s="105">
        <f t="shared" si="0"/>
        <v>60</v>
      </c>
    </row>
    <row r="52" spans="1:71" ht="14.25" customHeight="1" x14ac:dyDescent="0.15">
      <c r="A52" s="34" t="s">
        <v>263</v>
      </c>
      <c r="B52" s="180">
        <v>4</v>
      </c>
      <c r="C52" s="33" t="s">
        <v>50</v>
      </c>
      <c r="D52" s="101">
        <f>'REV-REVCALC_CWS'!$AY$27</f>
        <v>52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45"/>
      <c r="AZ52" s="101">
        <f>$D52</f>
        <v>52</v>
      </c>
      <c r="BA52" s="101"/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>
        <f>$D52</f>
        <v>52</v>
      </c>
      <c r="BM52" s="101"/>
      <c r="BN52" s="105">
        <f t="shared" si="0"/>
        <v>52</v>
      </c>
    </row>
    <row r="53" spans="1:71" ht="14.25" customHeight="1" x14ac:dyDescent="0.15">
      <c r="A53" s="34" t="s">
        <v>264</v>
      </c>
      <c r="B53" s="180">
        <v>4</v>
      </c>
      <c r="C53" s="33" t="s">
        <v>51</v>
      </c>
      <c r="D53" s="101">
        <f>'REV-REVCALC_CWS'!$AZ$27</f>
        <v>45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45"/>
      <c r="BA53" s="101">
        <f>$D53</f>
        <v>45</v>
      </c>
      <c r="BB53" s="101"/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>
        <f>$D53</f>
        <v>45</v>
      </c>
      <c r="BN53" s="105">
        <f t="shared" si="0"/>
        <v>45</v>
      </c>
    </row>
    <row r="54" spans="1:71" ht="14.25" customHeight="1" x14ac:dyDescent="0.15">
      <c r="A54" s="34" t="s">
        <v>265</v>
      </c>
      <c r="B54" s="180">
        <v>5</v>
      </c>
      <c r="C54" s="33" t="s">
        <v>40</v>
      </c>
      <c r="D54" s="101">
        <f>'REV-REVCALC_CWS'!$BA$27</f>
        <v>27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45"/>
      <c r="BB54" s="101">
        <f>$D54</f>
        <v>27</v>
      </c>
      <c r="BC54" s="101"/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27</v>
      </c>
    </row>
    <row r="55" spans="1:71" ht="14.25" customHeight="1" x14ac:dyDescent="0.15">
      <c r="A55" s="34" t="s">
        <v>266</v>
      </c>
      <c r="B55" s="180">
        <v>5</v>
      </c>
      <c r="C55" s="33" t="s">
        <v>41</v>
      </c>
      <c r="D55" s="101">
        <f>'REV-REVCALC_CWS'!$BB$27</f>
        <v>43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45"/>
      <c r="BC55" s="101">
        <f>$D55</f>
        <v>43</v>
      </c>
      <c r="BD55" s="101"/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43</v>
      </c>
    </row>
    <row r="56" spans="1:71" ht="14.25" customHeight="1" x14ac:dyDescent="0.15">
      <c r="A56" s="34" t="s">
        <v>267</v>
      </c>
      <c r="B56" s="180">
        <v>5</v>
      </c>
      <c r="C56" s="33" t="s">
        <v>42</v>
      </c>
      <c r="D56" s="101">
        <f>'REV-REVCALC_CWS'!$BC$27</f>
        <v>48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45"/>
      <c r="BD56" s="101">
        <f>$D56</f>
        <v>48</v>
      </c>
      <c r="BE56" s="101"/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48</v>
      </c>
    </row>
    <row r="57" spans="1:71" ht="14.25" customHeight="1" x14ac:dyDescent="0.15">
      <c r="A57" s="34" t="s">
        <v>268</v>
      </c>
      <c r="B57" s="180">
        <v>5</v>
      </c>
      <c r="C57" s="33" t="s">
        <v>43</v>
      </c>
      <c r="D57" s="101">
        <f>'REV-REVCALC_CWS'!$BD$27</f>
        <v>48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45"/>
      <c r="BE57" s="101">
        <f>$D57</f>
        <v>48</v>
      </c>
      <c r="BF57" s="101"/>
      <c r="BG57" s="101"/>
      <c r="BH57" s="101"/>
      <c r="BI57" s="101"/>
      <c r="BJ57" s="101"/>
      <c r="BK57" s="101"/>
      <c r="BL57" s="101"/>
      <c r="BM57" s="101"/>
      <c r="BN57" s="105">
        <f t="shared" si="0"/>
        <v>48</v>
      </c>
    </row>
    <row r="58" spans="1:71" ht="14.25" customHeight="1" x14ac:dyDescent="0.15">
      <c r="A58" s="34" t="s">
        <v>269</v>
      </c>
      <c r="B58" s="180">
        <v>5</v>
      </c>
      <c r="C58" s="33" t="s">
        <v>44</v>
      </c>
      <c r="D58" s="101">
        <f>'REV-REVCALC_CWS'!$BE$27</f>
        <v>54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45"/>
      <c r="BF58" s="101">
        <f>$D58</f>
        <v>54</v>
      </c>
      <c r="BG58" s="101"/>
      <c r="BH58" s="101"/>
      <c r="BI58" s="101"/>
      <c r="BJ58" s="101"/>
      <c r="BK58" s="101"/>
      <c r="BL58" s="101"/>
      <c r="BM58" s="101"/>
      <c r="BN58" s="105">
        <f t="shared" si="0"/>
        <v>54</v>
      </c>
    </row>
    <row r="59" spans="1:71" ht="14.25" customHeight="1" x14ac:dyDescent="0.15">
      <c r="A59" s="34" t="s">
        <v>270</v>
      </c>
      <c r="B59" s="180">
        <v>5</v>
      </c>
      <c r="C59" s="33" t="s">
        <v>45</v>
      </c>
      <c r="D59" s="101">
        <f>'REV-REVCALC_CWS'!$BF$27</f>
        <v>54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45"/>
      <c r="BG59" s="101">
        <f>$D59</f>
        <v>54</v>
      </c>
      <c r="BH59" s="101"/>
      <c r="BI59" s="101"/>
      <c r="BJ59" s="101"/>
      <c r="BK59" s="101"/>
      <c r="BL59" s="101"/>
      <c r="BM59" s="101"/>
      <c r="BN59" s="105">
        <f t="shared" si="0"/>
        <v>54</v>
      </c>
    </row>
    <row r="60" spans="1:71" ht="14.25" customHeight="1" x14ac:dyDescent="0.15">
      <c r="A60" s="34" t="s">
        <v>271</v>
      </c>
      <c r="B60" s="180">
        <v>5</v>
      </c>
      <c r="C60" s="33" t="s">
        <v>46</v>
      </c>
      <c r="D60" s="101">
        <f>'REV-REVCALC_CWS'!$BG$27</f>
        <v>54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45"/>
      <c r="BH60" s="101">
        <f>$D60</f>
        <v>54</v>
      </c>
      <c r="BI60" s="101"/>
      <c r="BJ60" s="101"/>
      <c r="BK60" s="101"/>
      <c r="BL60" s="101"/>
      <c r="BM60" s="101"/>
      <c r="BN60" s="105">
        <f t="shared" si="0"/>
        <v>54</v>
      </c>
      <c r="BO60" s="63"/>
    </row>
    <row r="61" spans="1:71" ht="14.25" customHeight="1" x14ac:dyDescent="0.15">
      <c r="A61" s="34" t="s">
        <v>272</v>
      </c>
      <c r="B61" s="180">
        <v>5</v>
      </c>
      <c r="C61" s="33" t="s">
        <v>47</v>
      </c>
      <c r="D61" s="101">
        <f>'REV-REVCALC_CWS'!$BH$27</f>
        <v>48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45"/>
      <c r="BI61" s="101">
        <f>$D61</f>
        <v>48</v>
      </c>
      <c r="BJ61" s="101"/>
      <c r="BK61" s="101"/>
      <c r="BL61" s="101"/>
      <c r="BM61" s="101"/>
      <c r="BN61" s="105">
        <f t="shared" si="0"/>
        <v>48</v>
      </c>
      <c r="BO61" s="63"/>
      <c r="BP61" s="63"/>
    </row>
    <row r="62" spans="1:71" ht="14.25" customHeight="1" x14ac:dyDescent="0.15">
      <c r="A62" s="34" t="s">
        <v>273</v>
      </c>
      <c r="B62" s="180">
        <v>5</v>
      </c>
      <c r="C62" s="33" t="s">
        <v>48</v>
      </c>
      <c r="D62" s="101">
        <f>'REV-REVCALC_CWS'!$BI$27</f>
        <v>48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45"/>
      <c r="BJ62" s="101">
        <f>$D62</f>
        <v>48</v>
      </c>
      <c r="BK62" s="101"/>
      <c r="BL62" s="101"/>
      <c r="BM62" s="101"/>
      <c r="BN62" s="105">
        <f t="shared" si="0"/>
        <v>48</v>
      </c>
      <c r="BO62" s="63"/>
      <c r="BP62" s="63"/>
      <c r="BQ62" s="63"/>
    </row>
    <row r="63" spans="1:71" ht="14.25" customHeight="1" x14ac:dyDescent="0.15">
      <c r="A63" s="34" t="s">
        <v>274</v>
      </c>
      <c r="B63" s="180">
        <v>5</v>
      </c>
      <c r="C63" s="33" t="s">
        <v>49</v>
      </c>
      <c r="D63" s="101">
        <f>'REV-REVCALC_CWS'!$BJ$27</f>
        <v>43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45"/>
      <c r="BK63" s="101">
        <f>$D63</f>
        <v>43</v>
      </c>
      <c r="BL63" s="101"/>
      <c r="BM63" s="101"/>
      <c r="BN63" s="105">
        <f t="shared" si="0"/>
        <v>43</v>
      </c>
      <c r="BO63" s="63"/>
      <c r="BP63" s="63"/>
      <c r="BQ63" s="63"/>
      <c r="BR63" s="63"/>
    </row>
    <row r="64" spans="1:71" ht="14.25" customHeight="1" x14ac:dyDescent="0.15">
      <c r="A64" s="34" t="s">
        <v>275</v>
      </c>
      <c r="B64" s="180">
        <v>5</v>
      </c>
      <c r="C64" s="33" t="s">
        <v>50</v>
      </c>
      <c r="D64" s="101">
        <f>'REV-REVCALC_CWS'!$BK$27</f>
        <v>37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45"/>
      <c r="BL64" s="101">
        <f>$D64</f>
        <v>37</v>
      </c>
      <c r="BM64" s="101"/>
      <c r="BN64" s="105">
        <f t="shared" si="0"/>
        <v>37</v>
      </c>
      <c r="BO64" s="63"/>
      <c r="BP64" s="63"/>
      <c r="BQ64" s="63"/>
      <c r="BR64" s="63"/>
      <c r="BS64" s="63"/>
    </row>
    <row r="65" spans="1:72" ht="14.25" customHeight="1" x14ac:dyDescent="0.15">
      <c r="A65" s="34" t="s">
        <v>276</v>
      </c>
      <c r="B65" s="180">
        <v>5</v>
      </c>
      <c r="C65" s="33" t="s">
        <v>51</v>
      </c>
      <c r="D65" s="101">
        <f>'REV-REVCALC_CWS'!$BL$27</f>
        <v>32</v>
      </c>
      <c r="E65" s="67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45"/>
      <c r="BM65" s="101">
        <f>$D65</f>
        <v>32</v>
      </c>
      <c r="BN65" s="105">
        <f t="shared" si="0"/>
        <v>32</v>
      </c>
      <c r="BO65" s="63"/>
      <c r="BP65" s="63"/>
      <c r="BQ65" s="63"/>
      <c r="BR65" s="63"/>
      <c r="BS65" s="63"/>
      <c r="BT65" s="63"/>
    </row>
    <row r="66" spans="1:72" ht="14.25" customHeight="1" x14ac:dyDescent="0.15"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  <c r="AE66" s="102"/>
      <c r="AF66" s="102"/>
      <c r="AG66" s="102"/>
      <c r="AH66" s="102"/>
      <c r="AI66" s="102"/>
      <c r="AJ66" s="102"/>
      <c r="AK66" s="102"/>
      <c r="AL66" s="102"/>
      <c r="AM66" s="102"/>
      <c r="AN66" s="102"/>
      <c r="AO66" s="102"/>
      <c r="AP66" s="102"/>
      <c r="AQ66" s="102"/>
      <c r="AR66" s="102"/>
      <c r="AS66" s="102"/>
      <c r="AT66" s="102"/>
      <c r="AU66" s="102"/>
      <c r="AV66" s="102"/>
      <c r="AW66" s="102"/>
      <c r="AX66" s="102"/>
      <c r="AY66" s="102"/>
      <c r="AZ66" s="102"/>
      <c r="BA66" s="102"/>
      <c r="BB66" s="102"/>
      <c r="BC66" s="102"/>
      <c r="BD66" s="102"/>
      <c r="BE66" s="102"/>
      <c r="BF66" s="102"/>
      <c r="BG66" s="102"/>
      <c r="BH66" s="102"/>
      <c r="BI66" s="102"/>
      <c r="BJ66" s="102"/>
      <c r="BK66" s="102"/>
      <c r="BL66" s="102"/>
      <c r="BM66" s="102"/>
    </row>
    <row r="67" spans="1:72" ht="14.25" customHeight="1" x14ac:dyDescent="0.15">
      <c r="A67" s="369" t="s">
        <v>658</v>
      </c>
      <c r="B67" s="369"/>
      <c r="C67" s="369"/>
      <c r="D67" s="369"/>
      <c r="E67" s="104" t="s">
        <v>215</v>
      </c>
      <c r="F67" s="102">
        <f>SUM(F6:F66)</f>
        <v>0</v>
      </c>
      <c r="G67" s="102">
        <f t="shared" ref="G67:BL67" si="1">SUM(G6:G66)</f>
        <v>0</v>
      </c>
      <c r="H67" s="102">
        <f t="shared" si="1"/>
        <v>0</v>
      </c>
      <c r="I67" s="102">
        <f t="shared" si="1"/>
        <v>0</v>
      </c>
      <c r="J67" s="102">
        <f t="shared" si="1"/>
        <v>0</v>
      </c>
      <c r="K67" s="102">
        <f t="shared" si="1"/>
        <v>0</v>
      </c>
      <c r="L67" s="102">
        <f t="shared" si="1"/>
        <v>0</v>
      </c>
      <c r="M67" s="102">
        <f t="shared" si="1"/>
        <v>0</v>
      </c>
      <c r="N67" s="102">
        <f t="shared" si="1"/>
        <v>0</v>
      </c>
      <c r="O67" s="102">
        <f t="shared" si="1"/>
        <v>14</v>
      </c>
      <c r="P67" s="102">
        <f t="shared" si="1"/>
        <v>14</v>
      </c>
      <c r="Q67" s="102">
        <f t="shared" si="1"/>
        <v>27</v>
      </c>
      <c r="R67" s="102">
        <f t="shared" si="1"/>
        <v>17</v>
      </c>
      <c r="S67" s="102">
        <f t="shared" si="1"/>
        <v>23</v>
      </c>
      <c r="T67" s="102">
        <f t="shared" si="1"/>
        <v>46</v>
      </c>
      <c r="U67" s="102">
        <f t="shared" si="1"/>
        <v>46</v>
      </c>
      <c r="V67" s="102">
        <f t="shared" si="1"/>
        <v>46</v>
      </c>
      <c r="W67" s="102">
        <f t="shared" si="1"/>
        <v>46</v>
      </c>
      <c r="X67" s="102">
        <f t="shared" si="1"/>
        <v>46</v>
      </c>
      <c r="Y67" s="102">
        <f t="shared" si="1"/>
        <v>52</v>
      </c>
      <c r="Z67" s="102">
        <f t="shared" si="1"/>
        <v>58</v>
      </c>
      <c r="AA67" s="102">
        <f t="shared" si="1"/>
        <v>72</v>
      </c>
      <c r="AB67" s="102">
        <f t="shared" si="1"/>
        <v>84</v>
      </c>
      <c r="AC67" s="102">
        <f t="shared" si="1"/>
        <v>97</v>
      </c>
      <c r="AD67" s="102">
        <f t="shared" si="1"/>
        <v>65</v>
      </c>
      <c r="AE67" s="102">
        <f t="shared" si="1"/>
        <v>99</v>
      </c>
      <c r="AF67" s="102">
        <f t="shared" si="1"/>
        <v>132</v>
      </c>
      <c r="AG67" s="102">
        <f t="shared" si="1"/>
        <v>132</v>
      </c>
      <c r="AH67" s="102">
        <f t="shared" si="1"/>
        <v>142</v>
      </c>
      <c r="AI67" s="102">
        <f t="shared" si="1"/>
        <v>142</v>
      </c>
      <c r="AJ67" s="102">
        <f t="shared" si="1"/>
        <v>142</v>
      </c>
      <c r="AK67" s="102">
        <f t="shared" si="1"/>
        <v>138</v>
      </c>
      <c r="AL67" s="102">
        <f t="shared" si="1"/>
        <v>144</v>
      </c>
      <c r="AM67" s="102">
        <f t="shared" si="1"/>
        <v>148</v>
      </c>
      <c r="AN67" s="102">
        <f t="shared" si="1"/>
        <v>151</v>
      </c>
      <c r="AO67" s="102">
        <f t="shared" si="1"/>
        <v>154</v>
      </c>
      <c r="AP67" s="102">
        <f t="shared" si="1"/>
        <v>102</v>
      </c>
      <c r="AQ67" s="102">
        <f t="shared" si="1"/>
        <v>159</v>
      </c>
      <c r="AR67" s="102">
        <f t="shared" si="1"/>
        <v>199</v>
      </c>
      <c r="AS67" s="102">
        <f t="shared" si="1"/>
        <v>199</v>
      </c>
      <c r="AT67" s="102">
        <f t="shared" si="1"/>
        <v>217</v>
      </c>
      <c r="AU67" s="102">
        <f t="shared" si="1"/>
        <v>217</v>
      </c>
      <c r="AV67" s="102">
        <f t="shared" si="1"/>
        <v>217</v>
      </c>
      <c r="AW67" s="102">
        <f t="shared" si="1"/>
        <v>205</v>
      </c>
      <c r="AX67" s="102">
        <f t="shared" si="1"/>
        <v>211</v>
      </c>
      <c r="AY67" s="102">
        <f t="shared" si="1"/>
        <v>208</v>
      </c>
      <c r="AZ67" s="102">
        <f t="shared" si="1"/>
        <v>203</v>
      </c>
      <c r="BA67" s="102">
        <f t="shared" si="1"/>
        <v>199</v>
      </c>
      <c r="BB67" s="102">
        <f t="shared" si="1"/>
        <v>129</v>
      </c>
      <c r="BC67" s="102">
        <f t="shared" si="1"/>
        <v>202</v>
      </c>
      <c r="BD67" s="102">
        <f t="shared" si="1"/>
        <v>247</v>
      </c>
      <c r="BE67" s="102">
        <f t="shared" si="1"/>
        <v>247</v>
      </c>
      <c r="BF67" s="102">
        <f t="shared" si="1"/>
        <v>271</v>
      </c>
      <c r="BG67" s="102">
        <f t="shared" si="1"/>
        <v>271</v>
      </c>
      <c r="BH67" s="102">
        <f t="shared" si="1"/>
        <v>271</v>
      </c>
      <c r="BI67" s="102">
        <f t="shared" si="1"/>
        <v>253</v>
      </c>
      <c r="BJ67" s="102">
        <f t="shared" si="1"/>
        <v>259</v>
      </c>
      <c r="BK67" s="102">
        <f t="shared" si="1"/>
        <v>251</v>
      </c>
      <c r="BL67" s="102">
        <f t="shared" si="1"/>
        <v>240</v>
      </c>
      <c r="BM67" s="102">
        <f>SUM(BM6:BM66)</f>
        <v>231</v>
      </c>
      <c r="BN67" s="105">
        <f>SUM(BN5:BN66)</f>
        <v>2872</v>
      </c>
    </row>
    <row r="68" spans="1:72" ht="14.25" customHeight="1" x14ac:dyDescent="0.15">
      <c r="A68" s="369" t="s">
        <v>660</v>
      </c>
      <c r="B68" s="369"/>
      <c r="C68" s="369"/>
      <c r="D68" s="369"/>
      <c r="E68" s="104"/>
      <c r="F68" s="102">
        <f>'COGS-PRICE-MARGIN_CWS'!$E13</f>
        <v>25</v>
      </c>
      <c r="G68" s="102">
        <f>'COGS-PRICE-MARGIN_CWS'!$E13</f>
        <v>25</v>
      </c>
      <c r="H68" s="102">
        <f>'COGS-PRICE-MARGIN_CWS'!$E13</f>
        <v>25</v>
      </c>
      <c r="I68" s="102">
        <f>'COGS-PRICE-MARGIN_CWS'!$E13</f>
        <v>25</v>
      </c>
      <c r="J68" s="102">
        <f>'COGS-PRICE-MARGIN_CWS'!$E13</f>
        <v>25</v>
      </c>
      <c r="K68" s="102">
        <f>'COGS-PRICE-MARGIN_CWS'!$E13</f>
        <v>25</v>
      </c>
      <c r="L68" s="102">
        <f>'COGS-PRICE-MARGIN_CWS'!$E13</f>
        <v>25</v>
      </c>
      <c r="M68" s="102">
        <f>'COGS-PRICE-MARGIN_CWS'!$E13</f>
        <v>25</v>
      </c>
      <c r="N68" s="102">
        <f>'COGS-PRICE-MARGIN_CWS'!$E13</f>
        <v>25</v>
      </c>
      <c r="O68" s="102">
        <f>'COGS-PRICE-MARGIN_CWS'!$E13</f>
        <v>25</v>
      </c>
      <c r="P68" s="102">
        <f>'COGS-PRICE-MARGIN_CWS'!$E13</f>
        <v>25</v>
      </c>
      <c r="Q68" s="102">
        <f>'COGS-PRICE-MARGIN_CWS'!$E13</f>
        <v>25</v>
      </c>
      <c r="R68" s="102">
        <f>'COGS-PRICE-MARGIN_CWS'!$E34</f>
        <v>25</v>
      </c>
      <c r="S68" s="102">
        <f>'COGS-PRICE-MARGIN_CWS'!$E34</f>
        <v>25</v>
      </c>
      <c r="T68" s="102">
        <f>'COGS-PRICE-MARGIN_CWS'!$E34</f>
        <v>25</v>
      </c>
      <c r="U68" s="102">
        <f>'COGS-PRICE-MARGIN_CWS'!$E34</f>
        <v>25</v>
      </c>
      <c r="V68" s="102">
        <f>'COGS-PRICE-MARGIN_CWS'!$E34</f>
        <v>25</v>
      </c>
      <c r="W68" s="102">
        <f>'COGS-PRICE-MARGIN_CWS'!$E34</f>
        <v>25</v>
      </c>
      <c r="X68" s="102">
        <f>'COGS-PRICE-MARGIN_CWS'!$E34</f>
        <v>25</v>
      </c>
      <c r="Y68" s="102">
        <f>'COGS-PRICE-MARGIN_CWS'!$E34</f>
        <v>25</v>
      </c>
      <c r="Z68" s="102">
        <f>'COGS-PRICE-MARGIN_CWS'!$E34</f>
        <v>25</v>
      </c>
      <c r="AA68" s="102">
        <f>'COGS-PRICE-MARGIN_CWS'!$E34</f>
        <v>25</v>
      </c>
      <c r="AB68" s="102">
        <f>'COGS-PRICE-MARGIN_CWS'!$E34</f>
        <v>25</v>
      </c>
      <c r="AC68" s="102">
        <f>'COGS-PRICE-MARGIN_CWS'!$E34</f>
        <v>25</v>
      </c>
      <c r="AD68" s="102">
        <f>'COGS-PRICE-MARGIN_CWS'!$E55</f>
        <v>25</v>
      </c>
      <c r="AE68" s="102">
        <f>'COGS-PRICE-MARGIN_CWS'!$E55</f>
        <v>25</v>
      </c>
      <c r="AF68" s="102">
        <f>'COGS-PRICE-MARGIN_CWS'!$E55</f>
        <v>25</v>
      </c>
      <c r="AG68" s="102">
        <f>'COGS-PRICE-MARGIN_CWS'!$E55</f>
        <v>25</v>
      </c>
      <c r="AH68" s="102">
        <f>'COGS-PRICE-MARGIN_CWS'!$E55</f>
        <v>25</v>
      </c>
      <c r="AI68" s="102">
        <f>'COGS-PRICE-MARGIN_CWS'!$E55</f>
        <v>25</v>
      </c>
      <c r="AJ68" s="102">
        <f>'COGS-PRICE-MARGIN_CWS'!$E55</f>
        <v>25</v>
      </c>
      <c r="AK68" s="102">
        <f>'COGS-PRICE-MARGIN_CWS'!$E55</f>
        <v>25</v>
      </c>
      <c r="AL68" s="102">
        <f>'COGS-PRICE-MARGIN_CWS'!$E55</f>
        <v>25</v>
      </c>
      <c r="AM68" s="102">
        <f>'COGS-PRICE-MARGIN_CWS'!$E55</f>
        <v>25</v>
      </c>
      <c r="AN68" s="102">
        <f>'COGS-PRICE-MARGIN_CWS'!$E55</f>
        <v>25</v>
      </c>
      <c r="AO68" s="102">
        <f>'COGS-PRICE-MARGIN_CWS'!$E55</f>
        <v>25</v>
      </c>
      <c r="AP68" s="102">
        <f>'COGS-PRICE-MARGIN_CWS'!$E76</f>
        <v>35</v>
      </c>
      <c r="AQ68" s="102">
        <f>'COGS-PRICE-MARGIN_CWS'!$E76</f>
        <v>35</v>
      </c>
      <c r="AR68" s="102">
        <f>'COGS-PRICE-MARGIN_CWS'!$E76</f>
        <v>35</v>
      </c>
      <c r="AS68" s="102">
        <f>'COGS-PRICE-MARGIN_CWS'!$E76</f>
        <v>35</v>
      </c>
      <c r="AT68" s="102">
        <f>'COGS-PRICE-MARGIN_CWS'!$E76</f>
        <v>35</v>
      </c>
      <c r="AU68" s="102">
        <f>'COGS-PRICE-MARGIN_CWS'!$E76</f>
        <v>35</v>
      </c>
      <c r="AV68" s="102">
        <f>'COGS-PRICE-MARGIN_CWS'!$E76</f>
        <v>35</v>
      </c>
      <c r="AW68" s="102">
        <f>'COGS-PRICE-MARGIN_CWS'!$E76</f>
        <v>35</v>
      </c>
      <c r="AX68" s="102">
        <f>'COGS-PRICE-MARGIN_CWS'!$E76</f>
        <v>35</v>
      </c>
      <c r="AY68" s="102">
        <f>'COGS-PRICE-MARGIN_CWS'!$E76</f>
        <v>35</v>
      </c>
      <c r="AZ68" s="102">
        <f>'COGS-PRICE-MARGIN_CWS'!$E76</f>
        <v>35</v>
      </c>
      <c r="BA68" s="102">
        <f>'COGS-PRICE-MARGIN_CWS'!$E76</f>
        <v>35</v>
      </c>
      <c r="BB68" s="102">
        <f>'COGS-PRICE-MARGIN_CWS'!$E97</f>
        <v>35</v>
      </c>
      <c r="BC68" s="102">
        <f>'COGS-PRICE-MARGIN_CWS'!$E97</f>
        <v>35</v>
      </c>
      <c r="BD68" s="102">
        <f>'COGS-PRICE-MARGIN_CWS'!$E97</f>
        <v>35</v>
      </c>
      <c r="BE68" s="102">
        <f>'COGS-PRICE-MARGIN_CWS'!$E97</f>
        <v>35</v>
      </c>
      <c r="BF68" s="102">
        <f>'COGS-PRICE-MARGIN_CWS'!$E97</f>
        <v>35</v>
      </c>
      <c r="BG68" s="102">
        <f>'COGS-PRICE-MARGIN_CWS'!$E97</f>
        <v>35</v>
      </c>
      <c r="BH68" s="102">
        <f>'COGS-PRICE-MARGIN_CWS'!$E97</f>
        <v>35</v>
      </c>
      <c r="BI68" s="102">
        <f>'COGS-PRICE-MARGIN_CWS'!$E97</f>
        <v>35</v>
      </c>
      <c r="BJ68" s="102">
        <f>'COGS-PRICE-MARGIN_CWS'!$E97</f>
        <v>35</v>
      </c>
      <c r="BK68" s="102">
        <f>'COGS-PRICE-MARGIN_CWS'!$E97</f>
        <v>35</v>
      </c>
      <c r="BL68" s="102">
        <f>'COGS-PRICE-MARGIN_CWS'!$E97</f>
        <v>35</v>
      </c>
      <c r="BM68" s="102">
        <f>'COGS-PRICE-MARGIN_CWS'!$E97</f>
        <v>35</v>
      </c>
    </row>
    <row r="69" spans="1:72" ht="14.25" customHeight="1" x14ac:dyDescent="0.15">
      <c r="A69" s="369" t="s">
        <v>659</v>
      </c>
      <c r="B69" s="369"/>
      <c r="C69" s="369"/>
      <c r="D69" s="369"/>
      <c r="E69" s="104" t="s">
        <v>324</v>
      </c>
      <c r="F69" s="102">
        <f t="shared" ref="F69:AK69" si="2">F68*F67</f>
        <v>0</v>
      </c>
      <c r="G69" s="102">
        <f t="shared" si="2"/>
        <v>0</v>
      </c>
      <c r="H69" s="102">
        <f t="shared" si="2"/>
        <v>0</v>
      </c>
      <c r="I69" s="102">
        <f t="shared" si="2"/>
        <v>0</v>
      </c>
      <c r="J69" s="102">
        <f t="shared" si="2"/>
        <v>0</v>
      </c>
      <c r="K69" s="102">
        <f t="shared" si="2"/>
        <v>0</v>
      </c>
      <c r="L69" s="102">
        <f t="shared" si="2"/>
        <v>0</v>
      </c>
      <c r="M69" s="102">
        <f t="shared" si="2"/>
        <v>0</v>
      </c>
      <c r="N69" s="102">
        <f t="shared" si="2"/>
        <v>0</v>
      </c>
      <c r="O69" s="102">
        <f t="shared" si="2"/>
        <v>350</v>
      </c>
      <c r="P69" s="102">
        <f t="shared" si="2"/>
        <v>350</v>
      </c>
      <c r="Q69" s="102">
        <f t="shared" si="2"/>
        <v>675</v>
      </c>
      <c r="R69" s="102">
        <f t="shared" si="2"/>
        <v>425</v>
      </c>
      <c r="S69" s="102">
        <f t="shared" si="2"/>
        <v>575</v>
      </c>
      <c r="T69" s="102">
        <f t="shared" si="2"/>
        <v>1150</v>
      </c>
      <c r="U69" s="102">
        <f t="shared" si="2"/>
        <v>1150</v>
      </c>
      <c r="V69" s="102">
        <f t="shared" si="2"/>
        <v>1150</v>
      </c>
      <c r="W69" s="102">
        <f t="shared" si="2"/>
        <v>1150</v>
      </c>
      <c r="X69" s="102">
        <f t="shared" si="2"/>
        <v>1150</v>
      </c>
      <c r="Y69" s="102">
        <f t="shared" si="2"/>
        <v>1300</v>
      </c>
      <c r="Z69" s="102">
        <f t="shared" si="2"/>
        <v>1450</v>
      </c>
      <c r="AA69" s="102">
        <f t="shared" si="2"/>
        <v>1800</v>
      </c>
      <c r="AB69" s="102">
        <f t="shared" si="2"/>
        <v>2100</v>
      </c>
      <c r="AC69" s="102">
        <f t="shared" si="2"/>
        <v>2425</v>
      </c>
      <c r="AD69" s="102">
        <f t="shared" si="2"/>
        <v>1625</v>
      </c>
      <c r="AE69" s="102">
        <f t="shared" si="2"/>
        <v>2475</v>
      </c>
      <c r="AF69" s="102">
        <f t="shared" si="2"/>
        <v>3300</v>
      </c>
      <c r="AG69" s="102">
        <f t="shared" si="2"/>
        <v>3300</v>
      </c>
      <c r="AH69" s="102">
        <f t="shared" si="2"/>
        <v>3550</v>
      </c>
      <c r="AI69" s="102">
        <f t="shared" si="2"/>
        <v>3550</v>
      </c>
      <c r="AJ69" s="102">
        <f t="shared" si="2"/>
        <v>3550</v>
      </c>
      <c r="AK69" s="102">
        <f t="shared" si="2"/>
        <v>3450</v>
      </c>
      <c r="AL69" s="102">
        <f t="shared" ref="AL69:BM69" si="3">AL68*AL67</f>
        <v>3600</v>
      </c>
      <c r="AM69" s="102">
        <f t="shared" si="3"/>
        <v>3700</v>
      </c>
      <c r="AN69" s="102">
        <f t="shared" si="3"/>
        <v>3775</v>
      </c>
      <c r="AO69" s="102">
        <f t="shared" si="3"/>
        <v>3850</v>
      </c>
      <c r="AP69" s="102">
        <f t="shared" si="3"/>
        <v>3570</v>
      </c>
      <c r="AQ69" s="102">
        <f t="shared" si="3"/>
        <v>5565</v>
      </c>
      <c r="AR69" s="102">
        <f t="shared" si="3"/>
        <v>6965</v>
      </c>
      <c r="AS69" s="102">
        <f t="shared" si="3"/>
        <v>6965</v>
      </c>
      <c r="AT69" s="102">
        <f t="shared" si="3"/>
        <v>7595</v>
      </c>
      <c r="AU69" s="102">
        <f t="shared" si="3"/>
        <v>7595</v>
      </c>
      <c r="AV69" s="102">
        <f t="shared" si="3"/>
        <v>7595</v>
      </c>
      <c r="AW69" s="102">
        <f t="shared" si="3"/>
        <v>7175</v>
      </c>
      <c r="AX69" s="102">
        <f t="shared" si="3"/>
        <v>7385</v>
      </c>
      <c r="AY69" s="102">
        <f t="shared" si="3"/>
        <v>7280</v>
      </c>
      <c r="AZ69" s="102">
        <f t="shared" si="3"/>
        <v>7105</v>
      </c>
      <c r="BA69" s="102">
        <f t="shared" si="3"/>
        <v>6965</v>
      </c>
      <c r="BB69" s="102">
        <f t="shared" si="3"/>
        <v>4515</v>
      </c>
      <c r="BC69" s="102">
        <f t="shared" si="3"/>
        <v>7070</v>
      </c>
      <c r="BD69" s="102">
        <f t="shared" si="3"/>
        <v>8645</v>
      </c>
      <c r="BE69" s="102">
        <f t="shared" si="3"/>
        <v>8645</v>
      </c>
      <c r="BF69" s="102">
        <f t="shared" si="3"/>
        <v>9485</v>
      </c>
      <c r="BG69" s="102">
        <f t="shared" si="3"/>
        <v>9485</v>
      </c>
      <c r="BH69" s="102">
        <f t="shared" si="3"/>
        <v>9485</v>
      </c>
      <c r="BI69" s="102">
        <f t="shared" si="3"/>
        <v>8855</v>
      </c>
      <c r="BJ69" s="102">
        <f t="shared" si="3"/>
        <v>9065</v>
      </c>
      <c r="BK69" s="102">
        <f t="shared" si="3"/>
        <v>8785</v>
      </c>
      <c r="BL69" s="102">
        <f t="shared" si="3"/>
        <v>8400</v>
      </c>
      <c r="BM69" s="102">
        <f t="shared" si="3"/>
        <v>8085</v>
      </c>
    </row>
    <row r="70" spans="1:72" s="37" customFormat="1" ht="14.25" customHeight="1" x14ac:dyDescent="0.15">
      <c r="B70" s="298"/>
      <c r="D70" s="177" t="s">
        <v>64</v>
      </c>
      <c r="E70" s="38" t="str">
        <f>E67</f>
        <v>Units</v>
      </c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>
        <f>SUM(F67:Q67)</f>
        <v>55</v>
      </c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>
        <f>SUM(R67:AC67)</f>
        <v>633</v>
      </c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>
        <f>SUM(AD67:AO67)</f>
        <v>1589</v>
      </c>
      <c r="AP70" s="103"/>
      <c r="AQ70" s="103"/>
      <c r="AR70" s="103"/>
      <c r="AS70" s="103"/>
      <c r="AT70" s="103"/>
      <c r="AU70" s="103"/>
      <c r="AV70" s="103"/>
      <c r="AW70" s="103"/>
      <c r="AX70" s="103"/>
      <c r="AY70" s="103"/>
      <c r="AZ70" s="103"/>
      <c r="BA70" s="103">
        <f>SUM(AP67:BA67)</f>
        <v>2336</v>
      </c>
      <c r="BB70" s="103"/>
      <c r="BC70" s="103"/>
      <c r="BD70" s="103"/>
      <c r="BE70" s="103"/>
      <c r="BF70" s="103"/>
      <c r="BG70" s="103"/>
      <c r="BH70" s="103"/>
      <c r="BI70" s="103"/>
      <c r="BJ70" s="103"/>
      <c r="BK70" s="103"/>
      <c r="BL70" s="103"/>
      <c r="BM70" s="103">
        <f>SUM(BB67:BM67)</f>
        <v>2872</v>
      </c>
      <c r="BN70" s="105">
        <f>SUM(F70:BM70)</f>
        <v>7485</v>
      </c>
    </row>
    <row r="71" spans="1:72" ht="14.25" customHeight="1" x14ac:dyDescent="0.15">
      <c r="D71" s="177" t="s">
        <v>64</v>
      </c>
      <c r="E71" s="38">
        <f>E68</f>
        <v>0</v>
      </c>
      <c r="Q71" s="90">
        <f>SUM(F69:Q69)</f>
        <v>1375</v>
      </c>
      <c r="AC71" s="90">
        <f>SUM(R69:AC69)</f>
        <v>15825</v>
      </c>
      <c r="AO71" s="90">
        <f>SUM(AD69:AO69)</f>
        <v>39725</v>
      </c>
      <c r="BA71" s="90">
        <f>SUM(AP69:BA69)</f>
        <v>81760</v>
      </c>
      <c r="BM71" s="90">
        <f>SUM(BB69:BM69)</f>
        <v>100520</v>
      </c>
      <c r="BN71" s="105">
        <f>SUM(F71:BM71)</f>
        <v>239205</v>
      </c>
    </row>
    <row r="74" spans="1:72" ht="14.25" customHeight="1" x14ac:dyDescent="0.2">
      <c r="H74" s="68" t="s">
        <v>657</v>
      </c>
      <c r="I74" s="68"/>
      <c r="J74" s="68"/>
      <c r="K74" s="68"/>
      <c r="L74" s="68"/>
      <c r="M74" s="68"/>
      <c r="N74" s="68"/>
    </row>
    <row r="75" spans="1:72" ht="14.25" customHeight="1" x14ac:dyDescent="0.15">
      <c r="F75" s="363"/>
      <c r="G75" s="363"/>
      <c r="H75" s="363"/>
      <c r="I75" s="363"/>
      <c r="J75" s="363"/>
      <c r="K75" s="363"/>
      <c r="L75" s="363"/>
      <c r="M75" s="363"/>
      <c r="N75" s="363"/>
      <c r="O75" s="363"/>
      <c r="P75" s="363"/>
      <c r="Q75" s="363"/>
      <c r="R75" s="10"/>
      <c r="S75" s="363" t="s">
        <v>36</v>
      </c>
      <c r="T75" s="363"/>
      <c r="U75" s="363"/>
      <c r="V75" s="363"/>
      <c r="W75" s="363"/>
      <c r="X75" s="363"/>
      <c r="Y75" s="363"/>
      <c r="Z75" s="363"/>
      <c r="AA75" s="363"/>
      <c r="AB75" s="363"/>
      <c r="AC75" s="363"/>
      <c r="AD75" s="363"/>
      <c r="AE75" s="10"/>
      <c r="AF75" s="363" t="s">
        <v>37</v>
      </c>
      <c r="AG75" s="363"/>
      <c r="AH75" s="363"/>
      <c r="AI75" s="363"/>
      <c r="AJ75" s="363"/>
      <c r="AK75" s="363"/>
      <c r="AL75" s="363"/>
      <c r="AM75" s="363"/>
      <c r="AN75" s="363"/>
      <c r="AO75" s="363"/>
      <c r="AP75" s="363"/>
      <c r="AQ75" s="363"/>
      <c r="AR75" s="10"/>
      <c r="AS75" s="363" t="s">
        <v>38</v>
      </c>
      <c r="AT75" s="363"/>
      <c r="AU75" s="363"/>
      <c r="AV75" s="363"/>
      <c r="AW75" s="363"/>
      <c r="AX75" s="363"/>
      <c r="AY75" s="363"/>
      <c r="AZ75" s="363"/>
      <c r="BA75" s="363"/>
      <c r="BB75" s="363"/>
      <c r="BC75" s="363"/>
      <c r="BD75" s="363"/>
      <c r="BE75" s="10"/>
      <c r="BF75" s="363" t="s">
        <v>39</v>
      </c>
      <c r="BG75" s="363"/>
      <c r="BH75" s="363"/>
      <c r="BI75" s="363"/>
      <c r="BJ75" s="363"/>
      <c r="BK75" s="363"/>
      <c r="BL75" s="363"/>
      <c r="BM75" s="363"/>
    </row>
    <row r="76" spans="1:72" ht="14.25" customHeight="1" x14ac:dyDescent="0.15">
      <c r="D76" s="176"/>
      <c r="E76" s="58" t="s">
        <v>147</v>
      </c>
      <c r="F76" s="27" t="s">
        <v>40</v>
      </c>
      <c r="G76" s="27" t="s">
        <v>41</v>
      </c>
      <c r="H76" s="27" t="s">
        <v>42</v>
      </c>
      <c r="I76" s="10" t="s">
        <v>43</v>
      </c>
      <c r="J76" s="10" t="s">
        <v>44</v>
      </c>
      <c r="K76" s="10" t="s">
        <v>45</v>
      </c>
      <c r="L76" s="10" t="s">
        <v>46</v>
      </c>
      <c r="M76" s="10" t="s">
        <v>47</v>
      </c>
      <c r="N76" s="10" t="s">
        <v>48</v>
      </c>
      <c r="O76" s="10" t="s">
        <v>49</v>
      </c>
      <c r="P76" s="10" t="s">
        <v>50</v>
      </c>
      <c r="Q76" s="10" t="s">
        <v>51</v>
      </c>
      <c r="R76" s="10" t="s">
        <v>40</v>
      </c>
      <c r="S76" s="10" t="s">
        <v>41</v>
      </c>
      <c r="T76" s="10" t="s">
        <v>42</v>
      </c>
      <c r="U76" s="10" t="s">
        <v>43</v>
      </c>
      <c r="V76" s="10" t="s">
        <v>44</v>
      </c>
      <c r="W76" s="10" t="s">
        <v>45</v>
      </c>
      <c r="X76" s="10" t="s">
        <v>46</v>
      </c>
      <c r="Y76" s="10" t="s">
        <v>47</v>
      </c>
      <c r="Z76" s="10" t="s">
        <v>48</v>
      </c>
      <c r="AA76" s="10" t="s">
        <v>49</v>
      </c>
      <c r="AB76" s="10" t="s">
        <v>50</v>
      </c>
      <c r="AC76" s="10" t="s">
        <v>51</v>
      </c>
      <c r="AD76" s="10" t="s">
        <v>40</v>
      </c>
      <c r="AE76" s="10" t="s">
        <v>41</v>
      </c>
      <c r="AF76" s="10" t="s">
        <v>42</v>
      </c>
      <c r="AG76" s="10" t="s">
        <v>43</v>
      </c>
      <c r="AH76" s="10" t="s">
        <v>44</v>
      </c>
      <c r="AI76" s="10" t="s">
        <v>45</v>
      </c>
      <c r="AJ76" s="10" t="s">
        <v>46</v>
      </c>
      <c r="AK76" s="10" t="s">
        <v>47</v>
      </c>
      <c r="AL76" s="10" t="s">
        <v>48</v>
      </c>
      <c r="AM76" s="10" t="s">
        <v>49</v>
      </c>
      <c r="AN76" s="10" t="s">
        <v>50</v>
      </c>
      <c r="AO76" s="10" t="s">
        <v>51</v>
      </c>
      <c r="AP76" s="10" t="s">
        <v>40</v>
      </c>
      <c r="AQ76" s="10" t="s">
        <v>41</v>
      </c>
      <c r="AR76" s="10" t="s">
        <v>42</v>
      </c>
      <c r="AS76" s="10" t="s">
        <v>43</v>
      </c>
      <c r="AT76" s="10" t="s">
        <v>44</v>
      </c>
      <c r="AU76" s="10" t="s">
        <v>45</v>
      </c>
      <c r="AV76" s="10" t="s">
        <v>46</v>
      </c>
      <c r="AW76" s="10" t="s">
        <v>47</v>
      </c>
      <c r="AX76" s="10" t="s">
        <v>48</v>
      </c>
      <c r="AY76" s="10" t="s">
        <v>49</v>
      </c>
      <c r="AZ76" s="10" t="s">
        <v>50</v>
      </c>
      <c r="BA76" s="10" t="s">
        <v>51</v>
      </c>
      <c r="BB76" s="10" t="s">
        <v>40</v>
      </c>
      <c r="BC76" s="10" t="s">
        <v>41</v>
      </c>
      <c r="BD76" s="10" t="s">
        <v>42</v>
      </c>
      <c r="BE76" s="10" t="s">
        <v>43</v>
      </c>
      <c r="BF76" s="10" t="s">
        <v>44</v>
      </c>
      <c r="BG76" s="10" t="s">
        <v>45</v>
      </c>
      <c r="BH76" s="10" t="s">
        <v>46</v>
      </c>
      <c r="BI76" s="10" t="s">
        <v>47</v>
      </c>
      <c r="BJ76" s="10" t="s">
        <v>48</v>
      </c>
      <c r="BK76" s="10" t="s">
        <v>49</v>
      </c>
      <c r="BL76" s="10" t="s">
        <v>50</v>
      </c>
      <c r="BM76" s="10" t="s">
        <v>51</v>
      </c>
    </row>
    <row r="77" spans="1:72" ht="14.25" customHeight="1" x14ac:dyDescent="0.15">
      <c r="A77" s="33"/>
      <c r="D77" s="176"/>
      <c r="E77" s="6"/>
      <c r="F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72" ht="14.25" customHeight="1" x14ac:dyDescent="0.15">
      <c r="A78" s="34" t="s">
        <v>278</v>
      </c>
      <c r="B78" s="180" t="s">
        <v>219</v>
      </c>
      <c r="C78" s="33" t="s">
        <v>220</v>
      </c>
      <c r="D78" s="175"/>
      <c r="E78" s="27"/>
      <c r="G78" s="27"/>
      <c r="H78" s="27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</row>
    <row r="79" spans="1:72" ht="14.25" customHeight="1" x14ac:dyDescent="0.15">
      <c r="A79" s="34" t="s">
        <v>221</v>
      </c>
      <c r="B79" s="180">
        <v>1</v>
      </c>
      <c r="C79" s="33" t="s">
        <v>40</v>
      </c>
      <c r="D79" s="101">
        <f>'REV-REVCALC_CWS'!$E$28</f>
        <v>0</v>
      </c>
      <c r="E79" s="70"/>
      <c r="F79" s="101">
        <f>$D79</f>
        <v>0</v>
      </c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>
        <f>$D79</f>
        <v>0</v>
      </c>
      <c r="S79" s="101"/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>
        <f>$D79</f>
        <v>0</v>
      </c>
      <c r="AE79" s="101"/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>
        <f>$D79</f>
        <v>0</v>
      </c>
      <c r="AQ79" s="101"/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>
        <f>$D79</f>
        <v>0</v>
      </c>
      <c r="BC79" s="101"/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>SUM(BB79:BM79)</f>
        <v>0</v>
      </c>
    </row>
    <row r="80" spans="1:72" ht="14.25" customHeight="1" x14ac:dyDescent="0.15">
      <c r="A80" s="34" t="s">
        <v>222</v>
      </c>
      <c r="B80" s="180">
        <v>1</v>
      </c>
      <c r="C80" s="33" t="s">
        <v>41</v>
      </c>
      <c r="D80" s="101">
        <f>'REV-REVCALC_CWS'!$F$28</f>
        <v>0</v>
      </c>
      <c r="E80" s="67"/>
      <c r="F80" s="45"/>
      <c r="G80" s="101">
        <f>$D80</f>
        <v>0</v>
      </c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>
        <f>$D80</f>
        <v>0</v>
      </c>
      <c r="T80" s="101"/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>
        <f>$D80</f>
        <v>0</v>
      </c>
      <c r="AF80" s="101"/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>
        <f>$D80</f>
        <v>0</v>
      </c>
      <c r="AR80" s="101"/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>
        <f>$D80</f>
        <v>0</v>
      </c>
      <c r="BD80" s="101"/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ref="BN80:BN138" si="4">SUM(BB80:BM80)</f>
        <v>0</v>
      </c>
    </row>
    <row r="81" spans="1:66" ht="14.25" customHeight="1" x14ac:dyDescent="0.15">
      <c r="A81" s="34" t="s">
        <v>223</v>
      </c>
      <c r="B81" s="180">
        <v>1</v>
      </c>
      <c r="C81" s="33" t="s">
        <v>42</v>
      </c>
      <c r="D81" s="101">
        <f>'REV-REVCALC_CWS'!$G$28</f>
        <v>0</v>
      </c>
      <c r="E81" s="67"/>
      <c r="F81" s="102"/>
      <c r="G81" s="45"/>
      <c r="H81" s="101">
        <f>$D81</f>
        <v>0</v>
      </c>
      <c r="I81" s="101"/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>
        <f>$D81</f>
        <v>0</v>
      </c>
      <c r="U81" s="101"/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>
        <f>$D81</f>
        <v>0</v>
      </c>
      <c r="AG81" s="101"/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>
        <f>$D81</f>
        <v>0</v>
      </c>
      <c r="AS81" s="101"/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>
        <f>$D81</f>
        <v>0</v>
      </c>
      <c r="BE81" s="101"/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0</v>
      </c>
    </row>
    <row r="82" spans="1:66" ht="14.25" customHeight="1" x14ac:dyDescent="0.15">
      <c r="A82" s="34" t="s">
        <v>224</v>
      </c>
      <c r="B82" s="180">
        <v>1</v>
      </c>
      <c r="C82" s="33" t="s">
        <v>43</v>
      </c>
      <c r="D82" s="101">
        <f>'REV-REVCALC_CWS'!$H$28</f>
        <v>0</v>
      </c>
      <c r="E82" s="67"/>
      <c r="F82" s="102"/>
      <c r="G82" s="102"/>
      <c r="H82" s="45"/>
      <c r="I82" s="101">
        <f>$D82</f>
        <v>0</v>
      </c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>
        <f>$D82</f>
        <v>0</v>
      </c>
      <c r="V82" s="101"/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>
        <f>$D82</f>
        <v>0</v>
      </c>
      <c r="AH82" s="101"/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>
        <f>$D82</f>
        <v>0</v>
      </c>
      <c r="AT82" s="101"/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>
        <f>$D82</f>
        <v>0</v>
      </c>
      <c r="BF82" s="101"/>
      <c r="BG82" s="101"/>
      <c r="BH82" s="101"/>
      <c r="BI82" s="101"/>
      <c r="BJ82" s="101"/>
      <c r="BK82" s="101"/>
      <c r="BL82" s="101"/>
      <c r="BM82" s="101"/>
      <c r="BN82" s="105">
        <f t="shared" si="4"/>
        <v>0</v>
      </c>
    </row>
    <row r="83" spans="1:66" ht="14.25" customHeight="1" x14ac:dyDescent="0.15">
      <c r="A83" s="34" t="s">
        <v>225</v>
      </c>
      <c r="B83" s="180">
        <v>1</v>
      </c>
      <c r="C83" s="33" t="s">
        <v>44</v>
      </c>
      <c r="D83" s="101">
        <f>'REV-REVCALC_CWS'!$I$28</f>
        <v>0</v>
      </c>
      <c r="E83" s="67"/>
      <c r="F83" s="102"/>
      <c r="G83" s="102"/>
      <c r="H83" s="102"/>
      <c r="I83" s="45"/>
      <c r="J83" s="101">
        <f>$D83</f>
        <v>0</v>
      </c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>
        <f>$D83</f>
        <v>0</v>
      </c>
      <c r="W83" s="101"/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>
        <f>$D83</f>
        <v>0</v>
      </c>
      <c r="AI83" s="101"/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>
        <f>$D83</f>
        <v>0</v>
      </c>
      <c r="AU83" s="101"/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>
        <f>$D83</f>
        <v>0</v>
      </c>
      <c r="BG83" s="101"/>
      <c r="BH83" s="101"/>
      <c r="BI83" s="101"/>
      <c r="BJ83" s="101"/>
      <c r="BK83" s="101"/>
      <c r="BL83" s="101"/>
      <c r="BM83" s="101"/>
      <c r="BN83" s="105">
        <f t="shared" si="4"/>
        <v>0</v>
      </c>
    </row>
    <row r="84" spans="1:66" ht="14.25" customHeight="1" x14ac:dyDescent="0.15">
      <c r="A84" s="34" t="s">
        <v>226</v>
      </c>
      <c r="B84" s="180">
        <v>1</v>
      </c>
      <c r="C84" s="33" t="s">
        <v>45</v>
      </c>
      <c r="D84" s="101">
        <f>'REV-REVCALC_CWS'!$J$28</f>
        <v>0</v>
      </c>
      <c r="E84" s="67"/>
      <c r="F84" s="102"/>
      <c r="G84" s="102"/>
      <c r="H84" s="102"/>
      <c r="I84" s="102"/>
      <c r="J84" s="45"/>
      <c r="K84" s="101">
        <f>$D84</f>
        <v>0</v>
      </c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>
        <f>$D84</f>
        <v>0</v>
      </c>
      <c r="X84" s="101"/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>
        <f>$D84</f>
        <v>0</v>
      </c>
      <c r="AJ84" s="101"/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>
        <f>$D84</f>
        <v>0</v>
      </c>
      <c r="AV84" s="101"/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>
        <f>$D84</f>
        <v>0</v>
      </c>
      <c r="BH84" s="101"/>
      <c r="BI84" s="101"/>
      <c r="BJ84" s="101"/>
      <c r="BK84" s="101"/>
      <c r="BL84" s="101"/>
      <c r="BM84" s="101"/>
      <c r="BN84" s="105">
        <f t="shared" si="4"/>
        <v>0</v>
      </c>
    </row>
    <row r="85" spans="1:66" ht="14.25" customHeight="1" x14ac:dyDescent="0.15">
      <c r="A85" s="34" t="s">
        <v>227</v>
      </c>
      <c r="B85" s="180">
        <v>1</v>
      </c>
      <c r="C85" s="33" t="s">
        <v>46</v>
      </c>
      <c r="D85" s="101">
        <f>'REV-REVCALC_CWS'!$K$28</f>
        <v>0</v>
      </c>
      <c r="E85" s="67"/>
      <c r="F85" s="102"/>
      <c r="G85" s="102"/>
      <c r="H85" s="102"/>
      <c r="I85" s="102"/>
      <c r="J85" s="102"/>
      <c r="K85" s="45"/>
      <c r="L85" s="101">
        <f>$D85</f>
        <v>0</v>
      </c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>
        <f>$D85</f>
        <v>0</v>
      </c>
      <c r="Y85" s="101"/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>
        <f>$D85</f>
        <v>0</v>
      </c>
      <c r="AK85" s="101"/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>
        <f>$D85</f>
        <v>0</v>
      </c>
      <c r="AW85" s="101"/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>
        <f>$D85</f>
        <v>0</v>
      </c>
      <c r="BI85" s="101"/>
      <c r="BJ85" s="101"/>
      <c r="BK85" s="101"/>
      <c r="BL85" s="101"/>
      <c r="BM85" s="101"/>
      <c r="BN85" s="105">
        <f t="shared" si="4"/>
        <v>0</v>
      </c>
    </row>
    <row r="86" spans="1:66" ht="14.25" customHeight="1" x14ac:dyDescent="0.15">
      <c r="A86" s="34" t="s">
        <v>228</v>
      </c>
      <c r="B86" s="180">
        <v>1</v>
      </c>
      <c r="C86" s="33" t="s">
        <v>47</v>
      </c>
      <c r="D86" s="101">
        <f>'REV-REVCALC_CWS'!$L$28</f>
        <v>0</v>
      </c>
      <c r="E86" s="67"/>
      <c r="F86" s="102"/>
      <c r="G86" s="102"/>
      <c r="H86" s="102"/>
      <c r="I86" s="102"/>
      <c r="J86" s="102"/>
      <c r="K86" s="102"/>
      <c r="L86" s="45"/>
      <c r="M86" s="101">
        <f>$D86</f>
        <v>0</v>
      </c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>
        <f>$D86</f>
        <v>0</v>
      </c>
      <c r="Z86" s="101"/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>
        <f>$D86</f>
        <v>0</v>
      </c>
      <c r="AL86" s="101"/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>
        <f>$D86</f>
        <v>0</v>
      </c>
      <c r="AX86" s="101"/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>
        <f>$D86</f>
        <v>0</v>
      </c>
      <c r="BJ86" s="101"/>
      <c r="BK86" s="101"/>
      <c r="BL86" s="101"/>
      <c r="BM86" s="101"/>
      <c r="BN86" s="105">
        <f t="shared" si="4"/>
        <v>0</v>
      </c>
    </row>
    <row r="87" spans="1:66" ht="14.25" customHeight="1" x14ac:dyDescent="0.15">
      <c r="A87" s="34" t="s">
        <v>229</v>
      </c>
      <c r="B87" s="180">
        <v>1</v>
      </c>
      <c r="C87" s="33" t="s">
        <v>48</v>
      </c>
      <c r="D87" s="101">
        <f>'REV-REVCALC_CWS'!$M$28</f>
        <v>0</v>
      </c>
      <c r="E87" s="67"/>
      <c r="F87" s="102"/>
      <c r="G87" s="102"/>
      <c r="H87" s="102"/>
      <c r="I87" s="102"/>
      <c r="J87" s="102"/>
      <c r="K87" s="102"/>
      <c r="L87" s="102"/>
      <c r="M87" s="45"/>
      <c r="N87" s="101">
        <f>$D87</f>
        <v>0</v>
      </c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>
        <f>$D87</f>
        <v>0</v>
      </c>
      <c r="AA87" s="101"/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>
        <f>$D87</f>
        <v>0</v>
      </c>
      <c r="AM87" s="101"/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>
        <f>$D87</f>
        <v>0</v>
      </c>
      <c r="AY87" s="101"/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>
        <f>$D87</f>
        <v>0</v>
      </c>
      <c r="BK87" s="101"/>
      <c r="BL87" s="101"/>
      <c r="BM87" s="101"/>
      <c r="BN87" s="105">
        <f t="shared" si="4"/>
        <v>0</v>
      </c>
    </row>
    <row r="88" spans="1:66" ht="14.25" customHeight="1" x14ac:dyDescent="0.15">
      <c r="A88" s="34" t="s">
        <v>91</v>
      </c>
      <c r="B88" s="180">
        <v>1</v>
      </c>
      <c r="C88" s="33" t="s">
        <v>49</v>
      </c>
      <c r="D88" s="101">
        <f>'REV-REVCALC_CWS'!$N$28</f>
        <v>5</v>
      </c>
      <c r="E88" s="67"/>
      <c r="F88" s="102"/>
      <c r="G88" s="102"/>
      <c r="H88" s="102"/>
      <c r="I88" s="102"/>
      <c r="J88" s="102"/>
      <c r="K88" s="102"/>
      <c r="L88" s="102"/>
      <c r="M88" s="102"/>
      <c r="N88" s="45"/>
      <c r="O88" s="101">
        <f>$D88</f>
        <v>5</v>
      </c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>
        <f>$D88</f>
        <v>5</v>
      </c>
      <c r="AB88" s="101"/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>
        <f>$D88</f>
        <v>5</v>
      </c>
      <c r="AN88" s="101"/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>
        <f>$D88</f>
        <v>5</v>
      </c>
      <c r="AZ88" s="101"/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>
        <f>$D88</f>
        <v>5</v>
      </c>
      <c r="BL88" s="101"/>
      <c r="BM88" s="101"/>
      <c r="BN88" s="105">
        <f t="shared" si="4"/>
        <v>5</v>
      </c>
    </row>
    <row r="89" spans="1:66" ht="14.25" customHeight="1" x14ac:dyDescent="0.15">
      <c r="A89" s="34" t="s">
        <v>230</v>
      </c>
      <c r="B89" s="180">
        <v>1</v>
      </c>
      <c r="C89" s="33" t="s">
        <v>50</v>
      </c>
      <c r="D89" s="101">
        <f>'REV-REVCALC_CWS'!$O$28</f>
        <v>5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45"/>
      <c r="P89" s="101">
        <f>$D89</f>
        <v>5</v>
      </c>
      <c r="Q89" s="101"/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>
        <f>$D89</f>
        <v>5</v>
      </c>
      <c r="AC89" s="101"/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>
        <f>$D89</f>
        <v>5</v>
      </c>
      <c r="AO89" s="101"/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>
        <f>$D89</f>
        <v>5</v>
      </c>
      <c r="BA89" s="101"/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>
        <f>$D89</f>
        <v>5</v>
      </c>
      <c r="BM89" s="101"/>
      <c r="BN89" s="105">
        <f t="shared" si="4"/>
        <v>5</v>
      </c>
    </row>
    <row r="90" spans="1:66" ht="14.25" customHeight="1" x14ac:dyDescent="0.15">
      <c r="A90" s="34" t="s">
        <v>65</v>
      </c>
      <c r="B90" s="180">
        <v>2</v>
      </c>
      <c r="C90" s="33" t="s">
        <v>51</v>
      </c>
      <c r="D90" s="101">
        <f>'REV-REVCALC_CWS'!$P$28</f>
        <v>10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45"/>
      <c r="Q90" s="101">
        <f>$D90</f>
        <v>10</v>
      </c>
      <c r="R90" s="101"/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>
        <f>$D90</f>
        <v>10</v>
      </c>
      <c r="AD90" s="101"/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>
        <f>$D90</f>
        <v>10</v>
      </c>
      <c r="AP90" s="101"/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>
        <f>$D90</f>
        <v>10</v>
      </c>
      <c r="BB90" s="101"/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>
        <f>$D90</f>
        <v>10</v>
      </c>
      <c r="BN90" s="105">
        <f t="shared" si="4"/>
        <v>10</v>
      </c>
    </row>
    <row r="91" spans="1:66" ht="14.25" customHeight="1" x14ac:dyDescent="0.15">
      <c r="A91" s="34" t="s">
        <v>231</v>
      </c>
      <c r="B91" s="180">
        <v>2</v>
      </c>
      <c r="C91" s="33" t="s">
        <v>40</v>
      </c>
      <c r="D91" s="101">
        <f>'REV-REVCALC_CWS'!$Q$28</f>
        <v>12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45"/>
      <c r="R91" s="101">
        <f>$D91</f>
        <v>12</v>
      </c>
      <c r="S91" s="101"/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>
        <f>$D91</f>
        <v>12</v>
      </c>
      <c r="AE91" s="101"/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>
        <f>$D91</f>
        <v>12</v>
      </c>
      <c r="AQ91" s="101"/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>
        <f>$D91</f>
        <v>12</v>
      </c>
      <c r="BC91" s="101"/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12</v>
      </c>
    </row>
    <row r="92" spans="1:66" ht="14.25" customHeight="1" x14ac:dyDescent="0.15">
      <c r="A92" s="34" t="s">
        <v>232</v>
      </c>
      <c r="B92" s="180">
        <v>2</v>
      </c>
      <c r="C92" s="33" t="s">
        <v>41</v>
      </c>
      <c r="D92" s="101">
        <f>'REV-REVCALC_CWS'!$R$28</f>
        <v>16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45"/>
      <c r="S92" s="101">
        <f>$D92</f>
        <v>16</v>
      </c>
      <c r="T92" s="101"/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>
        <f>$D92</f>
        <v>16</v>
      </c>
      <c r="AF92" s="101"/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>
        <f>$D92</f>
        <v>16</v>
      </c>
      <c r="AR92" s="101"/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>
        <f>$D92</f>
        <v>16</v>
      </c>
      <c r="BD92" s="101"/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16</v>
      </c>
    </row>
    <row r="93" spans="1:66" ht="14.25" customHeight="1" x14ac:dyDescent="0.15">
      <c r="A93" s="34" t="s">
        <v>233</v>
      </c>
      <c r="B93" s="180">
        <v>2</v>
      </c>
      <c r="C93" s="33" t="s">
        <v>42</v>
      </c>
      <c r="D93" s="101">
        <f>'REV-REVCALC_CWS'!$S$28</f>
        <v>32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45"/>
      <c r="T93" s="101">
        <f>$D93</f>
        <v>32</v>
      </c>
      <c r="U93" s="101"/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>
        <f>$D93</f>
        <v>32</v>
      </c>
      <c r="AG93" s="101"/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>
        <f>$D93</f>
        <v>32</v>
      </c>
      <c r="AS93" s="101"/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>
        <f>$D93</f>
        <v>32</v>
      </c>
      <c r="BE93" s="101"/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32</v>
      </c>
    </row>
    <row r="94" spans="1:66" ht="14.25" customHeight="1" x14ac:dyDescent="0.15">
      <c r="A94" s="34" t="s">
        <v>234</v>
      </c>
      <c r="B94" s="180">
        <v>2</v>
      </c>
      <c r="C94" s="33" t="s">
        <v>43</v>
      </c>
      <c r="D94" s="101">
        <f>'REV-REVCALC_CWS'!$T$28</f>
        <v>32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45"/>
      <c r="U94" s="101">
        <f>$D94</f>
        <v>32</v>
      </c>
      <c r="V94" s="101"/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>
        <f>$D94</f>
        <v>32</v>
      </c>
      <c r="AH94" s="101"/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>
        <f>$D94</f>
        <v>32</v>
      </c>
      <c r="AT94" s="101"/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>
        <f>$D94</f>
        <v>32</v>
      </c>
      <c r="BF94" s="101"/>
      <c r="BG94" s="101"/>
      <c r="BH94" s="101"/>
      <c r="BI94" s="101"/>
      <c r="BJ94" s="101"/>
      <c r="BK94" s="101"/>
      <c r="BL94" s="101"/>
      <c r="BM94" s="101"/>
      <c r="BN94" s="105">
        <f t="shared" si="4"/>
        <v>32</v>
      </c>
    </row>
    <row r="95" spans="1:66" ht="14.25" customHeight="1" x14ac:dyDescent="0.15">
      <c r="A95" s="34" t="s">
        <v>235</v>
      </c>
      <c r="B95" s="180">
        <v>2</v>
      </c>
      <c r="C95" s="33" t="s">
        <v>44</v>
      </c>
      <c r="D95" s="101">
        <f>'REV-REVCALC_CWS'!$U$28</f>
        <v>32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45"/>
      <c r="V95" s="101">
        <f>$D95</f>
        <v>32</v>
      </c>
      <c r="W95" s="101"/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>
        <f>$D95</f>
        <v>32</v>
      </c>
      <c r="AI95" s="101"/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>
        <f>$D95</f>
        <v>32</v>
      </c>
      <c r="AU95" s="101"/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>
        <f>$D95</f>
        <v>32</v>
      </c>
      <c r="BG95" s="101"/>
      <c r="BH95" s="101"/>
      <c r="BI95" s="101"/>
      <c r="BJ95" s="101"/>
      <c r="BK95" s="101"/>
      <c r="BL95" s="101"/>
      <c r="BM95" s="101"/>
      <c r="BN95" s="105">
        <f t="shared" si="4"/>
        <v>32</v>
      </c>
    </row>
    <row r="96" spans="1:66" ht="14.25" customHeight="1" x14ac:dyDescent="0.15">
      <c r="A96" s="34" t="s">
        <v>217</v>
      </c>
      <c r="B96" s="180">
        <v>2</v>
      </c>
      <c r="C96" s="33" t="s">
        <v>45</v>
      </c>
      <c r="D96" s="101">
        <f>'REV-REVCALC_CWS'!$V$28</f>
        <v>32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45"/>
      <c r="W96" s="101">
        <f>$D96</f>
        <v>32</v>
      </c>
      <c r="X96" s="101"/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>
        <f>$D96</f>
        <v>32</v>
      </c>
      <c r="AJ96" s="101"/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>
        <f>$D96</f>
        <v>32</v>
      </c>
      <c r="AV96" s="101"/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>
        <f>$D96</f>
        <v>32</v>
      </c>
      <c r="BH96" s="101"/>
      <c r="BI96" s="101"/>
      <c r="BJ96" s="101"/>
      <c r="BK96" s="101"/>
      <c r="BL96" s="101"/>
      <c r="BM96" s="101"/>
      <c r="BN96" s="105">
        <f t="shared" si="4"/>
        <v>32</v>
      </c>
    </row>
    <row r="97" spans="1:66" ht="14.25" customHeight="1" x14ac:dyDescent="0.15">
      <c r="A97" s="34" t="s">
        <v>236</v>
      </c>
      <c r="B97" s="180">
        <v>2</v>
      </c>
      <c r="C97" s="33" t="s">
        <v>46</v>
      </c>
      <c r="D97" s="101">
        <f>'REV-REVCALC_CWS'!$W$28</f>
        <v>32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45"/>
      <c r="X97" s="101">
        <f>$D97</f>
        <v>32</v>
      </c>
      <c r="Y97" s="101"/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>
        <f>$D97</f>
        <v>32</v>
      </c>
      <c r="AK97" s="101"/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>
        <f>$D97</f>
        <v>32</v>
      </c>
      <c r="AW97" s="101"/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>
        <f>$D97</f>
        <v>32</v>
      </c>
      <c r="BI97" s="101"/>
      <c r="BJ97" s="101"/>
      <c r="BK97" s="101"/>
      <c r="BL97" s="101"/>
      <c r="BM97" s="101"/>
      <c r="BN97" s="105">
        <f t="shared" si="4"/>
        <v>32</v>
      </c>
    </row>
    <row r="98" spans="1:66" ht="14.25" customHeight="1" x14ac:dyDescent="0.15">
      <c r="A98" s="34" t="s">
        <v>237</v>
      </c>
      <c r="B98" s="180">
        <v>2</v>
      </c>
      <c r="C98" s="33" t="s">
        <v>47</v>
      </c>
      <c r="D98" s="101">
        <f>'REV-REVCALC_CWS'!$X$28</f>
        <v>36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45"/>
      <c r="Y98" s="101">
        <f>$D98</f>
        <v>36</v>
      </c>
      <c r="Z98" s="101"/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>
        <f>$D98</f>
        <v>36</v>
      </c>
      <c r="AL98" s="101"/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>
        <f>$D98</f>
        <v>36</v>
      </c>
      <c r="AX98" s="101"/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>
        <f>$D98</f>
        <v>36</v>
      </c>
      <c r="BJ98" s="101"/>
      <c r="BK98" s="101"/>
      <c r="BL98" s="101"/>
      <c r="BM98" s="101"/>
      <c r="BN98" s="105">
        <f t="shared" si="4"/>
        <v>36</v>
      </c>
    </row>
    <row r="99" spans="1:66" ht="14.25" customHeight="1" x14ac:dyDescent="0.15">
      <c r="A99" s="34" t="s">
        <v>64</v>
      </c>
      <c r="B99" s="180">
        <v>2</v>
      </c>
      <c r="C99" s="33" t="s">
        <v>48</v>
      </c>
      <c r="D99" s="101">
        <f>'REV-REVCALC_CWS'!$Y$28</f>
        <v>40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45"/>
      <c r="Z99" s="101">
        <f>$D99</f>
        <v>40</v>
      </c>
      <c r="AA99" s="101"/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>
        <f>$D99</f>
        <v>40</v>
      </c>
      <c r="AM99" s="101"/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>
        <f>$D99</f>
        <v>40</v>
      </c>
      <c r="AY99" s="101"/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>
        <f>$D99</f>
        <v>40</v>
      </c>
      <c r="BK99" s="101"/>
      <c r="BL99" s="101"/>
      <c r="BM99" s="101"/>
      <c r="BN99" s="105">
        <f t="shared" si="4"/>
        <v>40</v>
      </c>
    </row>
    <row r="100" spans="1:66" ht="14.25" customHeight="1" x14ac:dyDescent="0.15">
      <c r="A100" s="34" t="s">
        <v>238</v>
      </c>
      <c r="B100" s="180">
        <v>2</v>
      </c>
      <c r="C100" s="33" t="s">
        <v>49</v>
      </c>
      <c r="D100" s="101">
        <f>'REV-REVCALC_CWS'!$Z$28</f>
        <v>40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45"/>
      <c r="AA100" s="101">
        <f>$D100</f>
        <v>40</v>
      </c>
      <c r="AB100" s="101"/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>
        <f>$D100</f>
        <v>40</v>
      </c>
      <c r="AN100" s="101"/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>
        <f>$D100</f>
        <v>40</v>
      </c>
      <c r="AZ100" s="101"/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>
        <f>$D100</f>
        <v>40</v>
      </c>
      <c r="BL100" s="101"/>
      <c r="BM100" s="101"/>
      <c r="BN100" s="105">
        <f t="shared" si="4"/>
        <v>40</v>
      </c>
    </row>
    <row r="101" spans="1:66" ht="14.25" customHeight="1" x14ac:dyDescent="0.15">
      <c r="A101" s="34" t="s">
        <v>239</v>
      </c>
      <c r="B101" s="180">
        <v>2</v>
      </c>
      <c r="C101" s="33" t="s">
        <v>50</v>
      </c>
      <c r="D101" s="101">
        <f>'REV-REVCALC_CWS'!$AA$28</f>
        <v>47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45"/>
      <c r="AB101" s="101">
        <f>$D101</f>
        <v>47</v>
      </c>
      <c r="AC101" s="101"/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>
        <f>$D101</f>
        <v>47</v>
      </c>
      <c r="AO101" s="101"/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>
        <f>$D101</f>
        <v>47</v>
      </c>
      <c r="BA101" s="101"/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>
        <f>$D101</f>
        <v>47</v>
      </c>
      <c r="BM101" s="101"/>
      <c r="BN101" s="105">
        <f t="shared" si="4"/>
        <v>47</v>
      </c>
    </row>
    <row r="102" spans="1:66" ht="14.25" customHeight="1" x14ac:dyDescent="0.15">
      <c r="A102" s="34" t="s">
        <v>240</v>
      </c>
      <c r="B102" s="180">
        <v>2</v>
      </c>
      <c r="C102" s="33" t="s">
        <v>51</v>
      </c>
      <c r="D102" s="101">
        <f>'REV-REVCALC_CWS'!$AB$28</f>
        <v>47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45"/>
      <c r="AC102" s="101">
        <f>$D102</f>
        <v>47</v>
      </c>
      <c r="AD102" s="101"/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>
        <f>$D102</f>
        <v>47</v>
      </c>
      <c r="AP102" s="101"/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>
        <f>$D102</f>
        <v>47</v>
      </c>
      <c r="BB102" s="101"/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>
        <f>$D102</f>
        <v>47</v>
      </c>
      <c r="BN102" s="105">
        <f t="shared" si="4"/>
        <v>47</v>
      </c>
    </row>
    <row r="103" spans="1:66" ht="14.25" customHeight="1" x14ac:dyDescent="0.15">
      <c r="A103" s="34" t="s">
        <v>241</v>
      </c>
      <c r="B103" s="180">
        <v>3</v>
      </c>
      <c r="C103" s="33" t="s">
        <v>40</v>
      </c>
      <c r="D103" s="101">
        <f>'REV-REVCALC_CWS'!$AC$28</f>
        <v>72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45"/>
      <c r="AD103" s="101">
        <f>$D103</f>
        <v>72</v>
      </c>
      <c r="AE103" s="101"/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>
        <f>$D103</f>
        <v>72</v>
      </c>
      <c r="AQ103" s="101"/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>
        <f>$D103</f>
        <v>72</v>
      </c>
      <c r="BC103" s="101"/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72</v>
      </c>
    </row>
    <row r="104" spans="1:66" ht="14.25" customHeight="1" x14ac:dyDescent="0.15">
      <c r="A104" s="34" t="s">
        <v>242</v>
      </c>
      <c r="B104" s="180">
        <v>3</v>
      </c>
      <c r="C104" s="33" t="s">
        <v>41</v>
      </c>
      <c r="D104" s="101">
        <f>'REV-REVCALC_CWS'!$AD$28</f>
        <v>116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45"/>
      <c r="AE104" s="101">
        <f>$D104</f>
        <v>116</v>
      </c>
      <c r="AF104" s="101"/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>
        <f>$D104</f>
        <v>116</v>
      </c>
      <c r="AR104" s="101"/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>
        <f>$D104</f>
        <v>116</v>
      </c>
      <c r="BD104" s="101"/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116</v>
      </c>
    </row>
    <row r="105" spans="1:66" ht="14.25" customHeight="1" x14ac:dyDescent="0.15">
      <c r="A105" s="34" t="s">
        <v>243</v>
      </c>
      <c r="B105" s="180">
        <v>3</v>
      </c>
      <c r="C105" s="33" t="s">
        <v>42</v>
      </c>
      <c r="D105" s="101">
        <f>'REV-REVCALC_CWS'!$AE$28</f>
        <v>130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45"/>
      <c r="AF105" s="101">
        <f>$D105</f>
        <v>130</v>
      </c>
      <c r="AG105" s="101"/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>
        <f>$D105</f>
        <v>130</v>
      </c>
      <c r="AS105" s="101"/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>
        <f>$D105</f>
        <v>130</v>
      </c>
      <c r="BE105" s="101"/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130</v>
      </c>
    </row>
    <row r="106" spans="1:66" ht="14.25" customHeight="1" x14ac:dyDescent="0.15">
      <c r="A106" s="34" t="s">
        <v>244</v>
      </c>
      <c r="B106" s="180">
        <v>3</v>
      </c>
      <c r="C106" s="33" t="s">
        <v>43</v>
      </c>
      <c r="D106" s="101">
        <f>'REV-REVCALC_CWS'!$AF$28</f>
        <v>130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45"/>
      <c r="AG106" s="101">
        <f>$D106</f>
        <v>130</v>
      </c>
      <c r="AH106" s="101"/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>
        <f>$D106</f>
        <v>130</v>
      </c>
      <c r="AT106" s="101"/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>
        <f>$D106</f>
        <v>130</v>
      </c>
      <c r="BF106" s="101"/>
      <c r="BG106" s="101"/>
      <c r="BH106" s="101"/>
      <c r="BI106" s="101"/>
      <c r="BJ106" s="101"/>
      <c r="BK106" s="101"/>
      <c r="BL106" s="101"/>
      <c r="BM106" s="101"/>
      <c r="BN106" s="105">
        <f t="shared" si="4"/>
        <v>130</v>
      </c>
    </row>
    <row r="107" spans="1:66" ht="14.25" customHeight="1" x14ac:dyDescent="0.15">
      <c r="A107" s="34" t="s">
        <v>245</v>
      </c>
      <c r="B107" s="180">
        <v>3</v>
      </c>
      <c r="C107" s="33" t="s">
        <v>44</v>
      </c>
      <c r="D107" s="101">
        <f>'REV-REVCALC_CWS'!$AG$28</f>
        <v>144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45"/>
      <c r="AH107" s="101">
        <f>$D107</f>
        <v>144</v>
      </c>
      <c r="AI107" s="101"/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>
        <f>$D107</f>
        <v>144</v>
      </c>
      <c r="AU107" s="101"/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>
        <f>$D107</f>
        <v>144</v>
      </c>
      <c r="BG107" s="101"/>
      <c r="BH107" s="101"/>
      <c r="BI107" s="101"/>
      <c r="BJ107" s="101"/>
      <c r="BK107" s="101"/>
      <c r="BL107" s="101"/>
      <c r="BM107" s="101"/>
      <c r="BN107" s="105">
        <f t="shared" si="4"/>
        <v>144</v>
      </c>
    </row>
    <row r="108" spans="1:66" ht="14.25" customHeight="1" x14ac:dyDescent="0.15">
      <c r="A108" s="34" t="s">
        <v>246</v>
      </c>
      <c r="B108" s="180">
        <v>3</v>
      </c>
      <c r="C108" s="33" t="s">
        <v>45</v>
      </c>
      <c r="D108" s="101">
        <f>'REV-REVCALC_CWS'!$AH$28</f>
        <v>144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45"/>
      <c r="AI108" s="101">
        <f>$D108</f>
        <v>144</v>
      </c>
      <c r="AJ108" s="101"/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>
        <f>$D108</f>
        <v>144</v>
      </c>
      <c r="AV108" s="101"/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>
        <f>$D108</f>
        <v>144</v>
      </c>
      <c r="BH108" s="101"/>
      <c r="BI108" s="101"/>
      <c r="BJ108" s="101"/>
      <c r="BK108" s="101"/>
      <c r="BL108" s="101"/>
      <c r="BM108" s="101"/>
      <c r="BN108" s="105">
        <f t="shared" si="4"/>
        <v>144</v>
      </c>
    </row>
    <row r="109" spans="1:66" ht="14.25" customHeight="1" x14ac:dyDescent="0.15">
      <c r="A109" s="34" t="s">
        <v>247</v>
      </c>
      <c r="B109" s="180">
        <v>3</v>
      </c>
      <c r="C109" s="33" t="s">
        <v>46</v>
      </c>
      <c r="D109" s="101">
        <f>'REV-REVCALC_CWS'!$AI$28</f>
        <v>144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45"/>
      <c r="AJ109" s="101">
        <f>$D109</f>
        <v>144</v>
      </c>
      <c r="AK109" s="101"/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>
        <f>$D109</f>
        <v>144</v>
      </c>
      <c r="AW109" s="101"/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>
        <f>$D109</f>
        <v>144</v>
      </c>
      <c r="BI109" s="101"/>
      <c r="BJ109" s="101"/>
      <c r="BK109" s="101"/>
      <c r="BL109" s="101"/>
      <c r="BM109" s="101"/>
      <c r="BN109" s="105">
        <f t="shared" si="4"/>
        <v>144</v>
      </c>
    </row>
    <row r="110" spans="1:66" ht="14.25" customHeight="1" x14ac:dyDescent="0.15">
      <c r="A110" s="34" t="s">
        <v>248</v>
      </c>
      <c r="B110" s="180">
        <v>3</v>
      </c>
      <c r="C110" s="33" t="s">
        <v>47</v>
      </c>
      <c r="D110" s="101">
        <f>'REV-REVCALC_CWS'!$AJ$28</f>
        <v>130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45"/>
      <c r="AK110" s="101">
        <f>$D110</f>
        <v>130</v>
      </c>
      <c r="AL110" s="101"/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>
        <f>$D110</f>
        <v>130</v>
      </c>
      <c r="AX110" s="101"/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>
        <f>$D110</f>
        <v>130</v>
      </c>
      <c r="BJ110" s="101"/>
      <c r="BK110" s="101"/>
      <c r="BL110" s="101"/>
      <c r="BM110" s="101"/>
      <c r="BN110" s="105">
        <f t="shared" si="4"/>
        <v>130</v>
      </c>
    </row>
    <row r="111" spans="1:66" ht="14.25" customHeight="1" x14ac:dyDescent="0.15">
      <c r="A111" s="34" t="s">
        <v>249</v>
      </c>
      <c r="B111" s="180">
        <v>3</v>
      </c>
      <c r="C111" s="33" t="s">
        <v>48</v>
      </c>
      <c r="D111" s="101">
        <f>'REV-REVCALC_CWS'!$AK$28</f>
        <v>130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45"/>
      <c r="AL111" s="101">
        <f>$D111</f>
        <v>130</v>
      </c>
      <c r="AM111" s="101"/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>
        <f>$D111</f>
        <v>130</v>
      </c>
      <c r="AY111" s="101"/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>
        <f>$D111</f>
        <v>130</v>
      </c>
      <c r="BK111" s="101"/>
      <c r="BL111" s="101"/>
      <c r="BM111" s="101"/>
      <c r="BN111" s="105">
        <f t="shared" si="4"/>
        <v>130</v>
      </c>
    </row>
    <row r="112" spans="1:66" ht="14.25" customHeight="1" x14ac:dyDescent="0.15">
      <c r="A112" s="34" t="s">
        <v>250</v>
      </c>
      <c r="B112" s="180">
        <v>3</v>
      </c>
      <c r="C112" s="33" t="s">
        <v>49</v>
      </c>
      <c r="D112" s="101">
        <f>'REV-REVCALC_CWS'!$AL$28</f>
        <v>116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45"/>
      <c r="AM112" s="101">
        <f>$D112</f>
        <v>116</v>
      </c>
      <c r="AN112" s="101"/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>
        <f>$D112</f>
        <v>116</v>
      </c>
      <c r="AZ112" s="101"/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>
        <f>$D112</f>
        <v>116</v>
      </c>
      <c r="BL112" s="101"/>
      <c r="BM112" s="101"/>
      <c r="BN112" s="105">
        <f t="shared" si="4"/>
        <v>116</v>
      </c>
    </row>
    <row r="113" spans="1:66" ht="14.25" customHeight="1" x14ac:dyDescent="0.15">
      <c r="A113" s="34" t="s">
        <v>251</v>
      </c>
      <c r="B113" s="180">
        <v>3</v>
      </c>
      <c r="C113" s="33" t="s">
        <v>50</v>
      </c>
      <c r="D113" s="101">
        <f>'REV-REVCALC_CWS'!$AM$28</f>
        <v>101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45"/>
      <c r="AN113" s="101">
        <f>$D113</f>
        <v>101</v>
      </c>
      <c r="AO113" s="101"/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>
        <f>$D113</f>
        <v>101</v>
      </c>
      <c r="BA113" s="101"/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>
        <f>$D113</f>
        <v>101</v>
      </c>
      <c r="BM113" s="101"/>
      <c r="BN113" s="105">
        <f t="shared" si="4"/>
        <v>101</v>
      </c>
    </row>
    <row r="114" spans="1:66" ht="14.25" customHeight="1" x14ac:dyDescent="0.15">
      <c r="A114" s="34" t="s">
        <v>252</v>
      </c>
      <c r="B114" s="180">
        <v>3</v>
      </c>
      <c r="C114" s="33" t="s">
        <v>51</v>
      </c>
      <c r="D114" s="101">
        <f>'REV-REVCALC_CWS'!$AN$28</f>
        <v>87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45"/>
      <c r="AO114" s="101">
        <f>$D114</f>
        <v>87</v>
      </c>
      <c r="AP114" s="101"/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>
        <f>$D114</f>
        <v>87</v>
      </c>
      <c r="BB114" s="101"/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>
        <f>$D114</f>
        <v>87</v>
      </c>
      <c r="BN114" s="105">
        <f t="shared" si="4"/>
        <v>87</v>
      </c>
    </row>
    <row r="115" spans="1:66" ht="14.25" customHeight="1" x14ac:dyDescent="0.15">
      <c r="A115" s="34" t="s">
        <v>253</v>
      </c>
      <c r="B115" s="180">
        <v>4</v>
      </c>
      <c r="C115" s="33" t="s">
        <v>40</v>
      </c>
      <c r="D115" s="101">
        <f>'REV-REVCALC_CWS'!$AO$28</f>
        <v>151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45"/>
      <c r="AP115" s="101">
        <f>$D115</f>
        <v>151</v>
      </c>
      <c r="AQ115" s="101"/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>
        <f>$D115</f>
        <v>151</v>
      </c>
      <c r="BC115" s="101"/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151</v>
      </c>
    </row>
    <row r="116" spans="1:66" ht="14.25" customHeight="1" x14ac:dyDescent="0.15">
      <c r="A116" s="34" t="s">
        <v>254</v>
      </c>
      <c r="B116" s="180">
        <v>4</v>
      </c>
      <c r="C116" s="33" t="s">
        <v>41</v>
      </c>
      <c r="D116" s="101">
        <f>'REV-REVCALC_CWS'!$AP$28</f>
        <v>240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45"/>
      <c r="AQ116" s="101">
        <f>$D116</f>
        <v>240</v>
      </c>
      <c r="AR116" s="101"/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>
        <f>$D116</f>
        <v>240</v>
      </c>
      <c r="BD116" s="101"/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240</v>
      </c>
    </row>
    <row r="117" spans="1:66" ht="14.25" customHeight="1" x14ac:dyDescent="0.15">
      <c r="A117" s="34" t="s">
        <v>255</v>
      </c>
      <c r="B117" s="180">
        <v>4</v>
      </c>
      <c r="C117" s="33" t="s">
        <v>42</v>
      </c>
      <c r="D117" s="101">
        <f>'REV-REVCALC_CWS'!$AQ$28</f>
        <v>271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45"/>
      <c r="AR117" s="101">
        <f>$D117</f>
        <v>271</v>
      </c>
      <c r="AS117" s="101"/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>
        <f>$D117</f>
        <v>271</v>
      </c>
      <c r="BE117" s="101"/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271</v>
      </c>
    </row>
    <row r="118" spans="1:66" ht="14.25" customHeight="1" x14ac:dyDescent="0.15">
      <c r="A118" s="34" t="s">
        <v>256</v>
      </c>
      <c r="B118" s="180">
        <v>4</v>
      </c>
      <c r="C118" s="33" t="s">
        <v>43</v>
      </c>
      <c r="D118" s="101">
        <f>'REV-REVCALC_CWS'!$AR$28</f>
        <v>271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45"/>
      <c r="AS118" s="101">
        <f>$D118</f>
        <v>271</v>
      </c>
      <c r="AT118" s="101"/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>
        <f>$D118</f>
        <v>271</v>
      </c>
      <c r="BF118" s="101"/>
      <c r="BG118" s="101"/>
      <c r="BH118" s="101"/>
      <c r="BI118" s="101"/>
      <c r="BJ118" s="101"/>
      <c r="BK118" s="101"/>
      <c r="BL118" s="101"/>
      <c r="BM118" s="101"/>
      <c r="BN118" s="105">
        <f t="shared" si="4"/>
        <v>271</v>
      </c>
    </row>
    <row r="119" spans="1:66" ht="14.25" customHeight="1" x14ac:dyDescent="0.15">
      <c r="A119" s="34" t="s">
        <v>257</v>
      </c>
      <c r="B119" s="180">
        <v>4</v>
      </c>
      <c r="C119" s="33" t="s">
        <v>44</v>
      </c>
      <c r="D119" s="101">
        <f>'REV-REVCALC_CWS'!$AS$28</f>
        <v>300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45"/>
      <c r="AT119" s="101">
        <f>$D119</f>
        <v>300</v>
      </c>
      <c r="AU119" s="101"/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>
        <f>$D119</f>
        <v>300</v>
      </c>
      <c r="BG119" s="101"/>
      <c r="BH119" s="101"/>
      <c r="BI119" s="101"/>
      <c r="BJ119" s="101"/>
      <c r="BK119" s="101"/>
      <c r="BL119" s="101"/>
      <c r="BM119" s="101"/>
      <c r="BN119" s="105">
        <f t="shared" si="4"/>
        <v>300</v>
      </c>
    </row>
    <row r="120" spans="1:66" ht="14.25" customHeight="1" x14ac:dyDescent="0.15">
      <c r="A120" s="34" t="s">
        <v>258</v>
      </c>
      <c r="B120" s="180">
        <v>4</v>
      </c>
      <c r="C120" s="33" t="s">
        <v>45</v>
      </c>
      <c r="D120" s="101">
        <f>'REV-REVCALC_CWS'!$AT$28</f>
        <v>300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45"/>
      <c r="AU120" s="101">
        <f>$D120</f>
        <v>300</v>
      </c>
      <c r="AV120" s="101"/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>
        <f>$D120</f>
        <v>300</v>
      </c>
      <c r="BH120" s="101"/>
      <c r="BI120" s="101"/>
      <c r="BJ120" s="101"/>
      <c r="BK120" s="101"/>
      <c r="BL120" s="101"/>
      <c r="BM120" s="101"/>
      <c r="BN120" s="105">
        <f t="shared" si="4"/>
        <v>300</v>
      </c>
    </row>
    <row r="121" spans="1:66" ht="14.25" customHeight="1" x14ac:dyDescent="0.15">
      <c r="A121" s="34" t="s">
        <v>259</v>
      </c>
      <c r="B121" s="180">
        <v>4</v>
      </c>
      <c r="C121" s="33" t="s">
        <v>46</v>
      </c>
      <c r="D121" s="101">
        <f>'REV-REVCALC_CWS'!$AU$28</f>
        <v>300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45"/>
      <c r="AV121" s="101">
        <f>$D121</f>
        <v>300</v>
      </c>
      <c r="AW121" s="101"/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>
        <f>$D121</f>
        <v>300</v>
      </c>
      <c r="BI121" s="101"/>
      <c r="BJ121" s="101"/>
      <c r="BK121" s="101"/>
      <c r="BL121" s="101"/>
      <c r="BM121" s="101"/>
      <c r="BN121" s="105">
        <f t="shared" si="4"/>
        <v>300</v>
      </c>
    </row>
    <row r="122" spans="1:66" ht="14.25" customHeight="1" x14ac:dyDescent="0.15">
      <c r="A122" s="34" t="s">
        <v>260</v>
      </c>
      <c r="B122" s="180">
        <v>4</v>
      </c>
      <c r="C122" s="33" t="s">
        <v>47</v>
      </c>
      <c r="D122" s="101">
        <f>'REV-REVCALC_CWS'!$AV$28</f>
        <v>271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45"/>
      <c r="AW122" s="101">
        <f>$D122</f>
        <v>271</v>
      </c>
      <c r="AX122" s="101"/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>
        <f>$D122</f>
        <v>271</v>
      </c>
      <c r="BJ122" s="101"/>
      <c r="BK122" s="101"/>
      <c r="BL122" s="101"/>
      <c r="BM122" s="101"/>
      <c r="BN122" s="105">
        <f t="shared" si="4"/>
        <v>271</v>
      </c>
    </row>
    <row r="123" spans="1:66" ht="14.25" customHeight="1" x14ac:dyDescent="0.15">
      <c r="A123" s="34" t="s">
        <v>261</v>
      </c>
      <c r="B123" s="180">
        <v>4</v>
      </c>
      <c r="C123" s="33" t="s">
        <v>48</v>
      </c>
      <c r="D123" s="101">
        <f>'REV-REVCALC_CWS'!$AW$28</f>
        <v>271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45"/>
      <c r="AX123" s="101">
        <f>$D123</f>
        <v>271</v>
      </c>
      <c r="AY123" s="101"/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>
        <f>$D123</f>
        <v>271</v>
      </c>
      <c r="BK123" s="101"/>
      <c r="BL123" s="101"/>
      <c r="BM123" s="101"/>
      <c r="BN123" s="105">
        <f t="shared" si="4"/>
        <v>271</v>
      </c>
    </row>
    <row r="124" spans="1:66" ht="14.25" customHeight="1" x14ac:dyDescent="0.15">
      <c r="A124" s="34" t="s">
        <v>262</v>
      </c>
      <c r="B124" s="180">
        <v>4</v>
      </c>
      <c r="C124" s="33" t="s">
        <v>49</v>
      </c>
      <c r="D124" s="101">
        <f>'REV-REVCALC_CWS'!$AX$28</f>
        <v>240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45"/>
      <c r="AY124" s="101">
        <f>$D124</f>
        <v>240</v>
      </c>
      <c r="AZ124" s="101"/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>
        <f>$D124</f>
        <v>240</v>
      </c>
      <c r="BL124" s="101"/>
      <c r="BM124" s="101"/>
      <c r="BN124" s="105">
        <f t="shared" si="4"/>
        <v>240</v>
      </c>
    </row>
    <row r="125" spans="1:66" ht="14.25" customHeight="1" x14ac:dyDescent="0.15">
      <c r="A125" s="34" t="s">
        <v>263</v>
      </c>
      <c r="B125" s="180">
        <v>4</v>
      </c>
      <c r="C125" s="33" t="s">
        <v>50</v>
      </c>
      <c r="D125" s="101">
        <f>'REV-REVCALC_CWS'!$AY$28</f>
        <v>211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45"/>
      <c r="AZ125" s="101">
        <f>$D125</f>
        <v>211</v>
      </c>
      <c r="BA125" s="101"/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>
        <f>$D125</f>
        <v>211</v>
      </c>
      <c r="BM125" s="101"/>
      <c r="BN125" s="105">
        <f t="shared" si="4"/>
        <v>211</v>
      </c>
    </row>
    <row r="126" spans="1:66" ht="14.25" customHeight="1" x14ac:dyDescent="0.15">
      <c r="A126" s="34" t="s">
        <v>264</v>
      </c>
      <c r="B126" s="180">
        <v>4</v>
      </c>
      <c r="C126" s="33" t="s">
        <v>51</v>
      </c>
      <c r="D126" s="101">
        <f>'REV-REVCALC_CWS'!$AZ$28</f>
        <v>180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45"/>
      <c r="BA126" s="101">
        <f>$D126</f>
        <v>180</v>
      </c>
      <c r="BB126" s="101"/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>
        <f>$D126</f>
        <v>180</v>
      </c>
      <c r="BN126" s="105">
        <f t="shared" si="4"/>
        <v>180</v>
      </c>
    </row>
    <row r="127" spans="1:66" ht="14.25" customHeight="1" x14ac:dyDescent="0.15">
      <c r="A127" s="34" t="s">
        <v>265</v>
      </c>
      <c r="B127" s="180">
        <v>5</v>
      </c>
      <c r="C127" s="33" t="s">
        <v>40</v>
      </c>
      <c r="D127" s="101">
        <f>'REV-REVCALC_CWS'!$BA$28</f>
        <v>243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45"/>
      <c r="BB127" s="101">
        <f>$D127</f>
        <v>243</v>
      </c>
      <c r="BC127" s="101"/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243</v>
      </c>
    </row>
    <row r="128" spans="1:66" ht="14.25" customHeight="1" x14ac:dyDescent="0.15">
      <c r="A128" s="34" t="s">
        <v>266</v>
      </c>
      <c r="B128" s="180">
        <v>5</v>
      </c>
      <c r="C128" s="33" t="s">
        <v>41</v>
      </c>
      <c r="D128" s="101">
        <f>'REV-REVCALC_CWS'!$BB$28</f>
        <v>389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45"/>
      <c r="BC128" s="101">
        <f>$D128</f>
        <v>389</v>
      </c>
      <c r="BD128" s="101"/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389</v>
      </c>
    </row>
    <row r="129" spans="1:72" ht="14.25" customHeight="1" x14ac:dyDescent="0.15">
      <c r="A129" s="34" t="s">
        <v>267</v>
      </c>
      <c r="B129" s="180">
        <v>5</v>
      </c>
      <c r="C129" s="33" t="s">
        <v>42</v>
      </c>
      <c r="D129" s="101">
        <f>'REV-REVCALC_CWS'!$BC$28</f>
        <v>438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45"/>
      <c r="BD129" s="101">
        <f>$D129</f>
        <v>438</v>
      </c>
      <c r="BE129" s="101"/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438</v>
      </c>
    </row>
    <row r="130" spans="1:72" ht="14.25" customHeight="1" x14ac:dyDescent="0.15">
      <c r="A130" s="34" t="s">
        <v>268</v>
      </c>
      <c r="B130" s="180">
        <v>5</v>
      </c>
      <c r="C130" s="33" t="s">
        <v>43</v>
      </c>
      <c r="D130" s="101">
        <f>'REV-REVCALC_CWS'!$BD$28</f>
        <v>438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45"/>
      <c r="BE130" s="101">
        <f>$D130</f>
        <v>438</v>
      </c>
      <c r="BF130" s="101"/>
      <c r="BG130" s="101"/>
      <c r="BH130" s="101"/>
      <c r="BI130" s="101"/>
      <c r="BJ130" s="101"/>
      <c r="BK130" s="101"/>
      <c r="BL130" s="101"/>
      <c r="BM130" s="101"/>
      <c r="BN130" s="105">
        <f t="shared" si="4"/>
        <v>438</v>
      </c>
    </row>
    <row r="131" spans="1:72" ht="14.25" customHeight="1" x14ac:dyDescent="0.15">
      <c r="A131" s="34" t="s">
        <v>269</v>
      </c>
      <c r="B131" s="180">
        <v>5</v>
      </c>
      <c r="C131" s="33" t="s">
        <v>44</v>
      </c>
      <c r="D131" s="101">
        <f>'REV-REVCALC_CWS'!$BE$28</f>
        <v>486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45"/>
      <c r="BF131" s="101">
        <f>$D131</f>
        <v>486</v>
      </c>
      <c r="BG131" s="101"/>
      <c r="BH131" s="101"/>
      <c r="BI131" s="101"/>
      <c r="BJ131" s="101"/>
      <c r="BK131" s="101"/>
      <c r="BL131" s="101"/>
      <c r="BM131" s="101"/>
      <c r="BN131" s="105">
        <f t="shared" si="4"/>
        <v>486</v>
      </c>
    </row>
    <row r="132" spans="1:72" ht="14.25" customHeight="1" x14ac:dyDescent="0.15">
      <c r="A132" s="34" t="s">
        <v>270</v>
      </c>
      <c r="B132" s="180">
        <v>5</v>
      </c>
      <c r="C132" s="33" t="s">
        <v>45</v>
      </c>
      <c r="D132" s="101">
        <f>'REV-REVCALC_CWS'!$BF$28</f>
        <v>486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45"/>
      <c r="BG132" s="101">
        <f>$D132</f>
        <v>486</v>
      </c>
      <c r="BH132" s="101"/>
      <c r="BI132" s="101"/>
      <c r="BJ132" s="101"/>
      <c r="BK132" s="101"/>
      <c r="BL132" s="101"/>
      <c r="BM132" s="101"/>
      <c r="BN132" s="105">
        <f t="shared" si="4"/>
        <v>486</v>
      </c>
    </row>
    <row r="133" spans="1:72" ht="14.25" customHeight="1" x14ac:dyDescent="0.15">
      <c r="A133" s="34" t="s">
        <v>271</v>
      </c>
      <c r="B133" s="180">
        <v>5</v>
      </c>
      <c r="C133" s="33" t="s">
        <v>46</v>
      </c>
      <c r="D133" s="101">
        <f>'REV-REVCALC_CWS'!$BG$28</f>
        <v>486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45"/>
      <c r="BH133" s="101">
        <f>$D133</f>
        <v>486</v>
      </c>
      <c r="BI133" s="101"/>
      <c r="BJ133" s="101"/>
      <c r="BK133" s="101"/>
      <c r="BL133" s="101"/>
      <c r="BM133" s="101"/>
      <c r="BN133" s="105">
        <f t="shared" si="4"/>
        <v>486</v>
      </c>
      <c r="BO133" s="63"/>
    </row>
    <row r="134" spans="1:72" ht="14.25" customHeight="1" x14ac:dyDescent="0.15">
      <c r="A134" s="34" t="s">
        <v>272</v>
      </c>
      <c r="B134" s="180">
        <v>5</v>
      </c>
      <c r="C134" s="33" t="s">
        <v>47</v>
      </c>
      <c r="D134" s="101">
        <f>'REV-REVCALC_CWS'!$BH$28</f>
        <v>438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45"/>
      <c r="BI134" s="101">
        <f>$D134</f>
        <v>438</v>
      </c>
      <c r="BJ134" s="101"/>
      <c r="BK134" s="101"/>
      <c r="BL134" s="101"/>
      <c r="BM134" s="101"/>
      <c r="BN134" s="105">
        <f t="shared" si="4"/>
        <v>438</v>
      </c>
      <c r="BO134" s="63"/>
      <c r="BP134" s="63"/>
    </row>
    <row r="135" spans="1:72" ht="14.25" customHeight="1" x14ac:dyDescent="0.15">
      <c r="A135" s="34" t="s">
        <v>273</v>
      </c>
      <c r="B135" s="180">
        <v>5</v>
      </c>
      <c r="C135" s="33" t="s">
        <v>48</v>
      </c>
      <c r="D135" s="101">
        <f>'REV-REVCALC_CWS'!$BI$28</f>
        <v>438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45"/>
      <c r="BJ135" s="101">
        <f>$D135</f>
        <v>438</v>
      </c>
      <c r="BK135" s="101"/>
      <c r="BL135" s="101"/>
      <c r="BM135" s="101"/>
      <c r="BN135" s="105">
        <f t="shared" si="4"/>
        <v>438</v>
      </c>
      <c r="BO135" s="63"/>
      <c r="BP135" s="63"/>
      <c r="BQ135" s="63"/>
    </row>
    <row r="136" spans="1:72" ht="14.25" customHeight="1" x14ac:dyDescent="0.15">
      <c r="A136" s="34" t="s">
        <v>274</v>
      </c>
      <c r="B136" s="180">
        <v>5</v>
      </c>
      <c r="C136" s="33" t="s">
        <v>49</v>
      </c>
      <c r="D136" s="101">
        <f>'REV-REVCALC_CWS'!$BJ$28</f>
        <v>389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45"/>
      <c r="BK136" s="101">
        <f>$D136</f>
        <v>389</v>
      </c>
      <c r="BL136" s="101"/>
      <c r="BM136" s="101"/>
      <c r="BN136" s="105">
        <f t="shared" si="4"/>
        <v>389</v>
      </c>
      <c r="BO136" s="63"/>
      <c r="BP136" s="63"/>
      <c r="BQ136" s="63"/>
      <c r="BR136" s="63"/>
    </row>
    <row r="137" spans="1:72" ht="14.25" customHeight="1" x14ac:dyDescent="0.15">
      <c r="A137" s="34" t="s">
        <v>275</v>
      </c>
      <c r="B137" s="180">
        <v>5</v>
      </c>
      <c r="C137" s="33" t="s">
        <v>50</v>
      </c>
      <c r="D137" s="101">
        <f>'REV-REVCALC_CWS'!$BK$28</f>
        <v>341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45"/>
      <c r="BL137" s="101">
        <f>$D137</f>
        <v>341</v>
      </c>
      <c r="BM137" s="101"/>
      <c r="BN137" s="105">
        <f t="shared" si="4"/>
        <v>341</v>
      </c>
      <c r="BO137" s="63"/>
      <c r="BP137" s="63"/>
      <c r="BQ137" s="63"/>
      <c r="BR137" s="63"/>
      <c r="BS137" s="63"/>
    </row>
    <row r="138" spans="1:72" ht="14.25" customHeight="1" x14ac:dyDescent="0.15">
      <c r="A138" s="34" t="s">
        <v>276</v>
      </c>
      <c r="B138" s="180">
        <v>5</v>
      </c>
      <c r="C138" s="33" t="s">
        <v>51</v>
      </c>
      <c r="D138" s="101">
        <f>'REV-REVCALC_CWS'!$BL$28</f>
        <v>292</v>
      </c>
      <c r="E138" s="67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45"/>
      <c r="BM138" s="101">
        <f>$D138</f>
        <v>292</v>
      </c>
      <c r="BN138" s="105">
        <f t="shared" si="4"/>
        <v>292</v>
      </c>
      <c r="BO138" s="63"/>
      <c r="BP138" s="63"/>
      <c r="BQ138" s="63"/>
      <c r="BR138" s="63"/>
      <c r="BS138" s="63"/>
      <c r="BT138" s="63"/>
    </row>
    <row r="139" spans="1:72" ht="14.25" customHeight="1" x14ac:dyDescent="0.15"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2"/>
      <c r="BA139" s="102"/>
      <c r="BB139" s="102"/>
      <c r="BC139" s="102"/>
      <c r="BD139" s="102"/>
      <c r="BE139" s="102"/>
      <c r="BF139" s="102"/>
      <c r="BG139" s="102"/>
      <c r="BH139" s="102"/>
      <c r="BI139" s="102"/>
      <c r="BJ139" s="102"/>
      <c r="BK139" s="102"/>
      <c r="BL139" s="102"/>
      <c r="BM139" s="102"/>
    </row>
    <row r="140" spans="1:72" ht="14.25" customHeight="1" x14ac:dyDescent="0.15">
      <c r="A140" s="369" t="s">
        <v>661</v>
      </c>
      <c r="B140" s="369"/>
      <c r="C140" s="369"/>
      <c r="D140" s="369"/>
      <c r="E140" s="104" t="s">
        <v>215</v>
      </c>
      <c r="F140" s="169">
        <f>SUM(F79:F139)</f>
        <v>0</v>
      </c>
      <c r="G140" s="169">
        <f t="shared" ref="G140:BM140" si="5">SUM(G79:G139)</f>
        <v>0</v>
      </c>
      <c r="H140" s="169">
        <f t="shared" si="5"/>
        <v>0</v>
      </c>
      <c r="I140" s="169">
        <f t="shared" si="5"/>
        <v>0</v>
      </c>
      <c r="J140" s="169">
        <f t="shared" si="5"/>
        <v>0</v>
      </c>
      <c r="K140" s="169">
        <f t="shared" si="5"/>
        <v>0</v>
      </c>
      <c r="L140" s="169">
        <f t="shared" si="5"/>
        <v>0</v>
      </c>
      <c r="M140" s="169">
        <f t="shared" si="5"/>
        <v>0</v>
      </c>
      <c r="N140" s="169">
        <f t="shared" si="5"/>
        <v>0</v>
      </c>
      <c r="O140" s="169">
        <f t="shared" si="5"/>
        <v>5</v>
      </c>
      <c r="P140" s="169">
        <f t="shared" si="5"/>
        <v>5</v>
      </c>
      <c r="Q140" s="169">
        <f t="shared" si="5"/>
        <v>10</v>
      </c>
      <c r="R140" s="169">
        <f t="shared" si="5"/>
        <v>12</v>
      </c>
      <c r="S140" s="169">
        <f t="shared" si="5"/>
        <v>16</v>
      </c>
      <c r="T140" s="169">
        <f t="shared" si="5"/>
        <v>32</v>
      </c>
      <c r="U140" s="169">
        <f t="shared" si="5"/>
        <v>32</v>
      </c>
      <c r="V140" s="169">
        <f t="shared" si="5"/>
        <v>32</v>
      </c>
      <c r="W140" s="169">
        <f t="shared" si="5"/>
        <v>32</v>
      </c>
      <c r="X140" s="169">
        <f t="shared" si="5"/>
        <v>32</v>
      </c>
      <c r="Y140" s="169">
        <f t="shared" si="5"/>
        <v>36</v>
      </c>
      <c r="Z140" s="169">
        <f t="shared" si="5"/>
        <v>40</v>
      </c>
      <c r="AA140" s="169">
        <f t="shared" si="5"/>
        <v>45</v>
      </c>
      <c r="AB140" s="169">
        <f t="shared" si="5"/>
        <v>52</v>
      </c>
      <c r="AC140" s="169">
        <f t="shared" si="5"/>
        <v>57</v>
      </c>
      <c r="AD140" s="169">
        <f t="shared" si="5"/>
        <v>84</v>
      </c>
      <c r="AE140" s="169">
        <f t="shared" si="5"/>
        <v>132</v>
      </c>
      <c r="AF140" s="169">
        <f t="shared" si="5"/>
        <v>162</v>
      </c>
      <c r="AG140" s="169">
        <f t="shared" si="5"/>
        <v>162</v>
      </c>
      <c r="AH140" s="169">
        <f t="shared" si="5"/>
        <v>176</v>
      </c>
      <c r="AI140" s="169">
        <f t="shared" si="5"/>
        <v>176</v>
      </c>
      <c r="AJ140" s="169">
        <f t="shared" si="5"/>
        <v>176</v>
      </c>
      <c r="AK140" s="169">
        <f t="shared" si="5"/>
        <v>166</v>
      </c>
      <c r="AL140" s="169">
        <f t="shared" si="5"/>
        <v>170</v>
      </c>
      <c r="AM140" s="169">
        <f t="shared" si="5"/>
        <v>161</v>
      </c>
      <c r="AN140" s="169">
        <f t="shared" si="5"/>
        <v>153</v>
      </c>
      <c r="AO140" s="169">
        <f t="shared" si="5"/>
        <v>144</v>
      </c>
      <c r="AP140" s="169">
        <f t="shared" si="5"/>
        <v>235</v>
      </c>
      <c r="AQ140" s="169">
        <f t="shared" si="5"/>
        <v>372</v>
      </c>
      <c r="AR140" s="169">
        <f t="shared" si="5"/>
        <v>433</v>
      </c>
      <c r="AS140" s="169">
        <f t="shared" si="5"/>
        <v>433</v>
      </c>
      <c r="AT140" s="169">
        <f t="shared" si="5"/>
        <v>476</v>
      </c>
      <c r="AU140" s="169">
        <f t="shared" si="5"/>
        <v>476</v>
      </c>
      <c r="AV140" s="169">
        <f t="shared" si="5"/>
        <v>476</v>
      </c>
      <c r="AW140" s="169">
        <f t="shared" si="5"/>
        <v>437</v>
      </c>
      <c r="AX140" s="169">
        <f t="shared" si="5"/>
        <v>441</v>
      </c>
      <c r="AY140" s="169">
        <f t="shared" si="5"/>
        <v>401</v>
      </c>
      <c r="AZ140" s="169">
        <f t="shared" si="5"/>
        <v>364</v>
      </c>
      <c r="BA140" s="169">
        <f t="shared" si="5"/>
        <v>324</v>
      </c>
      <c r="BB140" s="169">
        <f t="shared" si="5"/>
        <v>478</v>
      </c>
      <c r="BC140" s="169">
        <f t="shared" si="5"/>
        <v>761</v>
      </c>
      <c r="BD140" s="169">
        <f t="shared" si="5"/>
        <v>871</v>
      </c>
      <c r="BE140" s="169">
        <f t="shared" si="5"/>
        <v>871</v>
      </c>
      <c r="BF140" s="169">
        <f t="shared" si="5"/>
        <v>962</v>
      </c>
      <c r="BG140" s="169">
        <f t="shared" si="5"/>
        <v>962</v>
      </c>
      <c r="BH140" s="169">
        <f t="shared" si="5"/>
        <v>962</v>
      </c>
      <c r="BI140" s="169">
        <f t="shared" si="5"/>
        <v>875</v>
      </c>
      <c r="BJ140" s="169">
        <f t="shared" si="5"/>
        <v>879</v>
      </c>
      <c r="BK140" s="169">
        <f t="shared" si="5"/>
        <v>790</v>
      </c>
      <c r="BL140" s="169">
        <f t="shared" si="5"/>
        <v>705</v>
      </c>
      <c r="BM140" s="169">
        <f t="shared" si="5"/>
        <v>616</v>
      </c>
      <c r="BN140" s="105">
        <f>SUM(BN78:BN139)</f>
        <v>9732</v>
      </c>
    </row>
    <row r="141" spans="1:72" ht="14.25" customHeight="1" x14ac:dyDescent="0.15">
      <c r="A141" s="369" t="s">
        <v>368</v>
      </c>
      <c r="B141" s="369"/>
      <c r="C141" s="369"/>
      <c r="D141" s="369"/>
      <c r="E141" s="104" t="s">
        <v>324</v>
      </c>
      <c r="F141" s="102">
        <f>'COGS-PRICE-MARGIN_CWS'!$E19</f>
        <v>90</v>
      </c>
      <c r="G141" s="102">
        <f>'COGS-PRICE-MARGIN_CWS'!$E19</f>
        <v>90</v>
      </c>
      <c r="H141" s="102">
        <f>'COGS-PRICE-MARGIN_CWS'!$E19</f>
        <v>90</v>
      </c>
      <c r="I141" s="102">
        <f>'COGS-PRICE-MARGIN_CWS'!$E19</f>
        <v>90</v>
      </c>
      <c r="J141" s="102">
        <f>'COGS-PRICE-MARGIN_CWS'!$E19</f>
        <v>90</v>
      </c>
      <c r="K141" s="102">
        <f>'COGS-PRICE-MARGIN_CWS'!$E19</f>
        <v>90</v>
      </c>
      <c r="L141" s="102">
        <f>'COGS-PRICE-MARGIN_CWS'!$E19</f>
        <v>90</v>
      </c>
      <c r="M141" s="102">
        <f>'COGS-PRICE-MARGIN_CWS'!$E19</f>
        <v>90</v>
      </c>
      <c r="N141" s="102">
        <f>'COGS-PRICE-MARGIN_CWS'!$E19</f>
        <v>90</v>
      </c>
      <c r="O141" s="102">
        <f>'COGS-PRICE-MARGIN_CWS'!$E19</f>
        <v>90</v>
      </c>
      <c r="P141" s="102">
        <f>'COGS-PRICE-MARGIN_CWS'!$E19</f>
        <v>90</v>
      </c>
      <c r="Q141" s="102">
        <f>'COGS-PRICE-MARGIN_CWS'!$E19</f>
        <v>90</v>
      </c>
      <c r="R141" s="102">
        <f>'COGS-PRICE-MARGIN_CWS'!$E40</f>
        <v>168.75</v>
      </c>
      <c r="S141" s="102">
        <f>'COGS-PRICE-MARGIN_CWS'!$E40</f>
        <v>168.75</v>
      </c>
      <c r="T141" s="102">
        <f>'COGS-PRICE-MARGIN_CWS'!$E40</f>
        <v>168.75</v>
      </c>
      <c r="U141" s="102">
        <f>'COGS-PRICE-MARGIN_CWS'!$E40</f>
        <v>168.75</v>
      </c>
      <c r="V141" s="102">
        <f>'COGS-PRICE-MARGIN_CWS'!$E40</f>
        <v>168.75</v>
      </c>
      <c r="W141" s="102">
        <f>'COGS-PRICE-MARGIN_CWS'!$E40</f>
        <v>168.75</v>
      </c>
      <c r="X141" s="102">
        <f>'COGS-PRICE-MARGIN_CWS'!$E40</f>
        <v>168.75</v>
      </c>
      <c r="Y141" s="102">
        <f>'COGS-PRICE-MARGIN_CWS'!$E40</f>
        <v>168.75</v>
      </c>
      <c r="Z141" s="102">
        <f>'COGS-PRICE-MARGIN_CWS'!$E40</f>
        <v>168.75</v>
      </c>
      <c r="AA141" s="102">
        <f>'COGS-PRICE-MARGIN_CWS'!$E40</f>
        <v>168.75</v>
      </c>
      <c r="AB141" s="102">
        <f>'COGS-PRICE-MARGIN_CWS'!$E40</f>
        <v>168.75</v>
      </c>
      <c r="AC141" s="102">
        <f>'COGS-PRICE-MARGIN_CWS'!$E40</f>
        <v>168.75</v>
      </c>
      <c r="AD141" s="102">
        <f>'COGS-PRICE-MARGIN_CWS'!$E61</f>
        <v>191.25</v>
      </c>
      <c r="AE141" s="102">
        <f>'COGS-PRICE-MARGIN_CWS'!$E61</f>
        <v>191.25</v>
      </c>
      <c r="AF141" s="102">
        <f>'COGS-PRICE-MARGIN_CWS'!$E61</f>
        <v>191.25</v>
      </c>
      <c r="AG141" s="102">
        <f>'COGS-PRICE-MARGIN_CWS'!$E61</f>
        <v>191.25</v>
      </c>
      <c r="AH141" s="102">
        <f>'COGS-PRICE-MARGIN_CWS'!$E61</f>
        <v>191.25</v>
      </c>
      <c r="AI141" s="102">
        <f>'COGS-PRICE-MARGIN_CWS'!$E61</f>
        <v>191.25</v>
      </c>
      <c r="AJ141" s="102">
        <f>'COGS-PRICE-MARGIN_CWS'!$E61</f>
        <v>191.25</v>
      </c>
      <c r="AK141" s="102">
        <f>'COGS-PRICE-MARGIN_CWS'!$E61</f>
        <v>191.25</v>
      </c>
      <c r="AL141" s="102">
        <f>'COGS-PRICE-MARGIN_CWS'!$E61</f>
        <v>191.25</v>
      </c>
      <c r="AM141" s="102">
        <f>'COGS-PRICE-MARGIN_CWS'!$E61</f>
        <v>191.25</v>
      </c>
      <c r="AN141" s="102">
        <f>'COGS-PRICE-MARGIN_CWS'!$E61</f>
        <v>191.25</v>
      </c>
      <c r="AO141" s="300">
        <f>'COGS-PRICE-MARGIN_CWS'!$E61</f>
        <v>191.25</v>
      </c>
      <c r="AP141" s="300">
        <f>'COGS-PRICE-MARGIN_CWS'!$E82</f>
        <v>202.5</v>
      </c>
      <c r="AQ141" s="102">
        <f>'COGS-PRICE-MARGIN_CWS'!$E82</f>
        <v>202.5</v>
      </c>
      <c r="AR141" s="102">
        <f>'COGS-PRICE-MARGIN_CWS'!$E82</f>
        <v>202.5</v>
      </c>
      <c r="AS141" s="102">
        <f>'COGS-PRICE-MARGIN_CWS'!$E82</f>
        <v>202.5</v>
      </c>
      <c r="AT141" s="102">
        <f>'COGS-PRICE-MARGIN_CWS'!$E82</f>
        <v>202.5</v>
      </c>
      <c r="AU141" s="102">
        <f>'COGS-PRICE-MARGIN_CWS'!$E82</f>
        <v>202.5</v>
      </c>
      <c r="AV141" s="102">
        <f>'COGS-PRICE-MARGIN_CWS'!$E82</f>
        <v>202.5</v>
      </c>
      <c r="AW141" s="102">
        <f>'COGS-PRICE-MARGIN_CWS'!$E82</f>
        <v>202.5</v>
      </c>
      <c r="AX141" s="102">
        <f>'COGS-PRICE-MARGIN_CWS'!$E82</f>
        <v>202.5</v>
      </c>
      <c r="AY141" s="102">
        <f>'COGS-PRICE-MARGIN_CWS'!$E82</f>
        <v>202.5</v>
      </c>
      <c r="AZ141" s="102">
        <f>'COGS-PRICE-MARGIN_CWS'!$E82</f>
        <v>202.5</v>
      </c>
      <c r="BA141" s="102">
        <f>'COGS-PRICE-MARGIN_CWS'!$E82</f>
        <v>202.5</v>
      </c>
      <c r="BB141" s="102">
        <f>'COGS-PRICE-MARGIN_CWS'!$E103</f>
        <v>202.5</v>
      </c>
      <c r="BC141" s="102">
        <f>'COGS-PRICE-MARGIN_CWS'!$E103</f>
        <v>202.5</v>
      </c>
      <c r="BD141" s="102">
        <f>'COGS-PRICE-MARGIN_CWS'!$E103</f>
        <v>202.5</v>
      </c>
      <c r="BE141" s="102">
        <f>'COGS-PRICE-MARGIN_CWS'!$E103</f>
        <v>202.5</v>
      </c>
      <c r="BF141" s="102">
        <f>'COGS-PRICE-MARGIN_CWS'!$E103</f>
        <v>202.5</v>
      </c>
      <c r="BG141" s="102">
        <f>'COGS-PRICE-MARGIN_CWS'!$E103</f>
        <v>202.5</v>
      </c>
      <c r="BH141" s="102">
        <f>'COGS-PRICE-MARGIN_CWS'!$E103</f>
        <v>202.5</v>
      </c>
      <c r="BI141" s="102">
        <f>'COGS-PRICE-MARGIN_CWS'!$E103</f>
        <v>202.5</v>
      </c>
      <c r="BJ141" s="102">
        <f>'COGS-PRICE-MARGIN_CWS'!$E103</f>
        <v>202.5</v>
      </c>
      <c r="BK141" s="102">
        <f>'COGS-PRICE-MARGIN_CWS'!$E103</f>
        <v>202.5</v>
      </c>
      <c r="BL141" s="102">
        <f>'COGS-PRICE-MARGIN_CWS'!$E103</f>
        <v>202.5</v>
      </c>
      <c r="BM141" s="102">
        <f>'COGS-PRICE-MARGIN_CWS'!$E103</f>
        <v>202.5</v>
      </c>
    </row>
    <row r="142" spans="1:72" ht="14.25" customHeight="1" x14ac:dyDescent="0.15">
      <c r="A142" s="369" t="s">
        <v>662</v>
      </c>
      <c r="B142" s="369"/>
      <c r="C142" s="369"/>
      <c r="D142" s="369"/>
      <c r="E142" s="104" t="s">
        <v>324</v>
      </c>
      <c r="F142" s="102">
        <f t="shared" ref="F142:AK142" si="6">F141*F140</f>
        <v>0</v>
      </c>
      <c r="G142" s="102">
        <f t="shared" si="6"/>
        <v>0</v>
      </c>
      <c r="H142" s="102">
        <f t="shared" si="6"/>
        <v>0</v>
      </c>
      <c r="I142" s="102">
        <f t="shared" si="6"/>
        <v>0</v>
      </c>
      <c r="J142" s="102">
        <f t="shared" si="6"/>
        <v>0</v>
      </c>
      <c r="K142" s="102">
        <f t="shared" si="6"/>
        <v>0</v>
      </c>
      <c r="L142" s="102">
        <f t="shared" si="6"/>
        <v>0</v>
      </c>
      <c r="M142" s="102">
        <f t="shared" si="6"/>
        <v>0</v>
      </c>
      <c r="N142" s="102">
        <f t="shared" si="6"/>
        <v>0</v>
      </c>
      <c r="O142" s="102">
        <f t="shared" si="6"/>
        <v>450</v>
      </c>
      <c r="P142" s="102">
        <f t="shared" si="6"/>
        <v>450</v>
      </c>
      <c r="Q142" s="102">
        <f t="shared" si="6"/>
        <v>900</v>
      </c>
      <c r="R142" s="102">
        <f t="shared" si="6"/>
        <v>2025</v>
      </c>
      <c r="S142" s="102">
        <f t="shared" si="6"/>
        <v>2700</v>
      </c>
      <c r="T142" s="102">
        <f t="shared" si="6"/>
        <v>5400</v>
      </c>
      <c r="U142" s="102">
        <f t="shared" si="6"/>
        <v>5400</v>
      </c>
      <c r="V142" s="102">
        <f t="shared" si="6"/>
        <v>5400</v>
      </c>
      <c r="W142" s="102">
        <f t="shared" si="6"/>
        <v>5400</v>
      </c>
      <c r="X142" s="102">
        <f t="shared" si="6"/>
        <v>5400</v>
      </c>
      <c r="Y142" s="102">
        <f t="shared" si="6"/>
        <v>6075</v>
      </c>
      <c r="Z142" s="102">
        <f t="shared" si="6"/>
        <v>6750</v>
      </c>
      <c r="AA142" s="102">
        <f t="shared" si="6"/>
        <v>7593.75</v>
      </c>
      <c r="AB142" s="102">
        <f t="shared" si="6"/>
        <v>8775</v>
      </c>
      <c r="AC142" s="102">
        <f t="shared" si="6"/>
        <v>9618.75</v>
      </c>
      <c r="AD142" s="102">
        <f t="shared" si="6"/>
        <v>16065</v>
      </c>
      <c r="AE142" s="102">
        <f t="shared" si="6"/>
        <v>25245</v>
      </c>
      <c r="AF142" s="102">
        <f t="shared" si="6"/>
        <v>30982.5</v>
      </c>
      <c r="AG142" s="102">
        <f t="shared" si="6"/>
        <v>30982.5</v>
      </c>
      <c r="AH142" s="102">
        <f t="shared" si="6"/>
        <v>33660</v>
      </c>
      <c r="AI142" s="102">
        <f t="shared" si="6"/>
        <v>33660</v>
      </c>
      <c r="AJ142" s="102">
        <f t="shared" si="6"/>
        <v>33660</v>
      </c>
      <c r="AK142" s="102">
        <f t="shared" si="6"/>
        <v>31747.5</v>
      </c>
      <c r="AL142" s="102">
        <f t="shared" ref="AL142:BL142" si="7">AL141*AL140</f>
        <v>32512.5</v>
      </c>
      <c r="AM142" s="102">
        <f t="shared" si="7"/>
        <v>30791.25</v>
      </c>
      <c r="AN142" s="102">
        <f t="shared" si="7"/>
        <v>29261.25</v>
      </c>
      <c r="AO142" s="300">
        <f t="shared" si="7"/>
        <v>27540</v>
      </c>
      <c r="AP142" s="300">
        <f t="shared" si="7"/>
        <v>47587.5</v>
      </c>
      <c r="AQ142" s="102">
        <f t="shared" si="7"/>
        <v>75330</v>
      </c>
      <c r="AR142" s="102">
        <f t="shared" si="7"/>
        <v>87682.5</v>
      </c>
      <c r="AS142" s="102">
        <f t="shared" si="7"/>
        <v>87682.5</v>
      </c>
      <c r="AT142" s="102">
        <f t="shared" si="7"/>
        <v>96390</v>
      </c>
      <c r="AU142" s="102">
        <f t="shared" si="7"/>
        <v>96390</v>
      </c>
      <c r="AV142" s="102">
        <f t="shared" si="7"/>
        <v>96390</v>
      </c>
      <c r="AW142" s="102">
        <f t="shared" si="7"/>
        <v>88492.5</v>
      </c>
      <c r="AX142" s="102">
        <f t="shared" si="7"/>
        <v>89302.5</v>
      </c>
      <c r="AY142" s="102">
        <f t="shared" si="7"/>
        <v>81202.5</v>
      </c>
      <c r="AZ142" s="102">
        <f t="shared" si="7"/>
        <v>73710</v>
      </c>
      <c r="BA142" s="102">
        <f t="shared" si="7"/>
        <v>65610</v>
      </c>
      <c r="BB142" s="102">
        <f t="shared" si="7"/>
        <v>96795</v>
      </c>
      <c r="BC142" s="102">
        <f t="shared" si="7"/>
        <v>154102.5</v>
      </c>
      <c r="BD142" s="102">
        <f t="shared" si="7"/>
        <v>176377.5</v>
      </c>
      <c r="BE142" s="102">
        <f t="shared" si="7"/>
        <v>176377.5</v>
      </c>
      <c r="BF142" s="102">
        <f t="shared" si="7"/>
        <v>194805</v>
      </c>
      <c r="BG142" s="102">
        <f t="shared" si="7"/>
        <v>194805</v>
      </c>
      <c r="BH142" s="102">
        <f t="shared" si="7"/>
        <v>194805</v>
      </c>
      <c r="BI142" s="102">
        <f t="shared" si="7"/>
        <v>177187.5</v>
      </c>
      <c r="BJ142" s="102">
        <f t="shared" si="7"/>
        <v>177997.5</v>
      </c>
      <c r="BK142" s="102">
        <f t="shared" si="7"/>
        <v>159975</v>
      </c>
      <c r="BL142" s="102">
        <f t="shared" si="7"/>
        <v>142762.5</v>
      </c>
      <c r="BM142" s="102">
        <f>BM141*BM140</f>
        <v>124740</v>
      </c>
    </row>
    <row r="143" spans="1:72" s="37" customFormat="1" ht="14.25" customHeight="1" x14ac:dyDescent="0.15">
      <c r="A143" s="37" t="s">
        <v>359</v>
      </c>
      <c r="B143" s="298"/>
      <c r="D143" s="177" t="s">
        <v>64</v>
      </c>
      <c r="E143" s="38" t="str">
        <f>E140</f>
        <v>Units</v>
      </c>
      <c r="F143" s="103"/>
      <c r="G143" s="103"/>
      <c r="H143" s="103"/>
      <c r="I143" s="103"/>
      <c r="J143" s="103"/>
      <c r="K143" s="103"/>
      <c r="L143" s="103"/>
      <c r="M143" s="103"/>
      <c r="N143" s="103"/>
      <c r="O143" s="103"/>
      <c r="P143" s="103"/>
      <c r="Q143" s="103">
        <f>SUM(F140:Q140)</f>
        <v>20</v>
      </c>
      <c r="R143" s="103"/>
      <c r="S143" s="103"/>
      <c r="T143" s="103"/>
      <c r="U143" s="103"/>
      <c r="V143" s="103"/>
      <c r="W143" s="103"/>
      <c r="X143" s="103"/>
      <c r="Y143" s="103"/>
      <c r="Z143" s="103"/>
      <c r="AA143" s="103"/>
      <c r="AB143" s="103"/>
      <c r="AC143" s="103">
        <f>SUM(R140:AC140)</f>
        <v>418</v>
      </c>
      <c r="AD143" s="103"/>
      <c r="AE143" s="103"/>
      <c r="AF143" s="103"/>
      <c r="AG143" s="103"/>
      <c r="AH143" s="103"/>
      <c r="AI143" s="103"/>
      <c r="AJ143" s="103"/>
      <c r="AK143" s="103"/>
      <c r="AL143" s="103"/>
      <c r="AM143" s="103"/>
      <c r="AN143" s="103"/>
      <c r="AO143" s="103">
        <f>SUM(AD140:AO140)</f>
        <v>1862</v>
      </c>
      <c r="AP143" s="103"/>
      <c r="AQ143" s="103"/>
      <c r="AR143" s="103"/>
      <c r="AS143" s="103"/>
      <c r="AT143" s="103"/>
      <c r="AU143" s="103"/>
      <c r="AV143" s="103"/>
      <c r="AW143" s="103"/>
      <c r="AX143" s="103"/>
      <c r="AY143" s="103"/>
      <c r="AZ143" s="103"/>
      <c r="BA143" s="103">
        <f>SUM(AP140:BA140)</f>
        <v>4868</v>
      </c>
      <c r="BB143" s="103"/>
      <c r="BC143" s="103"/>
      <c r="BD143" s="103"/>
      <c r="BE143" s="103"/>
      <c r="BF143" s="103"/>
      <c r="BG143" s="103"/>
      <c r="BH143" s="103"/>
      <c r="BI143" s="103"/>
      <c r="BJ143" s="103"/>
      <c r="BK143" s="103"/>
      <c r="BL143" s="103"/>
      <c r="BM143" s="103">
        <f>SUM(BB140:BM140)</f>
        <v>9732</v>
      </c>
      <c r="BN143" s="105">
        <f>SUM(F143:BM143)</f>
        <v>16900</v>
      </c>
    </row>
    <row r="144" spans="1:72" ht="14.25" customHeight="1" x14ac:dyDescent="0.15">
      <c r="D144" s="177" t="s">
        <v>64</v>
      </c>
      <c r="E144" s="38" t="str">
        <f>E141</f>
        <v>$</v>
      </c>
      <c r="Q144" s="90">
        <f>SUM(F142:Q142)</f>
        <v>1800</v>
      </c>
      <c r="AC144" s="90">
        <f>SUM(R142:AC142)</f>
        <v>70537.5</v>
      </c>
      <c r="AO144" s="90">
        <f>SUM(AD142:AO142)</f>
        <v>356107.5</v>
      </c>
      <c r="BA144" s="90">
        <f>SUM(AP142:BA142)</f>
        <v>985770</v>
      </c>
      <c r="BM144" s="90">
        <f>SUM(BB142:BM142)</f>
        <v>1970730</v>
      </c>
      <c r="BN144" s="105">
        <f>SUM(F144:BM144)</f>
        <v>3384945</v>
      </c>
    </row>
  </sheetData>
  <mergeCells count="16">
    <mergeCell ref="A140:D140"/>
    <mergeCell ref="A141:D141"/>
    <mergeCell ref="A142:D142"/>
    <mergeCell ref="AF2:AQ2"/>
    <mergeCell ref="AS2:BD2"/>
    <mergeCell ref="A69:D69"/>
    <mergeCell ref="A67:D67"/>
    <mergeCell ref="A68:D68"/>
    <mergeCell ref="BF2:BM2"/>
    <mergeCell ref="F75:Q75"/>
    <mergeCell ref="S75:AD75"/>
    <mergeCell ref="AF75:AQ75"/>
    <mergeCell ref="AS75:BD75"/>
    <mergeCell ref="BF75:BM75"/>
    <mergeCell ref="F2:Q2"/>
    <mergeCell ref="S2:AD2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topLeftCell="A12" workbookViewId="0">
      <pane xSplit="2" ySplit="1" topLeftCell="C13" activePane="bottomRight" state="frozen"/>
      <selection activeCell="B12" sqref="B12"/>
      <selection pane="topRight" activeCell="C12" sqref="C12"/>
      <selection pane="bottomLeft" activeCell="B13" sqref="B13"/>
      <selection pane="bottomRight" activeCell="E27" sqref="E27"/>
    </sheetView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13.1640625" customWidth="1"/>
    <col min="4" max="4" width="13.33203125" customWidth="1"/>
    <col min="5" max="5" width="13.5" customWidth="1"/>
    <col min="6" max="9" width="12.33203125" customWidth="1"/>
    <col min="10" max="12" width="9.1640625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494</v>
      </c>
      <c r="C4" s="9">
        <f>SUM(C14)</f>
        <v>0</v>
      </c>
      <c r="D4" s="9">
        <f>SUM(D14:O14)</f>
        <v>159175</v>
      </c>
      <c r="E4" s="9">
        <f>SUM(P14:AA14)</f>
        <v>4230687.5</v>
      </c>
      <c r="F4" s="9">
        <f>SUM(AB14:AM14)</f>
        <v>12875082.5</v>
      </c>
      <c r="G4" s="9">
        <f>SUM(AN14:AY14)</f>
        <v>23333035</v>
      </c>
      <c r="H4" s="9">
        <f>SUM(AZ14:BK14)</f>
        <v>37596690</v>
      </c>
      <c r="I4" s="9">
        <f>SUM(E4:H4)</f>
        <v>78035495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495</v>
      </c>
      <c r="C6" s="9">
        <f>C16</f>
        <v>0</v>
      </c>
      <c r="D6" s="66">
        <f>C9</f>
        <v>0</v>
      </c>
      <c r="E6" s="66">
        <f>D9</f>
        <v>78525</v>
      </c>
      <c r="F6" s="66">
        <f>E9</f>
        <v>508968.75</v>
      </c>
      <c r="G6" s="66">
        <f>F9</f>
        <v>780077.5</v>
      </c>
      <c r="H6" s="66">
        <f>G9</f>
        <v>1407500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496</v>
      </c>
      <c r="C7" s="9">
        <f>C17</f>
        <v>0</v>
      </c>
      <c r="D7" s="9">
        <f>SUM(D17:O17)</f>
        <v>159175</v>
      </c>
      <c r="E7" s="9">
        <f>SUM(P17:AA17)</f>
        <v>4230687.5</v>
      </c>
      <c r="F7" s="9">
        <f>SUM(AB17:AM17)</f>
        <v>12875082.5</v>
      </c>
      <c r="G7" s="9">
        <f>SUM(AN17:AY17)</f>
        <v>23333035</v>
      </c>
      <c r="H7" s="9">
        <f>SUM(AZ17:BK17)</f>
        <v>37596690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497</v>
      </c>
      <c r="C8" s="9">
        <f>C18</f>
        <v>0</v>
      </c>
      <c r="D8" s="9">
        <f>SUM(D18:O18)</f>
        <v>80650</v>
      </c>
      <c r="E8" s="9">
        <f>SUM(P18:AA18)</f>
        <v>3800243.75</v>
      </c>
      <c r="F8" s="9">
        <f>SUM(AB18:AM18)</f>
        <v>12603973.75</v>
      </c>
      <c r="G8" s="9">
        <f>SUM(AN18:AY18)</f>
        <v>22705612.5</v>
      </c>
      <c r="H8" s="9">
        <f>SUM(AZ18:BK18)</f>
        <v>36739885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498</v>
      </c>
      <c r="C9" s="9">
        <f>C19</f>
        <v>0</v>
      </c>
      <c r="D9" s="66">
        <f>D6+D7-D8</f>
        <v>78525</v>
      </c>
      <c r="E9" s="66">
        <f>E6+E7-E8</f>
        <v>508968.75</v>
      </c>
      <c r="F9" s="66">
        <f>F6+F7-F8</f>
        <v>780077.5</v>
      </c>
      <c r="G9" s="66">
        <f>G6+G7-G8</f>
        <v>1407500</v>
      </c>
      <c r="H9" s="66">
        <f>H6+H7-H8</f>
        <v>2264305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499</v>
      </c>
      <c r="C10" s="9">
        <f>C20</f>
        <v>0</v>
      </c>
      <c r="D10" s="140">
        <f>D7-D8</f>
        <v>78525</v>
      </c>
      <c r="E10" s="140">
        <f>E7-E8</f>
        <v>430443.75</v>
      </c>
      <c r="F10" s="140">
        <f>F7-F8</f>
        <v>271108.75</v>
      </c>
      <c r="G10" s="140">
        <f>G7-G8</f>
        <v>627422.5</v>
      </c>
      <c r="H10" s="140">
        <f>H7-H8</f>
        <v>856805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63" t="s">
        <v>35</v>
      </c>
      <c r="E11" s="363"/>
      <c r="F11" s="363"/>
      <c r="G11" s="363"/>
      <c r="H11" s="363"/>
      <c r="I11" s="363"/>
      <c r="J11" s="363"/>
      <c r="K11" s="363"/>
      <c r="L11" s="363"/>
      <c r="M11" s="363"/>
      <c r="N11" s="363"/>
      <c r="O11" s="363"/>
      <c r="P11" s="363" t="s">
        <v>36</v>
      </c>
      <c r="Q11" s="363"/>
      <c r="R11" s="363"/>
      <c r="S11" s="363"/>
      <c r="T11" s="363"/>
      <c r="U11" s="363"/>
      <c r="V11" s="363"/>
      <c r="W11" s="363"/>
      <c r="X11" s="363"/>
      <c r="Y11" s="363"/>
      <c r="Z11" s="363"/>
      <c r="AA11" s="363"/>
      <c r="AB11" s="363" t="s">
        <v>37</v>
      </c>
      <c r="AC11" s="363"/>
      <c r="AD11" s="363"/>
      <c r="AE11" s="363"/>
      <c r="AF11" s="363"/>
      <c r="AG11" s="363"/>
      <c r="AH11" s="363"/>
      <c r="AI11" s="363"/>
      <c r="AJ11" s="363"/>
      <c r="AK11" s="363"/>
      <c r="AL11" s="363"/>
      <c r="AM11" s="363"/>
      <c r="AN11" s="363" t="s">
        <v>38</v>
      </c>
      <c r="AO11" s="363"/>
      <c r="AP11" s="363"/>
      <c r="AQ11" s="363"/>
      <c r="AR11" s="363"/>
      <c r="AS11" s="363"/>
      <c r="AT11" s="363"/>
      <c r="AU11" s="363"/>
      <c r="AV11" s="363"/>
      <c r="AW11" s="363"/>
      <c r="AX11" s="363"/>
      <c r="AY11" s="363"/>
      <c r="AZ11" s="363" t="s">
        <v>39</v>
      </c>
      <c r="BA11" s="363"/>
      <c r="BB11" s="363"/>
      <c r="BC11" s="363"/>
      <c r="BD11" s="363"/>
      <c r="BE11" s="363"/>
      <c r="BF11" s="363"/>
      <c r="BG11" s="363"/>
      <c r="BH11" s="363"/>
      <c r="BI11" s="363"/>
      <c r="BJ11" s="363"/>
      <c r="BK11" s="363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494</v>
      </c>
      <c r="C14" s="9">
        <f>'REV-REVCALC_CWS'!D41</f>
        <v>0</v>
      </c>
      <c r="D14" s="9">
        <f>'REV-REVCALC_CWS'!E41</f>
        <v>0</v>
      </c>
      <c r="E14" s="9">
        <f>'REV-REVCALC_CWS'!F41</f>
        <v>0</v>
      </c>
      <c r="F14" s="9">
        <f>'REV-REVCALC_CWS'!G41</f>
        <v>0</v>
      </c>
      <c r="G14" s="9">
        <f>'REV-REVCALC_CWS'!H41</f>
        <v>0</v>
      </c>
      <c r="H14" s="9">
        <f>'REV-REVCALC_CWS'!I41</f>
        <v>0</v>
      </c>
      <c r="I14" s="9">
        <f>'REV-REVCALC_CWS'!J41</f>
        <v>0</v>
      </c>
      <c r="J14" s="9">
        <f>'REV-REVCALC_CWS'!K41</f>
        <v>0</v>
      </c>
      <c r="K14" s="9">
        <f>'REV-REVCALC_CWS'!L41</f>
        <v>0</v>
      </c>
      <c r="L14" s="9">
        <f>'REV-REVCALC_CWS'!M41</f>
        <v>0</v>
      </c>
      <c r="M14" s="9">
        <f>'REV-REVCALC_CWS'!N41</f>
        <v>40325</v>
      </c>
      <c r="N14" s="9">
        <f>'REV-REVCALC_CWS'!O41</f>
        <v>40325</v>
      </c>
      <c r="O14" s="9">
        <f>'REV-REVCALC_CWS'!P41</f>
        <v>78525</v>
      </c>
      <c r="P14" s="9">
        <f>'REV-REVCALC_CWS'!Q41</f>
        <v>125562.5</v>
      </c>
      <c r="Q14" s="9">
        <f>'REV-REVCALC_CWS'!R41</f>
        <v>168862.5</v>
      </c>
      <c r="R14" s="9">
        <f>'REV-REVCALC_CWS'!S41</f>
        <v>337725</v>
      </c>
      <c r="S14" s="9">
        <f>'REV-REVCALC_CWS'!T41</f>
        <v>337725</v>
      </c>
      <c r="T14" s="9">
        <f>'REV-REVCALC_CWS'!U41</f>
        <v>337725</v>
      </c>
      <c r="U14" s="9">
        <f>'REV-REVCALC_CWS'!V41</f>
        <v>337725</v>
      </c>
      <c r="V14" s="9">
        <f>'REV-REVCALC_CWS'!W41</f>
        <v>337725</v>
      </c>
      <c r="W14" s="9">
        <f>'REV-REVCALC_CWS'!X41</f>
        <v>381025</v>
      </c>
      <c r="X14" s="9">
        <f>'REV-REVCALC_CWS'!Y41</f>
        <v>424325</v>
      </c>
      <c r="Y14" s="9">
        <f>'REV-REVCALC_CWS'!Z41</f>
        <v>425518.75</v>
      </c>
      <c r="Z14" s="9">
        <f>'REV-REVCALC_CWS'!AA41</f>
        <v>507800</v>
      </c>
      <c r="AA14" s="9">
        <f>'REV-REVCALC_CWS'!AB41</f>
        <v>508968.75</v>
      </c>
      <c r="AB14" s="9">
        <f>'REV-REVCALC_CWS'!AC41</f>
        <v>641690</v>
      </c>
      <c r="AC14" s="9">
        <f>'REV-REVCALC_CWS'!AD41</f>
        <v>1025970</v>
      </c>
      <c r="AD14" s="9">
        <f>'REV-REVCALC_CWS'!AE41</f>
        <v>1157407.5</v>
      </c>
      <c r="AE14" s="9">
        <f>'REV-REVCALC_CWS'!AF41</f>
        <v>1157407.5</v>
      </c>
      <c r="AF14" s="9">
        <f>'REV-REVCALC_CWS'!AG41</f>
        <v>1285210</v>
      </c>
      <c r="AG14" s="9">
        <f>'REV-REVCALC_CWS'!AH41</f>
        <v>1285210</v>
      </c>
      <c r="AH14" s="9">
        <f>'REV-REVCALC_CWS'!AI41</f>
        <v>1285210</v>
      </c>
      <c r="AI14" s="9">
        <f>'REV-REVCALC_CWS'!AJ41</f>
        <v>1158322.5</v>
      </c>
      <c r="AJ14" s="9">
        <f>'REV-REVCALC_CWS'!AK41</f>
        <v>1159237.5</v>
      </c>
      <c r="AK14" s="9">
        <f>'REV-REVCALC_CWS'!AL41</f>
        <v>1032741.25</v>
      </c>
      <c r="AL14" s="9">
        <f>'REV-REVCALC_CWS'!AM41</f>
        <v>906598.75</v>
      </c>
      <c r="AM14" s="9">
        <f>'REV-REVCALC_CWS'!AN41</f>
        <v>780077.5</v>
      </c>
      <c r="AN14" s="9">
        <f>'REV-REVCALC_CWS'!AO41</f>
        <v>1166387.5</v>
      </c>
      <c r="AO14" s="9">
        <f>'REV-REVCALC_CWS'!AP41</f>
        <v>1860795</v>
      </c>
      <c r="AP14" s="9">
        <f>'REV-REVCALC_CWS'!AQ41</f>
        <v>2099827.5</v>
      </c>
      <c r="AQ14" s="9">
        <f>'REV-REVCALC_CWS'!AR41</f>
        <v>2099827.5</v>
      </c>
      <c r="AR14" s="9">
        <f>'REV-REVCALC_CWS'!AS41</f>
        <v>2328860</v>
      </c>
      <c r="AS14" s="9">
        <f>'REV-REVCALC_CWS'!AT41</f>
        <v>2328860</v>
      </c>
      <c r="AT14" s="9">
        <f>'REV-REVCALC_CWS'!AU41</f>
        <v>2328860</v>
      </c>
      <c r="AU14" s="9">
        <f>'REV-REVCALC_CWS'!AV41</f>
        <v>2100847.5</v>
      </c>
      <c r="AV14" s="9">
        <f>'REV-REVCALC_CWS'!AW41</f>
        <v>2101867.5</v>
      </c>
      <c r="AW14" s="9">
        <f>'REV-REVCALC_CWS'!AX41</f>
        <v>1868382.5</v>
      </c>
      <c r="AX14" s="9">
        <f>'REV-REVCALC_CWS'!AY41</f>
        <v>1641020</v>
      </c>
      <c r="AY14" s="9">
        <f>'REV-REVCALC_CWS'!AZ41</f>
        <v>1407500</v>
      </c>
      <c r="AZ14" s="9">
        <f>'REV-REVCALC_CWS'!BA41</f>
        <v>1877640</v>
      </c>
      <c r="BA14" s="9">
        <f>'REV-REVCALC_CWS'!BB41</f>
        <v>3003242.5</v>
      </c>
      <c r="BB14" s="9">
        <f>'REV-REVCALC_CWS'!BC41</f>
        <v>3382242.5</v>
      </c>
      <c r="BC14" s="9">
        <f>'REV-REVCALC_CWS'!BD41</f>
        <v>3382242.5</v>
      </c>
      <c r="BD14" s="9">
        <f>'REV-REVCALC_CWS'!BE41</f>
        <v>3756950</v>
      </c>
      <c r="BE14" s="9">
        <f>'REV-REVCALC_CWS'!BF41</f>
        <v>3756950</v>
      </c>
      <c r="BF14" s="9">
        <f>'REV-REVCALC_CWS'!BG41</f>
        <v>3756950</v>
      </c>
      <c r="BG14" s="9">
        <f>'REV-REVCALC_CWS'!BH41</f>
        <v>3383262.5</v>
      </c>
      <c r="BH14" s="9">
        <f>'REV-REVCALC_CWS'!BI41</f>
        <v>3384282.5</v>
      </c>
      <c r="BI14" s="9">
        <f>'REV-REVCALC_CWS'!BJ41</f>
        <v>3010830</v>
      </c>
      <c r="BJ14" s="9">
        <f>'REV-REVCALC_CWS'!BK41</f>
        <v>2637792.5</v>
      </c>
      <c r="BK14" s="9">
        <f>'REV-REVCALC_CWS'!BL41</f>
        <v>2264305</v>
      </c>
      <c r="BL14" s="38">
        <f>SUM(C14:BK14)</f>
        <v>78194670</v>
      </c>
    </row>
    <row r="16" spans="2:64" x14ac:dyDescent="0.15">
      <c r="B16" t="s">
        <v>495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0</v>
      </c>
      <c r="I16" s="66">
        <f t="shared" si="0"/>
        <v>0</v>
      </c>
      <c r="J16" s="66">
        <f t="shared" si="0"/>
        <v>0</v>
      </c>
      <c r="K16" s="66">
        <f t="shared" si="0"/>
        <v>0</v>
      </c>
      <c r="L16" s="66">
        <f t="shared" si="0"/>
        <v>0</v>
      </c>
      <c r="M16" s="66">
        <f t="shared" si="0"/>
        <v>0</v>
      </c>
      <c r="N16" s="66">
        <f t="shared" si="0"/>
        <v>40325</v>
      </c>
      <c r="O16" s="66">
        <f t="shared" si="0"/>
        <v>40325</v>
      </c>
      <c r="P16" s="66">
        <f t="shared" si="0"/>
        <v>78525</v>
      </c>
      <c r="Q16" s="66">
        <f t="shared" si="0"/>
        <v>125562.5</v>
      </c>
      <c r="R16" s="66">
        <f t="shared" si="0"/>
        <v>168862.5</v>
      </c>
      <c r="S16" s="66">
        <f t="shared" si="0"/>
        <v>337725</v>
      </c>
      <c r="T16" s="66">
        <f t="shared" si="0"/>
        <v>337725</v>
      </c>
      <c r="U16" s="66">
        <f t="shared" si="0"/>
        <v>337725</v>
      </c>
      <c r="V16" s="66">
        <f t="shared" si="0"/>
        <v>337725</v>
      </c>
      <c r="W16" s="66">
        <f t="shared" si="0"/>
        <v>337725</v>
      </c>
      <c r="X16" s="66">
        <f t="shared" si="0"/>
        <v>381025</v>
      </c>
      <c r="Y16" s="66">
        <f t="shared" si="0"/>
        <v>424325</v>
      </c>
      <c r="Z16" s="66">
        <f t="shared" si="0"/>
        <v>425518.75</v>
      </c>
      <c r="AA16" s="66">
        <f t="shared" si="0"/>
        <v>507800</v>
      </c>
      <c r="AB16" s="66">
        <f t="shared" si="0"/>
        <v>508968.75</v>
      </c>
      <c r="AC16" s="66">
        <f t="shared" si="0"/>
        <v>641690</v>
      </c>
      <c r="AD16" s="66">
        <f t="shared" si="0"/>
        <v>1025970</v>
      </c>
      <c r="AE16" s="66">
        <f t="shared" si="0"/>
        <v>1157407.5</v>
      </c>
      <c r="AF16" s="66">
        <f t="shared" si="0"/>
        <v>1157407.5</v>
      </c>
      <c r="AG16" s="66">
        <f t="shared" si="0"/>
        <v>1285210</v>
      </c>
      <c r="AH16" s="66">
        <f t="shared" si="0"/>
        <v>1285210</v>
      </c>
      <c r="AI16" s="66">
        <f t="shared" si="0"/>
        <v>1285210</v>
      </c>
      <c r="AJ16" s="66">
        <f t="shared" ref="AJ16:BK16" si="1">AI19</f>
        <v>1158322.5</v>
      </c>
      <c r="AK16" s="66">
        <f t="shared" si="1"/>
        <v>1159237.5</v>
      </c>
      <c r="AL16" s="66">
        <f t="shared" si="1"/>
        <v>1032741.25</v>
      </c>
      <c r="AM16" s="66">
        <f t="shared" si="1"/>
        <v>906598.75</v>
      </c>
      <c r="AN16" s="66">
        <f t="shared" si="1"/>
        <v>780077.5</v>
      </c>
      <c r="AO16" s="66">
        <f t="shared" si="1"/>
        <v>1166387.5</v>
      </c>
      <c r="AP16" s="66">
        <f t="shared" si="1"/>
        <v>1860795</v>
      </c>
      <c r="AQ16" s="66">
        <f t="shared" si="1"/>
        <v>2099827.5</v>
      </c>
      <c r="AR16" s="66">
        <f t="shared" si="1"/>
        <v>2099827.5</v>
      </c>
      <c r="AS16" s="66">
        <f t="shared" si="1"/>
        <v>2328860</v>
      </c>
      <c r="AT16" s="66">
        <f t="shared" si="1"/>
        <v>2328860</v>
      </c>
      <c r="AU16" s="66">
        <f t="shared" si="1"/>
        <v>2328860</v>
      </c>
      <c r="AV16" s="66">
        <f t="shared" si="1"/>
        <v>2100847.5</v>
      </c>
      <c r="AW16" s="66">
        <f t="shared" si="1"/>
        <v>2101867.5</v>
      </c>
      <c r="AX16" s="66">
        <f t="shared" si="1"/>
        <v>1868382.5</v>
      </c>
      <c r="AY16" s="66">
        <f t="shared" si="1"/>
        <v>1641020</v>
      </c>
      <c r="AZ16" s="66">
        <f t="shared" si="1"/>
        <v>1407500</v>
      </c>
      <c r="BA16" s="66">
        <f t="shared" si="1"/>
        <v>1877640</v>
      </c>
      <c r="BB16" s="66">
        <f t="shared" si="1"/>
        <v>3003242.5</v>
      </c>
      <c r="BC16" s="66">
        <f t="shared" si="1"/>
        <v>3382242.5</v>
      </c>
      <c r="BD16" s="66">
        <f t="shared" si="1"/>
        <v>3382242.5</v>
      </c>
      <c r="BE16" s="66">
        <f t="shared" si="1"/>
        <v>3756950</v>
      </c>
      <c r="BF16" s="66">
        <f t="shared" si="1"/>
        <v>3756950</v>
      </c>
      <c r="BG16" s="66">
        <f t="shared" si="1"/>
        <v>3756950</v>
      </c>
      <c r="BH16" s="66">
        <f t="shared" si="1"/>
        <v>3383262.5</v>
      </c>
      <c r="BI16" s="66">
        <f t="shared" si="1"/>
        <v>3384282.5</v>
      </c>
      <c r="BJ16" s="66">
        <f t="shared" si="1"/>
        <v>3010830</v>
      </c>
      <c r="BK16" s="66">
        <f t="shared" si="1"/>
        <v>2637792.5</v>
      </c>
      <c r="BL16" s="35">
        <f>COLUMNS(D16:BK16)</f>
        <v>60</v>
      </c>
    </row>
    <row r="17" spans="2:63" x14ac:dyDescent="0.15">
      <c r="B17" s="139" t="s">
        <v>496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0</v>
      </c>
      <c r="H17" s="140">
        <f t="shared" si="2"/>
        <v>0</v>
      </c>
      <c r="I17" s="140">
        <f t="shared" si="2"/>
        <v>0</v>
      </c>
      <c r="J17" s="140">
        <f t="shared" si="2"/>
        <v>0</v>
      </c>
      <c r="K17" s="140">
        <f t="shared" si="2"/>
        <v>0</v>
      </c>
      <c r="L17" s="140">
        <f t="shared" si="2"/>
        <v>0</v>
      </c>
      <c r="M17" s="140">
        <f t="shared" si="2"/>
        <v>40325</v>
      </c>
      <c r="N17" s="140">
        <f t="shared" si="2"/>
        <v>40325</v>
      </c>
      <c r="O17" s="140">
        <f t="shared" si="2"/>
        <v>78525</v>
      </c>
      <c r="P17" s="140">
        <f t="shared" si="2"/>
        <v>125562.5</v>
      </c>
      <c r="Q17" s="140">
        <f t="shared" si="2"/>
        <v>168862.5</v>
      </c>
      <c r="R17" s="140">
        <f t="shared" si="2"/>
        <v>337725</v>
      </c>
      <c r="S17" s="140">
        <f t="shared" si="2"/>
        <v>337725</v>
      </c>
      <c r="T17" s="140">
        <f t="shared" si="2"/>
        <v>337725</v>
      </c>
      <c r="U17" s="140">
        <f t="shared" si="2"/>
        <v>337725</v>
      </c>
      <c r="V17" s="140">
        <f t="shared" si="2"/>
        <v>337725</v>
      </c>
      <c r="W17" s="140">
        <f t="shared" si="2"/>
        <v>381025</v>
      </c>
      <c r="X17" s="140">
        <f t="shared" si="2"/>
        <v>424325</v>
      </c>
      <c r="Y17" s="140">
        <f t="shared" si="2"/>
        <v>425518.75</v>
      </c>
      <c r="Z17" s="140">
        <f t="shared" si="2"/>
        <v>507800</v>
      </c>
      <c r="AA17" s="140">
        <f t="shared" si="2"/>
        <v>508968.75</v>
      </c>
      <c r="AB17" s="140">
        <f t="shared" si="2"/>
        <v>641690</v>
      </c>
      <c r="AC17" s="140">
        <f t="shared" si="2"/>
        <v>1025970</v>
      </c>
      <c r="AD17" s="140">
        <f t="shared" si="2"/>
        <v>1157407.5</v>
      </c>
      <c r="AE17" s="140">
        <f t="shared" si="2"/>
        <v>1157407.5</v>
      </c>
      <c r="AF17" s="140">
        <f t="shared" si="2"/>
        <v>1285210</v>
      </c>
      <c r="AG17" s="140">
        <f t="shared" si="2"/>
        <v>1285210</v>
      </c>
      <c r="AH17" s="140">
        <f t="shared" si="2"/>
        <v>1285210</v>
      </c>
      <c r="AI17" s="140">
        <f t="shared" ref="AI17:BK17" si="3">AI14</f>
        <v>1158322.5</v>
      </c>
      <c r="AJ17" s="140">
        <f t="shared" si="3"/>
        <v>1159237.5</v>
      </c>
      <c r="AK17" s="140">
        <f t="shared" si="3"/>
        <v>1032741.25</v>
      </c>
      <c r="AL17" s="140">
        <f t="shared" si="3"/>
        <v>906598.75</v>
      </c>
      <c r="AM17" s="140">
        <f t="shared" si="3"/>
        <v>780077.5</v>
      </c>
      <c r="AN17" s="140">
        <f t="shared" si="3"/>
        <v>1166387.5</v>
      </c>
      <c r="AO17" s="140">
        <f t="shared" si="3"/>
        <v>1860795</v>
      </c>
      <c r="AP17" s="140">
        <f t="shared" si="3"/>
        <v>2099827.5</v>
      </c>
      <c r="AQ17" s="140">
        <f t="shared" si="3"/>
        <v>2099827.5</v>
      </c>
      <c r="AR17" s="140">
        <f t="shared" si="3"/>
        <v>2328860</v>
      </c>
      <c r="AS17" s="140">
        <f t="shared" si="3"/>
        <v>2328860</v>
      </c>
      <c r="AT17" s="140">
        <f t="shared" si="3"/>
        <v>2328860</v>
      </c>
      <c r="AU17" s="140">
        <f t="shared" si="3"/>
        <v>2100847.5</v>
      </c>
      <c r="AV17" s="140">
        <f t="shared" si="3"/>
        <v>2101867.5</v>
      </c>
      <c r="AW17" s="140">
        <f t="shared" si="3"/>
        <v>1868382.5</v>
      </c>
      <c r="AX17" s="140">
        <f t="shared" si="3"/>
        <v>1641020</v>
      </c>
      <c r="AY17" s="140">
        <f t="shared" si="3"/>
        <v>1407500</v>
      </c>
      <c r="AZ17" s="140">
        <f t="shared" si="3"/>
        <v>1877640</v>
      </c>
      <c r="BA17" s="140">
        <f t="shared" si="3"/>
        <v>3003242.5</v>
      </c>
      <c r="BB17" s="140">
        <f t="shared" si="3"/>
        <v>3382242.5</v>
      </c>
      <c r="BC17" s="140">
        <f t="shared" si="3"/>
        <v>3382242.5</v>
      </c>
      <c r="BD17" s="140">
        <f t="shared" si="3"/>
        <v>3756950</v>
      </c>
      <c r="BE17" s="140">
        <f t="shared" si="3"/>
        <v>3756950</v>
      </c>
      <c r="BF17" s="140">
        <f t="shared" si="3"/>
        <v>3756950</v>
      </c>
      <c r="BG17" s="140">
        <f t="shared" si="3"/>
        <v>3383262.5</v>
      </c>
      <c r="BH17" s="140">
        <f t="shared" si="3"/>
        <v>3384282.5</v>
      </c>
      <c r="BI17" s="140">
        <f t="shared" si="3"/>
        <v>3010830</v>
      </c>
      <c r="BJ17" s="140">
        <f t="shared" si="3"/>
        <v>2637792.5</v>
      </c>
      <c r="BK17" s="140">
        <f t="shared" si="3"/>
        <v>2264305</v>
      </c>
    </row>
    <row r="18" spans="2:63" x14ac:dyDescent="0.15">
      <c r="B18" s="139" t="s">
        <v>497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0</v>
      </c>
      <c r="I18" s="140">
        <f t="shared" si="4"/>
        <v>0</v>
      </c>
      <c r="J18" s="140">
        <f t="shared" si="4"/>
        <v>0</v>
      </c>
      <c r="K18" s="140">
        <f t="shared" si="4"/>
        <v>0</v>
      </c>
      <c r="L18" s="140">
        <f t="shared" si="4"/>
        <v>0</v>
      </c>
      <c r="M18" s="140">
        <f t="shared" si="4"/>
        <v>0</v>
      </c>
      <c r="N18" s="140">
        <f t="shared" si="4"/>
        <v>40325</v>
      </c>
      <c r="O18" s="140">
        <f t="shared" si="4"/>
        <v>40325</v>
      </c>
      <c r="P18" s="140">
        <f t="shared" si="4"/>
        <v>78525</v>
      </c>
      <c r="Q18" s="140">
        <f t="shared" si="4"/>
        <v>125562.5</v>
      </c>
      <c r="R18" s="140">
        <f t="shared" si="4"/>
        <v>168862.5</v>
      </c>
      <c r="S18" s="140">
        <f t="shared" si="4"/>
        <v>337725</v>
      </c>
      <c r="T18" s="140">
        <f t="shared" si="4"/>
        <v>337725</v>
      </c>
      <c r="U18" s="140">
        <f t="shared" si="4"/>
        <v>337725</v>
      </c>
      <c r="V18" s="140">
        <f t="shared" si="4"/>
        <v>337725</v>
      </c>
      <c r="W18" s="140">
        <f t="shared" si="4"/>
        <v>337725</v>
      </c>
      <c r="X18" s="140">
        <f t="shared" si="4"/>
        <v>381025</v>
      </c>
      <c r="Y18" s="140">
        <f t="shared" si="4"/>
        <v>424325</v>
      </c>
      <c r="Z18" s="140">
        <f t="shared" si="4"/>
        <v>425518.75</v>
      </c>
      <c r="AA18" s="140">
        <f t="shared" si="4"/>
        <v>507800</v>
      </c>
      <c r="AB18" s="140">
        <f t="shared" si="4"/>
        <v>508968.75</v>
      </c>
      <c r="AC18" s="140">
        <f t="shared" si="4"/>
        <v>641690</v>
      </c>
      <c r="AD18" s="140">
        <f t="shared" si="4"/>
        <v>1025970</v>
      </c>
      <c r="AE18" s="140">
        <f t="shared" si="4"/>
        <v>1157407.5</v>
      </c>
      <c r="AF18" s="140">
        <f t="shared" si="4"/>
        <v>1157407.5</v>
      </c>
      <c r="AG18" s="140">
        <f t="shared" si="4"/>
        <v>1285210</v>
      </c>
      <c r="AH18" s="140">
        <f t="shared" si="4"/>
        <v>1285210</v>
      </c>
      <c r="AI18" s="140">
        <f t="shared" si="4"/>
        <v>1285210</v>
      </c>
      <c r="AJ18" s="140">
        <f t="shared" ref="AJ18:BK18" si="5">AI17</f>
        <v>1158322.5</v>
      </c>
      <c r="AK18" s="140">
        <f t="shared" si="5"/>
        <v>1159237.5</v>
      </c>
      <c r="AL18" s="140">
        <f t="shared" si="5"/>
        <v>1032741.25</v>
      </c>
      <c r="AM18" s="140">
        <f t="shared" si="5"/>
        <v>906598.75</v>
      </c>
      <c r="AN18" s="140">
        <f t="shared" si="5"/>
        <v>780077.5</v>
      </c>
      <c r="AO18" s="140">
        <f t="shared" si="5"/>
        <v>1166387.5</v>
      </c>
      <c r="AP18" s="140">
        <f t="shared" si="5"/>
        <v>1860795</v>
      </c>
      <c r="AQ18" s="140">
        <f t="shared" si="5"/>
        <v>2099827.5</v>
      </c>
      <c r="AR18" s="140">
        <f t="shared" si="5"/>
        <v>2099827.5</v>
      </c>
      <c r="AS18" s="140">
        <f t="shared" si="5"/>
        <v>2328860</v>
      </c>
      <c r="AT18" s="140">
        <f t="shared" si="5"/>
        <v>2328860</v>
      </c>
      <c r="AU18" s="140">
        <f t="shared" si="5"/>
        <v>2328860</v>
      </c>
      <c r="AV18" s="140">
        <f t="shared" si="5"/>
        <v>2100847.5</v>
      </c>
      <c r="AW18" s="140">
        <f t="shared" si="5"/>
        <v>2101867.5</v>
      </c>
      <c r="AX18" s="140">
        <f t="shared" si="5"/>
        <v>1868382.5</v>
      </c>
      <c r="AY18" s="140">
        <f t="shared" si="5"/>
        <v>1641020</v>
      </c>
      <c r="AZ18" s="140">
        <f t="shared" si="5"/>
        <v>1407500</v>
      </c>
      <c r="BA18" s="140">
        <f t="shared" si="5"/>
        <v>1877640</v>
      </c>
      <c r="BB18" s="140">
        <f t="shared" si="5"/>
        <v>3003242.5</v>
      </c>
      <c r="BC18" s="140">
        <f t="shared" si="5"/>
        <v>3382242.5</v>
      </c>
      <c r="BD18" s="140">
        <f t="shared" si="5"/>
        <v>3382242.5</v>
      </c>
      <c r="BE18" s="140">
        <f t="shared" si="5"/>
        <v>3756950</v>
      </c>
      <c r="BF18" s="140">
        <f t="shared" si="5"/>
        <v>3756950</v>
      </c>
      <c r="BG18" s="140">
        <f t="shared" si="5"/>
        <v>3756950</v>
      </c>
      <c r="BH18" s="140">
        <f t="shared" si="5"/>
        <v>3383262.5</v>
      </c>
      <c r="BI18" s="140">
        <f t="shared" si="5"/>
        <v>3384282.5</v>
      </c>
      <c r="BJ18" s="140">
        <f t="shared" si="5"/>
        <v>3010830</v>
      </c>
      <c r="BK18" s="140">
        <f t="shared" si="5"/>
        <v>2637792.5</v>
      </c>
    </row>
    <row r="19" spans="2:63" x14ac:dyDescent="0.15">
      <c r="B19" t="s">
        <v>498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0</v>
      </c>
      <c r="H19" s="66">
        <f t="shared" si="6"/>
        <v>0</v>
      </c>
      <c r="I19" s="66">
        <f t="shared" si="6"/>
        <v>0</v>
      </c>
      <c r="J19" s="66">
        <f t="shared" si="6"/>
        <v>0</v>
      </c>
      <c r="K19" s="66">
        <f t="shared" si="6"/>
        <v>0</v>
      </c>
      <c r="L19" s="66">
        <f t="shared" si="6"/>
        <v>0</v>
      </c>
      <c r="M19" s="66">
        <f t="shared" si="6"/>
        <v>40325</v>
      </c>
      <c r="N19" s="66">
        <f t="shared" si="6"/>
        <v>40325</v>
      </c>
      <c r="O19" s="66">
        <f t="shared" si="6"/>
        <v>78525</v>
      </c>
      <c r="P19" s="66">
        <f t="shared" si="6"/>
        <v>125562.5</v>
      </c>
      <c r="Q19" s="66">
        <f t="shared" si="6"/>
        <v>168862.5</v>
      </c>
      <c r="R19" s="66">
        <f t="shared" si="6"/>
        <v>337725</v>
      </c>
      <c r="S19" s="66">
        <f t="shared" si="6"/>
        <v>337725</v>
      </c>
      <c r="T19" s="66">
        <f t="shared" si="6"/>
        <v>337725</v>
      </c>
      <c r="U19" s="66">
        <f t="shared" si="6"/>
        <v>337725</v>
      </c>
      <c r="V19" s="66">
        <f t="shared" si="6"/>
        <v>337725</v>
      </c>
      <c r="W19" s="66">
        <f t="shared" si="6"/>
        <v>381025</v>
      </c>
      <c r="X19" s="66">
        <f t="shared" si="6"/>
        <v>424325</v>
      </c>
      <c r="Y19" s="66">
        <f t="shared" si="6"/>
        <v>425518.75</v>
      </c>
      <c r="Z19" s="66">
        <f t="shared" si="6"/>
        <v>507800</v>
      </c>
      <c r="AA19" s="66">
        <f t="shared" si="6"/>
        <v>508968.75</v>
      </c>
      <c r="AB19" s="66">
        <f t="shared" si="6"/>
        <v>641690</v>
      </c>
      <c r="AC19" s="66">
        <f t="shared" si="6"/>
        <v>1025970</v>
      </c>
      <c r="AD19" s="66">
        <f t="shared" si="6"/>
        <v>1157407.5</v>
      </c>
      <c r="AE19" s="66">
        <f t="shared" si="6"/>
        <v>1157407.5</v>
      </c>
      <c r="AF19" s="66">
        <f t="shared" si="6"/>
        <v>1285210</v>
      </c>
      <c r="AG19" s="66">
        <f t="shared" si="6"/>
        <v>1285210</v>
      </c>
      <c r="AH19" s="66">
        <f t="shared" si="6"/>
        <v>1285210</v>
      </c>
      <c r="AI19" s="66">
        <f t="shared" ref="AI19:BK19" si="7">AI16+AI17-AI18</f>
        <v>1158322.5</v>
      </c>
      <c r="AJ19" s="66">
        <f t="shared" si="7"/>
        <v>1159237.5</v>
      </c>
      <c r="AK19" s="66">
        <f t="shared" si="7"/>
        <v>1032741.25</v>
      </c>
      <c r="AL19" s="66">
        <f t="shared" si="7"/>
        <v>906598.75</v>
      </c>
      <c r="AM19" s="66">
        <f t="shared" si="7"/>
        <v>780077.5</v>
      </c>
      <c r="AN19" s="66">
        <f t="shared" si="7"/>
        <v>1166387.5</v>
      </c>
      <c r="AO19" s="66">
        <f t="shared" si="7"/>
        <v>1860795</v>
      </c>
      <c r="AP19" s="66">
        <f t="shared" si="7"/>
        <v>2099827.5</v>
      </c>
      <c r="AQ19" s="66">
        <f t="shared" si="7"/>
        <v>2099827.5</v>
      </c>
      <c r="AR19" s="66">
        <f t="shared" si="7"/>
        <v>2328860</v>
      </c>
      <c r="AS19" s="66">
        <f t="shared" si="7"/>
        <v>2328860</v>
      </c>
      <c r="AT19" s="66">
        <f t="shared" si="7"/>
        <v>2328860</v>
      </c>
      <c r="AU19" s="66">
        <f t="shared" si="7"/>
        <v>2100847.5</v>
      </c>
      <c r="AV19" s="66">
        <f t="shared" si="7"/>
        <v>2101867.5</v>
      </c>
      <c r="AW19" s="66">
        <f t="shared" si="7"/>
        <v>1868382.5</v>
      </c>
      <c r="AX19" s="66">
        <f t="shared" si="7"/>
        <v>1641020</v>
      </c>
      <c r="AY19" s="66">
        <f t="shared" si="7"/>
        <v>1407500</v>
      </c>
      <c r="AZ19" s="66">
        <f t="shared" si="7"/>
        <v>1877640</v>
      </c>
      <c r="BA19" s="66">
        <f t="shared" si="7"/>
        <v>3003242.5</v>
      </c>
      <c r="BB19" s="66">
        <f t="shared" si="7"/>
        <v>3382242.5</v>
      </c>
      <c r="BC19" s="66">
        <f t="shared" si="7"/>
        <v>3382242.5</v>
      </c>
      <c r="BD19" s="66">
        <f t="shared" si="7"/>
        <v>3756950</v>
      </c>
      <c r="BE19" s="66">
        <f t="shared" si="7"/>
        <v>3756950</v>
      </c>
      <c r="BF19" s="66">
        <f t="shared" si="7"/>
        <v>3756950</v>
      </c>
      <c r="BG19" s="66">
        <f t="shared" si="7"/>
        <v>3383262.5</v>
      </c>
      <c r="BH19" s="66">
        <f t="shared" si="7"/>
        <v>3384282.5</v>
      </c>
      <c r="BI19" s="66">
        <f t="shared" si="7"/>
        <v>3010830</v>
      </c>
      <c r="BJ19" s="66">
        <f t="shared" si="7"/>
        <v>2637792.5</v>
      </c>
      <c r="BK19" s="66">
        <f t="shared" si="7"/>
        <v>2264305</v>
      </c>
    </row>
    <row r="20" spans="2:63" x14ac:dyDescent="0.15">
      <c r="B20" t="s">
        <v>499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0</v>
      </c>
      <c r="H20" s="140">
        <f t="shared" si="8"/>
        <v>0</v>
      </c>
      <c r="I20" s="140">
        <f t="shared" si="8"/>
        <v>0</v>
      </c>
      <c r="J20" s="140">
        <f t="shared" si="8"/>
        <v>0</v>
      </c>
      <c r="K20" s="140">
        <f t="shared" si="8"/>
        <v>0</v>
      </c>
      <c r="L20" s="140">
        <f t="shared" si="8"/>
        <v>0</v>
      </c>
      <c r="M20" s="140">
        <f t="shared" si="8"/>
        <v>40325</v>
      </c>
      <c r="N20" s="140">
        <f t="shared" si="8"/>
        <v>0</v>
      </c>
      <c r="O20" s="140">
        <f t="shared" si="8"/>
        <v>38200</v>
      </c>
      <c r="P20" s="140">
        <f t="shared" si="8"/>
        <v>47037.5</v>
      </c>
      <c r="Q20" s="140">
        <f t="shared" si="8"/>
        <v>43300</v>
      </c>
      <c r="R20" s="140">
        <f t="shared" si="8"/>
        <v>168862.5</v>
      </c>
      <c r="S20" s="140">
        <f t="shared" si="8"/>
        <v>0</v>
      </c>
      <c r="T20" s="140">
        <f t="shared" si="8"/>
        <v>0</v>
      </c>
      <c r="U20" s="140">
        <f t="shared" si="8"/>
        <v>0</v>
      </c>
      <c r="V20" s="140">
        <f t="shared" si="8"/>
        <v>0</v>
      </c>
      <c r="W20" s="140">
        <f t="shared" si="8"/>
        <v>43300</v>
      </c>
      <c r="X20" s="140">
        <f t="shared" si="8"/>
        <v>43300</v>
      </c>
      <c r="Y20" s="140">
        <f t="shared" si="8"/>
        <v>1193.75</v>
      </c>
      <c r="Z20" s="140">
        <f t="shared" si="8"/>
        <v>82281.25</v>
      </c>
      <c r="AA20" s="140">
        <f t="shared" si="8"/>
        <v>1168.75</v>
      </c>
      <c r="AB20" s="140">
        <f t="shared" si="8"/>
        <v>132721.25</v>
      </c>
      <c r="AC20" s="140">
        <f t="shared" si="8"/>
        <v>384280</v>
      </c>
      <c r="AD20" s="140">
        <f t="shared" si="8"/>
        <v>131437.5</v>
      </c>
      <c r="AE20" s="140">
        <f t="shared" si="8"/>
        <v>0</v>
      </c>
      <c r="AF20" s="140">
        <f t="shared" si="8"/>
        <v>127802.5</v>
      </c>
      <c r="AG20" s="140">
        <f t="shared" si="8"/>
        <v>0</v>
      </c>
      <c r="AH20" s="140">
        <f t="shared" si="8"/>
        <v>0</v>
      </c>
      <c r="AI20" s="140">
        <f t="shared" si="8"/>
        <v>-126887.5</v>
      </c>
      <c r="AJ20" s="140">
        <f t="shared" ref="AJ20:BK20" si="9">AJ17-AJ18</f>
        <v>915</v>
      </c>
      <c r="AK20" s="140">
        <f t="shared" si="9"/>
        <v>-126496.25</v>
      </c>
      <c r="AL20" s="140">
        <f t="shared" si="9"/>
        <v>-126142.5</v>
      </c>
      <c r="AM20" s="140">
        <f t="shared" si="9"/>
        <v>-126521.25</v>
      </c>
      <c r="AN20" s="140">
        <f t="shared" si="9"/>
        <v>386310</v>
      </c>
      <c r="AO20" s="140">
        <f t="shared" si="9"/>
        <v>694407.5</v>
      </c>
      <c r="AP20" s="140">
        <f t="shared" si="9"/>
        <v>239032.5</v>
      </c>
      <c r="AQ20" s="140">
        <f t="shared" si="9"/>
        <v>0</v>
      </c>
      <c r="AR20" s="140">
        <f t="shared" si="9"/>
        <v>229032.5</v>
      </c>
      <c r="AS20" s="140">
        <f t="shared" si="9"/>
        <v>0</v>
      </c>
      <c r="AT20" s="140">
        <f t="shared" si="9"/>
        <v>0</v>
      </c>
      <c r="AU20" s="140">
        <f t="shared" si="9"/>
        <v>-228012.5</v>
      </c>
      <c r="AV20" s="140">
        <f t="shared" si="9"/>
        <v>1020</v>
      </c>
      <c r="AW20" s="140">
        <f t="shared" si="9"/>
        <v>-233485</v>
      </c>
      <c r="AX20" s="140">
        <f t="shared" si="9"/>
        <v>-227362.5</v>
      </c>
      <c r="AY20" s="140">
        <f t="shared" si="9"/>
        <v>-233520</v>
      </c>
      <c r="AZ20" s="140">
        <f t="shared" si="9"/>
        <v>470140</v>
      </c>
      <c r="BA20" s="140">
        <f t="shared" si="9"/>
        <v>1125602.5</v>
      </c>
      <c r="BB20" s="140">
        <f t="shared" si="9"/>
        <v>379000</v>
      </c>
      <c r="BC20" s="140">
        <f t="shared" si="9"/>
        <v>0</v>
      </c>
      <c r="BD20" s="140">
        <f t="shared" si="9"/>
        <v>374707.5</v>
      </c>
      <c r="BE20" s="140">
        <f t="shared" si="9"/>
        <v>0</v>
      </c>
      <c r="BF20" s="140">
        <f t="shared" si="9"/>
        <v>0</v>
      </c>
      <c r="BG20" s="140">
        <f t="shared" si="9"/>
        <v>-373687.5</v>
      </c>
      <c r="BH20" s="140">
        <f t="shared" si="9"/>
        <v>1020</v>
      </c>
      <c r="BI20" s="140">
        <f t="shared" si="9"/>
        <v>-373452.5</v>
      </c>
      <c r="BJ20" s="140">
        <f t="shared" si="9"/>
        <v>-373037.5</v>
      </c>
      <c r="BK20" s="140">
        <f t="shared" si="9"/>
        <v>-373487.5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zoomScaleNormal="100" workbookViewId="0">
      <selection activeCell="J44" sqref="J44"/>
    </sheetView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63" t="s">
        <v>35</v>
      </c>
      <c r="G1" s="363"/>
      <c r="H1" s="363"/>
      <c r="I1" s="363"/>
      <c r="J1" s="363"/>
      <c r="K1" s="363"/>
      <c r="L1" s="363"/>
      <c r="M1" s="363"/>
      <c r="N1" s="363"/>
      <c r="O1" s="363"/>
      <c r="P1" s="363"/>
      <c r="Q1" s="363"/>
      <c r="R1" s="363" t="s">
        <v>36</v>
      </c>
      <c r="S1" s="363"/>
      <c r="T1" s="363"/>
      <c r="U1" s="363"/>
      <c r="V1" s="363"/>
      <c r="W1" s="363"/>
      <c r="X1" s="363"/>
      <c r="Y1" s="363"/>
      <c r="Z1" s="363"/>
      <c r="AA1" s="363"/>
      <c r="AB1" s="363"/>
      <c r="AC1" s="363"/>
      <c r="AD1" s="363" t="s">
        <v>37</v>
      </c>
      <c r="AE1" s="363"/>
      <c r="AF1" s="363"/>
      <c r="AG1" s="363"/>
      <c r="AH1" s="363"/>
      <c r="AI1" s="363"/>
      <c r="AJ1" s="363"/>
      <c r="AK1" s="363"/>
      <c r="AL1" s="363"/>
      <c r="AM1" s="363"/>
      <c r="AN1" s="363"/>
      <c r="AO1" s="363"/>
      <c r="AP1" s="363" t="s">
        <v>38</v>
      </c>
      <c r="AQ1" s="363"/>
      <c r="AR1" s="363"/>
      <c r="AS1" s="363"/>
      <c r="AT1" s="363"/>
      <c r="AU1" s="363"/>
      <c r="AV1" s="363"/>
      <c r="AW1" s="363"/>
      <c r="AX1" s="363"/>
      <c r="AY1" s="363"/>
      <c r="AZ1" s="363"/>
      <c r="BA1" s="363"/>
      <c r="BB1" s="363" t="s">
        <v>39</v>
      </c>
      <c r="BC1" s="363"/>
      <c r="BD1" s="363"/>
      <c r="BE1" s="363"/>
      <c r="BF1" s="363"/>
      <c r="BG1" s="363"/>
      <c r="BH1" s="363"/>
      <c r="BI1" s="363"/>
      <c r="BJ1" s="363"/>
      <c r="BK1" s="363"/>
      <c r="BL1" s="363"/>
      <c r="BM1" s="363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0" t="s">
        <v>292</v>
      </c>
      <c r="BO2" s="370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529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530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405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445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531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421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424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422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439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440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423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441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425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ht="12.75" x14ac:dyDescent="0.15">
      <c r="A2" s="56"/>
      <c r="B2" s="363"/>
      <c r="C2" s="363"/>
      <c r="D2" s="363"/>
      <c r="E2" s="363"/>
      <c r="F2" s="363"/>
      <c r="G2" s="363"/>
      <c r="H2" s="363"/>
      <c r="I2" s="363"/>
      <c r="J2" s="363"/>
      <c r="K2" s="363"/>
      <c r="L2" s="363"/>
      <c r="M2" s="363"/>
      <c r="N2" s="363" t="s">
        <v>36</v>
      </c>
      <c r="O2" s="363"/>
      <c r="P2" s="363"/>
      <c r="Q2" s="363"/>
      <c r="R2" s="363"/>
      <c r="S2" s="363"/>
      <c r="T2" s="363"/>
      <c r="U2" s="363"/>
      <c r="V2" s="363"/>
      <c r="W2" s="363"/>
      <c r="X2" s="363"/>
      <c r="Y2" s="363"/>
      <c r="Z2" s="363" t="s">
        <v>37</v>
      </c>
      <c r="AA2" s="363"/>
      <c r="AB2" s="363"/>
      <c r="AC2" s="363"/>
      <c r="AD2" s="363"/>
      <c r="AE2" s="363"/>
      <c r="AF2" s="363"/>
      <c r="AG2" s="363"/>
      <c r="AH2" s="363"/>
      <c r="AI2" s="363"/>
      <c r="AJ2" s="363"/>
      <c r="AK2" s="363"/>
      <c r="AL2" s="363" t="s">
        <v>38</v>
      </c>
      <c r="AM2" s="363"/>
      <c r="AN2" s="363"/>
      <c r="AO2" s="363"/>
      <c r="AP2" s="363"/>
      <c r="AQ2" s="363"/>
      <c r="AR2" s="363"/>
      <c r="AS2" s="363"/>
      <c r="AT2" s="363"/>
      <c r="AU2" s="363"/>
      <c r="AV2" s="363"/>
      <c r="AW2" s="363"/>
      <c r="AX2" s="363" t="s">
        <v>39</v>
      </c>
      <c r="AY2" s="363"/>
      <c r="AZ2" s="363"/>
      <c r="BA2" s="363"/>
      <c r="BB2" s="363"/>
      <c r="BC2" s="363"/>
      <c r="BD2" s="363"/>
      <c r="BE2" s="363"/>
      <c r="BF2" s="363"/>
      <c r="BG2" s="363"/>
      <c r="BH2" s="363"/>
      <c r="BI2" s="363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ht="12.75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ht="12.75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ht="12.75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ht="12.75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ht="12.75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ht="12.75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ht="12.75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ht="12.75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ht="12.75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ht="12.75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ht="12.75" x14ac:dyDescent="0.15">
      <c r="A14" s="56"/>
      <c r="B14" s="363" t="s">
        <v>35</v>
      </c>
      <c r="C14" s="363"/>
      <c r="D14" s="363"/>
      <c r="E14" s="363"/>
      <c r="F14" s="363"/>
      <c r="G14" s="363"/>
      <c r="H14" s="363"/>
      <c r="I14" s="363"/>
      <c r="J14" s="363"/>
      <c r="K14" s="363"/>
      <c r="L14" s="363"/>
      <c r="M14" s="363"/>
      <c r="N14" s="363" t="s">
        <v>36</v>
      </c>
      <c r="O14" s="363"/>
      <c r="P14" s="363"/>
      <c r="Q14" s="363"/>
      <c r="R14" s="363"/>
      <c r="S14" s="363"/>
      <c r="T14" s="363"/>
      <c r="U14" s="363"/>
      <c r="V14" s="363"/>
      <c r="W14" s="363"/>
      <c r="X14" s="363"/>
      <c r="Y14" s="363"/>
      <c r="Z14" s="363" t="s">
        <v>37</v>
      </c>
      <c r="AA14" s="363"/>
      <c r="AB14" s="363"/>
      <c r="AC14" s="363"/>
      <c r="AD14" s="363"/>
      <c r="AE14" s="363"/>
      <c r="AF14" s="363"/>
      <c r="AG14" s="363"/>
      <c r="AH14" s="363"/>
      <c r="AI14" s="363"/>
      <c r="AJ14" s="363"/>
      <c r="AK14" s="363"/>
      <c r="AL14" s="363" t="s">
        <v>38</v>
      </c>
      <c r="AM14" s="363"/>
      <c r="AN14" s="363"/>
      <c r="AO14" s="363"/>
      <c r="AP14" s="363"/>
      <c r="AQ14" s="363"/>
      <c r="AR14" s="363"/>
      <c r="AS14" s="363"/>
      <c r="AT14" s="363"/>
      <c r="AU14" s="363"/>
      <c r="AV14" s="363"/>
      <c r="AW14" s="363"/>
      <c r="AX14" s="363" t="s">
        <v>39</v>
      </c>
      <c r="AY14" s="363"/>
      <c r="AZ14" s="363"/>
      <c r="BA14" s="363"/>
      <c r="BB14" s="363"/>
      <c r="BC14" s="363"/>
      <c r="BD14" s="363"/>
      <c r="BE14" s="363"/>
      <c r="BF14" s="363"/>
      <c r="BG14" s="363"/>
      <c r="BH14" s="363"/>
      <c r="BI14" s="363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ht="12.75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ht="12.75" x14ac:dyDescent="0.15">
      <c r="B17" s="33" t="s">
        <v>1094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ht="12.75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ht="12.75" x14ac:dyDescent="0.15">
      <c r="B19" s="33" t="s">
        <v>1095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ht="12.75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ht="12.75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ht="12.75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ht="12.75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ht="12.75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ht="12.75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ht="12.75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zoomScaleNormal="100" workbookViewId="0">
      <selection activeCell="B1" sqref="B1"/>
    </sheetView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529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530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405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445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531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421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424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422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439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440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423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441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425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zoomScaleNormal="100" workbookViewId="0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71" t="s">
        <v>287</v>
      </c>
      <c r="I1" s="371"/>
      <c r="J1" s="371"/>
      <c r="K1" s="371"/>
      <c r="L1" s="68"/>
      <c r="M1" s="293" t="s">
        <v>290</v>
      </c>
      <c r="N1" s="293" t="s">
        <v>291</v>
      </c>
    </row>
    <row r="2" spans="1:66" ht="16" x14ac:dyDescent="0.2">
      <c r="H2" s="293" t="s">
        <v>288</v>
      </c>
      <c r="I2" s="68"/>
      <c r="J2" s="68"/>
      <c r="K2" s="68"/>
      <c r="L2" s="68"/>
      <c r="M2" s="290">
        <v>5</v>
      </c>
      <c r="N2" s="290">
        <f>M2*12</f>
        <v>60</v>
      </c>
      <c r="O2" s="291" t="s">
        <v>289</v>
      </c>
      <c r="P2" s="268"/>
      <c r="Q2" s="268"/>
    </row>
    <row r="3" spans="1:66" x14ac:dyDescent="0.15">
      <c r="F3" s="363"/>
      <c r="G3" s="363"/>
      <c r="H3" s="363"/>
      <c r="I3" s="363"/>
      <c r="J3" s="363"/>
      <c r="K3" s="363"/>
      <c r="L3" s="363"/>
      <c r="M3" s="363"/>
      <c r="N3" s="363"/>
      <c r="O3" s="363"/>
      <c r="P3" s="363"/>
      <c r="Q3" s="363"/>
      <c r="R3" s="10"/>
      <c r="S3" s="363" t="s">
        <v>36</v>
      </c>
      <c r="T3" s="363"/>
      <c r="U3" s="363"/>
      <c r="V3" s="363"/>
      <c r="W3" s="363"/>
      <c r="X3" s="363"/>
      <c r="Y3" s="363"/>
      <c r="Z3" s="363"/>
      <c r="AA3" s="363"/>
      <c r="AB3" s="363"/>
      <c r="AC3" s="363"/>
      <c r="AD3" s="363"/>
      <c r="AE3" s="10"/>
      <c r="AF3" s="363" t="s">
        <v>37</v>
      </c>
      <c r="AG3" s="363"/>
      <c r="AH3" s="363"/>
      <c r="AI3" s="363"/>
      <c r="AJ3" s="363"/>
      <c r="AK3" s="363"/>
      <c r="AL3" s="363"/>
      <c r="AM3" s="363"/>
      <c r="AN3" s="363"/>
      <c r="AO3" s="363"/>
      <c r="AP3" s="363"/>
      <c r="AQ3" s="363"/>
      <c r="AR3" s="10"/>
      <c r="AS3" s="363" t="s">
        <v>38</v>
      </c>
      <c r="AT3" s="363"/>
      <c r="AU3" s="363"/>
      <c r="AV3" s="363"/>
      <c r="AW3" s="363"/>
      <c r="AX3" s="363"/>
      <c r="AY3" s="363"/>
      <c r="AZ3" s="363"/>
      <c r="BA3" s="363"/>
      <c r="BB3" s="363"/>
      <c r="BC3" s="363"/>
      <c r="BD3" s="363"/>
      <c r="BE3" s="10"/>
      <c r="BF3" s="363" t="s">
        <v>39</v>
      </c>
      <c r="BG3" s="363"/>
      <c r="BH3" s="363"/>
      <c r="BI3" s="363"/>
      <c r="BJ3" s="363"/>
      <c r="BK3" s="363"/>
      <c r="BL3" s="363"/>
      <c r="BM3" s="363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topLeftCell="B1" zoomScaleNormal="100" workbookViewId="0">
      <selection activeCell="N14" sqref="N14"/>
    </sheetView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1065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>
      <selection activeCell="B27" sqref="B27"/>
    </sheetView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63" t="s">
        <v>318</v>
      </c>
      <c r="B2" s="363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63" t="s">
        <v>35</v>
      </c>
      <c r="D5" s="363"/>
      <c r="E5" s="363"/>
      <c r="F5" s="363"/>
      <c r="G5" s="363"/>
      <c r="H5" s="363"/>
      <c r="I5" s="363"/>
      <c r="J5" s="363"/>
      <c r="K5" s="363"/>
      <c r="L5" s="363"/>
      <c r="M5" s="363"/>
      <c r="N5" s="363"/>
      <c r="O5" s="363" t="s">
        <v>36</v>
      </c>
      <c r="P5" s="363"/>
      <c r="Q5" s="363"/>
      <c r="R5" s="363"/>
      <c r="S5" s="363"/>
      <c r="T5" s="363"/>
      <c r="U5" s="363"/>
      <c r="V5" s="363"/>
      <c r="W5" s="363"/>
      <c r="X5" s="363"/>
      <c r="Y5" s="363"/>
      <c r="Z5" s="363"/>
      <c r="AA5" s="363" t="s">
        <v>37</v>
      </c>
      <c r="AB5" s="363"/>
      <c r="AC5" s="363"/>
      <c r="AD5" s="363"/>
      <c r="AE5" s="363"/>
      <c r="AF5" s="363"/>
      <c r="AG5" s="363"/>
      <c r="AH5" s="363"/>
      <c r="AI5" s="363"/>
      <c r="AJ5" s="363"/>
      <c r="AK5" s="363"/>
      <c r="AL5" s="363"/>
      <c r="AM5" s="363" t="s">
        <v>38</v>
      </c>
      <c r="AN5" s="363"/>
      <c r="AO5" s="363"/>
      <c r="AP5" s="363"/>
      <c r="AQ5" s="363"/>
      <c r="AR5" s="363"/>
      <c r="AS5" s="363"/>
      <c r="AT5" s="363"/>
      <c r="AU5" s="363"/>
      <c r="AV5" s="363"/>
      <c r="AW5" s="363"/>
      <c r="AX5" s="363"/>
      <c r="AY5" s="363" t="s">
        <v>39</v>
      </c>
      <c r="AZ5" s="363"/>
      <c r="BA5" s="363"/>
      <c r="BB5" s="363"/>
      <c r="BC5" s="363"/>
      <c r="BD5" s="363"/>
      <c r="BE5" s="363"/>
      <c r="BF5" s="363"/>
      <c r="BG5" s="363"/>
      <c r="BH5" s="363"/>
      <c r="BI5" s="363"/>
      <c r="BJ5" s="363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63" t="s">
        <v>35</v>
      </c>
      <c r="D21" s="363"/>
      <c r="E21" s="363"/>
      <c r="F21" s="363"/>
      <c r="G21" s="363"/>
      <c r="H21" s="363"/>
      <c r="I21" s="363"/>
      <c r="J21" s="363"/>
      <c r="K21" s="363"/>
      <c r="L21" s="363"/>
      <c r="M21" s="363"/>
      <c r="N21" s="363"/>
      <c r="O21" s="363" t="s">
        <v>36</v>
      </c>
      <c r="P21" s="363"/>
      <c r="Q21" s="363"/>
      <c r="R21" s="363"/>
      <c r="S21" s="363"/>
      <c r="T21" s="363"/>
      <c r="U21" s="363"/>
      <c r="V21" s="363"/>
      <c r="W21" s="363"/>
      <c r="X21" s="363"/>
      <c r="Y21" s="363"/>
      <c r="Z21" s="363"/>
      <c r="AA21" s="363" t="s">
        <v>37</v>
      </c>
      <c r="AB21" s="363"/>
      <c r="AC21" s="363"/>
      <c r="AD21" s="363"/>
      <c r="AE21" s="363"/>
      <c r="AF21" s="363"/>
      <c r="AG21" s="363"/>
      <c r="AH21" s="363"/>
      <c r="AI21" s="363"/>
      <c r="AJ21" s="363"/>
      <c r="AK21" s="363"/>
      <c r="AL21" s="363"/>
      <c r="AM21" s="363" t="s">
        <v>38</v>
      </c>
      <c r="AN21" s="363"/>
      <c r="AO21" s="363"/>
      <c r="AP21" s="363"/>
      <c r="AQ21" s="363"/>
      <c r="AR21" s="363"/>
      <c r="AS21" s="363"/>
      <c r="AT21" s="363"/>
      <c r="AU21" s="363"/>
      <c r="AV21" s="363"/>
      <c r="AW21" s="363"/>
      <c r="AX21" s="363"/>
      <c r="AY21" s="363" t="s">
        <v>39</v>
      </c>
      <c r="AZ21" s="363"/>
      <c r="BA21" s="363"/>
      <c r="BB21" s="363"/>
      <c r="BC21" s="363"/>
      <c r="BD21" s="363"/>
      <c r="BE21" s="363"/>
      <c r="BF21" s="363"/>
      <c r="BG21" s="363"/>
      <c r="BH21" s="363"/>
      <c r="BI21" s="363"/>
      <c r="BJ21" s="363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1128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1129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zoomScaleNormal="100" workbookViewId="0">
      <pane xSplit="4" ySplit="2" topLeftCell="E3" activePane="bottomRight" state="frozen"/>
      <selection pane="topRight" activeCell="E1" sqref="E1"/>
      <selection pane="bottomLeft" activeCell="A3" sqref="A3"/>
      <selection pane="bottomRight"/>
    </sheetView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63" t="s">
        <v>35</v>
      </c>
      <c r="G1" s="363"/>
      <c r="H1" s="363"/>
      <c r="I1" s="363"/>
      <c r="J1" s="363"/>
      <c r="K1" s="363"/>
      <c r="L1" s="363"/>
      <c r="M1" s="363"/>
      <c r="N1" s="363"/>
      <c r="O1" s="363"/>
      <c r="P1" s="363"/>
      <c r="Q1" s="363"/>
      <c r="R1" s="363" t="s">
        <v>36</v>
      </c>
      <c r="S1" s="363"/>
      <c r="T1" s="363"/>
      <c r="U1" s="363"/>
      <c r="V1" s="363"/>
      <c r="W1" s="363"/>
      <c r="X1" s="363"/>
      <c r="Y1" s="363"/>
      <c r="Z1" s="363"/>
      <c r="AA1" s="363"/>
      <c r="AB1" s="363"/>
      <c r="AC1" s="363"/>
      <c r="AD1" s="363" t="s">
        <v>37</v>
      </c>
      <c r="AE1" s="363"/>
      <c r="AF1" s="363"/>
      <c r="AG1" s="363"/>
      <c r="AH1" s="363"/>
      <c r="AI1" s="363"/>
      <c r="AJ1" s="363"/>
      <c r="AK1" s="363"/>
      <c r="AL1" s="363"/>
      <c r="AM1" s="363"/>
      <c r="AN1" s="363"/>
      <c r="AO1" s="363"/>
      <c r="AP1" s="363" t="s">
        <v>38</v>
      </c>
      <c r="AQ1" s="363"/>
      <c r="AR1" s="363"/>
      <c r="AS1" s="363"/>
      <c r="AT1" s="363"/>
      <c r="AU1" s="363"/>
      <c r="AV1" s="363"/>
      <c r="AW1" s="363"/>
      <c r="AX1" s="363"/>
      <c r="AY1" s="363"/>
      <c r="AZ1" s="363"/>
      <c r="BA1" s="363"/>
      <c r="BB1" s="363" t="s">
        <v>39</v>
      </c>
      <c r="BC1" s="363"/>
      <c r="BD1" s="363"/>
      <c r="BE1" s="363"/>
      <c r="BF1" s="363"/>
      <c r="BG1" s="363"/>
      <c r="BH1" s="363"/>
      <c r="BI1" s="363"/>
      <c r="BJ1" s="363"/>
      <c r="BK1" s="363"/>
      <c r="BL1" s="363"/>
      <c r="BM1" s="363"/>
      <c r="BN1" s="35"/>
    </row>
    <row r="2" spans="1:66" x14ac:dyDescent="0.15">
      <c r="B2" s="74" t="s">
        <v>1055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1058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1057</v>
      </c>
      <c r="C9" s="281">
        <v>90</v>
      </c>
      <c r="D9" s="282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1057</v>
      </c>
      <c r="C10" s="281">
        <v>250</v>
      </c>
      <c r="D10" s="282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1057</v>
      </c>
      <c r="C11" s="281">
        <v>350</v>
      </c>
      <c r="D11" s="282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1058</v>
      </c>
      <c r="C12" s="281" t="s">
        <v>296</v>
      </c>
      <c r="D12" s="267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3"/>
      <c r="D13" s="276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1"/>
      <c r="D14" s="267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1"/>
      <c r="D15" s="282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1057</v>
      </c>
      <c r="C16" s="281">
        <v>50</v>
      </c>
      <c r="D16" s="282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1057</v>
      </c>
      <c r="C17" s="281">
        <v>125</v>
      </c>
      <c r="D17" s="282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1057</v>
      </c>
      <c r="C18" s="281">
        <v>35</v>
      </c>
      <c r="D18" s="282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1057</v>
      </c>
      <c r="C19" s="281">
        <v>150</v>
      </c>
      <c r="D19" s="282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4"/>
      <c r="D20" s="276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1"/>
      <c r="D21" s="267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3"/>
      <c r="D22" s="276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1057</v>
      </c>
      <c r="C23" s="281">
        <v>75</v>
      </c>
      <c r="D23" s="282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8" customFormat="1" x14ac:dyDescent="0.15">
      <c r="A24" s="288" t="s">
        <v>300</v>
      </c>
      <c r="B24" s="267" t="s">
        <v>1059</v>
      </c>
      <c r="C24" s="281" t="s">
        <v>303</v>
      </c>
      <c r="D24" s="282"/>
      <c r="E24" s="286">
        <v>1500</v>
      </c>
      <c r="F24" s="287"/>
      <c r="G24" s="287"/>
      <c r="H24" s="287"/>
      <c r="I24" s="286">
        <v>1500</v>
      </c>
      <c r="J24" s="287"/>
      <c r="K24" s="287"/>
      <c r="L24" s="287"/>
      <c r="M24" s="287"/>
      <c r="N24" s="287"/>
      <c r="O24" s="287"/>
      <c r="P24" s="287"/>
      <c r="Q24" s="287"/>
      <c r="R24" s="287"/>
      <c r="S24" s="287"/>
      <c r="T24" s="287"/>
      <c r="U24" s="286">
        <v>1500</v>
      </c>
      <c r="V24" s="287"/>
      <c r="W24" s="287"/>
      <c r="X24" s="287"/>
      <c r="Y24" s="287"/>
      <c r="Z24" s="287"/>
      <c r="AA24" s="287"/>
      <c r="AB24" s="287"/>
      <c r="AC24" s="287"/>
      <c r="AD24" s="287"/>
      <c r="AE24" s="287"/>
      <c r="AF24" s="287"/>
      <c r="AG24" s="286">
        <v>1500</v>
      </c>
      <c r="AH24" s="287"/>
      <c r="AI24" s="287"/>
      <c r="AJ24" s="287"/>
      <c r="AK24" s="287"/>
      <c r="AL24" s="287"/>
      <c r="AM24" s="287"/>
      <c r="AN24" s="287"/>
      <c r="AO24" s="287"/>
      <c r="AP24" s="287"/>
      <c r="AQ24" s="287"/>
      <c r="AR24" s="287"/>
      <c r="AS24" s="286">
        <v>1500</v>
      </c>
      <c r="AT24" s="287"/>
      <c r="AU24" s="287"/>
      <c r="AV24" s="287"/>
      <c r="AW24" s="287"/>
      <c r="AX24" s="287"/>
      <c r="AY24" s="287"/>
      <c r="AZ24" s="287"/>
      <c r="BA24" s="287"/>
      <c r="BB24" s="287"/>
      <c r="BC24" s="287"/>
      <c r="BD24" s="287"/>
      <c r="BE24" s="286">
        <v>1500</v>
      </c>
      <c r="BF24" s="287"/>
      <c r="BG24" s="287"/>
      <c r="BH24" s="287"/>
      <c r="BI24" s="287"/>
      <c r="BJ24" s="287"/>
      <c r="BK24" s="287"/>
      <c r="BL24" s="287"/>
      <c r="BM24" s="287"/>
    </row>
    <row r="25" spans="1:65" x14ac:dyDescent="0.15">
      <c r="A25" s="47" t="s">
        <v>169</v>
      </c>
      <c r="B25" s="34" t="s">
        <v>1057</v>
      </c>
      <c r="C25" s="281">
        <v>150</v>
      </c>
      <c r="D25" s="282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3"/>
      <c r="D26" s="285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1"/>
      <c r="D27" s="282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1"/>
      <c r="D28" s="282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1057</v>
      </c>
      <c r="C29" s="281">
        <v>250</v>
      </c>
      <c r="D29" s="282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1057</v>
      </c>
      <c r="C30" s="281">
        <v>250</v>
      </c>
      <c r="D30" s="282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8" customFormat="1" x14ac:dyDescent="0.15">
      <c r="A31" s="288" t="s">
        <v>176</v>
      </c>
      <c r="B31" s="267" t="s">
        <v>313</v>
      </c>
      <c r="C31" s="281"/>
      <c r="D31" s="282"/>
      <c r="E31" s="286">
        <v>8500</v>
      </c>
      <c r="F31" s="287">
        <v>20000</v>
      </c>
      <c r="G31" s="287"/>
      <c r="H31" s="287"/>
      <c r="I31" s="287"/>
      <c r="J31" s="287"/>
      <c r="K31" s="287"/>
      <c r="L31" s="287"/>
      <c r="M31" s="287"/>
      <c r="N31" s="287"/>
      <c r="O31" s="287"/>
      <c r="P31" s="287"/>
      <c r="Q31" s="287"/>
      <c r="R31" s="287">
        <v>5000</v>
      </c>
      <c r="S31" s="287"/>
      <c r="T31" s="287"/>
      <c r="U31" s="287"/>
      <c r="V31" s="287"/>
      <c r="W31" s="287"/>
      <c r="X31" s="287"/>
      <c r="Y31" s="287"/>
      <c r="Z31" s="287"/>
      <c r="AA31" s="287"/>
      <c r="AB31" s="287"/>
      <c r="AC31" s="287"/>
      <c r="AD31" s="287">
        <v>5000</v>
      </c>
      <c r="AE31" s="287"/>
      <c r="AF31" s="287"/>
      <c r="AG31" s="287"/>
      <c r="AH31" s="287"/>
      <c r="AI31" s="287"/>
      <c r="AJ31" s="287"/>
      <c r="AK31" s="287"/>
      <c r="AL31" s="287"/>
      <c r="AM31" s="287"/>
      <c r="AN31" s="287"/>
      <c r="AO31" s="287"/>
      <c r="AP31" s="287">
        <v>5000</v>
      </c>
      <c r="AQ31" s="287"/>
      <c r="AR31" s="287"/>
      <c r="AS31" s="287"/>
      <c r="AT31" s="287"/>
      <c r="AU31" s="287"/>
      <c r="AV31" s="287"/>
      <c r="AW31" s="287"/>
      <c r="AX31" s="287"/>
      <c r="AY31" s="287"/>
      <c r="AZ31" s="287"/>
      <c r="BA31" s="287"/>
      <c r="BB31" s="287">
        <v>5000</v>
      </c>
      <c r="BC31" s="287"/>
      <c r="BD31" s="287"/>
      <c r="BE31" s="287"/>
      <c r="BF31" s="287"/>
      <c r="BG31" s="287"/>
      <c r="BH31" s="287"/>
      <c r="BI31" s="287"/>
      <c r="BJ31" s="287"/>
      <c r="BK31" s="287"/>
      <c r="BL31" s="287"/>
      <c r="BM31" s="287"/>
    </row>
    <row r="32" spans="1:65" s="14" customFormat="1" x14ac:dyDescent="0.15">
      <c r="A32" s="50" t="s">
        <v>307</v>
      </c>
      <c r="B32" s="34" t="s">
        <v>294</v>
      </c>
      <c r="C32" s="283"/>
      <c r="D32" s="285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1"/>
      <c r="D33" s="282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1057</v>
      </c>
      <c r="C34" s="281">
        <v>25</v>
      </c>
      <c r="D34" s="282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1"/>
      <c r="D35" s="282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1057</v>
      </c>
      <c r="C36" s="281">
        <v>25</v>
      </c>
      <c r="D36" s="282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1"/>
      <c r="D37" s="267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1056</v>
      </c>
      <c r="C38" s="281"/>
      <c r="D38" s="267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>
      <pane xSplit="2" ySplit="2" topLeftCell="G5" activePane="bottomRight" state="frozen"/>
      <selection pane="topRight" activeCell="C1" sqref="C1"/>
      <selection pane="bottomLeft" activeCell="A3" sqref="A3"/>
      <selection pane="bottomRight" activeCell="A3" sqref="A3"/>
    </sheetView>
  </sheetViews>
  <sheetFormatPr baseColWidth="10" defaultColWidth="9.1640625" defaultRowHeight="13" x14ac:dyDescent="0.15"/>
  <cols>
    <col min="1" max="1" width="33" style="51" customWidth="1"/>
    <col min="2" max="2" width="11.33203125" style="277" customWidth="1"/>
    <col min="3" max="3" width="9.5" style="56" customWidth="1"/>
    <col min="4" max="4" width="10.1640625" style="52" customWidth="1"/>
    <col min="5" max="16384" width="9.1640625" style="52"/>
  </cols>
  <sheetData>
    <row r="1" spans="1:64" ht="12.75" x14ac:dyDescent="0.15">
      <c r="D1" s="363" t="s">
        <v>35</v>
      </c>
      <c r="E1" s="363"/>
      <c r="F1" s="363"/>
      <c r="G1" s="363"/>
      <c r="H1" s="363"/>
      <c r="I1" s="363"/>
      <c r="J1" s="363"/>
      <c r="K1" s="363"/>
      <c r="L1" s="363"/>
      <c r="M1" s="363"/>
      <c r="N1" s="363"/>
      <c r="O1" s="363"/>
      <c r="P1" s="363" t="s">
        <v>36</v>
      </c>
      <c r="Q1" s="363"/>
      <c r="R1" s="363"/>
      <c r="S1" s="363"/>
      <c r="T1" s="363"/>
      <c r="U1" s="363"/>
      <c r="V1" s="363"/>
      <c r="W1" s="363"/>
      <c r="X1" s="363"/>
      <c r="Y1" s="363"/>
      <c r="Z1" s="363"/>
      <c r="AA1" s="363"/>
      <c r="AB1" s="363" t="s">
        <v>37</v>
      </c>
      <c r="AC1" s="363"/>
      <c r="AD1" s="363"/>
      <c r="AE1" s="363"/>
      <c r="AF1" s="363"/>
      <c r="AG1" s="363"/>
      <c r="AH1" s="363"/>
      <c r="AI1" s="363"/>
      <c r="AJ1" s="363"/>
      <c r="AK1" s="363"/>
      <c r="AL1" s="363"/>
      <c r="AM1" s="363"/>
      <c r="AN1" s="363" t="s">
        <v>38</v>
      </c>
      <c r="AO1" s="363"/>
      <c r="AP1" s="363"/>
      <c r="AQ1" s="363"/>
      <c r="AR1" s="363"/>
      <c r="AS1" s="363"/>
      <c r="AT1" s="363"/>
      <c r="AU1" s="363"/>
      <c r="AV1" s="363"/>
      <c r="AW1" s="363"/>
      <c r="AX1" s="363"/>
      <c r="AY1" s="363"/>
      <c r="AZ1" s="363" t="s">
        <v>39</v>
      </c>
      <c r="BA1" s="363"/>
      <c r="BB1" s="363"/>
      <c r="BC1" s="363"/>
      <c r="BD1" s="363"/>
      <c r="BE1" s="363"/>
      <c r="BF1" s="363"/>
      <c r="BG1" s="363"/>
      <c r="BH1" s="363"/>
      <c r="BI1" s="363"/>
      <c r="BJ1" s="363"/>
      <c r="BK1" s="363"/>
      <c r="BL1" s="35"/>
    </row>
    <row r="2" spans="1:64" ht="14" x14ac:dyDescent="0.15">
      <c r="B2" s="277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9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9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1054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9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ht="12.75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9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80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80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80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7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80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80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zoomScaleNormal="100" workbookViewId="0">
      <pane xSplit="6" ySplit="4" topLeftCell="R159" activePane="bottomRight" state="frozen"/>
      <selection pane="topRight" activeCell="G1" sqref="G1"/>
      <selection pane="bottomLeft" activeCell="A5" sqref="A5"/>
      <selection pane="bottomRight" activeCell="A575" sqref="A575"/>
    </sheetView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63" t="s">
        <v>35</v>
      </c>
      <c r="I1" s="363"/>
      <c r="J1" s="363"/>
      <c r="K1" s="363"/>
      <c r="L1" s="363"/>
      <c r="M1" s="363"/>
      <c r="N1" s="363"/>
      <c r="O1" s="363"/>
      <c r="P1" s="363"/>
      <c r="Q1" s="363"/>
      <c r="R1" s="363"/>
      <c r="S1" s="363"/>
      <c r="T1" s="363" t="s">
        <v>36</v>
      </c>
      <c r="U1" s="363"/>
      <c r="V1" s="363"/>
      <c r="W1" s="363"/>
      <c r="X1" s="363"/>
      <c r="Y1" s="363"/>
      <c r="Z1" s="363"/>
      <c r="AA1" s="363"/>
      <c r="AB1" s="363"/>
      <c r="AC1" s="363"/>
      <c r="AD1" s="363"/>
      <c r="AE1" s="363"/>
      <c r="AF1" s="363" t="s">
        <v>37</v>
      </c>
      <c r="AG1" s="363"/>
      <c r="AH1" s="363"/>
      <c r="AI1" s="363"/>
      <c r="AJ1" s="363"/>
      <c r="AK1" s="363"/>
      <c r="AL1" s="363"/>
      <c r="AM1" s="363"/>
      <c r="AN1" s="363"/>
      <c r="AO1" s="363"/>
      <c r="AP1" s="363"/>
      <c r="AQ1" s="363"/>
      <c r="AR1" s="363" t="s">
        <v>38</v>
      </c>
      <c r="AS1" s="363"/>
      <c r="AT1" s="363"/>
      <c r="AU1" s="363"/>
      <c r="AV1" s="363"/>
      <c r="AW1" s="363"/>
      <c r="AX1" s="363"/>
      <c r="AY1" s="363"/>
      <c r="AZ1" s="363"/>
      <c r="BA1" s="363"/>
      <c r="BB1" s="363"/>
      <c r="BC1" s="363"/>
      <c r="BD1" s="363" t="s">
        <v>39</v>
      </c>
      <c r="BE1" s="363"/>
      <c r="BF1" s="363"/>
      <c r="BG1" s="363"/>
      <c r="BH1" s="363"/>
      <c r="BI1" s="363"/>
      <c r="BJ1" s="363"/>
      <c r="BK1" s="363"/>
      <c r="BL1" s="363"/>
      <c r="BM1" s="363"/>
      <c r="BN1" s="363"/>
      <c r="BO1" s="363"/>
      <c r="BP1" s="35"/>
    </row>
    <row r="2" spans="1:79" s="14" customFormat="1" x14ac:dyDescent="0.15">
      <c r="A2" s="10" t="s">
        <v>1214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1218</v>
      </c>
      <c r="B3" s="10" t="s">
        <v>68</v>
      </c>
      <c r="C3" s="269" t="s">
        <v>1220</v>
      </c>
      <c r="D3" s="10" t="s">
        <v>65</v>
      </c>
      <c r="E3" s="10" t="s">
        <v>66</v>
      </c>
      <c r="F3" s="10" t="s">
        <v>67</v>
      </c>
      <c r="G3" s="10"/>
      <c r="BP3" s="36" t="s">
        <v>761</v>
      </c>
    </row>
    <row r="4" spans="1:79" x14ac:dyDescent="0.15">
      <c r="A4" s="10" t="s">
        <v>1219</v>
      </c>
      <c r="B4" s="10" t="s">
        <v>1221</v>
      </c>
      <c r="C4" s="269" t="s">
        <v>1220</v>
      </c>
    </row>
    <row r="5" spans="1:79" x14ac:dyDescent="0.15">
      <c r="A5" s="14"/>
      <c r="B5" s="14"/>
      <c r="C5" s="20"/>
      <c r="D5" s="10"/>
      <c r="E5" s="10"/>
      <c r="F5" s="264"/>
      <c r="G5" s="10"/>
      <c r="H5" s="28"/>
      <c r="I5" s="28"/>
      <c r="J5" s="28"/>
    </row>
    <row r="6" spans="1:79" x14ac:dyDescent="0.15">
      <c r="A6" s="14" t="s">
        <v>1207</v>
      </c>
      <c r="B6" s="14"/>
      <c r="C6" s="20"/>
      <c r="D6" s="10"/>
      <c r="E6" s="10"/>
      <c r="F6" s="263"/>
      <c r="G6" s="10"/>
      <c r="H6" s="28"/>
      <c r="I6" s="28"/>
      <c r="J6" s="28"/>
    </row>
    <row r="7" spans="1:79" x14ac:dyDescent="0.15">
      <c r="A7" s="14" t="s">
        <v>1216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1236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1228</v>
      </c>
      <c r="B10" s="331">
        <f>4000000*12</f>
        <v>48000000</v>
      </c>
      <c r="C10" s="265">
        <f>TESTOFRANGE/12</f>
        <v>4000000</v>
      </c>
      <c r="D10" s="336" t="s">
        <v>64</v>
      </c>
      <c r="E10" s="336" t="s">
        <v>64</v>
      </c>
      <c r="F10" s="336" t="s">
        <v>64</v>
      </c>
      <c r="G10" s="340">
        <v>0</v>
      </c>
      <c r="H10" s="340">
        <v>0</v>
      </c>
      <c r="I10" s="340">
        <v>0</v>
      </c>
      <c r="J10" s="340">
        <v>0</v>
      </c>
      <c r="K10" s="340">
        <v>0</v>
      </c>
      <c r="L10" s="340">
        <v>0</v>
      </c>
      <c r="M10" s="340">
        <v>0</v>
      </c>
      <c r="N10" s="340">
        <v>0</v>
      </c>
      <c r="O10" s="340">
        <v>0</v>
      </c>
      <c r="P10" s="340">
        <v>0</v>
      </c>
      <c r="Q10" s="340">
        <v>0</v>
      </c>
      <c r="R10" s="340">
        <v>0</v>
      </c>
      <c r="S10" s="340">
        <v>0</v>
      </c>
      <c r="T10" s="340">
        <v>0</v>
      </c>
      <c r="U10" s="340">
        <v>0</v>
      </c>
      <c r="V10" s="340">
        <v>0</v>
      </c>
      <c r="W10" s="340">
        <v>0</v>
      </c>
      <c r="X10" s="340">
        <v>0</v>
      </c>
      <c r="Y10" s="340">
        <v>0</v>
      </c>
      <c r="Z10" s="340">
        <v>0</v>
      </c>
      <c r="AA10" s="340">
        <v>0</v>
      </c>
      <c r="AB10" s="340">
        <v>0</v>
      </c>
      <c r="AC10" s="340">
        <v>0</v>
      </c>
      <c r="AD10" s="340">
        <v>0</v>
      </c>
      <c r="AE10" s="340">
        <v>0</v>
      </c>
      <c r="AF10" s="340">
        <v>0</v>
      </c>
      <c r="AG10" s="340">
        <v>0</v>
      </c>
      <c r="AH10" s="340">
        <v>0</v>
      </c>
      <c r="AI10" s="340">
        <v>0</v>
      </c>
      <c r="AJ10" s="340">
        <v>0</v>
      </c>
      <c r="AK10" s="340">
        <v>0</v>
      </c>
      <c r="AL10" s="340">
        <v>0</v>
      </c>
      <c r="AM10" s="340">
        <v>0</v>
      </c>
      <c r="AN10" s="340">
        <v>0</v>
      </c>
      <c r="AO10" s="340">
        <v>0</v>
      </c>
      <c r="AP10" s="340">
        <v>0</v>
      </c>
      <c r="AQ10" s="340">
        <v>0</v>
      </c>
      <c r="AR10" s="340">
        <v>0</v>
      </c>
      <c r="AS10" s="340">
        <v>0</v>
      </c>
      <c r="AT10" s="340">
        <v>0</v>
      </c>
      <c r="AU10" s="340">
        <v>0</v>
      </c>
      <c r="AV10" s="340">
        <v>0</v>
      </c>
      <c r="AW10" s="340">
        <v>0</v>
      </c>
      <c r="AX10" s="340">
        <v>0</v>
      </c>
      <c r="AY10" s="340">
        <v>0</v>
      </c>
      <c r="AZ10" s="340">
        <v>0</v>
      </c>
      <c r="BA10" s="340">
        <v>0</v>
      </c>
      <c r="BB10" s="340">
        <v>0</v>
      </c>
      <c r="BC10" s="340">
        <v>0</v>
      </c>
      <c r="BD10" s="340">
        <v>0</v>
      </c>
      <c r="BE10" s="340">
        <v>0</v>
      </c>
      <c r="BF10" s="340">
        <v>0</v>
      </c>
      <c r="BG10" s="340">
        <v>0</v>
      </c>
      <c r="BH10" s="340">
        <v>0</v>
      </c>
      <c r="BI10" s="340">
        <v>0</v>
      </c>
      <c r="BJ10" s="340">
        <v>0</v>
      </c>
      <c r="BK10" s="340">
        <v>0</v>
      </c>
      <c r="BL10" s="340">
        <v>0</v>
      </c>
      <c r="BM10" s="340">
        <v>0</v>
      </c>
      <c r="BN10" s="340">
        <v>0</v>
      </c>
      <c r="BO10" s="340">
        <v>0</v>
      </c>
      <c r="BP10" s="348">
        <f>COLUMNS(H10:BO10)</f>
        <v>60</v>
      </c>
      <c r="BQ10" s="349" t="s">
        <v>1053</v>
      </c>
    </row>
    <row r="11" spans="1:79" s="18" customFormat="1" hidden="1" outlineLevel="1" x14ac:dyDescent="0.15">
      <c r="A11" s="33" t="s">
        <v>86</v>
      </c>
      <c r="B11" s="331">
        <f>4000000/160</f>
        <v>25000</v>
      </c>
      <c r="C11" s="265">
        <f>B11*160</f>
        <v>4000000</v>
      </c>
      <c r="D11" s="336" t="s">
        <v>64</v>
      </c>
      <c r="E11" s="336" t="s">
        <v>64</v>
      </c>
      <c r="F11" s="336" t="s">
        <v>64</v>
      </c>
      <c r="G11" s="340">
        <v>0</v>
      </c>
      <c r="H11" s="340">
        <v>0</v>
      </c>
      <c r="I11" s="340">
        <v>0</v>
      </c>
      <c r="J11" s="340">
        <v>0</v>
      </c>
      <c r="K11" s="340">
        <v>0</v>
      </c>
      <c r="L11" s="340">
        <v>0</v>
      </c>
      <c r="M11" s="340">
        <v>0</v>
      </c>
      <c r="N11" s="340">
        <v>0</v>
      </c>
      <c r="O11" s="340">
        <v>0</v>
      </c>
      <c r="P11" s="340">
        <v>0</v>
      </c>
      <c r="Q11" s="340">
        <v>0</v>
      </c>
      <c r="R11" s="340">
        <v>0</v>
      </c>
      <c r="S11" s="340">
        <v>0</v>
      </c>
      <c r="T11" s="340">
        <v>0</v>
      </c>
      <c r="U11" s="340">
        <v>0</v>
      </c>
      <c r="V11" s="340">
        <v>0</v>
      </c>
      <c r="W11" s="340">
        <v>0</v>
      </c>
      <c r="X11" s="340">
        <v>0</v>
      </c>
      <c r="Y11" s="340">
        <v>0</v>
      </c>
      <c r="Z11" s="340">
        <v>0</v>
      </c>
      <c r="AA11" s="340">
        <v>0</v>
      </c>
      <c r="AB11" s="340">
        <v>0</v>
      </c>
      <c r="AC11" s="340">
        <v>0</v>
      </c>
      <c r="AD11" s="340">
        <v>0</v>
      </c>
      <c r="AE11" s="340">
        <v>0</v>
      </c>
      <c r="AF11" s="340">
        <v>0</v>
      </c>
      <c r="AG11" s="340">
        <v>0</v>
      </c>
      <c r="AH11" s="340">
        <v>0</v>
      </c>
      <c r="AI11" s="340">
        <v>0</v>
      </c>
      <c r="AJ11" s="340">
        <v>0</v>
      </c>
      <c r="AK11" s="340">
        <v>0</v>
      </c>
      <c r="AL11" s="340">
        <v>0</v>
      </c>
      <c r="AM11" s="340">
        <v>0</v>
      </c>
      <c r="AN11" s="340">
        <v>0</v>
      </c>
      <c r="AO11" s="340">
        <v>0</v>
      </c>
      <c r="AP11" s="340">
        <v>0</v>
      </c>
      <c r="AQ11" s="340">
        <v>0</v>
      </c>
      <c r="AR11" s="340">
        <v>0</v>
      </c>
      <c r="AS11" s="340">
        <v>0</v>
      </c>
      <c r="AT11" s="340">
        <v>0</v>
      </c>
      <c r="AU11" s="340">
        <v>0</v>
      </c>
      <c r="AV11" s="340">
        <v>0</v>
      </c>
      <c r="AW11" s="340">
        <v>0</v>
      </c>
      <c r="AX11" s="340">
        <v>0</v>
      </c>
      <c r="AY11" s="340">
        <v>0</v>
      </c>
      <c r="AZ11" s="340">
        <v>0</v>
      </c>
      <c r="BA11" s="340">
        <v>0</v>
      </c>
      <c r="BB11" s="340">
        <v>0</v>
      </c>
      <c r="BC11" s="340">
        <v>0</v>
      </c>
      <c r="BD11" s="340">
        <v>0</v>
      </c>
      <c r="BE11" s="340">
        <v>0</v>
      </c>
      <c r="BF11" s="340">
        <v>0</v>
      </c>
      <c r="BG11" s="340">
        <v>0</v>
      </c>
      <c r="BH11" s="340">
        <v>0</v>
      </c>
      <c r="BI11" s="340">
        <v>0</v>
      </c>
      <c r="BJ11" s="340">
        <v>0</v>
      </c>
      <c r="BK11" s="340">
        <v>0</v>
      </c>
      <c r="BL11" s="340">
        <v>0</v>
      </c>
      <c r="BM11" s="340">
        <v>0</v>
      </c>
      <c r="BN11" s="340">
        <v>0</v>
      </c>
      <c r="BO11" s="340">
        <v>0</v>
      </c>
      <c r="BP11" s="350"/>
      <c r="BQ11" s="351"/>
    </row>
    <row r="12" spans="1:79" hidden="1" outlineLevel="1" x14ac:dyDescent="0.15">
      <c r="B12" s="331"/>
      <c r="C12" s="266"/>
      <c r="D12" s="337"/>
      <c r="E12" s="337"/>
      <c r="F12" s="337"/>
      <c r="G12" s="340"/>
      <c r="H12" s="340"/>
      <c r="I12" s="340"/>
      <c r="J12" s="340"/>
      <c r="K12" s="340"/>
      <c r="L12" s="340"/>
      <c r="M12" s="340"/>
      <c r="N12" s="340"/>
      <c r="O12" s="340"/>
      <c r="P12" s="340"/>
      <c r="Q12" s="340"/>
      <c r="R12" s="340"/>
      <c r="S12" s="340"/>
      <c r="T12" s="340"/>
      <c r="U12" s="340"/>
      <c r="V12" s="340"/>
      <c r="W12" s="340"/>
      <c r="X12" s="340"/>
      <c r="Y12" s="340"/>
      <c r="Z12" s="340"/>
      <c r="AA12" s="340"/>
      <c r="AB12" s="340"/>
      <c r="AC12" s="340"/>
      <c r="AD12" s="340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40"/>
      <c r="BM12" s="340"/>
      <c r="BN12" s="340"/>
      <c r="BO12" s="340"/>
      <c r="BP12" s="350"/>
      <c r="BQ12" s="352"/>
    </row>
    <row r="13" spans="1:79" hidden="1" outlineLevel="1" x14ac:dyDescent="0.15">
      <c r="A13" s="33" t="s">
        <v>1222</v>
      </c>
      <c r="B13" s="331">
        <f>4000000*12</f>
        <v>48000000</v>
      </c>
      <c r="C13" s="265">
        <f>B13/12</f>
        <v>4000000</v>
      </c>
      <c r="D13" s="336" t="s">
        <v>64</v>
      </c>
      <c r="E13" s="336" t="s">
        <v>64</v>
      </c>
      <c r="F13" s="336" t="s">
        <v>64</v>
      </c>
      <c r="G13" s="340">
        <v>0</v>
      </c>
      <c r="H13" s="340">
        <v>1</v>
      </c>
      <c r="I13" s="340">
        <v>1</v>
      </c>
      <c r="J13" s="340">
        <v>1</v>
      </c>
      <c r="K13" s="340">
        <v>1</v>
      </c>
      <c r="L13" s="340">
        <v>1</v>
      </c>
      <c r="M13" s="340">
        <v>1</v>
      </c>
      <c r="N13" s="340">
        <v>1</v>
      </c>
      <c r="O13" s="340">
        <v>1</v>
      </c>
      <c r="P13" s="340">
        <v>1</v>
      </c>
      <c r="Q13" s="340">
        <v>1</v>
      </c>
      <c r="R13" s="340">
        <v>1</v>
      </c>
      <c r="S13" s="340">
        <v>1</v>
      </c>
      <c r="T13" s="340">
        <v>1</v>
      </c>
      <c r="U13" s="340">
        <v>1</v>
      </c>
      <c r="V13" s="340">
        <v>1</v>
      </c>
      <c r="W13" s="340">
        <v>1</v>
      </c>
      <c r="X13" s="340">
        <v>1</v>
      </c>
      <c r="Y13" s="340">
        <v>1</v>
      </c>
      <c r="Z13" s="340">
        <v>1</v>
      </c>
      <c r="AA13" s="340">
        <v>1</v>
      </c>
      <c r="AB13" s="340">
        <v>1</v>
      </c>
      <c r="AC13" s="340">
        <v>1</v>
      </c>
      <c r="AD13" s="340">
        <v>1</v>
      </c>
      <c r="AE13" s="340">
        <v>1</v>
      </c>
      <c r="AF13" s="340">
        <v>1</v>
      </c>
      <c r="AG13" s="340">
        <v>1</v>
      </c>
      <c r="AH13" s="340">
        <v>1</v>
      </c>
      <c r="AI13" s="340">
        <v>1</v>
      </c>
      <c r="AJ13" s="340">
        <v>1</v>
      </c>
      <c r="AK13" s="340">
        <v>1</v>
      </c>
      <c r="AL13" s="340">
        <v>1</v>
      </c>
      <c r="AM13" s="340">
        <v>1</v>
      </c>
      <c r="AN13" s="340">
        <v>1</v>
      </c>
      <c r="AO13" s="340">
        <v>1</v>
      </c>
      <c r="AP13" s="340">
        <v>1</v>
      </c>
      <c r="AQ13" s="340">
        <v>1</v>
      </c>
      <c r="AR13" s="340">
        <v>1</v>
      </c>
      <c r="AS13" s="340">
        <v>1</v>
      </c>
      <c r="AT13" s="340">
        <v>1</v>
      </c>
      <c r="AU13" s="340">
        <v>1</v>
      </c>
      <c r="AV13" s="340">
        <v>1</v>
      </c>
      <c r="AW13" s="340">
        <v>1</v>
      </c>
      <c r="AX13" s="340">
        <v>1</v>
      </c>
      <c r="AY13" s="340">
        <v>1</v>
      </c>
      <c r="AZ13" s="340">
        <v>1</v>
      </c>
      <c r="BA13" s="340">
        <v>1</v>
      </c>
      <c r="BB13" s="340">
        <v>1</v>
      </c>
      <c r="BC13" s="340">
        <v>1</v>
      </c>
      <c r="BD13" s="340">
        <v>1</v>
      </c>
      <c r="BE13" s="340">
        <v>1</v>
      </c>
      <c r="BF13" s="340">
        <v>1</v>
      </c>
      <c r="BG13" s="340">
        <v>1</v>
      </c>
      <c r="BH13" s="340">
        <v>1</v>
      </c>
      <c r="BI13" s="340">
        <v>1</v>
      </c>
      <c r="BJ13" s="340">
        <v>1</v>
      </c>
      <c r="BK13" s="340">
        <v>1</v>
      </c>
      <c r="BL13" s="340">
        <v>1</v>
      </c>
      <c r="BM13" s="340">
        <v>1</v>
      </c>
      <c r="BN13" s="340">
        <v>1</v>
      </c>
      <c r="BO13" s="340">
        <v>1</v>
      </c>
      <c r="BP13" s="350"/>
      <c r="BQ13" s="352"/>
    </row>
    <row r="14" spans="1:79" hidden="1" outlineLevel="1" x14ac:dyDescent="0.15">
      <c r="A14" s="33" t="s">
        <v>86</v>
      </c>
      <c r="B14" s="331">
        <f>4000000/160</f>
        <v>25000</v>
      </c>
      <c r="C14" s="265">
        <f>B14*160</f>
        <v>4000000</v>
      </c>
      <c r="D14" s="336" t="s">
        <v>64</v>
      </c>
      <c r="E14" s="336" t="s">
        <v>64</v>
      </c>
      <c r="F14" s="336" t="s">
        <v>64</v>
      </c>
      <c r="G14" s="340">
        <v>0</v>
      </c>
      <c r="H14" s="340">
        <v>0</v>
      </c>
      <c r="I14" s="340">
        <v>0</v>
      </c>
      <c r="J14" s="340">
        <v>0</v>
      </c>
      <c r="K14" s="340">
        <v>0</v>
      </c>
      <c r="L14" s="340">
        <v>0</v>
      </c>
      <c r="M14" s="340">
        <v>0</v>
      </c>
      <c r="N14" s="340">
        <v>0</v>
      </c>
      <c r="O14" s="340">
        <v>0</v>
      </c>
      <c r="P14" s="340">
        <v>0</v>
      </c>
      <c r="Q14" s="340">
        <v>0</v>
      </c>
      <c r="R14" s="340">
        <v>0</v>
      </c>
      <c r="S14" s="340">
        <v>0</v>
      </c>
      <c r="T14" s="340">
        <v>0</v>
      </c>
      <c r="U14" s="340">
        <v>0</v>
      </c>
      <c r="V14" s="340">
        <v>0</v>
      </c>
      <c r="W14" s="340">
        <v>0</v>
      </c>
      <c r="X14" s="340">
        <v>0</v>
      </c>
      <c r="Y14" s="340">
        <v>0</v>
      </c>
      <c r="Z14" s="340">
        <v>0</v>
      </c>
      <c r="AA14" s="340">
        <v>0</v>
      </c>
      <c r="AB14" s="340">
        <v>0</v>
      </c>
      <c r="AC14" s="340">
        <v>0</v>
      </c>
      <c r="AD14" s="340">
        <v>0</v>
      </c>
      <c r="AE14" s="340">
        <v>0</v>
      </c>
      <c r="AF14" s="340">
        <v>0</v>
      </c>
      <c r="AG14" s="340">
        <v>0</v>
      </c>
      <c r="AH14" s="340">
        <v>0</v>
      </c>
      <c r="AI14" s="340">
        <v>0</v>
      </c>
      <c r="AJ14" s="340">
        <v>0</v>
      </c>
      <c r="AK14" s="340">
        <v>0</v>
      </c>
      <c r="AL14" s="340">
        <v>0</v>
      </c>
      <c r="AM14" s="340">
        <v>0</v>
      </c>
      <c r="AN14" s="340">
        <v>0</v>
      </c>
      <c r="AO14" s="340">
        <v>0</v>
      </c>
      <c r="AP14" s="340">
        <v>0</v>
      </c>
      <c r="AQ14" s="340">
        <v>0</v>
      </c>
      <c r="AR14" s="340">
        <v>0</v>
      </c>
      <c r="AS14" s="340">
        <v>0</v>
      </c>
      <c r="AT14" s="340">
        <v>0</v>
      </c>
      <c r="AU14" s="340">
        <v>0</v>
      </c>
      <c r="AV14" s="340">
        <v>0</v>
      </c>
      <c r="AW14" s="340">
        <v>0</v>
      </c>
      <c r="AX14" s="340">
        <v>0</v>
      </c>
      <c r="AY14" s="340">
        <v>0</v>
      </c>
      <c r="AZ14" s="340">
        <v>0</v>
      </c>
      <c r="BA14" s="340">
        <v>0</v>
      </c>
      <c r="BB14" s="340">
        <v>0</v>
      </c>
      <c r="BC14" s="340">
        <v>0</v>
      </c>
      <c r="BD14" s="340">
        <v>0</v>
      </c>
      <c r="BE14" s="340">
        <v>0</v>
      </c>
      <c r="BF14" s="340">
        <v>0</v>
      </c>
      <c r="BG14" s="340">
        <v>0</v>
      </c>
      <c r="BH14" s="340">
        <v>0</v>
      </c>
      <c r="BI14" s="340">
        <v>0</v>
      </c>
      <c r="BJ14" s="340">
        <v>0</v>
      </c>
      <c r="BK14" s="340">
        <v>0</v>
      </c>
      <c r="BL14" s="340">
        <v>0</v>
      </c>
      <c r="BM14" s="340">
        <v>0</v>
      </c>
      <c r="BN14" s="340">
        <v>0</v>
      </c>
      <c r="BO14" s="340">
        <v>0</v>
      </c>
      <c r="BP14" s="350"/>
      <c r="BQ14" s="352"/>
    </row>
    <row r="15" spans="1:79" hidden="1" outlineLevel="1" x14ac:dyDescent="0.15">
      <c r="B15" s="331"/>
      <c r="C15" s="265"/>
      <c r="D15" s="336"/>
      <c r="E15" s="336"/>
      <c r="F15" s="336"/>
      <c r="G15" s="340"/>
      <c r="H15" s="340"/>
      <c r="I15" s="340"/>
      <c r="J15" s="340"/>
      <c r="K15" s="340"/>
      <c r="L15" s="340"/>
      <c r="M15" s="340"/>
      <c r="N15" s="340"/>
      <c r="O15" s="340"/>
      <c r="P15" s="340"/>
      <c r="Q15" s="340"/>
      <c r="R15" s="340"/>
      <c r="S15" s="340"/>
      <c r="T15" s="340"/>
      <c r="U15" s="340"/>
      <c r="V15" s="340"/>
      <c r="W15" s="340"/>
      <c r="X15" s="340"/>
      <c r="Y15" s="340"/>
      <c r="Z15" s="340"/>
      <c r="AA15" s="340"/>
      <c r="AB15" s="340"/>
      <c r="AC15" s="340"/>
      <c r="AD15" s="340"/>
      <c r="AE15" s="340"/>
      <c r="AF15" s="340"/>
      <c r="AG15" s="340"/>
      <c r="AH15" s="340"/>
      <c r="AI15" s="340"/>
      <c r="AJ15" s="340"/>
      <c r="AK15" s="340"/>
      <c r="AL15" s="340"/>
      <c r="AM15" s="340"/>
      <c r="AN15" s="340"/>
      <c r="AO15" s="340"/>
      <c r="AP15" s="340"/>
      <c r="AQ15" s="340"/>
      <c r="AR15" s="340"/>
      <c r="AS15" s="340"/>
      <c r="AT15" s="340"/>
      <c r="AU15" s="340"/>
      <c r="AV15" s="340"/>
      <c r="AW15" s="340"/>
      <c r="AX15" s="340"/>
      <c r="AY15" s="340"/>
      <c r="AZ15" s="340"/>
      <c r="BA15" s="340"/>
      <c r="BB15" s="340"/>
      <c r="BC15" s="340"/>
      <c r="BD15" s="340"/>
      <c r="BE15" s="340"/>
      <c r="BF15" s="340"/>
      <c r="BG15" s="340"/>
      <c r="BH15" s="340"/>
      <c r="BI15" s="340"/>
      <c r="BJ15" s="340"/>
      <c r="BK15" s="340"/>
      <c r="BL15" s="340"/>
      <c r="BM15" s="340"/>
      <c r="BN15" s="340"/>
      <c r="BO15" s="340"/>
      <c r="BP15" s="350"/>
      <c r="BQ15" s="352"/>
    </row>
    <row r="16" spans="1:79" hidden="1" outlineLevel="1" x14ac:dyDescent="0.15">
      <c r="A16" s="33" t="s">
        <v>1223</v>
      </c>
      <c r="B16" s="331">
        <f>4000000*12</f>
        <v>48000000</v>
      </c>
      <c r="C16" s="265">
        <f>B16/12</f>
        <v>4000000</v>
      </c>
      <c r="D16" s="336" t="s">
        <v>64</v>
      </c>
      <c r="E16" s="336" t="s">
        <v>64</v>
      </c>
      <c r="F16" s="336" t="s">
        <v>64</v>
      </c>
      <c r="G16" s="340">
        <v>0</v>
      </c>
      <c r="H16" s="340">
        <v>0</v>
      </c>
      <c r="I16" s="340">
        <v>0</v>
      </c>
      <c r="J16" s="340">
        <v>0</v>
      </c>
      <c r="K16" s="340">
        <v>0</v>
      </c>
      <c r="L16" s="340">
        <v>0</v>
      </c>
      <c r="M16" s="340">
        <v>0</v>
      </c>
      <c r="N16" s="340">
        <v>0</v>
      </c>
      <c r="O16" s="340">
        <v>0</v>
      </c>
      <c r="P16" s="340">
        <v>0</v>
      </c>
      <c r="Q16" s="340">
        <v>0</v>
      </c>
      <c r="R16" s="340">
        <v>0</v>
      </c>
      <c r="S16" s="340">
        <v>0</v>
      </c>
      <c r="T16" s="340">
        <v>0</v>
      </c>
      <c r="U16" s="340">
        <v>0</v>
      </c>
      <c r="V16" s="340">
        <v>0</v>
      </c>
      <c r="W16" s="340">
        <v>0</v>
      </c>
      <c r="X16" s="340">
        <v>0</v>
      </c>
      <c r="Y16" s="340">
        <v>0</v>
      </c>
      <c r="Z16" s="340">
        <v>0</v>
      </c>
      <c r="AA16" s="340">
        <v>0</v>
      </c>
      <c r="AB16" s="340">
        <v>0</v>
      </c>
      <c r="AC16" s="340">
        <v>0</v>
      </c>
      <c r="AD16" s="340">
        <v>0</v>
      </c>
      <c r="AE16" s="340">
        <v>0</v>
      </c>
      <c r="AF16" s="340">
        <v>0</v>
      </c>
      <c r="AG16" s="340">
        <v>0</v>
      </c>
      <c r="AH16" s="340">
        <v>0</v>
      </c>
      <c r="AI16" s="340">
        <v>0</v>
      </c>
      <c r="AJ16" s="340">
        <v>0</v>
      </c>
      <c r="AK16" s="340">
        <v>0</v>
      </c>
      <c r="AL16" s="340">
        <v>0</v>
      </c>
      <c r="AM16" s="340">
        <v>0</v>
      </c>
      <c r="AN16" s="340">
        <v>0</v>
      </c>
      <c r="AO16" s="340">
        <v>0</v>
      </c>
      <c r="AP16" s="340">
        <v>0</v>
      </c>
      <c r="AQ16" s="340">
        <v>0</v>
      </c>
      <c r="AR16" s="340">
        <v>0</v>
      </c>
      <c r="AS16" s="340">
        <v>0</v>
      </c>
      <c r="AT16" s="340">
        <v>0</v>
      </c>
      <c r="AU16" s="340">
        <v>0</v>
      </c>
      <c r="AV16" s="340">
        <v>0</v>
      </c>
      <c r="AW16" s="340">
        <v>0</v>
      </c>
      <c r="AX16" s="340">
        <v>0</v>
      </c>
      <c r="AY16" s="340">
        <v>0</v>
      </c>
      <c r="AZ16" s="340">
        <v>0</v>
      </c>
      <c r="BA16" s="340">
        <v>0</v>
      </c>
      <c r="BB16" s="340">
        <v>0</v>
      </c>
      <c r="BC16" s="340">
        <v>0</v>
      </c>
      <c r="BD16" s="340">
        <v>0</v>
      </c>
      <c r="BE16" s="340">
        <v>0</v>
      </c>
      <c r="BF16" s="340">
        <v>0</v>
      </c>
      <c r="BG16" s="340">
        <v>0</v>
      </c>
      <c r="BH16" s="340">
        <v>0</v>
      </c>
      <c r="BI16" s="340">
        <v>0</v>
      </c>
      <c r="BJ16" s="340">
        <v>0</v>
      </c>
      <c r="BK16" s="340">
        <v>0</v>
      </c>
      <c r="BL16" s="340">
        <v>0</v>
      </c>
      <c r="BM16" s="340">
        <v>0</v>
      </c>
      <c r="BN16" s="340">
        <v>0</v>
      </c>
      <c r="BO16" s="340">
        <v>0</v>
      </c>
      <c r="BP16" s="350"/>
      <c r="BQ16" s="352"/>
    </row>
    <row r="17" spans="1:69" hidden="1" outlineLevel="1" x14ac:dyDescent="0.15">
      <c r="A17" s="33" t="s">
        <v>86</v>
      </c>
      <c r="B17" s="331">
        <f>4000000/160</f>
        <v>25000</v>
      </c>
      <c r="C17" s="265">
        <f>B17*160</f>
        <v>4000000</v>
      </c>
      <c r="D17" s="336" t="s">
        <v>64</v>
      </c>
      <c r="E17" s="336" t="s">
        <v>64</v>
      </c>
      <c r="F17" s="336" t="s">
        <v>64</v>
      </c>
      <c r="G17" s="340">
        <v>0</v>
      </c>
      <c r="H17" s="340">
        <v>0</v>
      </c>
      <c r="I17" s="340">
        <v>0</v>
      </c>
      <c r="J17" s="340">
        <v>0</v>
      </c>
      <c r="K17" s="340">
        <v>0</v>
      </c>
      <c r="L17" s="340">
        <v>0</v>
      </c>
      <c r="M17" s="340">
        <v>0</v>
      </c>
      <c r="N17" s="340">
        <v>0</v>
      </c>
      <c r="O17" s="340">
        <v>0</v>
      </c>
      <c r="P17" s="340">
        <v>0</v>
      </c>
      <c r="Q17" s="340">
        <v>0</v>
      </c>
      <c r="R17" s="340">
        <v>0</v>
      </c>
      <c r="S17" s="340">
        <v>0</v>
      </c>
      <c r="T17" s="340">
        <v>0</v>
      </c>
      <c r="U17" s="340">
        <v>0</v>
      </c>
      <c r="V17" s="340">
        <v>0</v>
      </c>
      <c r="W17" s="340">
        <v>0</v>
      </c>
      <c r="X17" s="340">
        <v>0</v>
      </c>
      <c r="Y17" s="340">
        <v>0</v>
      </c>
      <c r="Z17" s="340">
        <v>0</v>
      </c>
      <c r="AA17" s="340">
        <v>0</v>
      </c>
      <c r="AB17" s="340">
        <v>0</v>
      </c>
      <c r="AC17" s="340">
        <v>0</v>
      </c>
      <c r="AD17" s="340">
        <v>0</v>
      </c>
      <c r="AE17" s="340">
        <v>0</v>
      </c>
      <c r="AF17" s="340">
        <v>0</v>
      </c>
      <c r="AG17" s="340">
        <v>0</v>
      </c>
      <c r="AH17" s="340">
        <v>0</v>
      </c>
      <c r="AI17" s="340">
        <v>0</v>
      </c>
      <c r="AJ17" s="340">
        <v>0</v>
      </c>
      <c r="AK17" s="340">
        <v>0</v>
      </c>
      <c r="AL17" s="340">
        <v>0</v>
      </c>
      <c r="AM17" s="340">
        <v>0</v>
      </c>
      <c r="AN17" s="340">
        <v>0</v>
      </c>
      <c r="AO17" s="340">
        <v>0</v>
      </c>
      <c r="AP17" s="340">
        <v>0</v>
      </c>
      <c r="AQ17" s="340">
        <v>0</v>
      </c>
      <c r="AR17" s="340">
        <v>0</v>
      </c>
      <c r="AS17" s="340">
        <v>0</v>
      </c>
      <c r="AT17" s="340">
        <v>0</v>
      </c>
      <c r="AU17" s="340">
        <v>0</v>
      </c>
      <c r="AV17" s="340">
        <v>0</v>
      </c>
      <c r="AW17" s="340">
        <v>0</v>
      </c>
      <c r="AX17" s="340">
        <v>0</v>
      </c>
      <c r="AY17" s="340">
        <v>0</v>
      </c>
      <c r="AZ17" s="340">
        <v>0</v>
      </c>
      <c r="BA17" s="340">
        <v>0</v>
      </c>
      <c r="BB17" s="340">
        <v>0</v>
      </c>
      <c r="BC17" s="340">
        <v>0</v>
      </c>
      <c r="BD17" s="340">
        <v>0</v>
      </c>
      <c r="BE17" s="340">
        <v>0</v>
      </c>
      <c r="BF17" s="340">
        <v>0</v>
      </c>
      <c r="BG17" s="340">
        <v>0</v>
      </c>
      <c r="BH17" s="340">
        <v>0</v>
      </c>
      <c r="BI17" s="340">
        <v>0</v>
      </c>
      <c r="BJ17" s="340">
        <v>0</v>
      </c>
      <c r="BK17" s="340">
        <v>0</v>
      </c>
      <c r="BL17" s="340">
        <v>0</v>
      </c>
      <c r="BM17" s="340">
        <v>0</v>
      </c>
      <c r="BN17" s="340">
        <v>0</v>
      </c>
      <c r="BO17" s="340">
        <v>0</v>
      </c>
      <c r="BP17" s="350"/>
      <c r="BQ17" s="352"/>
    </row>
    <row r="18" spans="1:69" hidden="1" outlineLevel="1" x14ac:dyDescent="0.15">
      <c r="B18" s="331"/>
      <c r="C18" s="265"/>
      <c r="D18" s="336"/>
      <c r="E18" s="336"/>
      <c r="F18" s="336"/>
      <c r="G18" s="340"/>
      <c r="H18" s="340"/>
      <c r="I18" s="340"/>
      <c r="J18" s="340"/>
      <c r="K18" s="340"/>
      <c r="L18" s="340"/>
      <c r="M18" s="340"/>
      <c r="N18" s="340"/>
      <c r="O18" s="340"/>
      <c r="P18" s="340"/>
      <c r="Q18" s="340"/>
      <c r="R18" s="340"/>
      <c r="S18" s="340"/>
      <c r="T18" s="340"/>
      <c r="U18" s="340"/>
      <c r="V18" s="340"/>
      <c r="W18" s="340"/>
      <c r="X18" s="340"/>
      <c r="Y18" s="340"/>
      <c r="Z18" s="340"/>
      <c r="AA18" s="340"/>
      <c r="AB18" s="340"/>
      <c r="AC18" s="340"/>
      <c r="AD18" s="340"/>
      <c r="AE18" s="340"/>
      <c r="AF18" s="340"/>
      <c r="AG18" s="340"/>
      <c r="AH18" s="340"/>
      <c r="AI18" s="340"/>
      <c r="AJ18" s="340"/>
      <c r="AK18" s="340"/>
      <c r="AL18" s="340"/>
      <c r="AM18" s="340"/>
      <c r="AN18" s="340"/>
      <c r="AO18" s="340"/>
      <c r="AP18" s="340"/>
      <c r="AQ18" s="340"/>
      <c r="AR18" s="340"/>
      <c r="AS18" s="340"/>
      <c r="AT18" s="340"/>
      <c r="AU18" s="340"/>
      <c r="AV18" s="340"/>
      <c r="AW18" s="340"/>
      <c r="AX18" s="340"/>
      <c r="AY18" s="340"/>
      <c r="AZ18" s="340"/>
      <c r="BA18" s="340"/>
      <c r="BB18" s="340"/>
      <c r="BC18" s="340"/>
      <c r="BD18" s="340"/>
      <c r="BE18" s="340"/>
      <c r="BF18" s="340"/>
      <c r="BG18" s="340"/>
      <c r="BH18" s="340"/>
      <c r="BI18" s="340"/>
      <c r="BJ18" s="340"/>
      <c r="BK18" s="340"/>
      <c r="BL18" s="340"/>
      <c r="BM18" s="340"/>
      <c r="BN18" s="340"/>
      <c r="BO18" s="340"/>
      <c r="BP18" s="350"/>
      <c r="BQ18" s="352"/>
    </row>
    <row r="19" spans="1:69" hidden="1" outlineLevel="1" x14ac:dyDescent="0.15">
      <c r="A19" s="33" t="s">
        <v>1224</v>
      </c>
      <c r="B19" s="332">
        <f>4000000*12</f>
        <v>48000000</v>
      </c>
      <c r="C19" s="265">
        <f>B19/12</f>
        <v>4000000</v>
      </c>
      <c r="D19" s="336" t="s">
        <v>64</v>
      </c>
      <c r="E19" s="336" t="s">
        <v>64</v>
      </c>
      <c r="F19" s="336" t="s">
        <v>64</v>
      </c>
      <c r="G19" s="340">
        <v>0</v>
      </c>
      <c r="H19" s="340">
        <v>0</v>
      </c>
      <c r="I19" s="340">
        <v>0</v>
      </c>
      <c r="J19" s="340">
        <v>0</v>
      </c>
      <c r="K19" s="340">
        <v>0</v>
      </c>
      <c r="L19" s="340">
        <v>0</v>
      </c>
      <c r="M19" s="340">
        <v>0</v>
      </c>
      <c r="N19" s="340">
        <v>0</v>
      </c>
      <c r="O19" s="340">
        <v>0</v>
      </c>
      <c r="P19" s="340">
        <v>0</v>
      </c>
      <c r="Q19" s="340">
        <v>0</v>
      </c>
      <c r="R19" s="340">
        <v>0</v>
      </c>
      <c r="S19" s="340">
        <v>0</v>
      </c>
      <c r="T19" s="340">
        <v>0</v>
      </c>
      <c r="U19" s="340">
        <v>0</v>
      </c>
      <c r="V19" s="340">
        <v>0</v>
      </c>
      <c r="W19" s="340">
        <v>0</v>
      </c>
      <c r="X19" s="340">
        <v>0</v>
      </c>
      <c r="Y19" s="340">
        <v>0</v>
      </c>
      <c r="Z19" s="340">
        <v>0</v>
      </c>
      <c r="AA19" s="340">
        <v>0</v>
      </c>
      <c r="AB19" s="340">
        <v>0</v>
      </c>
      <c r="AC19" s="340">
        <v>0</v>
      </c>
      <c r="AD19" s="340">
        <v>0</v>
      </c>
      <c r="AE19" s="340">
        <v>0</v>
      </c>
      <c r="AF19" s="340">
        <v>0</v>
      </c>
      <c r="AG19" s="340">
        <v>0</v>
      </c>
      <c r="AH19" s="340">
        <v>0</v>
      </c>
      <c r="AI19" s="340">
        <v>0</v>
      </c>
      <c r="AJ19" s="340">
        <v>0</v>
      </c>
      <c r="AK19" s="340">
        <v>0</v>
      </c>
      <c r="AL19" s="340">
        <v>0</v>
      </c>
      <c r="AM19" s="340">
        <v>0</v>
      </c>
      <c r="AN19" s="340">
        <v>0</v>
      </c>
      <c r="AO19" s="340">
        <v>0</v>
      </c>
      <c r="AP19" s="340">
        <v>0</v>
      </c>
      <c r="AQ19" s="340">
        <v>0</v>
      </c>
      <c r="AR19" s="340">
        <v>0</v>
      </c>
      <c r="AS19" s="340">
        <v>0</v>
      </c>
      <c r="AT19" s="340">
        <v>0</v>
      </c>
      <c r="AU19" s="340">
        <v>0</v>
      </c>
      <c r="AV19" s="340">
        <v>0</v>
      </c>
      <c r="AW19" s="340">
        <v>0</v>
      </c>
      <c r="AX19" s="340">
        <v>0</v>
      </c>
      <c r="AY19" s="340">
        <v>0</v>
      </c>
      <c r="AZ19" s="340">
        <v>0</v>
      </c>
      <c r="BA19" s="340">
        <v>0</v>
      </c>
      <c r="BB19" s="340">
        <v>0</v>
      </c>
      <c r="BC19" s="340">
        <v>0</v>
      </c>
      <c r="BD19" s="340">
        <v>0</v>
      </c>
      <c r="BE19" s="340">
        <v>0</v>
      </c>
      <c r="BF19" s="340">
        <v>0</v>
      </c>
      <c r="BG19" s="340">
        <v>0</v>
      </c>
      <c r="BH19" s="340">
        <v>0</v>
      </c>
      <c r="BI19" s="340">
        <v>0</v>
      </c>
      <c r="BJ19" s="340">
        <v>0</v>
      </c>
      <c r="BK19" s="340">
        <v>0</v>
      </c>
      <c r="BL19" s="340">
        <v>0</v>
      </c>
      <c r="BM19" s="340">
        <v>0</v>
      </c>
      <c r="BN19" s="340">
        <v>0</v>
      </c>
      <c r="BO19" s="340">
        <v>0</v>
      </c>
      <c r="BP19" s="350"/>
      <c r="BQ19" s="352"/>
    </row>
    <row r="20" spans="1:69" hidden="1" outlineLevel="1" x14ac:dyDescent="0.15">
      <c r="A20" s="33" t="s">
        <v>86</v>
      </c>
      <c r="B20" s="331">
        <f>4000000/160</f>
        <v>25000</v>
      </c>
      <c r="C20" s="265">
        <f>B20*160</f>
        <v>4000000</v>
      </c>
      <c r="D20" s="336" t="s">
        <v>64</v>
      </c>
      <c r="E20" s="336" t="s">
        <v>64</v>
      </c>
      <c r="F20" s="336" t="s">
        <v>64</v>
      </c>
      <c r="G20" s="340">
        <v>0</v>
      </c>
      <c r="H20" s="340">
        <v>0</v>
      </c>
      <c r="I20" s="340">
        <v>0</v>
      </c>
      <c r="J20" s="340">
        <v>0</v>
      </c>
      <c r="K20" s="340">
        <v>0</v>
      </c>
      <c r="L20" s="340">
        <v>0</v>
      </c>
      <c r="M20" s="340">
        <v>0</v>
      </c>
      <c r="N20" s="340">
        <v>0</v>
      </c>
      <c r="O20" s="340">
        <v>0</v>
      </c>
      <c r="P20" s="340">
        <v>0</v>
      </c>
      <c r="Q20" s="340">
        <v>0</v>
      </c>
      <c r="R20" s="340">
        <v>0</v>
      </c>
      <c r="S20" s="340">
        <v>0</v>
      </c>
      <c r="T20" s="340">
        <v>0</v>
      </c>
      <c r="U20" s="340">
        <v>0</v>
      </c>
      <c r="V20" s="340">
        <v>0</v>
      </c>
      <c r="W20" s="340">
        <v>0</v>
      </c>
      <c r="X20" s="340">
        <v>0</v>
      </c>
      <c r="Y20" s="340">
        <v>0</v>
      </c>
      <c r="Z20" s="340">
        <v>0</v>
      </c>
      <c r="AA20" s="340">
        <v>0</v>
      </c>
      <c r="AB20" s="340">
        <v>0</v>
      </c>
      <c r="AC20" s="340">
        <v>0</v>
      </c>
      <c r="AD20" s="340">
        <v>0</v>
      </c>
      <c r="AE20" s="340">
        <v>0</v>
      </c>
      <c r="AF20" s="340">
        <v>0</v>
      </c>
      <c r="AG20" s="340">
        <v>0</v>
      </c>
      <c r="AH20" s="340">
        <v>0</v>
      </c>
      <c r="AI20" s="340">
        <v>0</v>
      </c>
      <c r="AJ20" s="340">
        <v>0</v>
      </c>
      <c r="AK20" s="340">
        <v>0</v>
      </c>
      <c r="AL20" s="340">
        <v>0</v>
      </c>
      <c r="AM20" s="340">
        <v>0</v>
      </c>
      <c r="AN20" s="340">
        <v>0</v>
      </c>
      <c r="AO20" s="340">
        <v>0</v>
      </c>
      <c r="AP20" s="340">
        <v>0</v>
      </c>
      <c r="AQ20" s="340">
        <v>0</v>
      </c>
      <c r="AR20" s="340">
        <v>0</v>
      </c>
      <c r="AS20" s="340">
        <v>0</v>
      </c>
      <c r="AT20" s="340">
        <v>0</v>
      </c>
      <c r="AU20" s="340">
        <v>0</v>
      </c>
      <c r="AV20" s="340">
        <v>0</v>
      </c>
      <c r="AW20" s="340">
        <v>0</v>
      </c>
      <c r="AX20" s="340">
        <v>0</v>
      </c>
      <c r="AY20" s="340">
        <v>0</v>
      </c>
      <c r="AZ20" s="340">
        <v>0</v>
      </c>
      <c r="BA20" s="340">
        <v>0</v>
      </c>
      <c r="BB20" s="340">
        <v>0</v>
      </c>
      <c r="BC20" s="340">
        <v>0</v>
      </c>
      <c r="BD20" s="340">
        <v>0</v>
      </c>
      <c r="BE20" s="340">
        <v>0</v>
      </c>
      <c r="BF20" s="340">
        <v>0</v>
      </c>
      <c r="BG20" s="340">
        <v>0</v>
      </c>
      <c r="BH20" s="340">
        <v>0</v>
      </c>
      <c r="BI20" s="340">
        <v>0</v>
      </c>
      <c r="BJ20" s="340">
        <v>0</v>
      </c>
      <c r="BK20" s="340">
        <v>0</v>
      </c>
      <c r="BL20" s="340">
        <v>0</v>
      </c>
      <c r="BM20" s="340">
        <v>0</v>
      </c>
      <c r="BN20" s="340">
        <v>0</v>
      </c>
      <c r="BO20" s="340">
        <v>0</v>
      </c>
      <c r="BP20" s="350"/>
      <c r="BQ20" s="352"/>
    </row>
    <row r="21" spans="1:69" hidden="1" outlineLevel="1" x14ac:dyDescent="0.15">
      <c r="B21" s="331"/>
      <c r="C21" s="266"/>
      <c r="D21" s="337"/>
      <c r="E21" s="337"/>
      <c r="F21" s="337"/>
      <c r="G21" s="340"/>
      <c r="H21" s="340"/>
      <c r="I21" s="340"/>
      <c r="J21" s="340"/>
      <c r="K21" s="340"/>
      <c r="L21" s="340"/>
      <c r="M21" s="340"/>
      <c r="N21" s="340"/>
      <c r="O21" s="340"/>
      <c r="P21" s="340"/>
      <c r="Q21" s="340"/>
      <c r="R21" s="340"/>
      <c r="S21" s="340"/>
      <c r="T21" s="340"/>
      <c r="U21" s="340"/>
      <c r="V21" s="340"/>
      <c r="W21" s="340"/>
      <c r="X21" s="340"/>
      <c r="Y21" s="340"/>
      <c r="Z21" s="340"/>
      <c r="AA21" s="340"/>
      <c r="AB21" s="340"/>
      <c r="AC21" s="340"/>
      <c r="AD21" s="340"/>
      <c r="AE21" s="340"/>
      <c r="AF21" s="340"/>
      <c r="AG21" s="340"/>
      <c r="AH21" s="340"/>
      <c r="AI21" s="340"/>
      <c r="AJ21" s="340"/>
      <c r="AK21" s="340"/>
      <c r="AL21" s="340"/>
      <c r="AM21" s="340"/>
      <c r="AN21" s="340"/>
      <c r="AO21" s="340"/>
      <c r="AP21" s="340"/>
      <c r="AQ21" s="340"/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/>
      <c r="BI21" s="340"/>
      <c r="BJ21" s="340"/>
      <c r="BK21" s="340"/>
      <c r="BL21" s="340"/>
      <c r="BM21" s="340"/>
      <c r="BN21" s="340"/>
      <c r="BO21" s="340"/>
      <c r="BP21" s="350"/>
      <c r="BQ21" s="352"/>
    </row>
    <row r="22" spans="1:69" hidden="1" outlineLevel="1" x14ac:dyDescent="0.15">
      <c r="A22" s="33" t="s">
        <v>1225</v>
      </c>
      <c r="B22" s="331">
        <f>4000000*12</f>
        <v>48000000</v>
      </c>
      <c r="C22" s="265">
        <f>B22/12</f>
        <v>4000000</v>
      </c>
      <c r="D22" s="336" t="s">
        <v>64</v>
      </c>
      <c r="E22" s="336" t="s">
        <v>64</v>
      </c>
      <c r="F22" s="336" t="s">
        <v>64</v>
      </c>
      <c r="G22" s="340">
        <v>0</v>
      </c>
      <c r="H22" s="340">
        <v>1</v>
      </c>
      <c r="I22" s="340">
        <v>1</v>
      </c>
      <c r="J22" s="340">
        <v>1</v>
      </c>
      <c r="K22" s="340">
        <v>1</v>
      </c>
      <c r="L22" s="340">
        <v>1</v>
      </c>
      <c r="M22" s="340">
        <v>1</v>
      </c>
      <c r="N22" s="340">
        <v>1</v>
      </c>
      <c r="O22" s="340">
        <v>1</v>
      </c>
      <c r="P22" s="340">
        <v>1</v>
      </c>
      <c r="Q22" s="340">
        <v>1</v>
      </c>
      <c r="R22" s="340">
        <v>1</v>
      </c>
      <c r="S22" s="340">
        <v>1</v>
      </c>
      <c r="T22" s="340">
        <v>1</v>
      </c>
      <c r="U22" s="340">
        <v>1</v>
      </c>
      <c r="V22" s="340">
        <v>1</v>
      </c>
      <c r="W22" s="340">
        <v>1</v>
      </c>
      <c r="X22" s="340">
        <v>1</v>
      </c>
      <c r="Y22" s="340">
        <v>1</v>
      </c>
      <c r="Z22" s="340">
        <v>1</v>
      </c>
      <c r="AA22" s="340">
        <v>1</v>
      </c>
      <c r="AB22" s="340">
        <v>1</v>
      </c>
      <c r="AC22" s="340">
        <v>1</v>
      </c>
      <c r="AD22" s="340">
        <v>1</v>
      </c>
      <c r="AE22" s="340">
        <v>1</v>
      </c>
      <c r="AF22" s="340">
        <v>1</v>
      </c>
      <c r="AG22" s="340">
        <v>1</v>
      </c>
      <c r="AH22" s="340">
        <v>1</v>
      </c>
      <c r="AI22" s="340">
        <v>1</v>
      </c>
      <c r="AJ22" s="340">
        <v>1</v>
      </c>
      <c r="AK22" s="340">
        <v>1</v>
      </c>
      <c r="AL22" s="340">
        <v>1</v>
      </c>
      <c r="AM22" s="340">
        <v>1</v>
      </c>
      <c r="AN22" s="340">
        <v>1</v>
      </c>
      <c r="AO22" s="340">
        <v>1</v>
      </c>
      <c r="AP22" s="340">
        <v>1</v>
      </c>
      <c r="AQ22" s="340">
        <v>1</v>
      </c>
      <c r="AR22" s="340">
        <v>1</v>
      </c>
      <c r="AS22" s="340">
        <v>1</v>
      </c>
      <c r="AT22" s="340">
        <v>1</v>
      </c>
      <c r="AU22" s="340">
        <v>1</v>
      </c>
      <c r="AV22" s="340">
        <v>1</v>
      </c>
      <c r="AW22" s="340">
        <v>1</v>
      </c>
      <c r="AX22" s="340">
        <v>1</v>
      </c>
      <c r="AY22" s="340">
        <v>1</v>
      </c>
      <c r="AZ22" s="340">
        <v>1</v>
      </c>
      <c r="BA22" s="340">
        <v>1</v>
      </c>
      <c r="BB22" s="340">
        <v>1</v>
      </c>
      <c r="BC22" s="340">
        <v>1</v>
      </c>
      <c r="BD22" s="340">
        <v>1</v>
      </c>
      <c r="BE22" s="340">
        <v>1</v>
      </c>
      <c r="BF22" s="340">
        <v>1</v>
      </c>
      <c r="BG22" s="340">
        <v>1</v>
      </c>
      <c r="BH22" s="340">
        <v>1</v>
      </c>
      <c r="BI22" s="340">
        <v>1</v>
      </c>
      <c r="BJ22" s="340">
        <v>1</v>
      </c>
      <c r="BK22" s="340">
        <v>1</v>
      </c>
      <c r="BL22" s="340">
        <v>1</v>
      </c>
      <c r="BM22" s="340">
        <v>1</v>
      </c>
      <c r="BN22" s="340">
        <v>1</v>
      </c>
      <c r="BO22" s="340">
        <v>1</v>
      </c>
      <c r="BP22" s="350"/>
      <c r="BQ22" s="352"/>
    </row>
    <row r="23" spans="1:69" hidden="1" outlineLevel="1" x14ac:dyDescent="0.15">
      <c r="A23" s="33" t="s">
        <v>86</v>
      </c>
      <c r="B23" s="331">
        <f>4000000/160</f>
        <v>25000</v>
      </c>
      <c r="C23" s="265">
        <f>B23*160</f>
        <v>4000000</v>
      </c>
      <c r="D23" s="336" t="s">
        <v>64</v>
      </c>
      <c r="E23" s="336" t="s">
        <v>64</v>
      </c>
      <c r="F23" s="336" t="s">
        <v>64</v>
      </c>
      <c r="G23" s="340">
        <v>0</v>
      </c>
      <c r="H23" s="340">
        <v>0</v>
      </c>
      <c r="I23" s="340">
        <v>0</v>
      </c>
      <c r="J23" s="340">
        <v>0</v>
      </c>
      <c r="K23" s="340">
        <v>0</v>
      </c>
      <c r="L23" s="340">
        <v>0</v>
      </c>
      <c r="M23" s="340">
        <v>0</v>
      </c>
      <c r="N23" s="340">
        <v>0</v>
      </c>
      <c r="O23" s="340">
        <v>0</v>
      </c>
      <c r="P23" s="340">
        <v>0</v>
      </c>
      <c r="Q23" s="340">
        <v>0</v>
      </c>
      <c r="R23" s="340">
        <v>0</v>
      </c>
      <c r="S23" s="340">
        <v>0</v>
      </c>
      <c r="T23" s="340">
        <v>0</v>
      </c>
      <c r="U23" s="340">
        <v>0</v>
      </c>
      <c r="V23" s="340">
        <v>0</v>
      </c>
      <c r="W23" s="340">
        <v>0</v>
      </c>
      <c r="X23" s="340">
        <v>0</v>
      </c>
      <c r="Y23" s="340">
        <v>0</v>
      </c>
      <c r="Z23" s="340">
        <v>0</v>
      </c>
      <c r="AA23" s="340">
        <v>0</v>
      </c>
      <c r="AB23" s="340">
        <v>0</v>
      </c>
      <c r="AC23" s="340">
        <v>0</v>
      </c>
      <c r="AD23" s="340">
        <v>0</v>
      </c>
      <c r="AE23" s="340">
        <v>0</v>
      </c>
      <c r="AF23" s="340">
        <v>0</v>
      </c>
      <c r="AG23" s="340">
        <v>0</v>
      </c>
      <c r="AH23" s="340">
        <v>0</v>
      </c>
      <c r="AI23" s="340">
        <v>0</v>
      </c>
      <c r="AJ23" s="340">
        <v>0</v>
      </c>
      <c r="AK23" s="340">
        <v>0</v>
      </c>
      <c r="AL23" s="340">
        <v>0</v>
      </c>
      <c r="AM23" s="340">
        <v>0</v>
      </c>
      <c r="AN23" s="340">
        <v>0</v>
      </c>
      <c r="AO23" s="340">
        <v>0</v>
      </c>
      <c r="AP23" s="340">
        <v>0</v>
      </c>
      <c r="AQ23" s="340">
        <v>0</v>
      </c>
      <c r="AR23" s="340">
        <v>0</v>
      </c>
      <c r="AS23" s="340">
        <v>0</v>
      </c>
      <c r="AT23" s="340">
        <v>0</v>
      </c>
      <c r="AU23" s="340">
        <v>0</v>
      </c>
      <c r="AV23" s="340">
        <v>0</v>
      </c>
      <c r="AW23" s="340">
        <v>0</v>
      </c>
      <c r="AX23" s="340">
        <v>0</v>
      </c>
      <c r="AY23" s="340">
        <v>0</v>
      </c>
      <c r="AZ23" s="340">
        <v>0</v>
      </c>
      <c r="BA23" s="340">
        <v>0</v>
      </c>
      <c r="BB23" s="340">
        <v>0</v>
      </c>
      <c r="BC23" s="340">
        <v>0</v>
      </c>
      <c r="BD23" s="340">
        <v>0</v>
      </c>
      <c r="BE23" s="340">
        <v>0</v>
      </c>
      <c r="BF23" s="340">
        <v>0</v>
      </c>
      <c r="BG23" s="340">
        <v>0</v>
      </c>
      <c r="BH23" s="340">
        <v>0</v>
      </c>
      <c r="BI23" s="340">
        <v>0</v>
      </c>
      <c r="BJ23" s="340">
        <v>0</v>
      </c>
      <c r="BK23" s="340">
        <v>0</v>
      </c>
      <c r="BL23" s="340">
        <v>0</v>
      </c>
      <c r="BM23" s="340">
        <v>0</v>
      </c>
      <c r="BN23" s="340">
        <v>0</v>
      </c>
      <c r="BO23" s="340">
        <v>0</v>
      </c>
      <c r="BP23" s="350"/>
      <c r="BQ23" s="352"/>
    </row>
    <row r="24" spans="1:69" hidden="1" outlineLevel="1" x14ac:dyDescent="0.15">
      <c r="B24" s="331"/>
      <c r="C24" s="266"/>
      <c r="D24" s="337"/>
      <c r="E24" s="337"/>
      <c r="F24" s="337"/>
      <c r="G24" s="340"/>
      <c r="H24" s="340"/>
      <c r="I24" s="340"/>
      <c r="J24" s="340"/>
      <c r="K24" s="340"/>
      <c r="L24" s="340"/>
      <c r="M24" s="340"/>
      <c r="N24" s="340"/>
      <c r="O24" s="340"/>
      <c r="P24" s="340"/>
      <c r="Q24" s="340"/>
      <c r="R24" s="340"/>
      <c r="S24" s="340"/>
      <c r="T24" s="340"/>
      <c r="U24" s="340"/>
      <c r="V24" s="340"/>
      <c r="W24" s="340"/>
      <c r="X24" s="340"/>
      <c r="Y24" s="340"/>
      <c r="Z24" s="340"/>
      <c r="AA24" s="340"/>
      <c r="AB24" s="340"/>
      <c r="AC24" s="340"/>
      <c r="AD24" s="340"/>
      <c r="AE24" s="340"/>
      <c r="AF24" s="340"/>
      <c r="AG24" s="340"/>
      <c r="AH24" s="340"/>
      <c r="AI24" s="340"/>
      <c r="AJ24" s="340"/>
      <c r="AK24" s="340"/>
      <c r="AL24" s="340"/>
      <c r="AM24" s="340"/>
      <c r="AN24" s="340"/>
      <c r="AO24" s="340"/>
      <c r="AP24" s="340"/>
      <c r="AQ24" s="340"/>
      <c r="AR24" s="340"/>
      <c r="AS24" s="340"/>
      <c r="AT24" s="340"/>
      <c r="AU24" s="340"/>
      <c r="AV24" s="340"/>
      <c r="AW24" s="340"/>
      <c r="AX24" s="340"/>
      <c r="AY24" s="340"/>
      <c r="AZ24" s="340"/>
      <c r="BA24" s="340"/>
      <c r="BB24" s="340"/>
      <c r="BC24" s="340"/>
      <c r="BD24" s="340"/>
      <c r="BE24" s="340"/>
      <c r="BF24" s="340"/>
      <c r="BG24" s="340"/>
      <c r="BH24" s="340"/>
      <c r="BI24" s="340"/>
      <c r="BJ24" s="340"/>
      <c r="BK24" s="340"/>
      <c r="BL24" s="340"/>
      <c r="BM24" s="340"/>
      <c r="BN24" s="340"/>
      <c r="BO24" s="340"/>
      <c r="BP24" s="350"/>
      <c r="BQ24" s="352"/>
    </row>
    <row r="25" spans="1:69" s="14" customFormat="1" hidden="1" outlineLevel="1" x14ac:dyDescent="0.15">
      <c r="A25" s="14" t="s">
        <v>116</v>
      </c>
      <c r="B25" s="333"/>
      <c r="C25" s="142"/>
      <c r="D25" s="338"/>
      <c r="E25" s="338"/>
      <c r="F25" s="338"/>
      <c r="G25" s="355">
        <f t="shared" ref="G25:AL25" si="0">G10+G13+G19+G22+G16</f>
        <v>0</v>
      </c>
      <c r="H25" s="355">
        <f t="shared" si="0"/>
        <v>2</v>
      </c>
      <c r="I25" s="355">
        <f t="shared" si="0"/>
        <v>2</v>
      </c>
      <c r="J25" s="355">
        <f t="shared" si="0"/>
        <v>2</v>
      </c>
      <c r="K25" s="355">
        <f t="shared" si="0"/>
        <v>2</v>
      </c>
      <c r="L25" s="355">
        <f t="shared" si="0"/>
        <v>2</v>
      </c>
      <c r="M25" s="355">
        <f t="shared" si="0"/>
        <v>2</v>
      </c>
      <c r="N25" s="355">
        <f t="shared" si="0"/>
        <v>2</v>
      </c>
      <c r="O25" s="355">
        <f t="shared" si="0"/>
        <v>2</v>
      </c>
      <c r="P25" s="355">
        <f t="shared" si="0"/>
        <v>2</v>
      </c>
      <c r="Q25" s="355">
        <f t="shared" si="0"/>
        <v>2</v>
      </c>
      <c r="R25" s="355">
        <f t="shared" si="0"/>
        <v>2</v>
      </c>
      <c r="S25" s="355">
        <f t="shared" si="0"/>
        <v>2</v>
      </c>
      <c r="T25" s="355">
        <f t="shared" si="0"/>
        <v>2</v>
      </c>
      <c r="U25" s="355">
        <f t="shared" si="0"/>
        <v>2</v>
      </c>
      <c r="V25" s="355">
        <f t="shared" si="0"/>
        <v>2</v>
      </c>
      <c r="W25" s="355">
        <f t="shared" si="0"/>
        <v>2</v>
      </c>
      <c r="X25" s="355">
        <f t="shared" si="0"/>
        <v>2</v>
      </c>
      <c r="Y25" s="355">
        <f t="shared" si="0"/>
        <v>2</v>
      </c>
      <c r="Z25" s="355">
        <f t="shared" si="0"/>
        <v>2</v>
      </c>
      <c r="AA25" s="355">
        <f t="shared" si="0"/>
        <v>2</v>
      </c>
      <c r="AB25" s="355">
        <f t="shared" si="0"/>
        <v>2</v>
      </c>
      <c r="AC25" s="355">
        <f t="shared" si="0"/>
        <v>2</v>
      </c>
      <c r="AD25" s="355">
        <f t="shared" si="0"/>
        <v>2</v>
      </c>
      <c r="AE25" s="355">
        <f t="shared" si="0"/>
        <v>2</v>
      </c>
      <c r="AF25" s="355">
        <f t="shared" si="0"/>
        <v>2</v>
      </c>
      <c r="AG25" s="355">
        <f t="shared" si="0"/>
        <v>2</v>
      </c>
      <c r="AH25" s="355">
        <f t="shared" si="0"/>
        <v>2</v>
      </c>
      <c r="AI25" s="355">
        <f t="shared" si="0"/>
        <v>2</v>
      </c>
      <c r="AJ25" s="355">
        <f t="shared" si="0"/>
        <v>2</v>
      </c>
      <c r="AK25" s="355">
        <f t="shared" si="0"/>
        <v>2</v>
      </c>
      <c r="AL25" s="355">
        <f t="shared" si="0"/>
        <v>2</v>
      </c>
      <c r="AM25" s="355">
        <f t="shared" ref="AM25:BO25" si="1">AM10+AM13+AM19+AM22+AM16</f>
        <v>2</v>
      </c>
      <c r="AN25" s="355">
        <f t="shared" si="1"/>
        <v>2</v>
      </c>
      <c r="AO25" s="355">
        <f t="shared" si="1"/>
        <v>2</v>
      </c>
      <c r="AP25" s="355">
        <f t="shared" si="1"/>
        <v>2</v>
      </c>
      <c r="AQ25" s="355">
        <f t="shared" si="1"/>
        <v>2</v>
      </c>
      <c r="AR25" s="355">
        <f t="shared" si="1"/>
        <v>2</v>
      </c>
      <c r="AS25" s="355">
        <f t="shared" si="1"/>
        <v>2</v>
      </c>
      <c r="AT25" s="355">
        <f t="shared" si="1"/>
        <v>2</v>
      </c>
      <c r="AU25" s="355">
        <f t="shared" si="1"/>
        <v>2</v>
      </c>
      <c r="AV25" s="355">
        <f t="shared" si="1"/>
        <v>2</v>
      </c>
      <c r="AW25" s="355">
        <f t="shared" si="1"/>
        <v>2</v>
      </c>
      <c r="AX25" s="355">
        <f t="shared" si="1"/>
        <v>2</v>
      </c>
      <c r="AY25" s="355">
        <f t="shared" si="1"/>
        <v>2</v>
      </c>
      <c r="AZ25" s="355">
        <f t="shared" si="1"/>
        <v>2</v>
      </c>
      <c r="BA25" s="355">
        <f t="shared" si="1"/>
        <v>2</v>
      </c>
      <c r="BB25" s="355">
        <f t="shared" si="1"/>
        <v>2</v>
      </c>
      <c r="BC25" s="355">
        <f t="shared" si="1"/>
        <v>2</v>
      </c>
      <c r="BD25" s="355">
        <f t="shared" si="1"/>
        <v>2</v>
      </c>
      <c r="BE25" s="355">
        <f t="shared" si="1"/>
        <v>2</v>
      </c>
      <c r="BF25" s="355">
        <f t="shared" si="1"/>
        <v>2</v>
      </c>
      <c r="BG25" s="355">
        <f t="shared" si="1"/>
        <v>2</v>
      </c>
      <c r="BH25" s="355">
        <f t="shared" si="1"/>
        <v>2</v>
      </c>
      <c r="BI25" s="355">
        <f t="shared" si="1"/>
        <v>2</v>
      </c>
      <c r="BJ25" s="355">
        <f t="shared" si="1"/>
        <v>2</v>
      </c>
      <c r="BK25" s="355">
        <f t="shared" si="1"/>
        <v>2</v>
      </c>
      <c r="BL25" s="355">
        <f t="shared" si="1"/>
        <v>2</v>
      </c>
      <c r="BM25" s="355">
        <f t="shared" si="1"/>
        <v>2</v>
      </c>
      <c r="BN25" s="355">
        <f t="shared" si="1"/>
        <v>2</v>
      </c>
      <c r="BO25" s="355">
        <f t="shared" si="1"/>
        <v>2</v>
      </c>
      <c r="BP25" s="349"/>
      <c r="BQ25" s="335"/>
    </row>
    <row r="26" spans="1:69" s="19" customFormat="1" hidden="1" outlineLevel="1" x14ac:dyDescent="0.15">
      <c r="A26" s="14" t="s">
        <v>87</v>
      </c>
      <c r="B26" s="334"/>
      <c r="C26" s="20"/>
      <c r="D26" s="339"/>
      <c r="E26" s="339"/>
      <c r="F26" s="339"/>
      <c r="G26" s="356">
        <f t="shared" ref="G26:AL26" si="2">G23+G20+G14+G11+G17</f>
        <v>0</v>
      </c>
      <c r="H26" s="356">
        <f t="shared" si="2"/>
        <v>0</v>
      </c>
      <c r="I26" s="356">
        <f t="shared" si="2"/>
        <v>0</v>
      </c>
      <c r="J26" s="356">
        <f t="shared" si="2"/>
        <v>0</v>
      </c>
      <c r="K26" s="356">
        <f t="shared" si="2"/>
        <v>0</v>
      </c>
      <c r="L26" s="356">
        <f t="shared" si="2"/>
        <v>0</v>
      </c>
      <c r="M26" s="356">
        <f t="shared" si="2"/>
        <v>0</v>
      </c>
      <c r="N26" s="356">
        <f t="shared" si="2"/>
        <v>0</v>
      </c>
      <c r="O26" s="356">
        <f t="shared" si="2"/>
        <v>0</v>
      </c>
      <c r="P26" s="356">
        <f t="shared" si="2"/>
        <v>0</v>
      </c>
      <c r="Q26" s="356">
        <f t="shared" si="2"/>
        <v>0</v>
      </c>
      <c r="R26" s="356">
        <f t="shared" si="2"/>
        <v>0</v>
      </c>
      <c r="S26" s="356">
        <f t="shared" si="2"/>
        <v>0</v>
      </c>
      <c r="T26" s="356">
        <f t="shared" si="2"/>
        <v>0</v>
      </c>
      <c r="U26" s="356">
        <f t="shared" si="2"/>
        <v>0</v>
      </c>
      <c r="V26" s="356">
        <f t="shared" si="2"/>
        <v>0</v>
      </c>
      <c r="W26" s="356">
        <f t="shared" si="2"/>
        <v>0</v>
      </c>
      <c r="X26" s="356">
        <f t="shared" si="2"/>
        <v>0</v>
      </c>
      <c r="Y26" s="356">
        <f t="shared" si="2"/>
        <v>0</v>
      </c>
      <c r="Z26" s="356">
        <f t="shared" si="2"/>
        <v>0</v>
      </c>
      <c r="AA26" s="356">
        <f t="shared" si="2"/>
        <v>0</v>
      </c>
      <c r="AB26" s="356">
        <f t="shared" si="2"/>
        <v>0</v>
      </c>
      <c r="AC26" s="356">
        <f t="shared" si="2"/>
        <v>0</v>
      </c>
      <c r="AD26" s="356">
        <f t="shared" si="2"/>
        <v>0</v>
      </c>
      <c r="AE26" s="356">
        <f t="shared" si="2"/>
        <v>0</v>
      </c>
      <c r="AF26" s="356">
        <f t="shared" si="2"/>
        <v>0</v>
      </c>
      <c r="AG26" s="356">
        <f t="shared" si="2"/>
        <v>0</v>
      </c>
      <c r="AH26" s="356">
        <f t="shared" si="2"/>
        <v>0</v>
      </c>
      <c r="AI26" s="356">
        <f t="shared" si="2"/>
        <v>0</v>
      </c>
      <c r="AJ26" s="356">
        <f t="shared" si="2"/>
        <v>0</v>
      </c>
      <c r="AK26" s="356">
        <f t="shared" si="2"/>
        <v>0</v>
      </c>
      <c r="AL26" s="356">
        <f t="shared" si="2"/>
        <v>0</v>
      </c>
      <c r="AM26" s="356">
        <f t="shared" ref="AM26:BO26" si="3">AM23+AM20+AM14+AM11+AM17</f>
        <v>0</v>
      </c>
      <c r="AN26" s="356">
        <f t="shared" si="3"/>
        <v>0</v>
      </c>
      <c r="AO26" s="356">
        <f t="shared" si="3"/>
        <v>0</v>
      </c>
      <c r="AP26" s="356">
        <f t="shared" si="3"/>
        <v>0</v>
      </c>
      <c r="AQ26" s="356">
        <f t="shared" si="3"/>
        <v>0</v>
      </c>
      <c r="AR26" s="356">
        <f t="shared" si="3"/>
        <v>0</v>
      </c>
      <c r="AS26" s="356">
        <f t="shared" si="3"/>
        <v>0</v>
      </c>
      <c r="AT26" s="356">
        <f t="shared" si="3"/>
        <v>0</v>
      </c>
      <c r="AU26" s="356">
        <f t="shared" si="3"/>
        <v>0</v>
      </c>
      <c r="AV26" s="356">
        <f t="shared" si="3"/>
        <v>0</v>
      </c>
      <c r="AW26" s="356">
        <f t="shared" si="3"/>
        <v>0</v>
      </c>
      <c r="AX26" s="356">
        <f t="shared" si="3"/>
        <v>0</v>
      </c>
      <c r="AY26" s="356">
        <f t="shared" si="3"/>
        <v>0</v>
      </c>
      <c r="AZ26" s="356">
        <f t="shared" si="3"/>
        <v>0</v>
      </c>
      <c r="BA26" s="356">
        <f t="shared" si="3"/>
        <v>0</v>
      </c>
      <c r="BB26" s="356">
        <f t="shared" si="3"/>
        <v>0</v>
      </c>
      <c r="BC26" s="356">
        <f t="shared" si="3"/>
        <v>0</v>
      </c>
      <c r="BD26" s="356">
        <f t="shared" si="3"/>
        <v>0</v>
      </c>
      <c r="BE26" s="356">
        <f t="shared" si="3"/>
        <v>0</v>
      </c>
      <c r="BF26" s="356">
        <f t="shared" si="3"/>
        <v>0</v>
      </c>
      <c r="BG26" s="356">
        <f t="shared" si="3"/>
        <v>0</v>
      </c>
      <c r="BH26" s="356">
        <f t="shared" si="3"/>
        <v>0</v>
      </c>
      <c r="BI26" s="356">
        <f t="shared" si="3"/>
        <v>0</v>
      </c>
      <c r="BJ26" s="356">
        <f t="shared" si="3"/>
        <v>0</v>
      </c>
      <c r="BK26" s="356">
        <f t="shared" si="3"/>
        <v>0</v>
      </c>
      <c r="BL26" s="356">
        <f t="shared" si="3"/>
        <v>0</v>
      </c>
      <c r="BM26" s="356">
        <f t="shared" si="3"/>
        <v>0</v>
      </c>
      <c r="BN26" s="356">
        <f t="shared" si="3"/>
        <v>0</v>
      </c>
      <c r="BO26" s="356">
        <f t="shared" si="3"/>
        <v>0</v>
      </c>
      <c r="BP26" s="349"/>
      <c r="BQ26" s="334"/>
    </row>
    <row r="27" spans="1:69" s="14" customFormat="1" hidden="1" outlineLevel="1" x14ac:dyDescent="0.15">
      <c r="A27" s="14" t="s">
        <v>117</v>
      </c>
      <c r="B27" s="335"/>
      <c r="C27" s="20"/>
      <c r="D27" s="338"/>
      <c r="E27" s="338"/>
      <c r="F27" s="338"/>
      <c r="G27" s="355">
        <f>SUM(G25:G26)</f>
        <v>0</v>
      </c>
      <c r="H27" s="355">
        <f>SUM(H25:H26)</f>
        <v>2</v>
      </c>
      <c r="I27" s="355">
        <f t="shared" ref="I27:BO27" si="4">SUM(I25:I26)</f>
        <v>2</v>
      </c>
      <c r="J27" s="355">
        <f t="shared" si="4"/>
        <v>2</v>
      </c>
      <c r="K27" s="355">
        <f t="shared" si="4"/>
        <v>2</v>
      </c>
      <c r="L27" s="355">
        <f t="shared" si="4"/>
        <v>2</v>
      </c>
      <c r="M27" s="355">
        <f t="shared" si="4"/>
        <v>2</v>
      </c>
      <c r="N27" s="355">
        <f t="shared" si="4"/>
        <v>2</v>
      </c>
      <c r="O27" s="355">
        <f t="shared" si="4"/>
        <v>2</v>
      </c>
      <c r="P27" s="355">
        <f t="shared" si="4"/>
        <v>2</v>
      </c>
      <c r="Q27" s="355">
        <f t="shared" si="4"/>
        <v>2</v>
      </c>
      <c r="R27" s="355">
        <f t="shared" si="4"/>
        <v>2</v>
      </c>
      <c r="S27" s="355">
        <f t="shared" si="4"/>
        <v>2</v>
      </c>
      <c r="T27" s="355">
        <f t="shared" si="4"/>
        <v>2</v>
      </c>
      <c r="U27" s="355">
        <f t="shared" si="4"/>
        <v>2</v>
      </c>
      <c r="V27" s="355">
        <f t="shared" si="4"/>
        <v>2</v>
      </c>
      <c r="W27" s="355">
        <f t="shared" si="4"/>
        <v>2</v>
      </c>
      <c r="X27" s="355">
        <f t="shared" si="4"/>
        <v>2</v>
      </c>
      <c r="Y27" s="355">
        <f t="shared" si="4"/>
        <v>2</v>
      </c>
      <c r="Z27" s="355">
        <f t="shared" si="4"/>
        <v>2</v>
      </c>
      <c r="AA27" s="355">
        <f t="shared" si="4"/>
        <v>2</v>
      </c>
      <c r="AB27" s="355">
        <f t="shared" si="4"/>
        <v>2</v>
      </c>
      <c r="AC27" s="355">
        <f t="shared" si="4"/>
        <v>2</v>
      </c>
      <c r="AD27" s="355">
        <f t="shared" si="4"/>
        <v>2</v>
      </c>
      <c r="AE27" s="355">
        <f t="shared" si="4"/>
        <v>2</v>
      </c>
      <c r="AF27" s="355">
        <f t="shared" si="4"/>
        <v>2</v>
      </c>
      <c r="AG27" s="355">
        <f t="shared" si="4"/>
        <v>2</v>
      </c>
      <c r="AH27" s="355">
        <f t="shared" si="4"/>
        <v>2</v>
      </c>
      <c r="AI27" s="355">
        <f t="shared" si="4"/>
        <v>2</v>
      </c>
      <c r="AJ27" s="355">
        <f t="shared" si="4"/>
        <v>2</v>
      </c>
      <c r="AK27" s="355">
        <f t="shared" si="4"/>
        <v>2</v>
      </c>
      <c r="AL27" s="355">
        <f t="shared" si="4"/>
        <v>2</v>
      </c>
      <c r="AM27" s="355">
        <f t="shared" si="4"/>
        <v>2</v>
      </c>
      <c r="AN27" s="355">
        <f t="shared" si="4"/>
        <v>2</v>
      </c>
      <c r="AO27" s="355">
        <f t="shared" si="4"/>
        <v>2</v>
      </c>
      <c r="AP27" s="355">
        <f t="shared" si="4"/>
        <v>2</v>
      </c>
      <c r="AQ27" s="355">
        <f t="shared" si="4"/>
        <v>2</v>
      </c>
      <c r="AR27" s="355">
        <f t="shared" si="4"/>
        <v>2</v>
      </c>
      <c r="AS27" s="355">
        <f t="shared" si="4"/>
        <v>2</v>
      </c>
      <c r="AT27" s="355">
        <f t="shared" si="4"/>
        <v>2</v>
      </c>
      <c r="AU27" s="355">
        <f t="shared" si="4"/>
        <v>2</v>
      </c>
      <c r="AV27" s="355">
        <f t="shared" si="4"/>
        <v>2</v>
      </c>
      <c r="AW27" s="355">
        <f t="shared" si="4"/>
        <v>2</v>
      </c>
      <c r="AX27" s="355">
        <f t="shared" si="4"/>
        <v>2</v>
      </c>
      <c r="AY27" s="355">
        <f t="shared" si="4"/>
        <v>2</v>
      </c>
      <c r="AZ27" s="355">
        <f t="shared" si="4"/>
        <v>2</v>
      </c>
      <c r="BA27" s="355">
        <f t="shared" si="4"/>
        <v>2</v>
      </c>
      <c r="BB27" s="355">
        <f t="shared" si="4"/>
        <v>2</v>
      </c>
      <c r="BC27" s="355">
        <f t="shared" si="4"/>
        <v>2</v>
      </c>
      <c r="BD27" s="355">
        <f t="shared" si="4"/>
        <v>2</v>
      </c>
      <c r="BE27" s="355">
        <f t="shared" si="4"/>
        <v>2</v>
      </c>
      <c r="BF27" s="355">
        <f t="shared" si="4"/>
        <v>2</v>
      </c>
      <c r="BG27" s="355">
        <f t="shared" si="4"/>
        <v>2</v>
      </c>
      <c r="BH27" s="355">
        <f t="shared" si="4"/>
        <v>2</v>
      </c>
      <c r="BI27" s="355">
        <f t="shared" si="4"/>
        <v>2</v>
      </c>
      <c r="BJ27" s="355">
        <f t="shared" si="4"/>
        <v>2</v>
      </c>
      <c r="BK27" s="355">
        <f t="shared" si="4"/>
        <v>2</v>
      </c>
      <c r="BL27" s="355">
        <f t="shared" si="4"/>
        <v>2</v>
      </c>
      <c r="BM27" s="355">
        <f t="shared" si="4"/>
        <v>2</v>
      </c>
      <c r="BN27" s="355">
        <f t="shared" si="4"/>
        <v>2</v>
      </c>
      <c r="BO27" s="355">
        <f t="shared" si="4"/>
        <v>2</v>
      </c>
      <c r="BP27" s="349"/>
      <c r="BQ27" s="335"/>
    </row>
    <row r="28" spans="1:69" s="14" customFormat="1" hidden="1" outlineLevel="1" x14ac:dyDescent="0.15">
      <c r="B28" s="335"/>
      <c r="C28" s="20"/>
      <c r="D28" s="338"/>
      <c r="E28" s="338"/>
      <c r="F28" s="338"/>
      <c r="G28" s="355"/>
      <c r="H28" s="355"/>
      <c r="I28" s="355"/>
      <c r="J28" s="355"/>
      <c r="K28" s="355"/>
      <c r="L28" s="355"/>
      <c r="M28" s="355"/>
      <c r="N28" s="355"/>
      <c r="O28" s="355"/>
      <c r="P28" s="355"/>
      <c r="Q28" s="355"/>
      <c r="R28" s="355"/>
      <c r="S28" s="355"/>
      <c r="T28" s="355"/>
      <c r="U28" s="355"/>
      <c r="V28" s="355"/>
      <c r="W28" s="355"/>
      <c r="X28" s="355"/>
      <c r="Y28" s="355"/>
      <c r="Z28" s="355"/>
      <c r="AA28" s="355"/>
      <c r="AB28" s="355"/>
      <c r="AC28" s="355"/>
      <c r="AD28" s="355"/>
      <c r="AE28" s="355"/>
      <c r="AF28" s="355"/>
      <c r="AG28" s="355"/>
      <c r="AH28" s="355"/>
      <c r="AI28" s="355"/>
      <c r="AJ28" s="355"/>
      <c r="AK28" s="355"/>
      <c r="AL28" s="355"/>
      <c r="AM28" s="355"/>
      <c r="AN28" s="355"/>
      <c r="AO28" s="355"/>
      <c r="AP28" s="355"/>
      <c r="AQ28" s="355"/>
      <c r="AR28" s="355"/>
      <c r="AS28" s="355"/>
      <c r="AT28" s="355"/>
      <c r="AU28" s="355"/>
      <c r="AV28" s="355"/>
      <c r="AW28" s="355"/>
      <c r="AX28" s="355"/>
      <c r="AY28" s="355"/>
      <c r="AZ28" s="355"/>
      <c r="BA28" s="355"/>
      <c r="BB28" s="355"/>
      <c r="BC28" s="355"/>
      <c r="BD28" s="355"/>
      <c r="BE28" s="355"/>
      <c r="BF28" s="355"/>
      <c r="BG28" s="355"/>
      <c r="BH28" s="355"/>
      <c r="BI28" s="355"/>
      <c r="BJ28" s="355"/>
      <c r="BK28" s="355"/>
      <c r="BL28" s="355"/>
      <c r="BM28" s="355"/>
      <c r="BN28" s="355"/>
      <c r="BO28" s="355"/>
      <c r="BP28" s="349"/>
      <c r="BQ28" s="335"/>
    </row>
    <row r="29" spans="1:69" s="14" customFormat="1" hidden="1" outlineLevel="1" x14ac:dyDescent="0.15">
      <c r="A29" s="14" t="s">
        <v>69</v>
      </c>
      <c r="B29" s="335"/>
      <c r="C29" s="20"/>
      <c r="D29" s="338"/>
      <c r="E29" s="338"/>
      <c r="F29" s="338"/>
      <c r="G29" s="355">
        <f>ROUNDUP(SUMIF($D10:$D23,"Y",G10:G23),0)</f>
        <v>0</v>
      </c>
      <c r="H29" s="355">
        <f>ROUNDUP(SUMIF($D10:$D23,"Y",H10:H23),0)</f>
        <v>2</v>
      </c>
      <c r="I29" s="355">
        <f t="shared" ref="I29:BO29" si="5">ROUNDUP(SUMIF($D10:$D23,"Y",I10:I23),0)</f>
        <v>2</v>
      </c>
      <c r="J29" s="355">
        <f t="shared" si="5"/>
        <v>2</v>
      </c>
      <c r="K29" s="355">
        <f t="shared" si="5"/>
        <v>2</v>
      </c>
      <c r="L29" s="355">
        <f t="shared" si="5"/>
        <v>2</v>
      </c>
      <c r="M29" s="355">
        <f t="shared" si="5"/>
        <v>2</v>
      </c>
      <c r="N29" s="355">
        <f t="shared" si="5"/>
        <v>2</v>
      </c>
      <c r="O29" s="355">
        <f t="shared" si="5"/>
        <v>2</v>
      </c>
      <c r="P29" s="355">
        <f t="shared" si="5"/>
        <v>2</v>
      </c>
      <c r="Q29" s="355">
        <f t="shared" si="5"/>
        <v>2</v>
      </c>
      <c r="R29" s="355">
        <f t="shared" si="5"/>
        <v>2</v>
      </c>
      <c r="S29" s="355">
        <f t="shared" si="5"/>
        <v>2</v>
      </c>
      <c r="T29" s="355">
        <f t="shared" si="5"/>
        <v>2</v>
      </c>
      <c r="U29" s="355">
        <f t="shared" si="5"/>
        <v>2</v>
      </c>
      <c r="V29" s="355">
        <f t="shared" si="5"/>
        <v>2</v>
      </c>
      <c r="W29" s="355">
        <f t="shared" si="5"/>
        <v>2</v>
      </c>
      <c r="X29" s="355">
        <f t="shared" si="5"/>
        <v>2</v>
      </c>
      <c r="Y29" s="355">
        <f t="shared" si="5"/>
        <v>2</v>
      </c>
      <c r="Z29" s="355">
        <f t="shared" si="5"/>
        <v>2</v>
      </c>
      <c r="AA29" s="355">
        <f t="shared" si="5"/>
        <v>2</v>
      </c>
      <c r="AB29" s="355">
        <f t="shared" si="5"/>
        <v>2</v>
      </c>
      <c r="AC29" s="355">
        <f t="shared" si="5"/>
        <v>2</v>
      </c>
      <c r="AD29" s="355">
        <f t="shared" si="5"/>
        <v>2</v>
      </c>
      <c r="AE29" s="355">
        <f t="shared" si="5"/>
        <v>2</v>
      </c>
      <c r="AF29" s="355">
        <f t="shared" si="5"/>
        <v>2</v>
      </c>
      <c r="AG29" s="355">
        <f t="shared" si="5"/>
        <v>2</v>
      </c>
      <c r="AH29" s="355">
        <f t="shared" si="5"/>
        <v>2</v>
      </c>
      <c r="AI29" s="355">
        <f t="shared" si="5"/>
        <v>2</v>
      </c>
      <c r="AJ29" s="355">
        <f t="shared" si="5"/>
        <v>2</v>
      </c>
      <c r="AK29" s="355">
        <f t="shared" si="5"/>
        <v>2</v>
      </c>
      <c r="AL29" s="355">
        <f t="shared" si="5"/>
        <v>2</v>
      </c>
      <c r="AM29" s="355">
        <f t="shared" si="5"/>
        <v>2</v>
      </c>
      <c r="AN29" s="355">
        <f t="shared" si="5"/>
        <v>2</v>
      </c>
      <c r="AO29" s="355">
        <f t="shared" si="5"/>
        <v>2</v>
      </c>
      <c r="AP29" s="355">
        <f t="shared" si="5"/>
        <v>2</v>
      </c>
      <c r="AQ29" s="355">
        <f t="shared" si="5"/>
        <v>2</v>
      </c>
      <c r="AR29" s="355">
        <f t="shared" si="5"/>
        <v>2</v>
      </c>
      <c r="AS29" s="355">
        <f t="shared" si="5"/>
        <v>2</v>
      </c>
      <c r="AT29" s="355">
        <f t="shared" si="5"/>
        <v>2</v>
      </c>
      <c r="AU29" s="355">
        <f t="shared" si="5"/>
        <v>2</v>
      </c>
      <c r="AV29" s="355">
        <f t="shared" si="5"/>
        <v>2</v>
      </c>
      <c r="AW29" s="355">
        <f t="shared" si="5"/>
        <v>2</v>
      </c>
      <c r="AX29" s="355">
        <f t="shared" si="5"/>
        <v>2</v>
      </c>
      <c r="AY29" s="355">
        <f t="shared" si="5"/>
        <v>2</v>
      </c>
      <c r="AZ29" s="355">
        <f t="shared" si="5"/>
        <v>2</v>
      </c>
      <c r="BA29" s="355">
        <f t="shared" si="5"/>
        <v>2</v>
      </c>
      <c r="BB29" s="355">
        <f t="shared" si="5"/>
        <v>2</v>
      </c>
      <c r="BC29" s="355">
        <f t="shared" si="5"/>
        <v>2</v>
      </c>
      <c r="BD29" s="355">
        <f t="shared" si="5"/>
        <v>2</v>
      </c>
      <c r="BE29" s="355">
        <f t="shared" si="5"/>
        <v>2</v>
      </c>
      <c r="BF29" s="355">
        <f t="shared" si="5"/>
        <v>2</v>
      </c>
      <c r="BG29" s="355">
        <f t="shared" si="5"/>
        <v>2</v>
      </c>
      <c r="BH29" s="355">
        <f t="shared" si="5"/>
        <v>2</v>
      </c>
      <c r="BI29" s="355">
        <f t="shared" si="5"/>
        <v>2</v>
      </c>
      <c r="BJ29" s="355">
        <f t="shared" si="5"/>
        <v>2</v>
      </c>
      <c r="BK29" s="355">
        <f t="shared" si="5"/>
        <v>2</v>
      </c>
      <c r="BL29" s="355">
        <f t="shared" si="5"/>
        <v>2</v>
      </c>
      <c r="BM29" s="355">
        <f t="shared" si="5"/>
        <v>2</v>
      </c>
      <c r="BN29" s="355">
        <f t="shared" si="5"/>
        <v>2</v>
      </c>
      <c r="BO29" s="355">
        <f t="shared" si="5"/>
        <v>2</v>
      </c>
      <c r="BP29" s="349"/>
      <c r="BQ29" s="335"/>
    </row>
    <row r="30" spans="1:69" s="14" customFormat="1" hidden="1" outlineLevel="1" x14ac:dyDescent="0.15">
      <c r="A30" s="14" t="s">
        <v>70</v>
      </c>
      <c r="B30" s="335"/>
      <c r="C30" s="20"/>
      <c r="D30" s="338"/>
      <c r="E30" s="338"/>
      <c r="F30" s="338"/>
      <c r="G30" s="355">
        <f>ROUNDUP(SUMIF($E10:$E23,"Y",G10:G23),0)</f>
        <v>0</v>
      </c>
      <c r="H30" s="355">
        <f>ROUNDUP(SUMIF($E10:$E23,"Y",H10:H23),0)</f>
        <v>2</v>
      </c>
      <c r="I30" s="355">
        <f t="shared" ref="I30:BO30" si="6">ROUNDUP(SUMIF($E10:$E23,"Y",I10:I23),0)</f>
        <v>2</v>
      </c>
      <c r="J30" s="355">
        <f t="shared" si="6"/>
        <v>2</v>
      </c>
      <c r="K30" s="355">
        <f t="shared" si="6"/>
        <v>2</v>
      </c>
      <c r="L30" s="355">
        <f t="shared" si="6"/>
        <v>2</v>
      </c>
      <c r="M30" s="355">
        <f t="shared" si="6"/>
        <v>2</v>
      </c>
      <c r="N30" s="355">
        <f t="shared" si="6"/>
        <v>2</v>
      </c>
      <c r="O30" s="355">
        <f t="shared" si="6"/>
        <v>2</v>
      </c>
      <c r="P30" s="355">
        <f t="shared" si="6"/>
        <v>2</v>
      </c>
      <c r="Q30" s="355">
        <f t="shared" si="6"/>
        <v>2</v>
      </c>
      <c r="R30" s="355">
        <f t="shared" si="6"/>
        <v>2</v>
      </c>
      <c r="S30" s="355">
        <f t="shared" si="6"/>
        <v>2</v>
      </c>
      <c r="T30" s="355">
        <f t="shared" si="6"/>
        <v>2</v>
      </c>
      <c r="U30" s="355">
        <f t="shared" si="6"/>
        <v>2</v>
      </c>
      <c r="V30" s="355">
        <f t="shared" si="6"/>
        <v>2</v>
      </c>
      <c r="W30" s="355">
        <f t="shared" si="6"/>
        <v>2</v>
      </c>
      <c r="X30" s="355">
        <f t="shared" si="6"/>
        <v>2</v>
      </c>
      <c r="Y30" s="355">
        <f t="shared" si="6"/>
        <v>2</v>
      </c>
      <c r="Z30" s="355">
        <f t="shared" si="6"/>
        <v>2</v>
      </c>
      <c r="AA30" s="355">
        <f t="shared" si="6"/>
        <v>2</v>
      </c>
      <c r="AB30" s="355">
        <f t="shared" si="6"/>
        <v>2</v>
      </c>
      <c r="AC30" s="355">
        <f t="shared" si="6"/>
        <v>2</v>
      </c>
      <c r="AD30" s="355">
        <f t="shared" si="6"/>
        <v>2</v>
      </c>
      <c r="AE30" s="355">
        <f t="shared" si="6"/>
        <v>2</v>
      </c>
      <c r="AF30" s="355">
        <f t="shared" si="6"/>
        <v>2</v>
      </c>
      <c r="AG30" s="355">
        <f t="shared" si="6"/>
        <v>2</v>
      </c>
      <c r="AH30" s="355">
        <f t="shared" si="6"/>
        <v>2</v>
      </c>
      <c r="AI30" s="355">
        <f t="shared" si="6"/>
        <v>2</v>
      </c>
      <c r="AJ30" s="355">
        <f t="shared" si="6"/>
        <v>2</v>
      </c>
      <c r="AK30" s="355">
        <f t="shared" si="6"/>
        <v>2</v>
      </c>
      <c r="AL30" s="355">
        <f t="shared" si="6"/>
        <v>2</v>
      </c>
      <c r="AM30" s="355">
        <f t="shared" si="6"/>
        <v>2</v>
      </c>
      <c r="AN30" s="355">
        <f t="shared" si="6"/>
        <v>2</v>
      </c>
      <c r="AO30" s="355">
        <f t="shared" si="6"/>
        <v>2</v>
      </c>
      <c r="AP30" s="355">
        <f t="shared" si="6"/>
        <v>2</v>
      </c>
      <c r="AQ30" s="355">
        <f t="shared" si="6"/>
        <v>2</v>
      </c>
      <c r="AR30" s="355">
        <f t="shared" si="6"/>
        <v>2</v>
      </c>
      <c r="AS30" s="355">
        <f t="shared" si="6"/>
        <v>2</v>
      </c>
      <c r="AT30" s="355">
        <f t="shared" si="6"/>
        <v>2</v>
      </c>
      <c r="AU30" s="355">
        <f t="shared" si="6"/>
        <v>2</v>
      </c>
      <c r="AV30" s="355">
        <f t="shared" si="6"/>
        <v>2</v>
      </c>
      <c r="AW30" s="355">
        <f t="shared" si="6"/>
        <v>2</v>
      </c>
      <c r="AX30" s="355">
        <f t="shared" si="6"/>
        <v>2</v>
      </c>
      <c r="AY30" s="355">
        <f t="shared" si="6"/>
        <v>2</v>
      </c>
      <c r="AZ30" s="355">
        <f t="shared" si="6"/>
        <v>2</v>
      </c>
      <c r="BA30" s="355">
        <f t="shared" si="6"/>
        <v>2</v>
      </c>
      <c r="BB30" s="355">
        <f t="shared" si="6"/>
        <v>2</v>
      </c>
      <c r="BC30" s="355">
        <f t="shared" si="6"/>
        <v>2</v>
      </c>
      <c r="BD30" s="355">
        <f t="shared" si="6"/>
        <v>2</v>
      </c>
      <c r="BE30" s="355">
        <f t="shared" si="6"/>
        <v>2</v>
      </c>
      <c r="BF30" s="355">
        <f>ROUNDUP(SUMIF($E10:$E23,"Y",BF10:BF23),0)</f>
        <v>2</v>
      </c>
      <c r="BG30" s="355">
        <f t="shared" si="6"/>
        <v>2</v>
      </c>
      <c r="BH30" s="355">
        <f t="shared" si="6"/>
        <v>2</v>
      </c>
      <c r="BI30" s="355">
        <f t="shared" si="6"/>
        <v>2</v>
      </c>
      <c r="BJ30" s="355">
        <f t="shared" si="6"/>
        <v>2</v>
      </c>
      <c r="BK30" s="355">
        <f t="shared" si="6"/>
        <v>2</v>
      </c>
      <c r="BL30" s="355">
        <f t="shared" si="6"/>
        <v>2</v>
      </c>
      <c r="BM30" s="355">
        <f t="shared" si="6"/>
        <v>2</v>
      </c>
      <c r="BN30" s="355">
        <f t="shared" si="6"/>
        <v>2</v>
      </c>
      <c r="BO30" s="355">
        <f t="shared" si="6"/>
        <v>2</v>
      </c>
      <c r="BP30" s="349"/>
      <c r="BQ30" s="335"/>
    </row>
    <row r="31" spans="1:69" s="14" customFormat="1" hidden="1" outlineLevel="1" x14ac:dyDescent="0.15">
      <c r="A31" s="14" t="s">
        <v>71</v>
      </c>
      <c r="B31" s="335"/>
      <c r="C31" s="20"/>
      <c r="D31" s="338"/>
      <c r="E31" s="338"/>
      <c r="F31" s="338"/>
      <c r="G31" s="355">
        <f>ROUNDUP(SUMIF($F10:$F23,"Y",G10:G23),0)</f>
        <v>0</v>
      </c>
      <c r="H31" s="355">
        <f>ROUNDUP(SUMIF($F10:$F23,"Y",H10:H23),0)</f>
        <v>2</v>
      </c>
      <c r="I31" s="355">
        <f t="shared" ref="I31:BO31" si="7">ROUNDUP(SUMIF($F10:$F23,"Y",I10:I23),0)</f>
        <v>2</v>
      </c>
      <c r="J31" s="355">
        <f t="shared" si="7"/>
        <v>2</v>
      </c>
      <c r="K31" s="355">
        <f t="shared" si="7"/>
        <v>2</v>
      </c>
      <c r="L31" s="355">
        <f t="shared" si="7"/>
        <v>2</v>
      </c>
      <c r="M31" s="355">
        <f t="shared" si="7"/>
        <v>2</v>
      </c>
      <c r="N31" s="355">
        <f t="shared" si="7"/>
        <v>2</v>
      </c>
      <c r="O31" s="355">
        <f t="shared" si="7"/>
        <v>2</v>
      </c>
      <c r="P31" s="355">
        <f t="shared" si="7"/>
        <v>2</v>
      </c>
      <c r="Q31" s="355">
        <f t="shared" si="7"/>
        <v>2</v>
      </c>
      <c r="R31" s="355">
        <f t="shared" si="7"/>
        <v>2</v>
      </c>
      <c r="S31" s="355">
        <f t="shared" si="7"/>
        <v>2</v>
      </c>
      <c r="T31" s="355">
        <f t="shared" si="7"/>
        <v>2</v>
      </c>
      <c r="U31" s="355">
        <f t="shared" si="7"/>
        <v>2</v>
      </c>
      <c r="V31" s="355">
        <f t="shared" si="7"/>
        <v>2</v>
      </c>
      <c r="W31" s="355">
        <f t="shared" si="7"/>
        <v>2</v>
      </c>
      <c r="X31" s="355">
        <f t="shared" si="7"/>
        <v>2</v>
      </c>
      <c r="Y31" s="355">
        <f t="shared" si="7"/>
        <v>2</v>
      </c>
      <c r="Z31" s="355">
        <f t="shared" si="7"/>
        <v>2</v>
      </c>
      <c r="AA31" s="355">
        <f t="shared" si="7"/>
        <v>2</v>
      </c>
      <c r="AB31" s="355">
        <f t="shared" si="7"/>
        <v>2</v>
      </c>
      <c r="AC31" s="355">
        <f t="shared" si="7"/>
        <v>2</v>
      </c>
      <c r="AD31" s="355">
        <f t="shared" si="7"/>
        <v>2</v>
      </c>
      <c r="AE31" s="355">
        <f t="shared" si="7"/>
        <v>2</v>
      </c>
      <c r="AF31" s="355">
        <f t="shared" si="7"/>
        <v>2</v>
      </c>
      <c r="AG31" s="355">
        <f t="shared" si="7"/>
        <v>2</v>
      </c>
      <c r="AH31" s="355">
        <f t="shared" si="7"/>
        <v>2</v>
      </c>
      <c r="AI31" s="355">
        <f t="shared" si="7"/>
        <v>2</v>
      </c>
      <c r="AJ31" s="355">
        <f t="shared" si="7"/>
        <v>2</v>
      </c>
      <c r="AK31" s="355">
        <f t="shared" si="7"/>
        <v>2</v>
      </c>
      <c r="AL31" s="355">
        <f t="shared" si="7"/>
        <v>2</v>
      </c>
      <c r="AM31" s="355">
        <f t="shared" si="7"/>
        <v>2</v>
      </c>
      <c r="AN31" s="355">
        <f t="shared" si="7"/>
        <v>2</v>
      </c>
      <c r="AO31" s="355">
        <f t="shared" si="7"/>
        <v>2</v>
      </c>
      <c r="AP31" s="355">
        <f t="shared" si="7"/>
        <v>2</v>
      </c>
      <c r="AQ31" s="355">
        <f t="shared" si="7"/>
        <v>2</v>
      </c>
      <c r="AR31" s="355">
        <f t="shared" si="7"/>
        <v>2</v>
      </c>
      <c r="AS31" s="355">
        <f t="shared" si="7"/>
        <v>2</v>
      </c>
      <c r="AT31" s="355">
        <f t="shared" si="7"/>
        <v>2</v>
      </c>
      <c r="AU31" s="355">
        <f t="shared" si="7"/>
        <v>2</v>
      </c>
      <c r="AV31" s="355">
        <f t="shared" si="7"/>
        <v>2</v>
      </c>
      <c r="AW31" s="355">
        <f t="shared" si="7"/>
        <v>2</v>
      </c>
      <c r="AX31" s="355">
        <f t="shared" si="7"/>
        <v>2</v>
      </c>
      <c r="AY31" s="355">
        <f t="shared" si="7"/>
        <v>2</v>
      </c>
      <c r="AZ31" s="355">
        <f t="shared" si="7"/>
        <v>2</v>
      </c>
      <c r="BA31" s="355">
        <f t="shared" si="7"/>
        <v>2</v>
      </c>
      <c r="BB31" s="355">
        <f t="shared" si="7"/>
        <v>2</v>
      </c>
      <c r="BC31" s="355">
        <f t="shared" si="7"/>
        <v>2</v>
      </c>
      <c r="BD31" s="355">
        <f t="shared" si="7"/>
        <v>2</v>
      </c>
      <c r="BE31" s="355">
        <f t="shared" si="7"/>
        <v>2</v>
      </c>
      <c r="BF31" s="355">
        <f t="shared" si="7"/>
        <v>2</v>
      </c>
      <c r="BG31" s="355">
        <f t="shared" si="7"/>
        <v>2</v>
      </c>
      <c r="BH31" s="355">
        <f t="shared" si="7"/>
        <v>2</v>
      </c>
      <c r="BI31" s="355">
        <f t="shared" si="7"/>
        <v>2</v>
      </c>
      <c r="BJ31" s="355">
        <f t="shared" si="7"/>
        <v>2</v>
      </c>
      <c r="BK31" s="355">
        <f t="shared" si="7"/>
        <v>2</v>
      </c>
      <c r="BL31" s="355">
        <f t="shared" si="7"/>
        <v>2</v>
      </c>
      <c r="BM31" s="355">
        <f t="shared" si="7"/>
        <v>2</v>
      </c>
      <c r="BN31" s="355">
        <f t="shared" si="7"/>
        <v>2</v>
      </c>
      <c r="BO31" s="355">
        <f t="shared" si="7"/>
        <v>2</v>
      </c>
      <c r="BP31" s="349"/>
      <c r="BQ31" s="335"/>
    </row>
    <row r="32" spans="1:69" s="14" customFormat="1" collapsed="1" x14ac:dyDescent="0.15">
      <c r="B32" s="335"/>
      <c r="C32" s="20"/>
      <c r="D32" s="338"/>
      <c r="E32" s="338"/>
      <c r="F32" s="338"/>
      <c r="G32" s="353"/>
      <c r="H32" s="353"/>
      <c r="I32" s="353"/>
      <c r="J32" s="353"/>
      <c r="K32" s="353"/>
      <c r="L32" s="353"/>
      <c r="M32" s="353"/>
      <c r="N32" s="353"/>
      <c r="O32" s="353"/>
      <c r="P32" s="353"/>
      <c r="Q32" s="353"/>
      <c r="R32" s="353"/>
      <c r="S32" s="353"/>
      <c r="T32" s="353"/>
      <c r="U32" s="353"/>
      <c r="V32" s="353"/>
      <c r="W32" s="353"/>
      <c r="X32" s="353"/>
      <c r="Y32" s="353"/>
      <c r="Z32" s="353"/>
      <c r="AA32" s="353"/>
      <c r="AB32" s="353"/>
      <c r="AC32" s="353"/>
      <c r="AD32" s="353"/>
      <c r="AE32" s="353"/>
      <c r="AF32" s="353"/>
      <c r="AG32" s="353"/>
      <c r="AH32" s="353"/>
      <c r="AI32" s="353"/>
      <c r="AJ32" s="353"/>
      <c r="AK32" s="353"/>
      <c r="AL32" s="353"/>
      <c r="AM32" s="353"/>
      <c r="AN32" s="353"/>
      <c r="AO32" s="353"/>
      <c r="AP32" s="353"/>
      <c r="AQ32" s="353"/>
      <c r="AR32" s="353"/>
      <c r="AS32" s="353"/>
      <c r="AT32" s="353"/>
      <c r="AU32" s="353"/>
      <c r="AV32" s="353"/>
      <c r="AW32" s="353"/>
      <c r="AX32" s="353"/>
      <c r="AY32" s="353"/>
      <c r="AZ32" s="353"/>
      <c r="BA32" s="353"/>
      <c r="BB32" s="353"/>
      <c r="BC32" s="353"/>
      <c r="BD32" s="353"/>
      <c r="BE32" s="353"/>
      <c r="BF32" s="353"/>
      <c r="BG32" s="353"/>
      <c r="BH32" s="353"/>
      <c r="BI32" s="353"/>
      <c r="BJ32" s="353"/>
      <c r="BK32" s="353"/>
      <c r="BL32" s="353"/>
      <c r="BM32" s="353"/>
      <c r="BN32" s="353"/>
      <c r="BO32" s="353"/>
      <c r="BP32" s="349"/>
      <c r="BQ32" s="335"/>
    </row>
    <row r="33" spans="1:69" x14ac:dyDescent="0.15">
      <c r="A33" s="14" t="s">
        <v>1215</v>
      </c>
      <c r="B33" s="333"/>
      <c r="C33" s="142"/>
      <c r="D33" s="338"/>
      <c r="E33" s="338"/>
      <c r="F33" s="338"/>
      <c r="G33" s="354"/>
      <c r="H33" s="354"/>
      <c r="I33" s="354"/>
      <c r="J33" s="354"/>
      <c r="K33" s="354"/>
      <c r="L33" s="354"/>
      <c r="M33" s="354"/>
      <c r="N33" s="354"/>
      <c r="O33" s="354"/>
      <c r="P33" s="354"/>
      <c r="Q33" s="354"/>
      <c r="R33" s="354"/>
      <c r="S33" s="354"/>
      <c r="T33" s="354"/>
      <c r="U33" s="354"/>
      <c r="V33" s="354"/>
      <c r="W33" s="354"/>
      <c r="X33" s="354"/>
      <c r="Y33" s="354"/>
      <c r="Z33" s="354"/>
      <c r="AA33" s="354"/>
      <c r="AB33" s="354"/>
      <c r="AC33" s="354"/>
      <c r="AD33" s="354"/>
      <c r="AE33" s="354"/>
      <c r="AF33" s="354"/>
      <c r="AG33" s="354"/>
      <c r="AH33" s="354"/>
      <c r="AI33" s="354"/>
      <c r="AJ33" s="354"/>
      <c r="AK33" s="354"/>
      <c r="AL33" s="354"/>
      <c r="AM33" s="354"/>
      <c r="AN33" s="354"/>
      <c r="AO33" s="354"/>
      <c r="AP33" s="354"/>
      <c r="AQ33" s="354"/>
      <c r="AR33" s="354"/>
      <c r="AS33" s="354"/>
      <c r="AT33" s="354"/>
      <c r="AU33" s="354"/>
      <c r="AV33" s="354"/>
      <c r="AW33" s="354"/>
      <c r="AX33" s="354"/>
      <c r="AY33" s="354"/>
      <c r="AZ33" s="354"/>
      <c r="BA33" s="354"/>
      <c r="BB33" s="354"/>
      <c r="BC33" s="354"/>
      <c r="BD33" s="354"/>
      <c r="BE33" s="354"/>
      <c r="BF33" s="354"/>
      <c r="BG33" s="354"/>
      <c r="BH33" s="354"/>
      <c r="BI33" s="354"/>
      <c r="BJ33" s="354"/>
      <c r="BK33" s="354"/>
      <c r="BL33" s="354"/>
      <c r="BM33" s="354"/>
      <c r="BN33" s="354"/>
      <c r="BO33" s="354"/>
      <c r="BP33" s="350"/>
      <c r="BQ33" s="352"/>
    </row>
    <row r="34" spans="1:69" hidden="1" outlineLevel="1" x14ac:dyDescent="0.15">
      <c r="A34" s="14"/>
      <c r="B34" s="333"/>
      <c r="C34" s="142"/>
      <c r="D34" s="338"/>
      <c r="E34" s="338"/>
      <c r="F34" s="338"/>
      <c r="G34" s="354"/>
      <c r="H34" s="354"/>
      <c r="I34" s="354"/>
      <c r="J34" s="354"/>
      <c r="K34" s="354"/>
      <c r="L34" s="354"/>
      <c r="M34" s="354"/>
      <c r="N34" s="354"/>
      <c r="O34" s="354"/>
      <c r="P34" s="354"/>
      <c r="Q34" s="354"/>
      <c r="R34" s="354"/>
      <c r="S34" s="354"/>
      <c r="T34" s="354"/>
      <c r="U34" s="354"/>
      <c r="V34" s="354"/>
      <c r="W34" s="354"/>
      <c r="X34" s="354"/>
      <c r="Y34" s="354"/>
      <c r="Z34" s="354"/>
      <c r="AA34" s="354"/>
      <c r="AB34" s="354"/>
      <c r="AC34" s="354"/>
      <c r="AD34" s="354"/>
      <c r="AE34" s="354"/>
      <c r="AF34" s="354"/>
      <c r="AG34" s="354"/>
      <c r="AH34" s="354"/>
      <c r="AI34" s="354"/>
      <c r="AJ34" s="354"/>
      <c r="AK34" s="354"/>
      <c r="AL34" s="354"/>
      <c r="AM34" s="354"/>
      <c r="AN34" s="354"/>
      <c r="AO34" s="354"/>
      <c r="AP34" s="354"/>
      <c r="AQ34" s="354"/>
      <c r="AR34" s="354"/>
      <c r="AS34" s="354"/>
      <c r="AT34" s="354"/>
      <c r="AU34" s="354"/>
      <c r="AV34" s="354"/>
      <c r="AW34" s="354"/>
      <c r="AX34" s="354"/>
      <c r="AY34" s="354"/>
      <c r="AZ34" s="354"/>
      <c r="BA34" s="354"/>
      <c r="BB34" s="354"/>
      <c r="BC34" s="354"/>
      <c r="BD34" s="354"/>
      <c r="BE34" s="354"/>
      <c r="BF34" s="354"/>
      <c r="BG34" s="354"/>
      <c r="BH34" s="354"/>
      <c r="BI34" s="354"/>
      <c r="BJ34" s="354"/>
      <c r="BK34" s="354"/>
      <c r="BL34" s="354"/>
      <c r="BM34" s="354"/>
      <c r="BN34" s="354"/>
      <c r="BO34" s="354"/>
      <c r="BP34" s="350"/>
      <c r="BQ34" s="352"/>
    </row>
    <row r="35" spans="1:69" hidden="1" outlineLevel="1" x14ac:dyDescent="0.15">
      <c r="A35" s="33" t="s">
        <v>19</v>
      </c>
      <c r="B35" s="331">
        <v>90000</v>
      </c>
      <c r="C35" s="265">
        <f>B35/12</f>
        <v>7500</v>
      </c>
      <c r="D35" s="336" t="s">
        <v>64</v>
      </c>
      <c r="E35" s="336" t="s">
        <v>64</v>
      </c>
      <c r="F35" s="336" t="s">
        <v>64</v>
      </c>
      <c r="G35" s="340">
        <v>0</v>
      </c>
      <c r="H35" s="340">
        <v>0</v>
      </c>
      <c r="I35" s="340">
        <v>0</v>
      </c>
      <c r="J35" s="340">
        <v>0</v>
      </c>
      <c r="K35" s="340">
        <v>0</v>
      </c>
      <c r="L35" s="340">
        <v>0</v>
      </c>
      <c r="M35" s="340">
        <v>0</v>
      </c>
      <c r="N35" s="340">
        <v>0</v>
      </c>
      <c r="O35" s="340">
        <v>0</v>
      </c>
      <c r="P35" s="340">
        <v>0</v>
      </c>
      <c r="Q35" s="340">
        <v>0</v>
      </c>
      <c r="R35" s="340">
        <v>0</v>
      </c>
      <c r="S35" s="340">
        <v>0</v>
      </c>
      <c r="T35" s="340">
        <v>0</v>
      </c>
      <c r="U35" s="340">
        <v>0</v>
      </c>
      <c r="V35" s="340">
        <v>0</v>
      </c>
      <c r="W35" s="340">
        <v>0</v>
      </c>
      <c r="X35" s="340">
        <v>0</v>
      </c>
      <c r="Y35" s="340">
        <v>0</v>
      </c>
      <c r="Z35" s="340">
        <v>0</v>
      </c>
      <c r="AA35" s="340">
        <v>0</v>
      </c>
      <c r="AB35" s="340">
        <v>0</v>
      </c>
      <c r="AC35" s="340">
        <v>0</v>
      </c>
      <c r="AD35" s="340">
        <v>0</v>
      </c>
      <c r="AE35" s="340">
        <v>0</v>
      </c>
      <c r="AF35" s="340">
        <v>0</v>
      </c>
      <c r="AG35" s="340">
        <v>0</v>
      </c>
      <c r="AH35" s="340">
        <v>0</v>
      </c>
      <c r="AI35" s="340">
        <v>0</v>
      </c>
      <c r="AJ35" s="340">
        <v>0</v>
      </c>
      <c r="AK35" s="340">
        <v>0</v>
      </c>
      <c r="AL35" s="340">
        <v>0</v>
      </c>
      <c r="AM35" s="340">
        <v>0</v>
      </c>
      <c r="AN35" s="340">
        <v>0</v>
      </c>
      <c r="AO35" s="340">
        <v>0</v>
      </c>
      <c r="AP35" s="340">
        <v>0</v>
      </c>
      <c r="AQ35" s="340">
        <v>0</v>
      </c>
      <c r="AR35" s="340">
        <v>0</v>
      </c>
      <c r="AS35" s="340">
        <v>0</v>
      </c>
      <c r="AT35" s="340">
        <v>0</v>
      </c>
      <c r="AU35" s="340">
        <v>0</v>
      </c>
      <c r="AV35" s="340">
        <v>0</v>
      </c>
      <c r="AW35" s="340">
        <v>0</v>
      </c>
      <c r="AX35" s="340">
        <v>0</v>
      </c>
      <c r="AY35" s="340">
        <v>0</v>
      </c>
      <c r="AZ35" s="340">
        <v>0</v>
      </c>
      <c r="BA35" s="340">
        <v>0</v>
      </c>
      <c r="BB35" s="340">
        <v>0</v>
      </c>
      <c r="BC35" s="340">
        <v>0</v>
      </c>
      <c r="BD35" s="340">
        <v>0</v>
      </c>
      <c r="BE35" s="340">
        <v>0</v>
      </c>
      <c r="BF35" s="340">
        <v>0</v>
      </c>
      <c r="BG35" s="340">
        <v>0</v>
      </c>
      <c r="BH35" s="340">
        <v>0</v>
      </c>
      <c r="BI35" s="340">
        <v>0</v>
      </c>
      <c r="BJ35" s="340">
        <v>0</v>
      </c>
      <c r="BK35" s="340">
        <v>0</v>
      </c>
      <c r="BL35" s="340">
        <v>0</v>
      </c>
      <c r="BM35" s="340">
        <v>0</v>
      </c>
      <c r="BN35" s="340">
        <v>0</v>
      </c>
      <c r="BO35" s="340">
        <v>0</v>
      </c>
      <c r="BP35" s="350"/>
      <c r="BQ35" s="352"/>
    </row>
    <row r="36" spans="1:69" s="18" customFormat="1" hidden="1" outlineLevel="1" x14ac:dyDescent="0.15">
      <c r="A36" s="33" t="s">
        <v>86</v>
      </c>
      <c r="B36" s="331">
        <v>85</v>
      </c>
      <c r="C36" s="265">
        <f>B36*160</f>
        <v>13600</v>
      </c>
      <c r="D36" s="336" t="s">
        <v>91</v>
      </c>
      <c r="E36" s="336" t="s">
        <v>64</v>
      </c>
      <c r="F36" s="336" t="s">
        <v>64</v>
      </c>
      <c r="G36" s="340">
        <v>0</v>
      </c>
      <c r="H36" s="340">
        <v>0</v>
      </c>
      <c r="I36" s="340">
        <v>0</v>
      </c>
      <c r="J36" s="340">
        <v>0</v>
      </c>
      <c r="K36" s="340">
        <v>0</v>
      </c>
      <c r="L36" s="340">
        <v>0</v>
      </c>
      <c r="M36" s="340">
        <v>0</v>
      </c>
      <c r="N36" s="340">
        <v>0</v>
      </c>
      <c r="O36" s="340">
        <v>0</v>
      </c>
      <c r="P36" s="340">
        <v>0</v>
      </c>
      <c r="Q36" s="340">
        <v>0</v>
      </c>
      <c r="R36" s="340">
        <v>0</v>
      </c>
      <c r="S36" s="340">
        <v>0</v>
      </c>
      <c r="T36" s="340">
        <v>0</v>
      </c>
      <c r="U36" s="340">
        <v>0</v>
      </c>
      <c r="V36" s="340">
        <v>0</v>
      </c>
      <c r="W36" s="340">
        <v>0</v>
      </c>
      <c r="X36" s="340">
        <v>0</v>
      </c>
      <c r="Y36" s="340">
        <v>0</v>
      </c>
      <c r="Z36" s="340">
        <v>0</v>
      </c>
      <c r="AA36" s="340">
        <v>0</v>
      </c>
      <c r="AB36" s="340">
        <v>0</v>
      </c>
      <c r="AC36" s="340">
        <v>0</v>
      </c>
      <c r="AD36" s="340">
        <v>0</v>
      </c>
      <c r="AE36" s="340">
        <v>0</v>
      </c>
      <c r="AF36" s="340">
        <v>0</v>
      </c>
      <c r="AG36" s="340">
        <v>0</v>
      </c>
      <c r="AH36" s="340">
        <v>0</v>
      </c>
      <c r="AI36" s="340">
        <v>0</v>
      </c>
      <c r="AJ36" s="340">
        <v>0</v>
      </c>
      <c r="AK36" s="340">
        <v>0</v>
      </c>
      <c r="AL36" s="340">
        <v>0</v>
      </c>
      <c r="AM36" s="340">
        <v>0</v>
      </c>
      <c r="AN36" s="340">
        <v>0</v>
      </c>
      <c r="AO36" s="340">
        <v>0</v>
      </c>
      <c r="AP36" s="340">
        <v>0</v>
      </c>
      <c r="AQ36" s="340">
        <v>0</v>
      </c>
      <c r="AR36" s="340">
        <v>0</v>
      </c>
      <c r="AS36" s="340">
        <v>0</v>
      </c>
      <c r="AT36" s="340">
        <v>0</v>
      </c>
      <c r="AU36" s="340">
        <v>0</v>
      </c>
      <c r="AV36" s="340">
        <v>0</v>
      </c>
      <c r="AW36" s="340">
        <v>0</v>
      </c>
      <c r="AX36" s="340">
        <v>0</v>
      </c>
      <c r="AY36" s="340">
        <v>0</v>
      </c>
      <c r="AZ36" s="340">
        <v>0</v>
      </c>
      <c r="BA36" s="340">
        <v>0</v>
      </c>
      <c r="BB36" s="340">
        <v>0</v>
      </c>
      <c r="BC36" s="340">
        <v>0</v>
      </c>
      <c r="BD36" s="340">
        <v>0</v>
      </c>
      <c r="BE36" s="340">
        <v>0</v>
      </c>
      <c r="BF36" s="340">
        <v>0</v>
      </c>
      <c r="BG36" s="340">
        <v>0</v>
      </c>
      <c r="BH36" s="340">
        <v>0</v>
      </c>
      <c r="BI36" s="340">
        <v>0</v>
      </c>
      <c r="BJ36" s="340">
        <v>0</v>
      </c>
      <c r="BK36" s="340">
        <v>0</v>
      </c>
      <c r="BL36" s="340">
        <v>0</v>
      </c>
      <c r="BM36" s="340">
        <v>0</v>
      </c>
      <c r="BN36" s="340">
        <v>0</v>
      </c>
      <c r="BO36" s="340">
        <v>0</v>
      </c>
      <c r="BP36" s="350"/>
      <c r="BQ36" s="351"/>
    </row>
    <row r="37" spans="1:69" hidden="1" outlineLevel="1" x14ac:dyDescent="0.15">
      <c r="B37" s="331"/>
      <c r="C37" s="266"/>
      <c r="D37" s="337"/>
      <c r="E37" s="337"/>
      <c r="F37" s="337"/>
      <c r="G37" s="340"/>
      <c r="H37" s="340"/>
      <c r="I37" s="340"/>
      <c r="J37" s="340"/>
      <c r="K37" s="340"/>
      <c r="L37" s="340"/>
      <c r="M37" s="340"/>
      <c r="N37" s="340"/>
      <c r="O37" s="340"/>
      <c r="P37" s="340"/>
      <c r="Q37" s="340"/>
      <c r="R37" s="340"/>
      <c r="S37" s="340"/>
      <c r="T37" s="340"/>
      <c r="U37" s="340"/>
      <c r="V37" s="340"/>
      <c r="W37" s="340"/>
      <c r="X37" s="340"/>
      <c r="Y37" s="340"/>
      <c r="Z37" s="340"/>
      <c r="AA37" s="340"/>
      <c r="AB37" s="340"/>
      <c r="AC37" s="340"/>
      <c r="AD37" s="340"/>
      <c r="AE37" s="340"/>
      <c r="AF37" s="340"/>
      <c r="AG37" s="340"/>
      <c r="AH37" s="340"/>
      <c r="AI37" s="340"/>
      <c r="AJ37" s="340"/>
      <c r="AK37" s="340"/>
      <c r="AL37" s="340"/>
      <c r="AM37" s="340"/>
      <c r="AN37" s="340"/>
      <c r="AO37" s="340"/>
      <c r="AP37" s="340"/>
      <c r="AQ37" s="340"/>
      <c r="AR37" s="340"/>
      <c r="AS37" s="340"/>
      <c r="AT37" s="340"/>
      <c r="AU37" s="340"/>
      <c r="AV37" s="340"/>
      <c r="AW37" s="340"/>
      <c r="AX37" s="340"/>
      <c r="AY37" s="340"/>
      <c r="AZ37" s="340"/>
      <c r="BA37" s="340"/>
      <c r="BB37" s="340"/>
      <c r="BC37" s="340"/>
      <c r="BD37" s="340"/>
      <c r="BE37" s="340"/>
      <c r="BF37" s="340"/>
      <c r="BG37" s="340"/>
      <c r="BH37" s="340"/>
      <c r="BI37" s="340"/>
      <c r="BJ37" s="340"/>
      <c r="BK37" s="340"/>
      <c r="BL37" s="340"/>
      <c r="BM37" s="340"/>
      <c r="BN37" s="340"/>
      <c r="BO37" s="340"/>
      <c r="BP37" s="350"/>
      <c r="BQ37" s="352"/>
    </row>
    <row r="38" spans="1:69" hidden="1" outlineLevel="1" x14ac:dyDescent="0.15">
      <c r="A38" s="33" t="s">
        <v>1226</v>
      </c>
      <c r="B38" s="331">
        <f>2000000*12</f>
        <v>24000000</v>
      </c>
      <c r="C38" s="265">
        <f>B38/12</f>
        <v>2000000</v>
      </c>
      <c r="D38" s="336" t="s">
        <v>64</v>
      </c>
      <c r="E38" s="336" t="s">
        <v>64</v>
      </c>
      <c r="F38" s="336" t="s">
        <v>64</v>
      </c>
      <c r="G38" s="340">
        <v>0</v>
      </c>
      <c r="H38" s="340">
        <v>0</v>
      </c>
      <c r="I38" s="340">
        <v>0</v>
      </c>
      <c r="J38" s="340">
        <v>0</v>
      </c>
      <c r="K38" s="340">
        <v>0</v>
      </c>
      <c r="L38" s="340">
        <v>0</v>
      </c>
      <c r="M38" s="340">
        <v>0</v>
      </c>
      <c r="N38" s="340">
        <v>0</v>
      </c>
      <c r="O38" s="340">
        <v>0</v>
      </c>
      <c r="P38" s="340">
        <v>0</v>
      </c>
      <c r="Q38" s="340">
        <v>0</v>
      </c>
      <c r="R38" s="340">
        <v>0</v>
      </c>
      <c r="S38" s="340">
        <v>0</v>
      </c>
      <c r="T38" s="340">
        <v>0</v>
      </c>
      <c r="U38" s="340">
        <v>0</v>
      </c>
      <c r="V38" s="340">
        <v>0</v>
      </c>
      <c r="W38" s="340">
        <v>0</v>
      </c>
      <c r="X38" s="340">
        <v>0</v>
      </c>
      <c r="Y38" s="340">
        <v>0</v>
      </c>
      <c r="Z38" s="340">
        <v>0</v>
      </c>
      <c r="AA38" s="340">
        <v>0</v>
      </c>
      <c r="AB38" s="340">
        <v>0</v>
      </c>
      <c r="AC38" s="340">
        <v>0</v>
      </c>
      <c r="AD38" s="340">
        <v>0</v>
      </c>
      <c r="AE38" s="340">
        <v>0</v>
      </c>
      <c r="AF38" s="340">
        <v>0</v>
      </c>
      <c r="AG38" s="340">
        <v>0</v>
      </c>
      <c r="AH38" s="340">
        <v>0</v>
      </c>
      <c r="AI38" s="340">
        <v>0</v>
      </c>
      <c r="AJ38" s="340">
        <v>0</v>
      </c>
      <c r="AK38" s="340">
        <v>0</v>
      </c>
      <c r="AL38" s="340">
        <v>0</v>
      </c>
      <c r="AM38" s="340">
        <v>0</v>
      </c>
      <c r="AN38" s="340">
        <v>0</v>
      </c>
      <c r="AO38" s="340">
        <v>0</v>
      </c>
      <c r="AP38" s="340">
        <v>0</v>
      </c>
      <c r="AQ38" s="340">
        <v>0</v>
      </c>
      <c r="AR38" s="340">
        <v>0</v>
      </c>
      <c r="AS38" s="340">
        <v>0</v>
      </c>
      <c r="AT38" s="340">
        <v>0</v>
      </c>
      <c r="AU38" s="340">
        <v>0</v>
      </c>
      <c r="AV38" s="340">
        <v>0</v>
      </c>
      <c r="AW38" s="340">
        <v>0</v>
      </c>
      <c r="AX38" s="340">
        <v>0</v>
      </c>
      <c r="AY38" s="340">
        <v>0</v>
      </c>
      <c r="AZ38" s="340">
        <v>0</v>
      </c>
      <c r="BA38" s="340">
        <v>0</v>
      </c>
      <c r="BB38" s="340">
        <v>0</v>
      </c>
      <c r="BC38" s="340">
        <v>0</v>
      </c>
      <c r="BD38" s="340">
        <v>0</v>
      </c>
      <c r="BE38" s="340">
        <v>0</v>
      </c>
      <c r="BF38" s="340">
        <v>0</v>
      </c>
      <c r="BG38" s="340">
        <v>0</v>
      </c>
      <c r="BH38" s="340">
        <v>0</v>
      </c>
      <c r="BI38" s="340">
        <v>0</v>
      </c>
      <c r="BJ38" s="340">
        <v>0</v>
      </c>
      <c r="BK38" s="340">
        <v>0</v>
      </c>
      <c r="BL38" s="340">
        <v>0</v>
      </c>
      <c r="BM38" s="340">
        <v>0</v>
      </c>
      <c r="BN38" s="340">
        <v>0</v>
      </c>
      <c r="BO38" s="340">
        <v>0</v>
      </c>
      <c r="BP38" s="350"/>
      <c r="BQ38" s="352"/>
    </row>
    <row r="39" spans="1:69" s="18" customFormat="1" hidden="1" outlineLevel="1" x14ac:dyDescent="0.15">
      <c r="A39" s="33" t="s">
        <v>86</v>
      </c>
      <c r="B39" s="331">
        <f>2000000/160</f>
        <v>12500</v>
      </c>
      <c r="C39" s="265">
        <f>B39*160</f>
        <v>2000000</v>
      </c>
      <c r="D39" s="336" t="s">
        <v>91</v>
      </c>
      <c r="E39" s="336" t="s">
        <v>64</v>
      </c>
      <c r="F39" s="336" t="s">
        <v>64</v>
      </c>
      <c r="G39" s="340">
        <v>0</v>
      </c>
      <c r="H39" s="340">
        <v>0.5</v>
      </c>
      <c r="I39" s="340">
        <v>0.5</v>
      </c>
      <c r="J39" s="340">
        <v>0.5</v>
      </c>
      <c r="K39" s="340">
        <v>0.5</v>
      </c>
      <c r="L39" s="340">
        <v>0.5</v>
      </c>
      <c r="M39" s="340">
        <v>0.5</v>
      </c>
      <c r="N39" s="340">
        <v>0.5</v>
      </c>
      <c r="O39" s="340">
        <v>0.5</v>
      </c>
      <c r="P39" s="340">
        <v>0.5</v>
      </c>
      <c r="Q39" s="340">
        <v>0.5</v>
      </c>
      <c r="R39" s="340">
        <v>0.5</v>
      </c>
      <c r="S39" s="340">
        <v>0.5</v>
      </c>
      <c r="T39" s="340">
        <v>0.5</v>
      </c>
      <c r="U39" s="340">
        <v>0.5</v>
      </c>
      <c r="V39" s="340">
        <v>0.5</v>
      </c>
      <c r="W39" s="340">
        <v>0.5</v>
      </c>
      <c r="X39" s="340">
        <v>0.5</v>
      </c>
      <c r="Y39" s="340">
        <v>0.5</v>
      </c>
      <c r="Z39" s="340">
        <v>0.5</v>
      </c>
      <c r="AA39" s="340">
        <v>0.5</v>
      </c>
      <c r="AB39" s="340">
        <v>0.5</v>
      </c>
      <c r="AC39" s="340">
        <v>0.5</v>
      </c>
      <c r="AD39" s="340">
        <v>0.5</v>
      </c>
      <c r="AE39" s="340">
        <v>0.5</v>
      </c>
      <c r="AF39" s="340"/>
      <c r="AG39" s="340"/>
      <c r="AH39" s="340"/>
      <c r="AI39" s="340"/>
      <c r="AJ39" s="340"/>
      <c r="AK39" s="340"/>
      <c r="AL39" s="340"/>
      <c r="AM39" s="340"/>
      <c r="AN39" s="340"/>
      <c r="AO39" s="340"/>
      <c r="AP39" s="340"/>
      <c r="AQ39" s="340"/>
      <c r="AR39" s="340"/>
      <c r="AS39" s="340"/>
      <c r="AT39" s="340"/>
      <c r="AU39" s="340"/>
      <c r="AV39" s="340"/>
      <c r="AW39" s="340"/>
      <c r="AX39" s="340"/>
      <c r="AY39" s="340"/>
      <c r="AZ39" s="340"/>
      <c r="BA39" s="340"/>
      <c r="BB39" s="340"/>
      <c r="BC39" s="340"/>
      <c r="BD39" s="340"/>
      <c r="BE39" s="340"/>
      <c r="BF39" s="340"/>
      <c r="BG39" s="340"/>
      <c r="BH39" s="340"/>
      <c r="BI39" s="340"/>
      <c r="BJ39" s="340"/>
      <c r="BK39" s="340"/>
      <c r="BL39" s="340"/>
      <c r="BM39" s="340"/>
      <c r="BN39" s="340"/>
      <c r="BO39" s="340"/>
      <c r="BP39" s="350"/>
      <c r="BQ39" s="351"/>
    </row>
    <row r="40" spans="1:69" hidden="1" outlineLevel="1" x14ac:dyDescent="0.15">
      <c r="B40" s="341"/>
      <c r="C40" s="142"/>
      <c r="D40" s="345"/>
      <c r="E40" s="345"/>
      <c r="F40" s="345"/>
      <c r="G40" s="340"/>
      <c r="H40" s="340"/>
      <c r="I40" s="340"/>
      <c r="J40" s="340"/>
      <c r="K40" s="340"/>
      <c r="L40" s="340"/>
      <c r="M40" s="340"/>
      <c r="N40" s="340"/>
      <c r="O40" s="340"/>
      <c r="P40" s="340"/>
      <c r="Q40" s="340"/>
      <c r="R40" s="340"/>
      <c r="S40" s="340"/>
      <c r="T40" s="340"/>
      <c r="U40" s="340"/>
      <c r="V40" s="340"/>
      <c r="W40" s="340"/>
      <c r="X40" s="340"/>
      <c r="Y40" s="340"/>
      <c r="Z40" s="340"/>
      <c r="AA40" s="340"/>
      <c r="AB40" s="340"/>
      <c r="AC40" s="340"/>
      <c r="AD40" s="340"/>
      <c r="AE40" s="340"/>
      <c r="AF40" s="340"/>
      <c r="AG40" s="340"/>
      <c r="AH40" s="340"/>
      <c r="AI40" s="340"/>
      <c r="AJ40" s="340"/>
      <c r="AK40" s="340"/>
      <c r="AL40" s="340"/>
      <c r="AM40" s="340"/>
      <c r="AN40" s="340"/>
      <c r="AO40" s="340"/>
      <c r="AP40" s="340"/>
      <c r="AQ40" s="340"/>
      <c r="AR40" s="340"/>
      <c r="AS40" s="340"/>
      <c r="AT40" s="340"/>
      <c r="AU40" s="340"/>
      <c r="AV40" s="340"/>
      <c r="AW40" s="340"/>
      <c r="AX40" s="340"/>
      <c r="AY40" s="340"/>
      <c r="AZ40" s="340"/>
      <c r="BA40" s="340"/>
      <c r="BB40" s="340"/>
      <c r="BC40" s="340"/>
      <c r="BD40" s="340"/>
      <c r="BE40" s="340"/>
      <c r="BF40" s="340"/>
      <c r="BG40" s="340"/>
      <c r="BH40" s="340"/>
      <c r="BI40" s="340"/>
      <c r="BJ40" s="340"/>
      <c r="BK40" s="340"/>
      <c r="BL40" s="340"/>
      <c r="BM40" s="340"/>
      <c r="BN40" s="340"/>
      <c r="BO40" s="340"/>
      <c r="BP40" s="350"/>
      <c r="BQ40" s="352"/>
    </row>
    <row r="41" spans="1:69" hidden="1" outlineLevel="1" x14ac:dyDescent="0.15">
      <c r="A41" s="33" t="s">
        <v>1227</v>
      </c>
      <c r="B41" s="331">
        <f>2000000*12</f>
        <v>24000000</v>
      </c>
      <c r="C41" s="265">
        <f>B41/12</f>
        <v>2000000</v>
      </c>
      <c r="D41" s="336" t="s">
        <v>91</v>
      </c>
      <c r="E41" s="336" t="s">
        <v>64</v>
      </c>
      <c r="F41" s="336" t="s">
        <v>64</v>
      </c>
      <c r="G41" s="340">
        <v>0</v>
      </c>
      <c r="H41" s="340">
        <v>0</v>
      </c>
      <c r="I41" s="340">
        <v>0</v>
      </c>
      <c r="J41" s="340">
        <v>0</v>
      </c>
      <c r="K41" s="340">
        <v>0</v>
      </c>
      <c r="L41" s="340">
        <v>0</v>
      </c>
      <c r="M41" s="340">
        <v>0</v>
      </c>
      <c r="N41" s="340">
        <v>0</v>
      </c>
      <c r="O41" s="340">
        <v>0</v>
      </c>
      <c r="P41" s="340">
        <v>0</v>
      </c>
      <c r="Q41" s="340">
        <v>0</v>
      </c>
      <c r="R41" s="340">
        <v>0</v>
      </c>
      <c r="S41" s="340">
        <v>0</v>
      </c>
      <c r="T41" s="340">
        <v>0</v>
      </c>
      <c r="U41" s="340">
        <v>0</v>
      </c>
      <c r="V41" s="340">
        <v>0</v>
      </c>
      <c r="W41" s="340">
        <v>0</v>
      </c>
      <c r="X41" s="340">
        <v>0</v>
      </c>
      <c r="Y41" s="340">
        <v>0</v>
      </c>
      <c r="Z41" s="340">
        <v>0</v>
      </c>
      <c r="AA41" s="340">
        <v>0</v>
      </c>
      <c r="AB41" s="340">
        <v>0</v>
      </c>
      <c r="AC41" s="340">
        <v>0</v>
      </c>
      <c r="AD41" s="340">
        <v>0</v>
      </c>
      <c r="AE41" s="340">
        <v>0</v>
      </c>
      <c r="AF41" s="340">
        <v>0</v>
      </c>
      <c r="AG41" s="340">
        <v>0</v>
      </c>
      <c r="AH41" s="340">
        <v>0</v>
      </c>
      <c r="AI41" s="340">
        <v>0</v>
      </c>
      <c r="AJ41" s="340">
        <v>0</v>
      </c>
      <c r="AK41" s="340">
        <v>0</v>
      </c>
      <c r="AL41" s="340">
        <v>0</v>
      </c>
      <c r="AM41" s="340">
        <v>0</v>
      </c>
      <c r="AN41" s="340">
        <v>0</v>
      </c>
      <c r="AO41" s="340">
        <v>0</v>
      </c>
      <c r="AP41" s="340">
        <v>0</v>
      </c>
      <c r="AQ41" s="340">
        <v>0</v>
      </c>
      <c r="AR41" s="340">
        <v>0</v>
      </c>
      <c r="AS41" s="340">
        <v>0</v>
      </c>
      <c r="AT41" s="340">
        <v>0</v>
      </c>
      <c r="AU41" s="340">
        <v>0</v>
      </c>
      <c r="AV41" s="340">
        <v>0</v>
      </c>
      <c r="AW41" s="340">
        <v>0</v>
      </c>
      <c r="AX41" s="340">
        <v>0</v>
      </c>
      <c r="AY41" s="340">
        <v>0</v>
      </c>
      <c r="AZ41" s="340">
        <v>0</v>
      </c>
      <c r="BA41" s="340">
        <v>0</v>
      </c>
      <c r="BB41" s="340">
        <v>0</v>
      </c>
      <c r="BC41" s="340">
        <v>0</v>
      </c>
      <c r="BD41" s="340">
        <v>0</v>
      </c>
      <c r="BE41" s="340">
        <v>0</v>
      </c>
      <c r="BF41" s="340">
        <v>0</v>
      </c>
      <c r="BG41" s="340">
        <v>0</v>
      </c>
      <c r="BH41" s="340">
        <v>0</v>
      </c>
      <c r="BI41" s="340">
        <v>0</v>
      </c>
      <c r="BJ41" s="340">
        <v>0</v>
      </c>
      <c r="BK41" s="340">
        <v>0</v>
      </c>
      <c r="BL41" s="340">
        <v>0</v>
      </c>
      <c r="BM41" s="340">
        <v>0</v>
      </c>
      <c r="BN41" s="340">
        <v>0</v>
      </c>
      <c r="BO41" s="340">
        <v>0</v>
      </c>
      <c r="BP41" s="350"/>
      <c r="BQ41" s="352"/>
    </row>
    <row r="42" spans="1:69" s="18" customFormat="1" hidden="1" outlineLevel="1" x14ac:dyDescent="0.15">
      <c r="A42" s="33" t="s">
        <v>86</v>
      </c>
      <c r="B42" s="331">
        <f>2000000/160</f>
        <v>12500</v>
      </c>
      <c r="C42" s="265">
        <f>B42*160</f>
        <v>2000000</v>
      </c>
      <c r="D42" s="336" t="s">
        <v>91</v>
      </c>
      <c r="E42" s="336" t="s">
        <v>64</v>
      </c>
      <c r="F42" s="336" t="s">
        <v>64</v>
      </c>
      <c r="G42" s="340">
        <v>0</v>
      </c>
      <c r="H42" s="340">
        <v>0.5</v>
      </c>
      <c r="I42" s="340">
        <v>0.5</v>
      </c>
      <c r="J42" s="340">
        <v>0.5</v>
      </c>
      <c r="K42" s="340">
        <v>0.5</v>
      </c>
      <c r="L42" s="340">
        <v>0.5</v>
      </c>
      <c r="M42" s="340">
        <v>0.5</v>
      </c>
      <c r="N42" s="340">
        <v>0.5</v>
      </c>
      <c r="O42" s="340">
        <v>0.5</v>
      </c>
      <c r="P42" s="340">
        <v>0.5</v>
      </c>
      <c r="Q42" s="340">
        <v>0.5</v>
      </c>
      <c r="R42" s="340">
        <v>0.5</v>
      </c>
      <c r="S42" s="340">
        <v>0.5</v>
      </c>
      <c r="T42" s="340">
        <v>0.5</v>
      </c>
      <c r="U42" s="340">
        <v>0.5</v>
      </c>
      <c r="V42" s="340">
        <v>0.5</v>
      </c>
      <c r="W42" s="340">
        <v>0.5</v>
      </c>
      <c r="X42" s="340">
        <v>0.5</v>
      </c>
      <c r="Y42" s="340">
        <v>0.5</v>
      </c>
      <c r="Z42" s="340">
        <v>0.5</v>
      </c>
      <c r="AA42" s="340">
        <v>0.5</v>
      </c>
      <c r="AB42" s="340">
        <v>0.5</v>
      </c>
      <c r="AC42" s="340">
        <v>0.5</v>
      </c>
      <c r="AD42" s="340">
        <v>0.5</v>
      </c>
      <c r="AE42" s="340">
        <v>0.5</v>
      </c>
      <c r="AF42" s="340">
        <v>0</v>
      </c>
      <c r="AG42" s="340">
        <v>0</v>
      </c>
      <c r="AH42" s="340">
        <v>0</v>
      </c>
      <c r="AI42" s="340">
        <v>0</v>
      </c>
      <c r="AJ42" s="340">
        <v>0</v>
      </c>
      <c r="AK42" s="340">
        <v>0</v>
      </c>
      <c r="AL42" s="340">
        <v>0</v>
      </c>
      <c r="AM42" s="340">
        <v>0</v>
      </c>
      <c r="AN42" s="340">
        <v>0</v>
      </c>
      <c r="AO42" s="340">
        <v>0</v>
      </c>
      <c r="AP42" s="340">
        <v>0</v>
      </c>
      <c r="AQ42" s="340">
        <v>0</v>
      </c>
      <c r="AR42" s="340">
        <v>0</v>
      </c>
      <c r="AS42" s="340">
        <v>0</v>
      </c>
      <c r="AT42" s="340">
        <v>0</v>
      </c>
      <c r="AU42" s="340">
        <v>0</v>
      </c>
      <c r="AV42" s="340">
        <v>0</v>
      </c>
      <c r="AW42" s="340">
        <v>0</v>
      </c>
      <c r="AX42" s="340">
        <v>0</v>
      </c>
      <c r="AY42" s="340">
        <v>0</v>
      </c>
      <c r="AZ42" s="340">
        <v>0</v>
      </c>
      <c r="BA42" s="340">
        <v>0</v>
      </c>
      <c r="BB42" s="340">
        <v>0</v>
      </c>
      <c r="BC42" s="340">
        <v>0</v>
      </c>
      <c r="BD42" s="340">
        <v>0</v>
      </c>
      <c r="BE42" s="340">
        <v>0</v>
      </c>
      <c r="BF42" s="340">
        <v>0</v>
      </c>
      <c r="BG42" s="340">
        <v>0</v>
      </c>
      <c r="BH42" s="340">
        <v>0</v>
      </c>
      <c r="BI42" s="340">
        <v>0</v>
      </c>
      <c r="BJ42" s="340">
        <v>0</v>
      </c>
      <c r="BK42" s="340">
        <v>0</v>
      </c>
      <c r="BL42" s="340">
        <v>0</v>
      </c>
      <c r="BM42" s="340">
        <v>0</v>
      </c>
      <c r="BN42" s="340">
        <v>0</v>
      </c>
      <c r="BO42" s="340">
        <v>0</v>
      </c>
      <c r="BP42" s="350"/>
      <c r="BQ42" s="351"/>
    </row>
    <row r="43" spans="1:69" hidden="1" outlineLevel="1" x14ac:dyDescent="0.15">
      <c r="B43" s="331"/>
      <c r="C43" s="266"/>
      <c r="D43" s="337"/>
      <c r="E43" s="337"/>
      <c r="F43" s="337"/>
      <c r="G43" s="340"/>
      <c r="H43" s="340"/>
      <c r="I43" s="340"/>
      <c r="J43" s="340"/>
      <c r="K43" s="340"/>
      <c r="L43" s="340"/>
      <c r="M43" s="340"/>
      <c r="N43" s="340"/>
      <c r="O43" s="340"/>
      <c r="P43" s="340"/>
      <c r="Q43" s="340"/>
      <c r="R43" s="340"/>
      <c r="S43" s="340"/>
      <c r="T43" s="340"/>
      <c r="U43" s="340"/>
      <c r="V43" s="340"/>
      <c r="W43" s="340"/>
      <c r="X43" s="340"/>
      <c r="Y43" s="340"/>
      <c r="Z43" s="340"/>
      <c r="AA43" s="340"/>
      <c r="AB43" s="340"/>
      <c r="AC43" s="340"/>
      <c r="AD43" s="340"/>
      <c r="AE43" s="340"/>
      <c r="AF43" s="340"/>
      <c r="AG43" s="340"/>
      <c r="AH43" s="340"/>
      <c r="AI43" s="340"/>
      <c r="AJ43" s="340"/>
      <c r="AK43" s="340"/>
      <c r="AL43" s="340"/>
      <c r="AM43" s="340"/>
      <c r="AN43" s="340"/>
      <c r="AO43" s="340"/>
      <c r="AP43" s="340"/>
      <c r="AQ43" s="340"/>
      <c r="AR43" s="340"/>
      <c r="AS43" s="340"/>
      <c r="AT43" s="340"/>
      <c r="AU43" s="340"/>
      <c r="AV43" s="340"/>
      <c r="AW43" s="340"/>
      <c r="AX43" s="340"/>
      <c r="AY43" s="340"/>
      <c r="AZ43" s="340"/>
      <c r="BA43" s="340"/>
      <c r="BB43" s="340"/>
      <c r="BC43" s="340"/>
      <c r="BD43" s="340"/>
      <c r="BE43" s="340"/>
      <c r="BF43" s="340"/>
      <c r="BG43" s="340"/>
      <c r="BH43" s="340"/>
      <c r="BI43" s="340"/>
      <c r="BJ43" s="340"/>
      <c r="BK43" s="340"/>
      <c r="BL43" s="340"/>
      <c r="BM43" s="340"/>
      <c r="BN43" s="340"/>
      <c r="BO43" s="340"/>
      <c r="BP43" s="350"/>
      <c r="BQ43" s="352"/>
    </row>
    <row r="44" spans="1:69" hidden="1" outlineLevel="1" x14ac:dyDescent="0.15">
      <c r="A44" s="33" t="s">
        <v>72</v>
      </c>
      <c r="B44" s="331">
        <v>80000</v>
      </c>
      <c r="C44" s="265">
        <f>B44/12</f>
        <v>6666.666666666667</v>
      </c>
      <c r="D44" s="336" t="s">
        <v>64</v>
      </c>
      <c r="E44" s="336" t="s">
        <v>64</v>
      </c>
      <c r="F44" s="336" t="s">
        <v>64</v>
      </c>
      <c r="G44" s="340">
        <v>0</v>
      </c>
      <c r="H44" s="340">
        <v>0</v>
      </c>
      <c r="I44" s="340">
        <v>0</v>
      </c>
      <c r="J44" s="340">
        <v>0</v>
      </c>
      <c r="K44" s="340">
        <v>0</v>
      </c>
      <c r="L44" s="340">
        <v>0</v>
      </c>
      <c r="M44" s="340">
        <v>0</v>
      </c>
      <c r="N44" s="340">
        <v>0</v>
      </c>
      <c r="O44" s="340">
        <v>0</v>
      </c>
      <c r="P44" s="340">
        <v>0</v>
      </c>
      <c r="Q44" s="340">
        <v>0</v>
      </c>
      <c r="R44" s="340">
        <v>0</v>
      </c>
      <c r="S44" s="340">
        <v>0</v>
      </c>
      <c r="T44" s="340">
        <v>0</v>
      </c>
      <c r="U44" s="340">
        <v>0</v>
      </c>
      <c r="V44" s="340">
        <v>0</v>
      </c>
      <c r="W44" s="340">
        <v>0</v>
      </c>
      <c r="X44" s="340">
        <v>0</v>
      </c>
      <c r="Y44" s="340">
        <v>0</v>
      </c>
      <c r="Z44" s="340">
        <v>0</v>
      </c>
      <c r="AA44" s="340">
        <v>0</v>
      </c>
      <c r="AB44" s="340">
        <v>0</v>
      </c>
      <c r="AC44" s="340">
        <v>0</v>
      </c>
      <c r="AD44" s="340">
        <v>0</v>
      </c>
      <c r="AE44" s="340">
        <v>0</v>
      </c>
      <c r="AF44" s="340">
        <v>0</v>
      </c>
      <c r="AG44" s="340">
        <v>0</v>
      </c>
      <c r="AH44" s="340">
        <v>0</v>
      </c>
      <c r="AI44" s="340">
        <v>0</v>
      </c>
      <c r="AJ44" s="340">
        <v>0</v>
      </c>
      <c r="AK44" s="340">
        <v>0</v>
      </c>
      <c r="AL44" s="340">
        <v>0</v>
      </c>
      <c r="AM44" s="340">
        <v>0</v>
      </c>
      <c r="AN44" s="340">
        <v>0</v>
      </c>
      <c r="AO44" s="340">
        <v>0</v>
      </c>
      <c r="AP44" s="340">
        <v>0</v>
      </c>
      <c r="AQ44" s="340">
        <v>0</v>
      </c>
      <c r="AR44" s="340">
        <v>0</v>
      </c>
      <c r="AS44" s="340">
        <v>0</v>
      </c>
      <c r="AT44" s="340">
        <v>0</v>
      </c>
      <c r="AU44" s="340">
        <v>0</v>
      </c>
      <c r="AV44" s="340">
        <v>0</v>
      </c>
      <c r="AW44" s="340">
        <v>0</v>
      </c>
      <c r="AX44" s="340">
        <v>0</v>
      </c>
      <c r="AY44" s="340">
        <v>0</v>
      </c>
      <c r="AZ44" s="340">
        <v>0</v>
      </c>
      <c r="BA44" s="340">
        <v>0</v>
      </c>
      <c r="BB44" s="340">
        <v>0</v>
      </c>
      <c r="BC44" s="340">
        <v>0</v>
      </c>
      <c r="BD44" s="340">
        <v>0</v>
      </c>
      <c r="BE44" s="340">
        <v>0</v>
      </c>
      <c r="BF44" s="340">
        <v>0</v>
      </c>
      <c r="BG44" s="340">
        <v>0</v>
      </c>
      <c r="BH44" s="340">
        <v>0</v>
      </c>
      <c r="BI44" s="340">
        <v>0</v>
      </c>
      <c r="BJ44" s="340">
        <v>0</v>
      </c>
      <c r="BK44" s="340">
        <v>0</v>
      </c>
      <c r="BL44" s="340">
        <v>0</v>
      </c>
      <c r="BM44" s="340">
        <v>0</v>
      </c>
      <c r="BN44" s="340">
        <v>0</v>
      </c>
      <c r="BO44" s="340">
        <v>0</v>
      </c>
      <c r="BP44" s="350"/>
      <c r="BQ44" s="352"/>
    </row>
    <row r="45" spans="1:69" hidden="1" outlineLevel="1" x14ac:dyDescent="0.15">
      <c r="A45" s="33" t="s">
        <v>86</v>
      </c>
      <c r="B45" s="331">
        <v>85</v>
      </c>
      <c r="C45" s="265">
        <f>B45*160</f>
        <v>13600</v>
      </c>
      <c r="D45" s="336" t="s">
        <v>91</v>
      </c>
      <c r="E45" s="336" t="s">
        <v>64</v>
      </c>
      <c r="F45" s="336" t="s">
        <v>64</v>
      </c>
      <c r="G45" s="340">
        <v>0</v>
      </c>
      <c r="H45" s="340">
        <v>0</v>
      </c>
      <c r="I45" s="340">
        <v>0</v>
      </c>
      <c r="J45" s="340">
        <v>0</v>
      </c>
      <c r="K45" s="340">
        <v>0</v>
      </c>
      <c r="L45" s="340">
        <v>0</v>
      </c>
      <c r="M45" s="340">
        <v>0</v>
      </c>
      <c r="N45" s="340">
        <v>0</v>
      </c>
      <c r="O45" s="340">
        <v>0</v>
      </c>
      <c r="P45" s="340">
        <v>0</v>
      </c>
      <c r="Q45" s="340">
        <v>0</v>
      </c>
      <c r="R45" s="340">
        <v>0</v>
      </c>
      <c r="S45" s="340">
        <v>0</v>
      </c>
      <c r="T45" s="340">
        <v>0</v>
      </c>
      <c r="U45" s="340">
        <v>0</v>
      </c>
      <c r="V45" s="340">
        <v>0</v>
      </c>
      <c r="W45" s="340">
        <v>0</v>
      </c>
      <c r="X45" s="340">
        <v>0</v>
      </c>
      <c r="Y45" s="340">
        <v>0</v>
      </c>
      <c r="Z45" s="340">
        <v>0</v>
      </c>
      <c r="AA45" s="340">
        <v>0</v>
      </c>
      <c r="AB45" s="340">
        <v>0</v>
      </c>
      <c r="AC45" s="340">
        <v>0</v>
      </c>
      <c r="AD45" s="340">
        <v>0</v>
      </c>
      <c r="AE45" s="340">
        <v>0</v>
      </c>
      <c r="AF45" s="340">
        <v>0</v>
      </c>
      <c r="AG45" s="340">
        <v>0</v>
      </c>
      <c r="AH45" s="340">
        <v>0</v>
      </c>
      <c r="AI45" s="340">
        <v>0</v>
      </c>
      <c r="AJ45" s="340">
        <v>0</v>
      </c>
      <c r="AK45" s="340">
        <v>0</v>
      </c>
      <c r="AL45" s="340">
        <v>0</v>
      </c>
      <c r="AM45" s="340">
        <v>0</v>
      </c>
      <c r="AN45" s="340">
        <v>0</v>
      </c>
      <c r="AO45" s="340">
        <v>0</v>
      </c>
      <c r="AP45" s="340">
        <v>0</v>
      </c>
      <c r="AQ45" s="340">
        <v>0</v>
      </c>
      <c r="AR45" s="340">
        <v>0</v>
      </c>
      <c r="AS45" s="340">
        <v>0</v>
      </c>
      <c r="AT45" s="340">
        <v>0</v>
      </c>
      <c r="AU45" s="340">
        <v>0</v>
      </c>
      <c r="AV45" s="340">
        <v>0</v>
      </c>
      <c r="AW45" s="340">
        <v>0</v>
      </c>
      <c r="AX45" s="340">
        <v>0</v>
      </c>
      <c r="AY45" s="340">
        <v>0</v>
      </c>
      <c r="AZ45" s="340">
        <v>0</v>
      </c>
      <c r="BA45" s="340">
        <v>0</v>
      </c>
      <c r="BB45" s="340">
        <v>0</v>
      </c>
      <c r="BC45" s="340">
        <v>0</v>
      </c>
      <c r="BD45" s="340">
        <v>0</v>
      </c>
      <c r="BE45" s="340">
        <v>0</v>
      </c>
      <c r="BF45" s="340">
        <v>0</v>
      </c>
      <c r="BG45" s="340">
        <v>0</v>
      </c>
      <c r="BH45" s="340">
        <v>0</v>
      </c>
      <c r="BI45" s="340">
        <v>0</v>
      </c>
      <c r="BJ45" s="340">
        <v>0</v>
      </c>
      <c r="BK45" s="340">
        <v>0</v>
      </c>
      <c r="BL45" s="340">
        <v>0</v>
      </c>
      <c r="BM45" s="340">
        <v>0</v>
      </c>
      <c r="BN45" s="340">
        <v>0</v>
      </c>
      <c r="BO45" s="340">
        <v>0</v>
      </c>
      <c r="BP45" s="350"/>
      <c r="BQ45" s="352"/>
    </row>
    <row r="46" spans="1:69" hidden="1" outlineLevel="1" x14ac:dyDescent="0.15">
      <c r="B46" s="333"/>
      <c r="C46" s="142"/>
      <c r="D46" s="338"/>
      <c r="E46" s="338"/>
      <c r="F46" s="338"/>
      <c r="G46" s="354"/>
      <c r="H46" s="354"/>
      <c r="I46" s="354"/>
      <c r="J46" s="354"/>
      <c r="K46" s="354"/>
      <c r="L46" s="354"/>
      <c r="M46" s="354"/>
      <c r="N46" s="354"/>
      <c r="O46" s="354"/>
      <c r="P46" s="354"/>
      <c r="Q46" s="354"/>
      <c r="R46" s="354"/>
      <c r="S46" s="354"/>
      <c r="T46" s="354"/>
      <c r="U46" s="354"/>
      <c r="V46" s="354"/>
      <c r="W46" s="354"/>
      <c r="X46" s="354"/>
      <c r="Y46" s="354"/>
      <c r="Z46" s="354"/>
      <c r="AA46" s="354"/>
      <c r="AB46" s="354"/>
      <c r="AC46" s="354"/>
      <c r="AD46" s="354"/>
      <c r="AE46" s="354"/>
      <c r="AF46" s="354"/>
      <c r="AG46" s="354"/>
      <c r="AH46" s="354"/>
      <c r="AI46" s="354"/>
      <c r="AJ46" s="354"/>
      <c r="AK46" s="354"/>
      <c r="AL46" s="354"/>
      <c r="AM46" s="354"/>
      <c r="AN46" s="354"/>
      <c r="AO46" s="354"/>
      <c r="AP46" s="354"/>
      <c r="AQ46" s="354"/>
      <c r="AR46" s="354"/>
      <c r="AS46" s="354"/>
      <c r="AT46" s="354"/>
      <c r="AU46" s="354"/>
      <c r="AV46" s="354"/>
      <c r="AW46" s="354"/>
      <c r="AX46" s="354"/>
      <c r="AY46" s="354"/>
      <c r="AZ46" s="354"/>
      <c r="BA46" s="354"/>
      <c r="BB46" s="354"/>
      <c r="BC46" s="354"/>
      <c r="BD46" s="354"/>
      <c r="BE46" s="354"/>
      <c r="BF46" s="354"/>
      <c r="BG46" s="354"/>
      <c r="BH46" s="354"/>
      <c r="BI46" s="354"/>
      <c r="BJ46" s="354"/>
      <c r="BK46" s="354"/>
      <c r="BL46" s="354"/>
      <c r="BM46" s="354"/>
      <c r="BN46" s="354"/>
      <c r="BO46" s="354"/>
      <c r="BP46" s="350"/>
      <c r="BQ46" s="352"/>
    </row>
    <row r="47" spans="1:69" s="14" customFormat="1" hidden="1" outlineLevel="1" x14ac:dyDescent="0.15">
      <c r="A47" s="14" t="str">
        <f>"Total "&amp;A33</f>
        <v>Total Biz Ops</v>
      </c>
      <c r="B47" s="333"/>
      <c r="C47" s="142"/>
      <c r="D47" s="338"/>
      <c r="E47" s="338"/>
      <c r="F47" s="338"/>
      <c r="G47" s="355">
        <f t="shared" ref="G47:AL47" si="8">G44+G41+G38+G35</f>
        <v>0</v>
      </c>
      <c r="H47" s="355">
        <f t="shared" si="8"/>
        <v>0</v>
      </c>
      <c r="I47" s="355">
        <f t="shared" si="8"/>
        <v>0</v>
      </c>
      <c r="J47" s="355">
        <f t="shared" si="8"/>
        <v>0</v>
      </c>
      <c r="K47" s="355">
        <f t="shared" si="8"/>
        <v>0</v>
      </c>
      <c r="L47" s="355">
        <f t="shared" si="8"/>
        <v>0</v>
      </c>
      <c r="M47" s="355">
        <f t="shared" si="8"/>
        <v>0</v>
      </c>
      <c r="N47" s="355">
        <f t="shared" si="8"/>
        <v>0</v>
      </c>
      <c r="O47" s="355">
        <f t="shared" si="8"/>
        <v>0</v>
      </c>
      <c r="P47" s="355">
        <f t="shared" si="8"/>
        <v>0</v>
      </c>
      <c r="Q47" s="355">
        <f t="shared" si="8"/>
        <v>0</v>
      </c>
      <c r="R47" s="355">
        <f t="shared" si="8"/>
        <v>0</v>
      </c>
      <c r="S47" s="355">
        <f t="shared" si="8"/>
        <v>0</v>
      </c>
      <c r="T47" s="355">
        <f t="shared" si="8"/>
        <v>0</v>
      </c>
      <c r="U47" s="355">
        <f t="shared" si="8"/>
        <v>0</v>
      </c>
      <c r="V47" s="355">
        <f t="shared" si="8"/>
        <v>0</v>
      </c>
      <c r="W47" s="355">
        <f t="shared" si="8"/>
        <v>0</v>
      </c>
      <c r="X47" s="355">
        <f t="shared" si="8"/>
        <v>0</v>
      </c>
      <c r="Y47" s="355">
        <f t="shared" si="8"/>
        <v>0</v>
      </c>
      <c r="Z47" s="355">
        <f t="shared" si="8"/>
        <v>0</v>
      </c>
      <c r="AA47" s="355">
        <f t="shared" si="8"/>
        <v>0</v>
      </c>
      <c r="AB47" s="355">
        <f t="shared" si="8"/>
        <v>0</v>
      </c>
      <c r="AC47" s="355">
        <f t="shared" si="8"/>
        <v>0</v>
      </c>
      <c r="AD47" s="355">
        <f t="shared" si="8"/>
        <v>0</v>
      </c>
      <c r="AE47" s="355">
        <f t="shared" si="8"/>
        <v>0</v>
      </c>
      <c r="AF47" s="355">
        <f t="shared" si="8"/>
        <v>0</v>
      </c>
      <c r="AG47" s="355">
        <f t="shared" si="8"/>
        <v>0</v>
      </c>
      <c r="AH47" s="355">
        <f t="shared" si="8"/>
        <v>0</v>
      </c>
      <c r="AI47" s="355">
        <f t="shared" si="8"/>
        <v>0</v>
      </c>
      <c r="AJ47" s="355">
        <f t="shared" si="8"/>
        <v>0</v>
      </c>
      <c r="AK47" s="355">
        <f t="shared" si="8"/>
        <v>0</v>
      </c>
      <c r="AL47" s="355">
        <f t="shared" si="8"/>
        <v>0</v>
      </c>
      <c r="AM47" s="355">
        <f t="shared" ref="AM47:BO47" si="9">AM44+AM41+AM38+AM35</f>
        <v>0</v>
      </c>
      <c r="AN47" s="355">
        <f t="shared" si="9"/>
        <v>0</v>
      </c>
      <c r="AO47" s="355">
        <f t="shared" si="9"/>
        <v>0</v>
      </c>
      <c r="AP47" s="355">
        <f t="shared" si="9"/>
        <v>0</v>
      </c>
      <c r="AQ47" s="355">
        <f t="shared" si="9"/>
        <v>0</v>
      </c>
      <c r="AR47" s="355">
        <f t="shared" si="9"/>
        <v>0</v>
      </c>
      <c r="AS47" s="355">
        <f t="shared" si="9"/>
        <v>0</v>
      </c>
      <c r="AT47" s="355">
        <f t="shared" si="9"/>
        <v>0</v>
      </c>
      <c r="AU47" s="355">
        <f t="shared" si="9"/>
        <v>0</v>
      </c>
      <c r="AV47" s="355">
        <f t="shared" si="9"/>
        <v>0</v>
      </c>
      <c r="AW47" s="355">
        <f t="shared" si="9"/>
        <v>0</v>
      </c>
      <c r="AX47" s="355">
        <f t="shared" si="9"/>
        <v>0</v>
      </c>
      <c r="AY47" s="355">
        <f t="shared" si="9"/>
        <v>0</v>
      </c>
      <c r="AZ47" s="355">
        <f t="shared" si="9"/>
        <v>0</v>
      </c>
      <c r="BA47" s="355">
        <f t="shared" si="9"/>
        <v>0</v>
      </c>
      <c r="BB47" s="355">
        <f t="shared" si="9"/>
        <v>0</v>
      </c>
      <c r="BC47" s="355">
        <f t="shared" si="9"/>
        <v>0</v>
      </c>
      <c r="BD47" s="355">
        <f t="shared" si="9"/>
        <v>0</v>
      </c>
      <c r="BE47" s="355">
        <f t="shared" si="9"/>
        <v>0</v>
      </c>
      <c r="BF47" s="355">
        <f t="shared" si="9"/>
        <v>0</v>
      </c>
      <c r="BG47" s="355">
        <f t="shared" si="9"/>
        <v>0</v>
      </c>
      <c r="BH47" s="355">
        <f t="shared" si="9"/>
        <v>0</v>
      </c>
      <c r="BI47" s="355">
        <f t="shared" si="9"/>
        <v>0</v>
      </c>
      <c r="BJ47" s="355">
        <f t="shared" si="9"/>
        <v>0</v>
      </c>
      <c r="BK47" s="355">
        <f t="shared" si="9"/>
        <v>0</v>
      </c>
      <c r="BL47" s="355">
        <f t="shared" si="9"/>
        <v>0</v>
      </c>
      <c r="BM47" s="355">
        <f t="shared" si="9"/>
        <v>0</v>
      </c>
      <c r="BN47" s="355">
        <f t="shared" si="9"/>
        <v>0</v>
      </c>
      <c r="BO47" s="355">
        <f t="shared" si="9"/>
        <v>0</v>
      </c>
      <c r="BP47" s="349"/>
      <c r="BQ47" s="335"/>
    </row>
    <row r="48" spans="1:69" s="19" customFormat="1" hidden="1" outlineLevel="1" x14ac:dyDescent="0.15">
      <c r="A48" s="14" t="s">
        <v>87</v>
      </c>
      <c r="B48" s="334"/>
      <c r="C48" s="20"/>
      <c r="D48" s="339"/>
      <c r="E48" s="339"/>
      <c r="F48" s="339"/>
      <c r="G48" s="356">
        <f t="shared" ref="G48:AL48" si="10">G45+G42+G39+G36</f>
        <v>0</v>
      </c>
      <c r="H48" s="355">
        <f t="shared" si="10"/>
        <v>1</v>
      </c>
      <c r="I48" s="355">
        <f t="shared" si="10"/>
        <v>1</v>
      </c>
      <c r="J48" s="355">
        <f t="shared" si="10"/>
        <v>1</v>
      </c>
      <c r="K48" s="355">
        <f t="shared" si="10"/>
        <v>1</v>
      </c>
      <c r="L48" s="355">
        <f t="shared" si="10"/>
        <v>1</v>
      </c>
      <c r="M48" s="355">
        <f t="shared" si="10"/>
        <v>1</v>
      </c>
      <c r="N48" s="355">
        <f t="shared" si="10"/>
        <v>1</v>
      </c>
      <c r="O48" s="355">
        <f t="shared" si="10"/>
        <v>1</v>
      </c>
      <c r="P48" s="355">
        <f t="shared" si="10"/>
        <v>1</v>
      </c>
      <c r="Q48" s="355">
        <f t="shared" si="10"/>
        <v>1</v>
      </c>
      <c r="R48" s="355">
        <f t="shared" si="10"/>
        <v>1</v>
      </c>
      <c r="S48" s="355">
        <f t="shared" si="10"/>
        <v>1</v>
      </c>
      <c r="T48" s="355">
        <f t="shared" si="10"/>
        <v>1</v>
      </c>
      <c r="U48" s="355">
        <f t="shared" si="10"/>
        <v>1</v>
      </c>
      <c r="V48" s="355">
        <f t="shared" si="10"/>
        <v>1</v>
      </c>
      <c r="W48" s="355">
        <f t="shared" si="10"/>
        <v>1</v>
      </c>
      <c r="X48" s="355">
        <f t="shared" si="10"/>
        <v>1</v>
      </c>
      <c r="Y48" s="355">
        <f t="shared" si="10"/>
        <v>1</v>
      </c>
      <c r="Z48" s="355">
        <f t="shared" si="10"/>
        <v>1</v>
      </c>
      <c r="AA48" s="355">
        <f t="shared" si="10"/>
        <v>1</v>
      </c>
      <c r="AB48" s="355">
        <f t="shared" si="10"/>
        <v>1</v>
      </c>
      <c r="AC48" s="355">
        <f t="shared" si="10"/>
        <v>1</v>
      </c>
      <c r="AD48" s="355">
        <f t="shared" si="10"/>
        <v>1</v>
      </c>
      <c r="AE48" s="355">
        <f t="shared" si="10"/>
        <v>1</v>
      </c>
      <c r="AF48" s="355">
        <f t="shared" si="10"/>
        <v>0</v>
      </c>
      <c r="AG48" s="355">
        <f t="shared" si="10"/>
        <v>0</v>
      </c>
      <c r="AH48" s="355">
        <f t="shared" si="10"/>
        <v>0</v>
      </c>
      <c r="AI48" s="355">
        <f t="shared" si="10"/>
        <v>0</v>
      </c>
      <c r="AJ48" s="355">
        <f t="shared" si="10"/>
        <v>0</v>
      </c>
      <c r="AK48" s="355">
        <f t="shared" si="10"/>
        <v>0</v>
      </c>
      <c r="AL48" s="355">
        <f t="shared" si="10"/>
        <v>0</v>
      </c>
      <c r="AM48" s="355">
        <f t="shared" ref="AM48:BO48" si="11">AM45+AM42+AM39+AM36</f>
        <v>0</v>
      </c>
      <c r="AN48" s="355">
        <f t="shared" si="11"/>
        <v>0</v>
      </c>
      <c r="AO48" s="355">
        <f t="shared" si="11"/>
        <v>0</v>
      </c>
      <c r="AP48" s="355">
        <f t="shared" si="11"/>
        <v>0</v>
      </c>
      <c r="AQ48" s="355">
        <f t="shared" si="11"/>
        <v>0</v>
      </c>
      <c r="AR48" s="355">
        <f t="shared" si="11"/>
        <v>0</v>
      </c>
      <c r="AS48" s="355">
        <f t="shared" si="11"/>
        <v>0</v>
      </c>
      <c r="AT48" s="355">
        <f t="shared" si="11"/>
        <v>0</v>
      </c>
      <c r="AU48" s="355">
        <f t="shared" si="11"/>
        <v>0</v>
      </c>
      <c r="AV48" s="355">
        <f t="shared" si="11"/>
        <v>0</v>
      </c>
      <c r="AW48" s="355">
        <f t="shared" si="11"/>
        <v>0</v>
      </c>
      <c r="AX48" s="355">
        <f t="shared" si="11"/>
        <v>0</v>
      </c>
      <c r="AY48" s="355">
        <f t="shared" si="11"/>
        <v>0</v>
      </c>
      <c r="AZ48" s="355">
        <f t="shared" si="11"/>
        <v>0</v>
      </c>
      <c r="BA48" s="355">
        <f t="shared" si="11"/>
        <v>0</v>
      </c>
      <c r="BB48" s="355">
        <f t="shared" si="11"/>
        <v>0</v>
      </c>
      <c r="BC48" s="355">
        <f t="shared" si="11"/>
        <v>0</v>
      </c>
      <c r="BD48" s="355">
        <f t="shared" si="11"/>
        <v>0</v>
      </c>
      <c r="BE48" s="355">
        <f t="shared" si="11"/>
        <v>0</v>
      </c>
      <c r="BF48" s="355">
        <f t="shared" si="11"/>
        <v>0</v>
      </c>
      <c r="BG48" s="355">
        <f t="shared" si="11"/>
        <v>0</v>
      </c>
      <c r="BH48" s="355">
        <f t="shared" si="11"/>
        <v>0</v>
      </c>
      <c r="BI48" s="355">
        <f t="shared" si="11"/>
        <v>0</v>
      </c>
      <c r="BJ48" s="355">
        <f t="shared" si="11"/>
        <v>0</v>
      </c>
      <c r="BK48" s="355">
        <f t="shared" si="11"/>
        <v>0</v>
      </c>
      <c r="BL48" s="355">
        <f t="shared" si="11"/>
        <v>0</v>
      </c>
      <c r="BM48" s="355">
        <f t="shared" si="11"/>
        <v>0</v>
      </c>
      <c r="BN48" s="355">
        <f t="shared" si="11"/>
        <v>0</v>
      </c>
      <c r="BO48" s="355">
        <f t="shared" si="11"/>
        <v>0</v>
      </c>
      <c r="BP48" s="349"/>
      <c r="BQ48" s="334"/>
    </row>
    <row r="49" spans="1:69" s="14" customFormat="1" hidden="1" outlineLevel="1" x14ac:dyDescent="0.15">
      <c r="A49" s="14" t="str">
        <f>" Total "&amp;A33</f>
        <v xml:space="preserve"> Total Biz Ops</v>
      </c>
      <c r="B49" s="335"/>
      <c r="C49" s="20"/>
      <c r="D49" s="338"/>
      <c r="E49" s="338"/>
      <c r="F49" s="338"/>
      <c r="G49" s="355">
        <f>SUM(G47:G48)</f>
        <v>0</v>
      </c>
      <c r="H49" s="355">
        <f t="shared" ref="H49:AD49" si="12">SUM(H47:H48)</f>
        <v>1</v>
      </c>
      <c r="I49" s="355">
        <f t="shared" si="12"/>
        <v>1</v>
      </c>
      <c r="J49" s="355">
        <f t="shared" si="12"/>
        <v>1</v>
      </c>
      <c r="K49" s="355">
        <f t="shared" si="12"/>
        <v>1</v>
      </c>
      <c r="L49" s="355">
        <f t="shared" si="12"/>
        <v>1</v>
      </c>
      <c r="M49" s="355">
        <f t="shared" si="12"/>
        <v>1</v>
      </c>
      <c r="N49" s="355">
        <f t="shared" si="12"/>
        <v>1</v>
      </c>
      <c r="O49" s="355">
        <f t="shared" si="12"/>
        <v>1</v>
      </c>
      <c r="P49" s="355">
        <f t="shared" si="12"/>
        <v>1</v>
      </c>
      <c r="Q49" s="355">
        <f t="shared" si="12"/>
        <v>1</v>
      </c>
      <c r="R49" s="355">
        <f t="shared" si="12"/>
        <v>1</v>
      </c>
      <c r="S49" s="355">
        <f t="shared" si="12"/>
        <v>1</v>
      </c>
      <c r="T49" s="355">
        <f t="shared" si="12"/>
        <v>1</v>
      </c>
      <c r="U49" s="355">
        <f t="shared" si="12"/>
        <v>1</v>
      </c>
      <c r="V49" s="355">
        <f t="shared" si="12"/>
        <v>1</v>
      </c>
      <c r="W49" s="355">
        <f t="shared" si="12"/>
        <v>1</v>
      </c>
      <c r="X49" s="355">
        <f t="shared" si="12"/>
        <v>1</v>
      </c>
      <c r="Y49" s="355">
        <f t="shared" si="12"/>
        <v>1</v>
      </c>
      <c r="Z49" s="355">
        <f t="shared" si="12"/>
        <v>1</v>
      </c>
      <c r="AA49" s="355">
        <f t="shared" si="12"/>
        <v>1</v>
      </c>
      <c r="AB49" s="355">
        <f t="shared" si="12"/>
        <v>1</v>
      </c>
      <c r="AC49" s="355">
        <f t="shared" si="12"/>
        <v>1</v>
      </c>
      <c r="AD49" s="355">
        <f t="shared" si="12"/>
        <v>1</v>
      </c>
      <c r="AE49" s="355">
        <f t="shared" ref="AE49:BO49" si="13">SUM(AE47:AE48)</f>
        <v>1</v>
      </c>
      <c r="AF49" s="355">
        <f t="shared" si="13"/>
        <v>0</v>
      </c>
      <c r="AG49" s="355">
        <f t="shared" si="13"/>
        <v>0</v>
      </c>
      <c r="AH49" s="355">
        <f t="shared" si="13"/>
        <v>0</v>
      </c>
      <c r="AI49" s="355">
        <f t="shared" si="13"/>
        <v>0</v>
      </c>
      <c r="AJ49" s="355">
        <f t="shared" si="13"/>
        <v>0</v>
      </c>
      <c r="AK49" s="355">
        <f t="shared" si="13"/>
        <v>0</v>
      </c>
      <c r="AL49" s="355">
        <f t="shared" si="13"/>
        <v>0</v>
      </c>
      <c r="AM49" s="355">
        <f t="shared" si="13"/>
        <v>0</v>
      </c>
      <c r="AN49" s="355">
        <f t="shared" si="13"/>
        <v>0</v>
      </c>
      <c r="AO49" s="355">
        <f t="shared" si="13"/>
        <v>0</v>
      </c>
      <c r="AP49" s="355">
        <f t="shared" si="13"/>
        <v>0</v>
      </c>
      <c r="AQ49" s="355">
        <f t="shared" si="13"/>
        <v>0</v>
      </c>
      <c r="AR49" s="355">
        <f t="shared" si="13"/>
        <v>0</v>
      </c>
      <c r="AS49" s="355">
        <f t="shared" si="13"/>
        <v>0</v>
      </c>
      <c r="AT49" s="355">
        <f t="shared" si="13"/>
        <v>0</v>
      </c>
      <c r="AU49" s="355">
        <f t="shared" si="13"/>
        <v>0</v>
      </c>
      <c r="AV49" s="355">
        <f t="shared" si="13"/>
        <v>0</v>
      </c>
      <c r="AW49" s="355">
        <f t="shared" si="13"/>
        <v>0</v>
      </c>
      <c r="AX49" s="355">
        <f t="shared" si="13"/>
        <v>0</v>
      </c>
      <c r="AY49" s="355">
        <f t="shared" si="13"/>
        <v>0</v>
      </c>
      <c r="AZ49" s="355">
        <f t="shared" si="13"/>
        <v>0</v>
      </c>
      <c r="BA49" s="355">
        <f t="shared" si="13"/>
        <v>0</v>
      </c>
      <c r="BB49" s="355">
        <f t="shared" si="13"/>
        <v>0</v>
      </c>
      <c r="BC49" s="355">
        <f t="shared" si="13"/>
        <v>0</v>
      </c>
      <c r="BD49" s="355">
        <f t="shared" si="13"/>
        <v>0</v>
      </c>
      <c r="BE49" s="355">
        <f t="shared" si="13"/>
        <v>0</v>
      </c>
      <c r="BF49" s="355">
        <f t="shared" si="13"/>
        <v>0</v>
      </c>
      <c r="BG49" s="355">
        <f t="shared" si="13"/>
        <v>0</v>
      </c>
      <c r="BH49" s="355">
        <f t="shared" si="13"/>
        <v>0</v>
      </c>
      <c r="BI49" s="355">
        <f t="shared" si="13"/>
        <v>0</v>
      </c>
      <c r="BJ49" s="355">
        <f t="shared" si="13"/>
        <v>0</v>
      </c>
      <c r="BK49" s="355">
        <f t="shared" si="13"/>
        <v>0</v>
      </c>
      <c r="BL49" s="355">
        <f t="shared" si="13"/>
        <v>0</v>
      </c>
      <c r="BM49" s="355">
        <f t="shared" si="13"/>
        <v>0</v>
      </c>
      <c r="BN49" s="355">
        <f t="shared" si="13"/>
        <v>0</v>
      </c>
      <c r="BO49" s="355">
        <f t="shared" si="13"/>
        <v>0</v>
      </c>
      <c r="BP49" s="349"/>
      <c r="BQ49" s="335"/>
    </row>
    <row r="50" spans="1:69" s="14" customFormat="1" hidden="1" outlineLevel="1" x14ac:dyDescent="0.15">
      <c r="B50" s="335"/>
      <c r="C50" s="20"/>
      <c r="D50" s="338"/>
      <c r="E50" s="338"/>
      <c r="F50" s="338"/>
      <c r="G50" s="355"/>
      <c r="H50" s="355"/>
      <c r="I50" s="355"/>
      <c r="J50" s="355"/>
      <c r="K50" s="355"/>
      <c r="L50" s="355"/>
      <c r="M50" s="355"/>
      <c r="N50" s="355"/>
      <c r="O50" s="355"/>
      <c r="P50" s="355"/>
      <c r="Q50" s="355"/>
      <c r="R50" s="355"/>
      <c r="S50" s="355"/>
      <c r="T50" s="355"/>
      <c r="U50" s="355"/>
      <c r="V50" s="355"/>
      <c r="W50" s="355"/>
      <c r="X50" s="355"/>
      <c r="Y50" s="355"/>
      <c r="Z50" s="355"/>
      <c r="AA50" s="355"/>
      <c r="AB50" s="355"/>
      <c r="AC50" s="355"/>
      <c r="AD50" s="355"/>
      <c r="AE50" s="355"/>
      <c r="AF50" s="355"/>
      <c r="AG50" s="355"/>
      <c r="AH50" s="355"/>
      <c r="AI50" s="355"/>
      <c r="AJ50" s="355"/>
      <c r="AK50" s="355"/>
      <c r="AL50" s="355"/>
      <c r="AM50" s="355"/>
      <c r="AN50" s="355"/>
      <c r="AO50" s="355"/>
      <c r="AP50" s="355"/>
      <c r="AQ50" s="355"/>
      <c r="AR50" s="355"/>
      <c r="AS50" s="355"/>
      <c r="AT50" s="355"/>
      <c r="AU50" s="355"/>
      <c r="AV50" s="355"/>
      <c r="AW50" s="355"/>
      <c r="AX50" s="355"/>
      <c r="AY50" s="355"/>
      <c r="AZ50" s="355"/>
      <c r="BA50" s="355"/>
      <c r="BB50" s="355"/>
      <c r="BC50" s="355"/>
      <c r="BD50" s="355"/>
      <c r="BE50" s="355"/>
      <c r="BF50" s="355"/>
      <c r="BG50" s="355"/>
      <c r="BH50" s="355"/>
      <c r="BI50" s="355"/>
      <c r="BJ50" s="355"/>
      <c r="BK50" s="355"/>
      <c r="BL50" s="355"/>
      <c r="BM50" s="355"/>
      <c r="BN50" s="355"/>
      <c r="BO50" s="355"/>
      <c r="BP50" s="349"/>
      <c r="BQ50" s="335"/>
    </row>
    <row r="51" spans="1:69" s="14" customFormat="1" hidden="1" outlineLevel="1" x14ac:dyDescent="0.15">
      <c r="A51" s="14" t="s">
        <v>69</v>
      </c>
      <c r="B51" s="335"/>
      <c r="C51" s="20"/>
      <c r="D51" s="338"/>
      <c r="E51" s="338"/>
      <c r="F51" s="338"/>
      <c r="G51" s="355">
        <f t="shared" ref="G51:AL51" si="14">ROUNDUP(SUMIF($D35:$D45,"Y",G35:G45),0)</f>
        <v>0</v>
      </c>
      <c r="H51" s="355">
        <f t="shared" si="14"/>
        <v>0</v>
      </c>
      <c r="I51" s="355">
        <f t="shared" si="14"/>
        <v>0</v>
      </c>
      <c r="J51" s="355">
        <f t="shared" si="14"/>
        <v>0</v>
      </c>
      <c r="K51" s="355">
        <f t="shared" si="14"/>
        <v>0</v>
      </c>
      <c r="L51" s="355">
        <f t="shared" si="14"/>
        <v>0</v>
      </c>
      <c r="M51" s="355">
        <f t="shared" si="14"/>
        <v>0</v>
      </c>
      <c r="N51" s="355">
        <f t="shared" si="14"/>
        <v>0</v>
      </c>
      <c r="O51" s="355">
        <f t="shared" si="14"/>
        <v>0</v>
      </c>
      <c r="P51" s="355">
        <f t="shared" si="14"/>
        <v>0</v>
      </c>
      <c r="Q51" s="355">
        <f t="shared" si="14"/>
        <v>0</v>
      </c>
      <c r="R51" s="355">
        <f t="shared" si="14"/>
        <v>0</v>
      </c>
      <c r="S51" s="355">
        <f t="shared" si="14"/>
        <v>0</v>
      </c>
      <c r="T51" s="355">
        <f t="shared" si="14"/>
        <v>0</v>
      </c>
      <c r="U51" s="355">
        <f t="shared" si="14"/>
        <v>0</v>
      </c>
      <c r="V51" s="355">
        <f t="shared" si="14"/>
        <v>0</v>
      </c>
      <c r="W51" s="355">
        <f t="shared" si="14"/>
        <v>0</v>
      </c>
      <c r="X51" s="355">
        <f t="shared" si="14"/>
        <v>0</v>
      </c>
      <c r="Y51" s="355">
        <f t="shared" si="14"/>
        <v>0</v>
      </c>
      <c r="Z51" s="355">
        <f t="shared" si="14"/>
        <v>0</v>
      </c>
      <c r="AA51" s="355">
        <f t="shared" si="14"/>
        <v>0</v>
      </c>
      <c r="AB51" s="355">
        <f t="shared" si="14"/>
        <v>0</v>
      </c>
      <c r="AC51" s="355">
        <f t="shared" si="14"/>
        <v>0</v>
      </c>
      <c r="AD51" s="355">
        <f t="shared" si="14"/>
        <v>0</v>
      </c>
      <c r="AE51" s="355">
        <f t="shared" si="14"/>
        <v>0</v>
      </c>
      <c r="AF51" s="355">
        <f t="shared" si="14"/>
        <v>0</v>
      </c>
      <c r="AG51" s="355">
        <f t="shared" si="14"/>
        <v>0</v>
      </c>
      <c r="AH51" s="355">
        <f t="shared" si="14"/>
        <v>0</v>
      </c>
      <c r="AI51" s="355">
        <f t="shared" si="14"/>
        <v>0</v>
      </c>
      <c r="AJ51" s="355">
        <f t="shared" si="14"/>
        <v>0</v>
      </c>
      <c r="AK51" s="355">
        <f t="shared" si="14"/>
        <v>0</v>
      </c>
      <c r="AL51" s="355">
        <f t="shared" si="14"/>
        <v>0</v>
      </c>
      <c r="AM51" s="355">
        <f t="shared" ref="AM51:BN51" si="15">ROUNDUP(SUMIF($D35:$D45,"Y",AM35:AM45),0)</f>
        <v>0</v>
      </c>
      <c r="AN51" s="355">
        <f t="shared" si="15"/>
        <v>0</v>
      </c>
      <c r="AO51" s="355">
        <f t="shared" si="15"/>
        <v>0</v>
      </c>
      <c r="AP51" s="355">
        <f t="shared" si="15"/>
        <v>0</v>
      </c>
      <c r="AQ51" s="355">
        <f t="shared" si="15"/>
        <v>0</v>
      </c>
      <c r="AR51" s="355">
        <f t="shared" si="15"/>
        <v>0</v>
      </c>
      <c r="AS51" s="355">
        <f t="shared" si="15"/>
        <v>0</v>
      </c>
      <c r="AT51" s="355">
        <f t="shared" si="15"/>
        <v>0</v>
      </c>
      <c r="AU51" s="355">
        <f t="shared" si="15"/>
        <v>0</v>
      </c>
      <c r="AV51" s="355">
        <f t="shared" si="15"/>
        <v>0</v>
      </c>
      <c r="AW51" s="355">
        <f t="shared" si="15"/>
        <v>0</v>
      </c>
      <c r="AX51" s="355">
        <f t="shared" si="15"/>
        <v>0</v>
      </c>
      <c r="AY51" s="355">
        <f t="shared" si="15"/>
        <v>0</v>
      </c>
      <c r="AZ51" s="355">
        <f t="shared" si="15"/>
        <v>0</v>
      </c>
      <c r="BA51" s="355">
        <f t="shared" si="15"/>
        <v>0</v>
      </c>
      <c r="BB51" s="355">
        <f t="shared" si="15"/>
        <v>0</v>
      </c>
      <c r="BC51" s="355">
        <f t="shared" si="15"/>
        <v>0</v>
      </c>
      <c r="BD51" s="355">
        <f t="shared" si="15"/>
        <v>0</v>
      </c>
      <c r="BE51" s="355">
        <f t="shared" si="15"/>
        <v>0</v>
      </c>
      <c r="BF51" s="355">
        <f t="shared" si="15"/>
        <v>0</v>
      </c>
      <c r="BG51" s="355">
        <f t="shared" si="15"/>
        <v>0</v>
      </c>
      <c r="BH51" s="355">
        <f t="shared" si="15"/>
        <v>0</v>
      </c>
      <c r="BI51" s="355">
        <f t="shared" si="15"/>
        <v>0</v>
      </c>
      <c r="BJ51" s="355">
        <f t="shared" si="15"/>
        <v>0</v>
      </c>
      <c r="BK51" s="355">
        <f t="shared" si="15"/>
        <v>0</v>
      </c>
      <c r="BL51" s="355">
        <f t="shared" si="15"/>
        <v>0</v>
      </c>
      <c r="BM51" s="355">
        <f t="shared" si="15"/>
        <v>0</v>
      </c>
      <c r="BN51" s="355">
        <f t="shared" si="15"/>
        <v>0</v>
      </c>
      <c r="BO51" s="355">
        <f>ROUNDUP(SUMIF($D35:$D45,"Y",BO35:BO45),0)</f>
        <v>0</v>
      </c>
      <c r="BP51" s="349"/>
      <c r="BQ51" s="335"/>
    </row>
    <row r="52" spans="1:69" s="14" customFormat="1" hidden="1" outlineLevel="1" x14ac:dyDescent="0.15">
      <c r="A52" s="14" t="s">
        <v>70</v>
      </c>
      <c r="B52" s="335"/>
      <c r="C52" s="20"/>
      <c r="D52" s="338"/>
      <c r="E52" s="338"/>
      <c r="F52" s="338"/>
      <c r="G52" s="355">
        <f t="shared" ref="G52:AL52" si="16">ROUNDUP(SUMIF($E35:$E45,"Y",G35:G45),0)</f>
        <v>0</v>
      </c>
      <c r="H52" s="355">
        <f t="shared" si="16"/>
        <v>1</v>
      </c>
      <c r="I52" s="355">
        <f t="shared" si="16"/>
        <v>1</v>
      </c>
      <c r="J52" s="355">
        <f t="shared" si="16"/>
        <v>1</v>
      </c>
      <c r="K52" s="355">
        <f t="shared" si="16"/>
        <v>1</v>
      </c>
      <c r="L52" s="355">
        <f t="shared" si="16"/>
        <v>1</v>
      </c>
      <c r="M52" s="355">
        <f t="shared" si="16"/>
        <v>1</v>
      </c>
      <c r="N52" s="355">
        <f t="shared" si="16"/>
        <v>1</v>
      </c>
      <c r="O52" s="355">
        <f t="shared" si="16"/>
        <v>1</v>
      </c>
      <c r="P52" s="355">
        <f t="shared" si="16"/>
        <v>1</v>
      </c>
      <c r="Q52" s="355">
        <f t="shared" si="16"/>
        <v>1</v>
      </c>
      <c r="R52" s="355">
        <f t="shared" si="16"/>
        <v>1</v>
      </c>
      <c r="S52" s="355">
        <f t="shared" si="16"/>
        <v>1</v>
      </c>
      <c r="T52" s="355">
        <f t="shared" si="16"/>
        <v>1</v>
      </c>
      <c r="U52" s="355">
        <f t="shared" si="16"/>
        <v>1</v>
      </c>
      <c r="V52" s="355">
        <f t="shared" si="16"/>
        <v>1</v>
      </c>
      <c r="W52" s="355">
        <f t="shared" si="16"/>
        <v>1</v>
      </c>
      <c r="X52" s="355">
        <f t="shared" si="16"/>
        <v>1</v>
      </c>
      <c r="Y52" s="355">
        <f t="shared" si="16"/>
        <v>1</v>
      </c>
      <c r="Z52" s="355">
        <f t="shared" si="16"/>
        <v>1</v>
      </c>
      <c r="AA52" s="355">
        <f t="shared" si="16"/>
        <v>1</v>
      </c>
      <c r="AB52" s="355">
        <f t="shared" si="16"/>
        <v>1</v>
      </c>
      <c r="AC52" s="355">
        <f t="shared" si="16"/>
        <v>1</v>
      </c>
      <c r="AD52" s="355">
        <f t="shared" si="16"/>
        <v>1</v>
      </c>
      <c r="AE52" s="355">
        <f t="shared" si="16"/>
        <v>1</v>
      </c>
      <c r="AF52" s="355">
        <f t="shared" si="16"/>
        <v>0</v>
      </c>
      <c r="AG52" s="355">
        <f t="shared" si="16"/>
        <v>0</v>
      </c>
      <c r="AH52" s="355">
        <f t="shared" si="16"/>
        <v>0</v>
      </c>
      <c r="AI52" s="355">
        <f t="shared" si="16"/>
        <v>0</v>
      </c>
      <c r="AJ52" s="355">
        <f t="shared" si="16"/>
        <v>0</v>
      </c>
      <c r="AK52" s="355">
        <f t="shared" si="16"/>
        <v>0</v>
      </c>
      <c r="AL52" s="355">
        <f t="shared" si="16"/>
        <v>0</v>
      </c>
      <c r="AM52" s="355">
        <f t="shared" ref="AM52:BO52" si="17">ROUNDUP(SUMIF($E35:$E45,"Y",AM35:AM45),0)</f>
        <v>0</v>
      </c>
      <c r="AN52" s="355">
        <f t="shared" si="17"/>
        <v>0</v>
      </c>
      <c r="AO52" s="355">
        <f t="shared" si="17"/>
        <v>0</v>
      </c>
      <c r="AP52" s="355">
        <f t="shared" si="17"/>
        <v>0</v>
      </c>
      <c r="AQ52" s="355">
        <f t="shared" si="17"/>
        <v>0</v>
      </c>
      <c r="AR52" s="355">
        <f t="shared" si="17"/>
        <v>0</v>
      </c>
      <c r="AS52" s="355">
        <f t="shared" si="17"/>
        <v>0</v>
      </c>
      <c r="AT52" s="355">
        <f t="shared" si="17"/>
        <v>0</v>
      </c>
      <c r="AU52" s="355">
        <f t="shared" si="17"/>
        <v>0</v>
      </c>
      <c r="AV52" s="355">
        <f t="shared" si="17"/>
        <v>0</v>
      </c>
      <c r="AW52" s="355">
        <f t="shared" si="17"/>
        <v>0</v>
      </c>
      <c r="AX52" s="355">
        <f t="shared" si="17"/>
        <v>0</v>
      </c>
      <c r="AY52" s="355">
        <f t="shared" si="17"/>
        <v>0</v>
      </c>
      <c r="AZ52" s="355">
        <f t="shared" si="17"/>
        <v>0</v>
      </c>
      <c r="BA52" s="355">
        <f t="shared" si="17"/>
        <v>0</v>
      </c>
      <c r="BB52" s="355">
        <f t="shared" si="17"/>
        <v>0</v>
      </c>
      <c r="BC52" s="355">
        <f t="shared" si="17"/>
        <v>0</v>
      </c>
      <c r="BD52" s="355">
        <f t="shared" si="17"/>
        <v>0</v>
      </c>
      <c r="BE52" s="355">
        <f t="shared" si="17"/>
        <v>0</v>
      </c>
      <c r="BF52" s="355">
        <f t="shared" si="17"/>
        <v>0</v>
      </c>
      <c r="BG52" s="355">
        <f t="shared" si="17"/>
        <v>0</v>
      </c>
      <c r="BH52" s="355">
        <f t="shared" si="17"/>
        <v>0</v>
      </c>
      <c r="BI52" s="355">
        <f t="shared" si="17"/>
        <v>0</v>
      </c>
      <c r="BJ52" s="355">
        <f t="shared" si="17"/>
        <v>0</v>
      </c>
      <c r="BK52" s="355">
        <f t="shared" si="17"/>
        <v>0</v>
      </c>
      <c r="BL52" s="355">
        <f t="shared" si="17"/>
        <v>0</v>
      </c>
      <c r="BM52" s="355">
        <f t="shared" si="17"/>
        <v>0</v>
      </c>
      <c r="BN52" s="355">
        <f t="shared" si="17"/>
        <v>0</v>
      </c>
      <c r="BO52" s="355">
        <f t="shared" si="17"/>
        <v>0</v>
      </c>
      <c r="BP52" s="349"/>
      <c r="BQ52" s="335"/>
    </row>
    <row r="53" spans="1:69" s="14" customFormat="1" hidden="1" outlineLevel="1" x14ac:dyDescent="0.15">
      <c r="A53" s="14" t="s">
        <v>71</v>
      </c>
      <c r="B53" s="335"/>
      <c r="C53" s="20"/>
      <c r="D53" s="338"/>
      <c r="E53" s="338"/>
      <c r="F53" s="338"/>
      <c r="G53" s="355">
        <f t="shared" ref="G53:AL53" si="18">ROUNDUP(SUMIF($F35:$F45,"Y",G35:G45),0)</f>
        <v>0</v>
      </c>
      <c r="H53" s="355">
        <f t="shared" si="18"/>
        <v>1</v>
      </c>
      <c r="I53" s="355">
        <f t="shared" si="18"/>
        <v>1</v>
      </c>
      <c r="J53" s="355">
        <f t="shared" si="18"/>
        <v>1</v>
      </c>
      <c r="K53" s="355">
        <f t="shared" si="18"/>
        <v>1</v>
      </c>
      <c r="L53" s="355">
        <f t="shared" si="18"/>
        <v>1</v>
      </c>
      <c r="M53" s="355">
        <f t="shared" si="18"/>
        <v>1</v>
      </c>
      <c r="N53" s="355">
        <f t="shared" si="18"/>
        <v>1</v>
      </c>
      <c r="O53" s="355">
        <f t="shared" si="18"/>
        <v>1</v>
      </c>
      <c r="P53" s="355">
        <f t="shared" si="18"/>
        <v>1</v>
      </c>
      <c r="Q53" s="355">
        <f t="shared" si="18"/>
        <v>1</v>
      </c>
      <c r="R53" s="355">
        <f t="shared" si="18"/>
        <v>1</v>
      </c>
      <c r="S53" s="355">
        <f t="shared" si="18"/>
        <v>1</v>
      </c>
      <c r="T53" s="355">
        <f t="shared" si="18"/>
        <v>1</v>
      </c>
      <c r="U53" s="355">
        <f t="shared" si="18"/>
        <v>1</v>
      </c>
      <c r="V53" s="355">
        <f t="shared" si="18"/>
        <v>1</v>
      </c>
      <c r="W53" s="355">
        <f t="shared" si="18"/>
        <v>1</v>
      </c>
      <c r="X53" s="355">
        <f t="shared" si="18"/>
        <v>1</v>
      </c>
      <c r="Y53" s="355">
        <f t="shared" si="18"/>
        <v>1</v>
      </c>
      <c r="Z53" s="355">
        <f t="shared" si="18"/>
        <v>1</v>
      </c>
      <c r="AA53" s="355">
        <f t="shared" si="18"/>
        <v>1</v>
      </c>
      <c r="AB53" s="355">
        <f t="shared" si="18"/>
        <v>1</v>
      </c>
      <c r="AC53" s="355">
        <f t="shared" si="18"/>
        <v>1</v>
      </c>
      <c r="AD53" s="355">
        <f t="shared" si="18"/>
        <v>1</v>
      </c>
      <c r="AE53" s="355">
        <f t="shared" si="18"/>
        <v>1</v>
      </c>
      <c r="AF53" s="355">
        <f t="shared" si="18"/>
        <v>0</v>
      </c>
      <c r="AG53" s="355">
        <f t="shared" si="18"/>
        <v>0</v>
      </c>
      <c r="AH53" s="355">
        <f t="shared" si="18"/>
        <v>0</v>
      </c>
      <c r="AI53" s="355">
        <f t="shared" si="18"/>
        <v>0</v>
      </c>
      <c r="AJ53" s="355">
        <f t="shared" si="18"/>
        <v>0</v>
      </c>
      <c r="AK53" s="355">
        <f t="shared" si="18"/>
        <v>0</v>
      </c>
      <c r="AL53" s="355">
        <f t="shared" si="18"/>
        <v>0</v>
      </c>
      <c r="AM53" s="355">
        <f t="shared" ref="AM53:BN53" si="19">ROUNDUP(SUMIF($F35:$F45,"Y",AM35:AM45),0)</f>
        <v>0</v>
      </c>
      <c r="AN53" s="355">
        <f t="shared" si="19"/>
        <v>0</v>
      </c>
      <c r="AO53" s="355">
        <f t="shared" si="19"/>
        <v>0</v>
      </c>
      <c r="AP53" s="355">
        <f t="shared" si="19"/>
        <v>0</v>
      </c>
      <c r="AQ53" s="355">
        <f t="shared" si="19"/>
        <v>0</v>
      </c>
      <c r="AR53" s="355">
        <f t="shared" si="19"/>
        <v>0</v>
      </c>
      <c r="AS53" s="355">
        <f t="shared" si="19"/>
        <v>0</v>
      </c>
      <c r="AT53" s="355">
        <f t="shared" si="19"/>
        <v>0</v>
      </c>
      <c r="AU53" s="355">
        <f t="shared" si="19"/>
        <v>0</v>
      </c>
      <c r="AV53" s="355">
        <f t="shared" si="19"/>
        <v>0</v>
      </c>
      <c r="AW53" s="355">
        <f t="shared" si="19"/>
        <v>0</v>
      </c>
      <c r="AX53" s="355">
        <f t="shared" si="19"/>
        <v>0</v>
      </c>
      <c r="AY53" s="355">
        <f t="shared" si="19"/>
        <v>0</v>
      </c>
      <c r="AZ53" s="355">
        <f t="shared" si="19"/>
        <v>0</v>
      </c>
      <c r="BA53" s="355">
        <f t="shared" si="19"/>
        <v>0</v>
      </c>
      <c r="BB53" s="355">
        <f t="shared" si="19"/>
        <v>0</v>
      </c>
      <c r="BC53" s="355">
        <f t="shared" si="19"/>
        <v>0</v>
      </c>
      <c r="BD53" s="355">
        <f t="shared" si="19"/>
        <v>0</v>
      </c>
      <c r="BE53" s="355">
        <f t="shared" si="19"/>
        <v>0</v>
      </c>
      <c r="BF53" s="355">
        <f t="shared" si="19"/>
        <v>0</v>
      </c>
      <c r="BG53" s="355">
        <f t="shared" si="19"/>
        <v>0</v>
      </c>
      <c r="BH53" s="355">
        <f t="shared" si="19"/>
        <v>0</v>
      </c>
      <c r="BI53" s="355">
        <f t="shared" si="19"/>
        <v>0</v>
      </c>
      <c r="BJ53" s="355">
        <f t="shared" si="19"/>
        <v>0</v>
      </c>
      <c r="BK53" s="355">
        <f t="shared" si="19"/>
        <v>0</v>
      </c>
      <c r="BL53" s="355">
        <f t="shared" si="19"/>
        <v>0</v>
      </c>
      <c r="BM53" s="355">
        <f t="shared" si="19"/>
        <v>0</v>
      </c>
      <c r="BN53" s="355">
        <f t="shared" si="19"/>
        <v>0</v>
      </c>
      <c r="BO53" s="355">
        <f>ROUNDUP(SUMIF($F35:$F45,"Y",BO35:BO45),0)</f>
        <v>0</v>
      </c>
      <c r="BP53" s="349"/>
      <c r="BQ53" s="335"/>
    </row>
    <row r="54" spans="1:69" s="14" customFormat="1" collapsed="1" x14ac:dyDescent="0.15">
      <c r="B54" s="335"/>
      <c r="C54" s="20"/>
      <c r="D54" s="338"/>
      <c r="E54" s="338"/>
      <c r="F54" s="338"/>
      <c r="G54" s="353"/>
      <c r="H54" s="353"/>
      <c r="I54" s="353"/>
      <c r="J54" s="353"/>
      <c r="K54" s="353"/>
      <c r="L54" s="353"/>
      <c r="M54" s="353"/>
      <c r="N54" s="353"/>
      <c r="O54" s="353"/>
      <c r="P54" s="353"/>
      <c r="Q54" s="353"/>
      <c r="R54" s="353"/>
      <c r="S54" s="353"/>
      <c r="T54" s="353"/>
      <c r="U54" s="353"/>
      <c r="V54" s="353"/>
      <c r="W54" s="353"/>
      <c r="X54" s="353"/>
      <c r="Y54" s="353"/>
      <c r="Z54" s="353"/>
      <c r="AA54" s="353"/>
      <c r="AB54" s="353"/>
      <c r="AC54" s="353"/>
      <c r="AD54" s="353"/>
      <c r="AE54" s="353"/>
      <c r="AF54" s="353"/>
      <c r="AG54" s="353"/>
      <c r="AH54" s="353"/>
      <c r="AI54" s="353"/>
      <c r="AJ54" s="353"/>
      <c r="AK54" s="353"/>
      <c r="AL54" s="353"/>
      <c r="AM54" s="353"/>
      <c r="AN54" s="353"/>
      <c r="AO54" s="353"/>
      <c r="AP54" s="353"/>
      <c r="AQ54" s="353"/>
      <c r="AR54" s="353"/>
      <c r="AS54" s="353"/>
      <c r="AT54" s="353"/>
      <c r="AU54" s="353"/>
      <c r="AV54" s="353"/>
      <c r="AW54" s="353"/>
      <c r="AX54" s="353"/>
      <c r="AY54" s="353"/>
      <c r="AZ54" s="353"/>
      <c r="BA54" s="353"/>
      <c r="BB54" s="353"/>
      <c r="BC54" s="353"/>
      <c r="BD54" s="353"/>
      <c r="BE54" s="353"/>
      <c r="BF54" s="353"/>
      <c r="BG54" s="353"/>
      <c r="BH54" s="353"/>
      <c r="BI54" s="353"/>
      <c r="BJ54" s="353"/>
      <c r="BK54" s="353"/>
      <c r="BL54" s="353"/>
      <c r="BM54" s="353"/>
      <c r="BN54" s="353"/>
      <c r="BO54" s="353"/>
      <c r="BP54" s="349"/>
      <c r="BQ54" s="335"/>
    </row>
    <row r="55" spans="1:69" s="14" customFormat="1" x14ac:dyDescent="0.15">
      <c r="A55" s="14" t="s">
        <v>118</v>
      </c>
      <c r="B55" s="335"/>
      <c r="C55" s="20"/>
      <c r="D55" s="338"/>
      <c r="E55" s="338"/>
      <c r="F55" s="338"/>
      <c r="G55" s="353"/>
      <c r="H55" s="353"/>
      <c r="I55" s="353"/>
      <c r="J55" s="353"/>
      <c r="K55" s="353"/>
      <c r="L55" s="353"/>
      <c r="M55" s="353"/>
      <c r="N55" s="353"/>
      <c r="O55" s="353"/>
      <c r="P55" s="353"/>
      <c r="Q55" s="353"/>
      <c r="R55" s="353"/>
      <c r="S55" s="353"/>
      <c r="T55" s="353"/>
      <c r="U55" s="353"/>
      <c r="V55" s="353"/>
      <c r="W55" s="353"/>
      <c r="X55" s="353"/>
      <c r="Y55" s="353"/>
      <c r="Z55" s="353"/>
      <c r="AA55" s="353"/>
      <c r="AB55" s="353"/>
      <c r="AC55" s="353"/>
      <c r="AD55" s="353"/>
      <c r="AE55" s="353"/>
      <c r="AF55" s="353"/>
      <c r="AG55" s="353"/>
      <c r="AH55" s="353"/>
      <c r="AI55" s="353"/>
      <c r="AJ55" s="353"/>
      <c r="AK55" s="353"/>
      <c r="AL55" s="353"/>
      <c r="AM55" s="353"/>
      <c r="AN55" s="353"/>
      <c r="AO55" s="353"/>
      <c r="AP55" s="353"/>
      <c r="AQ55" s="353"/>
      <c r="AR55" s="353"/>
      <c r="AS55" s="353"/>
      <c r="AT55" s="353"/>
      <c r="AU55" s="353"/>
      <c r="AV55" s="353"/>
      <c r="AW55" s="353"/>
      <c r="AX55" s="353"/>
      <c r="AY55" s="353"/>
      <c r="AZ55" s="353"/>
      <c r="BA55" s="353"/>
      <c r="BB55" s="353"/>
      <c r="BC55" s="353"/>
      <c r="BD55" s="353"/>
      <c r="BE55" s="353"/>
      <c r="BF55" s="353"/>
      <c r="BG55" s="353"/>
      <c r="BH55" s="353"/>
      <c r="BI55" s="353"/>
      <c r="BJ55" s="353"/>
      <c r="BK55" s="353"/>
      <c r="BL55" s="353"/>
      <c r="BM55" s="353"/>
      <c r="BN55" s="353"/>
      <c r="BO55" s="353"/>
      <c r="BP55" s="349"/>
      <c r="BQ55" s="335"/>
    </row>
    <row r="56" spans="1:69" s="14" customFormat="1" hidden="1" outlineLevel="1" x14ac:dyDescent="0.15">
      <c r="B56" s="335"/>
      <c r="C56" s="20"/>
      <c r="D56" s="338"/>
      <c r="E56" s="338"/>
      <c r="F56" s="338"/>
      <c r="G56" s="353"/>
      <c r="H56" s="353"/>
      <c r="I56" s="353"/>
      <c r="J56" s="353"/>
      <c r="K56" s="353"/>
      <c r="L56" s="353"/>
      <c r="M56" s="353"/>
      <c r="N56" s="353"/>
      <c r="O56" s="353"/>
      <c r="P56" s="353"/>
      <c r="Q56" s="353"/>
      <c r="R56" s="353"/>
      <c r="S56" s="353"/>
      <c r="T56" s="353"/>
      <c r="U56" s="353"/>
      <c r="V56" s="353"/>
      <c r="W56" s="353"/>
      <c r="X56" s="353"/>
      <c r="Y56" s="353"/>
      <c r="Z56" s="353"/>
      <c r="AA56" s="353"/>
      <c r="AB56" s="353"/>
      <c r="AC56" s="353"/>
      <c r="AD56" s="353"/>
      <c r="AE56" s="353"/>
      <c r="AF56" s="353"/>
      <c r="AG56" s="353"/>
      <c r="AH56" s="353"/>
      <c r="AI56" s="353"/>
      <c r="AJ56" s="353"/>
      <c r="AK56" s="353"/>
      <c r="AL56" s="353"/>
      <c r="AM56" s="353"/>
      <c r="AN56" s="353"/>
      <c r="AO56" s="353"/>
      <c r="AP56" s="353"/>
      <c r="AQ56" s="353"/>
      <c r="AR56" s="353"/>
      <c r="AS56" s="353"/>
      <c r="AT56" s="353"/>
      <c r="AU56" s="353"/>
      <c r="AV56" s="353"/>
      <c r="AW56" s="353"/>
      <c r="AX56" s="353"/>
      <c r="AY56" s="353"/>
      <c r="AZ56" s="353"/>
      <c r="BA56" s="353"/>
      <c r="BB56" s="353"/>
      <c r="BC56" s="353"/>
      <c r="BD56" s="353"/>
      <c r="BE56" s="353"/>
      <c r="BF56" s="353"/>
      <c r="BG56" s="353"/>
      <c r="BH56" s="353"/>
      <c r="BI56" s="353"/>
      <c r="BJ56" s="353"/>
      <c r="BK56" s="353"/>
      <c r="BL56" s="353"/>
      <c r="BM56" s="353"/>
      <c r="BN56" s="353"/>
      <c r="BO56" s="353"/>
      <c r="BP56" s="349"/>
      <c r="BQ56" s="335"/>
    </row>
    <row r="57" spans="1:69" hidden="1" outlineLevel="1" x14ac:dyDescent="0.15">
      <c r="A57" s="33" t="s">
        <v>1230</v>
      </c>
      <c r="B57" s="331">
        <f>2000000*12</f>
        <v>24000000</v>
      </c>
      <c r="C57" s="265">
        <f>B57/12</f>
        <v>2000000</v>
      </c>
      <c r="D57" s="336" t="s">
        <v>64</v>
      </c>
      <c r="E57" s="336" t="s">
        <v>64</v>
      </c>
      <c r="F57" s="336" t="s">
        <v>64</v>
      </c>
      <c r="G57" s="340">
        <v>0</v>
      </c>
      <c r="H57" s="340">
        <v>0</v>
      </c>
      <c r="I57" s="340">
        <v>0</v>
      </c>
      <c r="J57" s="340">
        <v>0</v>
      </c>
      <c r="K57" s="340">
        <v>0</v>
      </c>
      <c r="L57" s="340">
        <v>0</v>
      </c>
      <c r="M57" s="340">
        <v>0</v>
      </c>
      <c r="N57" s="340">
        <v>0</v>
      </c>
      <c r="O57" s="340">
        <v>0</v>
      </c>
      <c r="P57" s="340">
        <v>0</v>
      </c>
      <c r="Q57" s="340">
        <v>0</v>
      </c>
      <c r="R57" s="340">
        <v>0</v>
      </c>
      <c r="S57" s="340">
        <v>0</v>
      </c>
      <c r="T57" s="340">
        <v>0</v>
      </c>
      <c r="U57" s="340">
        <v>0</v>
      </c>
      <c r="V57" s="340">
        <v>0</v>
      </c>
      <c r="W57" s="340">
        <v>0</v>
      </c>
      <c r="X57" s="340">
        <v>0</v>
      </c>
      <c r="Y57" s="340">
        <v>0</v>
      </c>
      <c r="Z57" s="340">
        <v>0</v>
      </c>
      <c r="AA57" s="340">
        <v>0</v>
      </c>
      <c r="AB57" s="340">
        <v>0</v>
      </c>
      <c r="AC57" s="340">
        <v>0</v>
      </c>
      <c r="AD57" s="340">
        <v>0</v>
      </c>
      <c r="AE57" s="340">
        <v>0</v>
      </c>
      <c r="AF57" s="340">
        <v>0</v>
      </c>
      <c r="AG57" s="340">
        <v>0</v>
      </c>
      <c r="AH57" s="340">
        <v>0</v>
      </c>
      <c r="AI57" s="340">
        <v>0</v>
      </c>
      <c r="AJ57" s="340">
        <v>0</v>
      </c>
      <c r="AK57" s="340">
        <v>0</v>
      </c>
      <c r="AL57" s="340">
        <v>0</v>
      </c>
      <c r="AM57" s="340">
        <v>0</v>
      </c>
      <c r="AN57" s="340">
        <v>0</v>
      </c>
      <c r="AO57" s="340">
        <v>0</v>
      </c>
      <c r="AP57" s="340">
        <v>0</v>
      </c>
      <c r="AQ57" s="340">
        <v>0</v>
      </c>
      <c r="AR57" s="340">
        <v>0</v>
      </c>
      <c r="AS57" s="340">
        <v>0</v>
      </c>
      <c r="AT57" s="340">
        <v>0</v>
      </c>
      <c r="AU57" s="340">
        <v>0</v>
      </c>
      <c r="AV57" s="340">
        <v>0</v>
      </c>
      <c r="AW57" s="340">
        <v>0</v>
      </c>
      <c r="AX57" s="340">
        <v>0</v>
      </c>
      <c r="AY57" s="340">
        <v>0</v>
      </c>
      <c r="AZ57" s="340">
        <v>0</v>
      </c>
      <c r="BA57" s="340">
        <v>0</v>
      </c>
      <c r="BB57" s="340">
        <v>0</v>
      </c>
      <c r="BC57" s="340">
        <v>0</v>
      </c>
      <c r="BD57" s="340">
        <v>0</v>
      </c>
      <c r="BE57" s="340">
        <v>0</v>
      </c>
      <c r="BF57" s="340">
        <v>0</v>
      </c>
      <c r="BG57" s="340">
        <v>0</v>
      </c>
      <c r="BH57" s="340">
        <v>0</v>
      </c>
      <c r="BI57" s="340">
        <v>0</v>
      </c>
      <c r="BJ57" s="340">
        <v>0</v>
      </c>
      <c r="BK57" s="340">
        <v>0</v>
      </c>
      <c r="BL57" s="340">
        <v>0</v>
      </c>
      <c r="BM57" s="340">
        <v>0</v>
      </c>
      <c r="BN57" s="340">
        <v>0</v>
      </c>
      <c r="BO57" s="340">
        <v>0</v>
      </c>
      <c r="BP57" s="350"/>
      <c r="BQ57" s="352"/>
    </row>
    <row r="58" spans="1:69" s="18" customFormat="1" hidden="1" outlineLevel="1" x14ac:dyDescent="0.15">
      <c r="A58" s="33" t="s">
        <v>86</v>
      </c>
      <c r="B58" s="331">
        <f>2000000/160</f>
        <v>12500</v>
      </c>
      <c r="C58" s="265">
        <f>B58*160</f>
        <v>2000000</v>
      </c>
      <c r="D58" s="336" t="s">
        <v>91</v>
      </c>
      <c r="E58" s="336" t="s">
        <v>91</v>
      </c>
      <c r="F58" s="336" t="s">
        <v>64</v>
      </c>
      <c r="G58" s="340">
        <v>0</v>
      </c>
      <c r="H58" s="340">
        <v>0.5</v>
      </c>
      <c r="I58" s="340">
        <v>0.5</v>
      </c>
      <c r="J58" s="340">
        <v>0.5</v>
      </c>
      <c r="K58" s="340">
        <v>0.5</v>
      </c>
      <c r="L58" s="340">
        <v>0.5</v>
      </c>
      <c r="M58" s="340">
        <v>0.5</v>
      </c>
      <c r="N58" s="340">
        <v>0.5</v>
      </c>
      <c r="O58" s="340">
        <v>0.5</v>
      </c>
      <c r="P58" s="340">
        <v>0.5</v>
      </c>
      <c r="Q58" s="340">
        <v>0.5</v>
      </c>
      <c r="R58" s="340">
        <v>0.5</v>
      </c>
      <c r="S58" s="340">
        <v>0.5</v>
      </c>
      <c r="T58" s="340">
        <v>0.5</v>
      </c>
      <c r="U58" s="340">
        <v>0.5</v>
      </c>
      <c r="V58" s="340">
        <v>0.5</v>
      </c>
      <c r="W58" s="340">
        <v>0.5</v>
      </c>
      <c r="X58" s="340">
        <v>0.5</v>
      </c>
      <c r="Y58" s="340">
        <v>0.5</v>
      </c>
      <c r="Z58" s="340">
        <v>0</v>
      </c>
      <c r="AA58" s="340">
        <v>0</v>
      </c>
      <c r="AB58" s="340">
        <v>0</v>
      </c>
      <c r="AC58" s="340">
        <v>0</v>
      </c>
      <c r="AD58" s="340">
        <v>0</v>
      </c>
      <c r="AE58" s="340">
        <v>0</v>
      </c>
      <c r="AF58" s="340">
        <v>0</v>
      </c>
      <c r="AG58" s="340">
        <v>0</v>
      </c>
      <c r="AH58" s="340">
        <v>0</v>
      </c>
      <c r="AI58" s="340">
        <v>0</v>
      </c>
      <c r="AJ58" s="340">
        <v>0</v>
      </c>
      <c r="AK58" s="340">
        <v>0</v>
      </c>
      <c r="AL58" s="340">
        <v>0</v>
      </c>
      <c r="AM58" s="340">
        <v>0</v>
      </c>
      <c r="AN58" s="340">
        <v>0</v>
      </c>
      <c r="AO58" s="340">
        <v>0</v>
      </c>
      <c r="AP58" s="340">
        <v>0</v>
      </c>
      <c r="AQ58" s="340">
        <v>0</v>
      </c>
      <c r="AR58" s="340">
        <v>0</v>
      </c>
      <c r="AS58" s="340">
        <v>0</v>
      </c>
      <c r="AT58" s="340">
        <v>0</v>
      </c>
      <c r="AU58" s="340">
        <v>0</v>
      </c>
      <c r="AV58" s="340">
        <v>0</v>
      </c>
      <c r="AW58" s="340">
        <v>0</v>
      </c>
      <c r="AX58" s="340">
        <v>0</v>
      </c>
      <c r="AY58" s="340">
        <v>0</v>
      </c>
      <c r="AZ58" s="340">
        <v>0</v>
      </c>
      <c r="BA58" s="340">
        <v>0</v>
      </c>
      <c r="BB58" s="340">
        <v>0</v>
      </c>
      <c r="BC58" s="340">
        <v>0</v>
      </c>
      <c r="BD58" s="340">
        <v>0</v>
      </c>
      <c r="BE58" s="340">
        <v>0</v>
      </c>
      <c r="BF58" s="340">
        <v>0</v>
      </c>
      <c r="BG58" s="340">
        <v>0</v>
      </c>
      <c r="BH58" s="340">
        <v>0</v>
      </c>
      <c r="BI58" s="340">
        <v>0</v>
      </c>
      <c r="BJ58" s="340">
        <v>0</v>
      </c>
      <c r="BK58" s="340">
        <v>0</v>
      </c>
      <c r="BL58" s="340">
        <v>0</v>
      </c>
      <c r="BM58" s="340">
        <v>0</v>
      </c>
      <c r="BN58" s="340">
        <v>0</v>
      </c>
      <c r="BO58" s="340">
        <v>0</v>
      </c>
      <c r="BP58" s="350"/>
      <c r="BQ58" s="351"/>
    </row>
    <row r="59" spans="1:69" hidden="1" outlineLevel="1" x14ac:dyDescent="0.15">
      <c r="B59" s="331"/>
      <c r="C59" s="266"/>
      <c r="D59" s="337"/>
      <c r="E59" s="337"/>
      <c r="F59" s="337"/>
      <c r="G59" s="340"/>
      <c r="H59" s="340"/>
      <c r="I59" s="340"/>
      <c r="J59" s="340"/>
      <c r="K59" s="340"/>
      <c r="L59" s="340"/>
      <c r="M59" s="340"/>
      <c r="N59" s="340"/>
      <c r="O59" s="340"/>
      <c r="P59" s="340"/>
      <c r="Q59" s="340"/>
      <c r="R59" s="340"/>
      <c r="S59" s="340"/>
      <c r="T59" s="340"/>
      <c r="U59" s="340"/>
      <c r="V59" s="340"/>
      <c r="W59" s="340"/>
      <c r="X59" s="340"/>
      <c r="Y59" s="340"/>
      <c r="Z59" s="340"/>
      <c r="AA59" s="340"/>
      <c r="AB59" s="340"/>
      <c r="AC59" s="340"/>
      <c r="AD59" s="340"/>
      <c r="AE59" s="340"/>
      <c r="AF59" s="340"/>
      <c r="AG59" s="340"/>
      <c r="AH59" s="340"/>
      <c r="AI59" s="340"/>
      <c r="AJ59" s="340"/>
      <c r="AK59" s="340"/>
      <c r="AL59" s="340"/>
      <c r="AM59" s="340"/>
      <c r="AN59" s="340"/>
      <c r="AO59" s="340"/>
      <c r="AP59" s="340"/>
      <c r="AQ59" s="340"/>
      <c r="AR59" s="340"/>
      <c r="AS59" s="340"/>
      <c r="AT59" s="340"/>
      <c r="AU59" s="340"/>
      <c r="AV59" s="340"/>
      <c r="AW59" s="340"/>
      <c r="AX59" s="340"/>
      <c r="AY59" s="340"/>
      <c r="AZ59" s="340"/>
      <c r="BA59" s="340"/>
      <c r="BB59" s="340"/>
      <c r="BC59" s="340"/>
      <c r="BD59" s="340"/>
      <c r="BE59" s="340"/>
      <c r="BF59" s="340"/>
      <c r="BG59" s="340"/>
      <c r="BH59" s="340"/>
      <c r="BI59" s="340"/>
      <c r="BJ59" s="340"/>
      <c r="BK59" s="340"/>
      <c r="BL59" s="340"/>
      <c r="BM59" s="340"/>
      <c r="BN59" s="340"/>
      <c r="BO59" s="340"/>
      <c r="BP59" s="350"/>
      <c r="BQ59" s="352"/>
    </row>
    <row r="60" spans="1:69" hidden="1" outlineLevel="1" x14ac:dyDescent="0.15">
      <c r="A60" s="33" t="s">
        <v>1229</v>
      </c>
      <c r="B60" s="331">
        <f>2000000*12</f>
        <v>24000000</v>
      </c>
      <c r="C60" s="265">
        <f>B60/12</f>
        <v>2000000</v>
      </c>
      <c r="D60" s="336" t="s">
        <v>64</v>
      </c>
      <c r="E60" s="336" t="s">
        <v>64</v>
      </c>
      <c r="F60" s="336" t="s">
        <v>64</v>
      </c>
      <c r="G60" s="340">
        <v>0</v>
      </c>
      <c r="H60" s="340">
        <v>0</v>
      </c>
      <c r="I60" s="340">
        <v>0</v>
      </c>
      <c r="J60" s="340">
        <v>0</v>
      </c>
      <c r="K60" s="340">
        <v>0</v>
      </c>
      <c r="L60" s="340">
        <v>0</v>
      </c>
      <c r="M60" s="340">
        <v>0</v>
      </c>
      <c r="N60" s="340">
        <v>0</v>
      </c>
      <c r="O60" s="340">
        <v>0</v>
      </c>
      <c r="P60" s="340">
        <v>0</v>
      </c>
      <c r="Q60" s="340">
        <v>0</v>
      </c>
      <c r="R60" s="340">
        <v>0</v>
      </c>
      <c r="S60" s="340">
        <v>0</v>
      </c>
      <c r="T60" s="340">
        <v>0</v>
      </c>
      <c r="U60" s="340">
        <v>0</v>
      </c>
      <c r="V60" s="340">
        <v>0</v>
      </c>
      <c r="W60" s="340">
        <v>0</v>
      </c>
      <c r="X60" s="340">
        <v>0</v>
      </c>
      <c r="Y60" s="340">
        <v>0</v>
      </c>
      <c r="Z60" s="340">
        <v>0</v>
      </c>
      <c r="AA60" s="340">
        <v>0</v>
      </c>
      <c r="AB60" s="340">
        <v>0</v>
      </c>
      <c r="AC60" s="340">
        <v>0</v>
      </c>
      <c r="AD60" s="340">
        <v>0</v>
      </c>
      <c r="AE60" s="340">
        <v>0</v>
      </c>
      <c r="AF60" s="340">
        <v>0</v>
      </c>
      <c r="AG60" s="340">
        <v>0</v>
      </c>
      <c r="AH60" s="340">
        <v>0</v>
      </c>
      <c r="AI60" s="340">
        <v>0</v>
      </c>
      <c r="AJ60" s="340">
        <v>0</v>
      </c>
      <c r="AK60" s="340">
        <v>0</v>
      </c>
      <c r="AL60" s="340">
        <v>0</v>
      </c>
      <c r="AM60" s="340">
        <v>0</v>
      </c>
      <c r="AN60" s="340">
        <v>0</v>
      </c>
      <c r="AO60" s="340">
        <v>0</v>
      </c>
      <c r="AP60" s="340">
        <v>0</v>
      </c>
      <c r="AQ60" s="340">
        <v>0</v>
      </c>
      <c r="AR60" s="340">
        <v>0</v>
      </c>
      <c r="AS60" s="340">
        <v>0</v>
      </c>
      <c r="AT60" s="340">
        <v>0</v>
      </c>
      <c r="AU60" s="340">
        <v>0</v>
      </c>
      <c r="AV60" s="340">
        <v>0</v>
      </c>
      <c r="AW60" s="340">
        <v>0</v>
      </c>
      <c r="AX60" s="340">
        <v>0</v>
      </c>
      <c r="AY60" s="340">
        <v>0</v>
      </c>
      <c r="AZ60" s="340">
        <v>0</v>
      </c>
      <c r="BA60" s="340">
        <v>0</v>
      </c>
      <c r="BB60" s="340">
        <v>0</v>
      </c>
      <c r="BC60" s="340">
        <v>0</v>
      </c>
      <c r="BD60" s="340">
        <v>0</v>
      </c>
      <c r="BE60" s="340">
        <v>0</v>
      </c>
      <c r="BF60" s="340">
        <v>0</v>
      </c>
      <c r="BG60" s="340">
        <v>0</v>
      </c>
      <c r="BH60" s="340">
        <v>0</v>
      </c>
      <c r="BI60" s="340">
        <v>0</v>
      </c>
      <c r="BJ60" s="340">
        <v>0</v>
      </c>
      <c r="BK60" s="340">
        <v>0</v>
      </c>
      <c r="BL60" s="340">
        <v>0</v>
      </c>
      <c r="BM60" s="340">
        <v>0</v>
      </c>
      <c r="BN60" s="340">
        <v>0</v>
      </c>
      <c r="BO60" s="340">
        <v>0</v>
      </c>
      <c r="BP60" s="350"/>
      <c r="BQ60" s="352"/>
    </row>
    <row r="61" spans="1:69" s="18" customFormat="1" hidden="1" outlineLevel="1" x14ac:dyDescent="0.15">
      <c r="A61" s="33" t="s">
        <v>86</v>
      </c>
      <c r="B61" s="331">
        <f>2000000/160</f>
        <v>12500</v>
      </c>
      <c r="C61" s="265">
        <f>B61*160</f>
        <v>2000000</v>
      </c>
      <c r="D61" s="336" t="s">
        <v>91</v>
      </c>
      <c r="E61" s="336" t="s">
        <v>64</v>
      </c>
      <c r="F61" s="336" t="s">
        <v>64</v>
      </c>
      <c r="G61" s="340">
        <v>0</v>
      </c>
      <c r="H61" s="340">
        <v>0.25</v>
      </c>
      <c r="I61" s="340">
        <v>0.25</v>
      </c>
      <c r="J61" s="340">
        <v>0.25</v>
      </c>
      <c r="K61" s="340">
        <v>0.25</v>
      </c>
      <c r="L61" s="340">
        <v>0.25</v>
      </c>
      <c r="M61" s="340">
        <v>0.25</v>
      </c>
      <c r="N61" s="340">
        <v>0.25</v>
      </c>
      <c r="O61" s="340">
        <v>0.25</v>
      </c>
      <c r="P61" s="340">
        <v>0.25</v>
      </c>
      <c r="Q61" s="340">
        <v>0.25</v>
      </c>
      <c r="R61" s="340">
        <v>0.25</v>
      </c>
      <c r="S61" s="340">
        <v>0.25</v>
      </c>
      <c r="T61" s="340">
        <v>0.25</v>
      </c>
      <c r="U61" s="340">
        <v>0.25</v>
      </c>
      <c r="V61" s="340">
        <v>0.25</v>
      </c>
      <c r="W61" s="340">
        <v>0.25</v>
      </c>
      <c r="X61" s="340">
        <v>0.25</v>
      </c>
      <c r="Y61" s="340">
        <v>0.25</v>
      </c>
      <c r="Z61" s="340">
        <v>0.25</v>
      </c>
      <c r="AA61" s="340">
        <v>0.25</v>
      </c>
      <c r="AB61" s="340">
        <v>0.25</v>
      </c>
      <c r="AC61" s="340">
        <v>0.25</v>
      </c>
      <c r="AD61" s="340">
        <v>0.25</v>
      </c>
      <c r="AE61" s="340">
        <v>0.25</v>
      </c>
      <c r="AF61" s="340">
        <v>0</v>
      </c>
      <c r="AG61" s="340">
        <v>0</v>
      </c>
      <c r="AH61" s="340">
        <v>0</v>
      </c>
      <c r="AI61" s="340">
        <v>0</v>
      </c>
      <c r="AJ61" s="340">
        <v>0</v>
      </c>
      <c r="AK61" s="340">
        <v>0</v>
      </c>
      <c r="AL61" s="340">
        <v>0</v>
      </c>
      <c r="AM61" s="340">
        <v>0</v>
      </c>
      <c r="AN61" s="340">
        <v>0</v>
      </c>
      <c r="AO61" s="340">
        <v>0</v>
      </c>
      <c r="AP61" s="340">
        <v>0</v>
      </c>
      <c r="AQ61" s="340">
        <v>0</v>
      </c>
      <c r="AR61" s="340">
        <v>0</v>
      </c>
      <c r="AS61" s="340">
        <v>0</v>
      </c>
      <c r="AT61" s="340">
        <v>0</v>
      </c>
      <c r="AU61" s="340">
        <v>0</v>
      </c>
      <c r="AV61" s="340">
        <v>0</v>
      </c>
      <c r="AW61" s="340">
        <v>0</v>
      </c>
      <c r="AX61" s="340">
        <v>0</v>
      </c>
      <c r="AY61" s="340">
        <v>0</v>
      </c>
      <c r="AZ61" s="340">
        <v>0</v>
      </c>
      <c r="BA61" s="340">
        <v>0</v>
      </c>
      <c r="BB61" s="340">
        <v>0</v>
      </c>
      <c r="BC61" s="340">
        <v>0</v>
      </c>
      <c r="BD61" s="340">
        <v>0</v>
      </c>
      <c r="BE61" s="340">
        <v>0</v>
      </c>
      <c r="BF61" s="340">
        <v>0</v>
      </c>
      <c r="BG61" s="340">
        <v>0</v>
      </c>
      <c r="BH61" s="340">
        <v>0</v>
      </c>
      <c r="BI61" s="340">
        <v>0</v>
      </c>
      <c r="BJ61" s="340">
        <v>0</v>
      </c>
      <c r="BK61" s="340">
        <v>0</v>
      </c>
      <c r="BL61" s="340">
        <v>0</v>
      </c>
      <c r="BM61" s="340">
        <v>0</v>
      </c>
      <c r="BN61" s="340">
        <v>0</v>
      </c>
      <c r="BO61" s="340">
        <v>0</v>
      </c>
      <c r="BP61" s="350"/>
      <c r="BQ61" s="351"/>
    </row>
    <row r="62" spans="1:69" hidden="1" outlineLevel="1" x14ac:dyDescent="0.15">
      <c r="B62" s="342"/>
      <c r="D62" s="337"/>
      <c r="E62" s="337"/>
      <c r="F62" s="337"/>
      <c r="G62" s="340"/>
      <c r="H62" s="340"/>
      <c r="I62" s="340"/>
      <c r="J62" s="340"/>
      <c r="K62" s="340"/>
      <c r="L62" s="340"/>
      <c r="M62" s="340"/>
      <c r="N62" s="340"/>
      <c r="O62" s="340"/>
      <c r="P62" s="340"/>
      <c r="Q62" s="340"/>
      <c r="R62" s="340"/>
      <c r="S62" s="340"/>
      <c r="T62" s="340"/>
      <c r="U62" s="340"/>
      <c r="V62" s="340"/>
      <c r="W62" s="340"/>
      <c r="X62" s="340"/>
      <c r="Y62" s="340"/>
      <c r="Z62" s="340"/>
      <c r="AA62" s="340"/>
      <c r="AB62" s="340"/>
      <c r="AC62" s="340"/>
      <c r="AD62" s="340"/>
      <c r="AE62" s="340"/>
      <c r="AF62" s="340"/>
      <c r="AG62" s="340"/>
      <c r="AH62" s="340"/>
      <c r="AI62" s="340"/>
      <c r="AJ62" s="340"/>
      <c r="AK62" s="340"/>
      <c r="AL62" s="340"/>
      <c r="AM62" s="340"/>
      <c r="AN62" s="340"/>
      <c r="AO62" s="340"/>
      <c r="AP62" s="340"/>
      <c r="AQ62" s="340"/>
      <c r="AR62" s="340"/>
      <c r="AS62" s="340"/>
      <c r="AT62" s="340"/>
      <c r="AU62" s="340"/>
      <c r="AV62" s="340"/>
      <c r="AW62" s="340"/>
      <c r="AX62" s="340"/>
      <c r="AY62" s="340"/>
      <c r="AZ62" s="340"/>
      <c r="BA62" s="340"/>
      <c r="BB62" s="340"/>
      <c r="BC62" s="340"/>
      <c r="BD62" s="340"/>
      <c r="BE62" s="340"/>
      <c r="BF62" s="340"/>
      <c r="BG62" s="340"/>
      <c r="BH62" s="340"/>
      <c r="BI62" s="340"/>
      <c r="BJ62" s="340"/>
      <c r="BK62" s="340"/>
      <c r="BL62" s="340"/>
      <c r="BM62" s="340"/>
      <c r="BN62" s="340"/>
      <c r="BO62" s="340"/>
      <c r="BP62" s="350"/>
      <c r="BQ62" s="352"/>
    </row>
    <row r="63" spans="1:69" hidden="1" outlineLevel="1" x14ac:dyDescent="0.15">
      <c r="A63" s="33" t="s">
        <v>54</v>
      </c>
      <c r="B63" s="331">
        <v>125000</v>
      </c>
      <c r="C63" s="265">
        <f>B63/12</f>
        <v>10416.666666666666</v>
      </c>
      <c r="D63" s="336" t="s">
        <v>64</v>
      </c>
      <c r="E63" s="336" t="s">
        <v>64</v>
      </c>
      <c r="F63" s="336" t="s">
        <v>64</v>
      </c>
      <c r="G63" s="340">
        <v>0</v>
      </c>
      <c r="H63" s="340">
        <v>0</v>
      </c>
      <c r="I63" s="340">
        <v>0</v>
      </c>
      <c r="J63" s="340">
        <v>0</v>
      </c>
      <c r="K63" s="340">
        <v>0</v>
      </c>
      <c r="L63" s="340">
        <v>0</v>
      </c>
      <c r="M63" s="340">
        <v>0</v>
      </c>
      <c r="N63" s="340">
        <v>0</v>
      </c>
      <c r="O63" s="340">
        <v>0</v>
      </c>
      <c r="P63" s="340">
        <v>0</v>
      </c>
      <c r="Q63" s="340">
        <v>0</v>
      </c>
      <c r="R63" s="340">
        <v>0</v>
      </c>
      <c r="S63" s="340">
        <v>0</v>
      </c>
      <c r="T63" s="340">
        <v>0</v>
      </c>
      <c r="U63" s="340">
        <v>0</v>
      </c>
      <c r="V63" s="340">
        <v>0</v>
      </c>
      <c r="W63" s="340">
        <v>0</v>
      </c>
      <c r="X63" s="340">
        <v>0</v>
      </c>
      <c r="Y63" s="340">
        <v>0</v>
      </c>
      <c r="Z63" s="340">
        <v>0</v>
      </c>
      <c r="AA63" s="340">
        <v>0</v>
      </c>
      <c r="AB63" s="340">
        <v>0</v>
      </c>
      <c r="AC63" s="340">
        <v>0</v>
      </c>
      <c r="AD63" s="340">
        <v>0</v>
      </c>
      <c r="AE63" s="340">
        <v>0</v>
      </c>
      <c r="AF63" s="340">
        <v>0</v>
      </c>
      <c r="AG63" s="340">
        <v>0</v>
      </c>
      <c r="AH63" s="340">
        <v>0</v>
      </c>
      <c r="AI63" s="340">
        <v>0</v>
      </c>
      <c r="AJ63" s="340">
        <v>0</v>
      </c>
      <c r="AK63" s="340">
        <v>0</v>
      </c>
      <c r="AL63" s="340">
        <v>0</v>
      </c>
      <c r="AM63" s="340">
        <v>0</v>
      </c>
      <c r="AN63" s="340">
        <v>0</v>
      </c>
      <c r="AO63" s="340">
        <v>0</v>
      </c>
      <c r="AP63" s="340">
        <v>0</v>
      </c>
      <c r="AQ63" s="340">
        <v>0</v>
      </c>
      <c r="AR63" s="340">
        <v>0</v>
      </c>
      <c r="AS63" s="340">
        <v>0</v>
      </c>
      <c r="AT63" s="340">
        <v>0</v>
      </c>
      <c r="AU63" s="340">
        <v>0</v>
      </c>
      <c r="AV63" s="340">
        <v>0</v>
      </c>
      <c r="AW63" s="340">
        <v>0</v>
      </c>
      <c r="AX63" s="340">
        <v>0</v>
      </c>
      <c r="AY63" s="340">
        <v>0</v>
      </c>
      <c r="AZ63" s="340">
        <v>0</v>
      </c>
      <c r="BA63" s="340">
        <v>0</v>
      </c>
      <c r="BB63" s="340">
        <v>0</v>
      </c>
      <c r="BC63" s="340">
        <v>0</v>
      </c>
      <c r="BD63" s="340">
        <v>0</v>
      </c>
      <c r="BE63" s="340">
        <v>0</v>
      </c>
      <c r="BF63" s="340">
        <v>0</v>
      </c>
      <c r="BG63" s="340">
        <v>0</v>
      </c>
      <c r="BH63" s="340">
        <v>0</v>
      </c>
      <c r="BI63" s="340">
        <v>0</v>
      </c>
      <c r="BJ63" s="340">
        <v>0</v>
      </c>
      <c r="BK63" s="340">
        <v>0</v>
      </c>
      <c r="BL63" s="340">
        <v>0</v>
      </c>
      <c r="BM63" s="340">
        <v>0</v>
      </c>
      <c r="BN63" s="340">
        <v>0</v>
      </c>
      <c r="BO63" s="340">
        <v>0</v>
      </c>
      <c r="BP63" s="350"/>
      <c r="BQ63" s="352"/>
    </row>
    <row r="64" spans="1:69" hidden="1" outlineLevel="1" x14ac:dyDescent="0.15">
      <c r="A64" s="33" t="s">
        <v>86</v>
      </c>
      <c r="B64" s="331">
        <v>85</v>
      </c>
      <c r="C64" s="265">
        <f>B64*160</f>
        <v>13600</v>
      </c>
      <c r="D64" s="336" t="s">
        <v>64</v>
      </c>
      <c r="E64" s="336" t="s">
        <v>64</v>
      </c>
      <c r="F64" s="336" t="s">
        <v>64</v>
      </c>
      <c r="G64" s="340">
        <v>0</v>
      </c>
      <c r="H64" s="340">
        <v>0</v>
      </c>
      <c r="I64" s="340">
        <v>0</v>
      </c>
      <c r="J64" s="340">
        <v>0</v>
      </c>
      <c r="K64" s="340">
        <v>0</v>
      </c>
      <c r="L64" s="340">
        <v>0</v>
      </c>
      <c r="M64" s="340">
        <v>0</v>
      </c>
      <c r="N64" s="340">
        <v>0</v>
      </c>
      <c r="O64" s="340">
        <v>0</v>
      </c>
      <c r="P64" s="340">
        <v>0</v>
      </c>
      <c r="Q64" s="340">
        <v>0</v>
      </c>
      <c r="R64" s="340">
        <v>0</v>
      </c>
      <c r="S64" s="340">
        <v>0</v>
      </c>
      <c r="T64" s="340">
        <v>0</v>
      </c>
      <c r="U64" s="340">
        <v>0</v>
      </c>
      <c r="V64" s="340">
        <v>0</v>
      </c>
      <c r="W64" s="340">
        <v>0</v>
      </c>
      <c r="X64" s="340">
        <v>0</v>
      </c>
      <c r="Y64" s="340">
        <v>0</v>
      </c>
      <c r="Z64" s="340">
        <v>0</v>
      </c>
      <c r="AA64" s="340">
        <v>0</v>
      </c>
      <c r="AB64" s="340">
        <v>0</v>
      </c>
      <c r="AC64" s="340">
        <v>0</v>
      </c>
      <c r="AD64" s="340">
        <v>0</v>
      </c>
      <c r="AE64" s="340">
        <v>0</v>
      </c>
      <c r="AF64" s="340">
        <v>0</v>
      </c>
      <c r="AG64" s="340">
        <v>0</v>
      </c>
      <c r="AH64" s="340">
        <v>0</v>
      </c>
      <c r="AI64" s="340">
        <v>0</v>
      </c>
      <c r="AJ64" s="340">
        <v>0</v>
      </c>
      <c r="AK64" s="340">
        <v>0</v>
      </c>
      <c r="AL64" s="340">
        <v>0</v>
      </c>
      <c r="AM64" s="340">
        <v>0</v>
      </c>
      <c r="AN64" s="340">
        <v>0</v>
      </c>
      <c r="AO64" s="340">
        <v>0</v>
      </c>
      <c r="AP64" s="340">
        <v>0</v>
      </c>
      <c r="AQ64" s="340">
        <v>0</v>
      </c>
      <c r="AR64" s="340">
        <v>0</v>
      </c>
      <c r="AS64" s="340">
        <v>0</v>
      </c>
      <c r="AT64" s="340">
        <v>0</v>
      </c>
      <c r="AU64" s="340">
        <v>0</v>
      </c>
      <c r="AV64" s="340">
        <v>0</v>
      </c>
      <c r="AW64" s="340">
        <v>0</v>
      </c>
      <c r="AX64" s="340">
        <v>0</v>
      </c>
      <c r="AY64" s="340">
        <v>0</v>
      </c>
      <c r="AZ64" s="340">
        <v>0</v>
      </c>
      <c r="BA64" s="340">
        <v>0</v>
      </c>
      <c r="BB64" s="340">
        <v>0</v>
      </c>
      <c r="BC64" s="340">
        <v>0</v>
      </c>
      <c r="BD64" s="340">
        <v>0</v>
      </c>
      <c r="BE64" s="340">
        <v>0</v>
      </c>
      <c r="BF64" s="340">
        <v>0</v>
      </c>
      <c r="BG64" s="340">
        <v>0</v>
      </c>
      <c r="BH64" s="340">
        <v>0</v>
      </c>
      <c r="BI64" s="340">
        <v>0</v>
      </c>
      <c r="BJ64" s="340">
        <v>0</v>
      </c>
      <c r="BK64" s="340">
        <v>0</v>
      </c>
      <c r="BL64" s="340">
        <v>0</v>
      </c>
      <c r="BM64" s="340">
        <v>0</v>
      </c>
      <c r="BN64" s="340">
        <v>0</v>
      </c>
      <c r="BO64" s="340">
        <v>0</v>
      </c>
      <c r="BP64" s="350"/>
      <c r="BQ64" s="352"/>
    </row>
    <row r="65" spans="1:69" hidden="1" outlineLevel="1" x14ac:dyDescent="0.15">
      <c r="B65" s="331"/>
      <c r="C65" s="266"/>
      <c r="D65" s="337"/>
      <c r="E65" s="337"/>
      <c r="F65" s="337"/>
      <c r="G65" s="340"/>
      <c r="H65" s="340"/>
      <c r="I65" s="340"/>
      <c r="J65" s="340"/>
      <c r="K65" s="340"/>
      <c r="L65" s="340"/>
      <c r="M65" s="340"/>
      <c r="N65" s="340"/>
      <c r="O65" s="340"/>
      <c r="P65" s="340"/>
      <c r="Q65" s="340"/>
      <c r="R65" s="340"/>
      <c r="S65" s="340"/>
      <c r="T65" s="340"/>
      <c r="U65" s="340"/>
      <c r="V65" s="340"/>
      <c r="W65" s="340"/>
      <c r="X65" s="340"/>
      <c r="Y65" s="340"/>
      <c r="Z65" s="340"/>
      <c r="AA65" s="340"/>
      <c r="AB65" s="340"/>
      <c r="AC65" s="340"/>
      <c r="AD65" s="340"/>
      <c r="AE65" s="340"/>
      <c r="AF65" s="340"/>
      <c r="AG65" s="340"/>
      <c r="AH65" s="340"/>
      <c r="AI65" s="340"/>
      <c r="AJ65" s="340"/>
      <c r="AK65" s="340"/>
      <c r="AL65" s="340"/>
      <c r="AM65" s="340"/>
      <c r="AN65" s="340"/>
      <c r="AO65" s="340"/>
      <c r="AP65" s="340"/>
      <c r="AQ65" s="340"/>
      <c r="AR65" s="340"/>
      <c r="AS65" s="340"/>
      <c r="AT65" s="340"/>
      <c r="AU65" s="340"/>
      <c r="AV65" s="340"/>
      <c r="AW65" s="340"/>
      <c r="AX65" s="340"/>
      <c r="AY65" s="340"/>
      <c r="AZ65" s="340"/>
      <c r="BA65" s="340"/>
      <c r="BB65" s="340"/>
      <c r="BC65" s="340"/>
      <c r="BD65" s="340"/>
      <c r="BE65" s="340"/>
      <c r="BF65" s="340"/>
      <c r="BG65" s="340"/>
      <c r="BH65" s="340"/>
      <c r="BI65" s="340"/>
      <c r="BJ65" s="340"/>
      <c r="BK65" s="340"/>
      <c r="BL65" s="340"/>
      <c r="BM65" s="340"/>
      <c r="BN65" s="340"/>
      <c r="BO65" s="340"/>
      <c r="BP65" s="350"/>
      <c r="BQ65" s="352"/>
    </row>
    <row r="66" spans="1:69" hidden="1" outlineLevel="1" x14ac:dyDescent="0.15">
      <c r="A66" s="33" t="s">
        <v>107</v>
      </c>
      <c r="B66" s="331">
        <v>85000</v>
      </c>
      <c r="C66" s="265">
        <f>B66/12</f>
        <v>7083.333333333333</v>
      </c>
      <c r="D66" s="336" t="s">
        <v>64</v>
      </c>
      <c r="E66" s="336" t="s">
        <v>64</v>
      </c>
      <c r="F66" s="336" t="s">
        <v>91</v>
      </c>
      <c r="G66" s="340">
        <v>0</v>
      </c>
      <c r="H66" s="340">
        <v>0</v>
      </c>
      <c r="I66" s="340">
        <v>0</v>
      </c>
      <c r="J66" s="340">
        <v>0</v>
      </c>
      <c r="K66" s="340">
        <v>0</v>
      </c>
      <c r="L66" s="340">
        <v>0</v>
      </c>
      <c r="M66" s="340">
        <v>0</v>
      </c>
      <c r="N66" s="340">
        <v>0</v>
      </c>
      <c r="O66" s="340">
        <v>0</v>
      </c>
      <c r="P66" s="340">
        <v>0</v>
      </c>
      <c r="Q66" s="340">
        <v>0</v>
      </c>
      <c r="R66" s="340">
        <v>0</v>
      </c>
      <c r="S66" s="340">
        <v>0</v>
      </c>
      <c r="T66" s="340">
        <v>0</v>
      </c>
      <c r="U66" s="340">
        <v>0</v>
      </c>
      <c r="V66" s="340">
        <v>0</v>
      </c>
      <c r="W66" s="340">
        <v>0</v>
      </c>
      <c r="X66" s="340">
        <v>0</v>
      </c>
      <c r="Y66" s="340">
        <v>0</v>
      </c>
      <c r="Z66" s="340">
        <v>0</v>
      </c>
      <c r="AA66" s="340">
        <v>0</v>
      </c>
      <c r="AB66" s="340">
        <v>0</v>
      </c>
      <c r="AC66" s="340">
        <v>0</v>
      </c>
      <c r="AD66" s="340">
        <v>0</v>
      </c>
      <c r="AE66" s="340">
        <v>0</v>
      </c>
      <c r="AF66" s="340">
        <v>0</v>
      </c>
      <c r="AG66" s="340">
        <v>0</v>
      </c>
      <c r="AH66" s="340">
        <v>0</v>
      </c>
      <c r="AI66" s="340">
        <v>0</v>
      </c>
      <c r="AJ66" s="340">
        <v>0</v>
      </c>
      <c r="AK66" s="340">
        <v>0</v>
      </c>
      <c r="AL66" s="340">
        <v>0</v>
      </c>
      <c r="AM66" s="340">
        <v>0</v>
      </c>
      <c r="AN66" s="340">
        <v>0</v>
      </c>
      <c r="AO66" s="340">
        <v>0</v>
      </c>
      <c r="AP66" s="340">
        <v>0</v>
      </c>
      <c r="AQ66" s="340">
        <v>0</v>
      </c>
      <c r="AR66" s="340">
        <v>0</v>
      </c>
      <c r="AS66" s="340">
        <v>0</v>
      </c>
      <c r="AT66" s="340">
        <v>0</v>
      </c>
      <c r="AU66" s="340">
        <v>0</v>
      </c>
      <c r="AV66" s="340">
        <v>0</v>
      </c>
      <c r="AW66" s="340">
        <v>0</v>
      </c>
      <c r="AX66" s="340">
        <v>0</v>
      </c>
      <c r="AY66" s="340">
        <v>0</v>
      </c>
      <c r="AZ66" s="340">
        <v>0</v>
      </c>
      <c r="BA66" s="340">
        <v>0</v>
      </c>
      <c r="BB66" s="340">
        <v>0</v>
      </c>
      <c r="BC66" s="340">
        <v>0</v>
      </c>
      <c r="BD66" s="340">
        <v>0</v>
      </c>
      <c r="BE66" s="340">
        <v>0</v>
      </c>
      <c r="BF66" s="340">
        <v>0</v>
      </c>
      <c r="BG66" s="340">
        <v>0</v>
      </c>
      <c r="BH66" s="340">
        <v>0</v>
      </c>
      <c r="BI66" s="340">
        <v>0</v>
      </c>
      <c r="BJ66" s="340">
        <v>0</v>
      </c>
      <c r="BK66" s="340">
        <v>0</v>
      </c>
      <c r="BL66" s="340">
        <v>0</v>
      </c>
      <c r="BM66" s="340">
        <v>0</v>
      </c>
      <c r="BN66" s="340">
        <v>0</v>
      </c>
      <c r="BO66" s="340">
        <v>0</v>
      </c>
      <c r="BP66" s="350"/>
      <c r="BQ66" s="352"/>
    </row>
    <row r="67" spans="1:69" s="18" customFormat="1" hidden="1" outlineLevel="1" x14ac:dyDescent="0.15">
      <c r="A67" s="33" t="s">
        <v>86</v>
      </c>
      <c r="B67" s="331">
        <v>65</v>
      </c>
      <c r="C67" s="265">
        <f>B67*160</f>
        <v>10400</v>
      </c>
      <c r="D67" s="336" t="s">
        <v>64</v>
      </c>
      <c r="E67" s="336" t="s">
        <v>64</v>
      </c>
      <c r="F67" s="336" t="s">
        <v>91</v>
      </c>
      <c r="G67" s="340">
        <v>0</v>
      </c>
      <c r="H67" s="340">
        <v>0</v>
      </c>
      <c r="I67" s="340">
        <v>0</v>
      </c>
      <c r="J67" s="340">
        <v>0</v>
      </c>
      <c r="K67" s="340">
        <v>0</v>
      </c>
      <c r="L67" s="340">
        <v>0</v>
      </c>
      <c r="M67" s="340">
        <v>0</v>
      </c>
      <c r="N67" s="340">
        <v>0</v>
      </c>
      <c r="O67" s="340">
        <v>0</v>
      </c>
      <c r="P67" s="340">
        <v>0</v>
      </c>
      <c r="Q67" s="340">
        <v>0</v>
      </c>
      <c r="R67" s="340">
        <v>0</v>
      </c>
      <c r="S67" s="340">
        <v>0</v>
      </c>
      <c r="T67" s="340">
        <v>0</v>
      </c>
      <c r="U67" s="340">
        <v>0</v>
      </c>
      <c r="V67" s="340">
        <v>0</v>
      </c>
      <c r="W67" s="340">
        <v>0</v>
      </c>
      <c r="X67" s="340">
        <v>0</v>
      </c>
      <c r="Y67" s="340">
        <v>0</v>
      </c>
      <c r="Z67" s="340">
        <v>0</v>
      </c>
      <c r="AA67" s="340">
        <v>0</v>
      </c>
      <c r="AB67" s="340">
        <v>0</v>
      </c>
      <c r="AC67" s="340">
        <v>0</v>
      </c>
      <c r="AD67" s="340">
        <v>0</v>
      </c>
      <c r="AE67" s="340">
        <v>0</v>
      </c>
      <c r="AF67" s="340">
        <v>0</v>
      </c>
      <c r="AG67" s="340">
        <v>0</v>
      </c>
      <c r="AH67" s="340">
        <v>0</v>
      </c>
      <c r="AI67" s="340">
        <v>0</v>
      </c>
      <c r="AJ67" s="340">
        <v>0</v>
      </c>
      <c r="AK67" s="340">
        <v>0</v>
      </c>
      <c r="AL67" s="340">
        <v>0</v>
      </c>
      <c r="AM67" s="340">
        <v>0</v>
      </c>
      <c r="AN67" s="340">
        <v>0</v>
      </c>
      <c r="AO67" s="340">
        <v>0</v>
      </c>
      <c r="AP67" s="340">
        <v>0</v>
      </c>
      <c r="AQ67" s="340">
        <v>0</v>
      </c>
      <c r="AR67" s="340">
        <v>0</v>
      </c>
      <c r="AS67" s="340">
        <v>0</v>
      </c>
      <c r="AT67" s="340">
        <v>0</v>
      </c>
      <c r="AU67" s="340">
        <v>0</v>
      </c>
      <c r="AV67" s="340">
        <v>0</v>
      </c>
      <c r="AW67" s="340">
        <v>0</v>
      </c>
      <c r="AX67" s="340">
        <v>0</v>
      </c>
      <c r="AY67" s="340">
        <v>0</v>
      </c>
      <c r="AZ67" s="340">
        <v>0</v>
      </c>
      <c r="BA67" s="340">
        <v>0</v>
      </c>
      <c r="BB67" s="340">
        <v>0</v>
      </c>
      <c r="BC67" s="340">
        <v>0</v>
      </c>
      <c r="BD67" s="340">
        <v>0</v>
      </c>
      <c r="BE67" s="340">
        <v>0</v>
      </c>
      <c r="BF67" s="340">
        <v>0</v>
      </c>
      <c r="BG67" s="340">
        <v>0</v>
      </c>
      <c r="BH67" s="340">
        <v>0</v>
      </c>
      <c r="BI67" s="340">
        <v>0</v>
      </c>
      <c r="BJ67" s="340">
        <v>0</v>
      </c>
      <c r="BK67" s="340">
        <v>0</v>
      </c>
      <c r="BL67" s="340">
        <v>0</v>
      </c>
      <c r="BM67" s="340">
        <v>0</v>
      </c>
      <c r="BN67" s="340">
        <v>0</v>
      </c>
      <c r="BO67" s="340">
        <v>0</v>
      </c>
      <c r="BP67" s="350"/>
      <c r="BQ67" s="351"/>
    </row>
    <row r="68" spans="1:69" hidden="1" outlineLevel="1" x14ac:dyDescent="0.15">
      <c r="B68" s="331"/>
      <c r="C68" s="266"/>
      <c r="D68" s="337"/>
      <c r="E68" s="337"/>
      <c r="F68" s="337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0"/>
      <c r="S68" s="340"/>
      <c r="T68" s="340"/>
      <c r="U68" s="340"/>
      <c r="V68" s="340"/>
      <c r="W68" s="340"/>
      <c r="X68" s="340"/>
      <c r="Y68" s="340"/>
      <c r="Z68" s="340"/>
      <c r="AA68" s="340"/>
      <c r="AB68" s="340"/>
      <c r="AC68" s="340"/>
      <c r="AD68" s="340"/>
      <c r="AE68" s="340"/>
      <c r="AF68" s="340"/>
      <c r="AG68" s="340"/>
      <c r="AH68" s="340"/>
      <c r="AI68" s="340"/>
      <c r="AJ68" s="340"/>
      <c r="AK68" s="340"/>
      <c r="AL68" s="340"/>
      <c r="AM68" s="340"/>
      <c r="AN68" s="340"/>
      <c r="AO68" s="340"/>
      <c r="AP68" s="340"/>
      <c r="AQ68" s="340"/>
      <c r="AR68" s="340"/>
      <c r="AS68" s="340"/>
      <c r="AT68" s="340"/>
      <c r="AU68" s="340"/>
      <c r="AV68" s="340"/>
      <c r="AW68" s="340"/>
      <c r="AX68" s="340"/>
      <c r="AY68" s="340"/>
      <c r="AZ68" s="340"/>
      <c r="BA68" s="340"/>
      <c r="BB68" s="340"/>
      <c r="BC68" s="340"/>
      <c r="BD68" s="340"/>
      <c r="BE68" s="340"/>
      <c r="BF68" s="340"/>
      <c r="BG68" s="340"/>
      <c r="BH68" s="340"/>
      <c r="BI68" s="340"/>
      <c r="BJ68" s="340"/>
      <c r="BK68" s="340"/>
      <c r="BL68" s="340"/>
      <c r="BM68" s="340"/>
      <c r="BN68" s="340"/>
      <c r="BO68" s="340"/>
      <c r="BP68" s="350"/>
      <c r="BQ68" s="352"/>
    </row>
    <row r="69" spans="1:69" hidden="1" outlineLevel="1" x14ac:dyDescent="0.15">
      <c r="A69" s="33" t="s">
        <v>33</v>
      </c>
      <c r="B69" s="331">
        <v>90000</v>
      </c>
      <c r="C69" s="265">
        <f>B69/12</f>
        <v>7500</v>
      </c>
      <c r="D69" s="336" t="s">
        <v>64</v>
      </c>
      <c r="E69" s="336" t="s">
        <v>64</v>
      </c>
      <c r="F69" s="336" t="s">
        <v>64</v>
      </c>
      <c r="G69" s="340">
        <v>0</v>
      </c>
      <c r="H69" s="340">
        <v>0</v>
      </c>
      <c r="I69" s="340">
        <v>0</v>
      </c>
      <c r="J69" s="340">
        <v>0</v>
      </c>
      <c r="K69" s="340">
        <v>0</v>
      </c>
      <c r="L69" s="340">
        <v>0</v>
      </c>
      <c r="M69" s="340">
        <v>0</v>
      </c>
      <c r="N69" s="340">
        <v>0</v>
      </c>
      <c r="O69" s="340">
        <v>0</v>
      </c>
      <c r="P69" s="340">
        <v>0</v>
      </c>
      <c r="Q69" s="340">
        <v>0</v>
      </c>
      <c r="R69" s="340">
        <v>0</v>
      </c>
      <c r="S69" s="340">
        <v>0</v>
      </c>
      <c r="T69" s="340">
        <v>0</v>
      </c>
      <c r="U69" s="340">
        <v>0</v>
      </c>
      <c r="V69" s="340">
        <v>0</v>
      </c>
      <c r="W69" s="340">
        <v>0</v>
      </c>
      <c r="X69" s="340">
        <v>0</v>
      </c>
      <c r="Y69" s="340">
        <v>0</v>
      </c>
      <c r="Z69" s="340">
        <v>0</v>
      </c>
      <c r="AA69" s="340">
        <v>0</v>
      </c>
      <c r="AB69" s="340">
        <v>0</v>
      </c>
      <c r="AC69" s="340">
        <v>0</v>
      </c>
      <c r="AD69" s="340">
        <v>0</v>
      </c>
      <c r="AE69" s="340">
        <v>0</v>
      </c>
      <c r="AF69" s="340">
        <v>0</v>
      </c>
      <c r="AG69" s="340">
        <v>0</v>
      </c>
      <c r="AH69" s="340">
        <v>0</v>
      </c>
      <c r="AI69" s="340">
        <v>0</v>
      </c>
      <c r="AJ69" s="340">
        <v>0</v>
      </c>
      <c r="AK69" s="340">
        <v>0</v>
      </c>
      <c r="AL69" s="340">
        <v>0</v>
      </c>
      <c r="AM69" s="340">
        <v>0</v>
      </c>
      <c r="AN69" s="340">
        <v>0</v>
      </c>
      <c r="AO69" s="340">
        <v>0</v>
      </c>
      <c r="AP69" s="340">
        <v>0</v>
      </c>
      <c r="AQ69" s="340">
        <v>0</v>
      </c>
      <c r="AR69" s="340">
        <v>0</v>
      </c>
      <c r="AS69" s="340">
        <v>0</v>
      </c>
      <c r="AT69" s="340">
        <v>0</v>
      </c>
      <c r="AU69" s="340">
        <v>0</v>
      </c>
      <c r="AV69" s="340">
        <v>0</v>
      </c>
      <c r="AW69" s="340">
        <v>0</v>
      </c>
      <c r="AX69" s="340">
        <v>0</v>
      </c>
      <c r="AY69" s="340">
        <v>0</v>
      </c>
      <c r="AZ69" s="340">
        <v>0</v>
      </c>
      <c r="BA69" s="340">
        <v>0</v>
      </c>
      <c r="BB69" s="340">
        <v>0</v>
      </c>
      <c r="BC69" s="340">
        <v>0</v>
      </c>
      <c r="BD69" s="340">
        <v>0</v>
      </c>
      <c r="BE69" s="340">
        <v>0</v>
      </c>
      <c r="BF69" s="340">
        <v>0</v>
      </c>
      <c r="BG69" s="340">
        <v>0</v>
      </c>
      <c r="BH69" s="340">
        <v>0</v>
      </c>
      <c r="BI69" s="340">
        <v>0</v>
      </c>
      <c r="BJ69" s="340">
        <v>0</v>
      </c>
      <c r="BK69" s="340">
        <v>0</v>
      </c>
      <c r="BL69" s="340">
        <v>0</v>
      </c>
      <c r="BM69" s="340">
        <v>0</v>
      </c>
      <c r="BN69" s="340">
        <v>0</v>
      </c>
      <c r="BO69" s="340">
        <v>0</v>
      </c>
      <c r="BP69" s="350"/>
      <c r="BQ69" s="352"/>
    </row>
    <row r="70" spans="1:69" s="18" customFormat="1" hidden="1" outlineLevel="1" x14ac:dyDescent="0.15">
      <c r="A70" s="33" t="s">
        <v>86</v>
      </c>
      <c r="B70" s="331">
        <v>65</v>
      </c>
      <c r="C70" s="265">
        <f>B70*160</f>
        <v>10400</v>
      </c>
      <c r="D70" s="336" t="s">
        <v>64</v>
      </c>
      <c r="E70" s="336" t="s">
        <v>64</v>
      </c>
      <c r="F70" s="336" t="s">
        <v>64</v>
      </c>
      <c r="G70" s="340">
        <v>0</v>
      </c>
      <c r="H70" s="340">
        <v>0</v>
      </c>
      <c r="I70" s="340">
        <v>0</v>
      </c>
      <c r="J70" s="340">
        <v>0</v>
      </c>
      <c r="K70" s="340">
        <v>0</v>
      </c>
      <c r="L70" s="340">
        <v>0</v>
      </c>
      <c r="M70" s="340">
        <v>0</v>
      </c>
      <c r="N70" s="340">
        <v>0</v>
      </c>
      <c r="O70" s="340">
        <v>0</v>
      </c>
      <c r="P70" s="340">
        <v>0</v>
      </c>
      <c r="Q70" s="340">
        <v>0</v>
      </c>
      <c r="R70" s="340">
        <v>0</v>
      </c>
      <c r="S70" s="340">
        <v>0</v>
      </c>
      <c r="T70" s="340">
        <v>0</v>
      </c>
      <c r="U70" s="340">
        <v>0</v>
      </c>
      <c r="V70" s="340">
        <v>0</v>
      </c>
      <c r="W70" s="340">
        <v>0</v>
      </c>
      <c r="X70" s="340">
        <v>0</v>
      </c>
      <c r="Y70" s="340">
        <v>0</v>
      </c>
      <c r="Z70" s="340">
        <v>0</v>
      </c>
      <c r="AA70" s="340">
        <v>0</v>
      </c>
      <c r="AB70" s="340">
        <v>0</v>
      </c>
      <c r="AC70" s="340">
        <v>0</v>
      </c>
      <c r="AD70" s="340">
        <v>0</v>
      </c>
      <c r="AE70" s="340">
        <v>0</v>
      </c>
      <c r="AF70" s="340">
        <v>0</v>
      </c>
      <c r="AG70" s="340">
        <v>0</v>
      </c>
      <c r="AH70" s="340">
        <v>0</v>
      </c>
      <c r="AI70" s="340">
        <v>0</v>
      </c>
      <c r="AJ70" s="340">
        <v>0</v>
      </c>
      <c r="AK70" s="340">
        <v>0</v>
      </c>
      <c r="AL70" s="340">
        <v>0</v>
      </c>
      <c r="AM70" s="340">
        <v>0</v>
      </c>
      <c r="AN70" s="340">
        <v>0</v>
      </c>
      <c r="AO70" s="340">
        <v>0</v>
      </c>
      <c r="AP70" s="340">
        <v>0</v>
      </c>
      <c r="AQ70" s="340">
        <v>0</v>
      </c>
      <c r="AR70" s="340">
        <v>0</v>
      </c>
      <c r="AS70" s="340">
        <v>0</v>
      </c>
      <c r="AT70" s="340">
        <v>0</v>
      </c>
      <c r="AU70" s="340">
        <v>0</v>
      </c>
      <c r="AV70" s="340">
        <v>0</v>
      </c>
      <c r="AW70" s="340">
        <v>0</v>
      </c>
      <c r="AX70" s="340">
        <v>0</v>
      </c>
      <c r="AY70" s="340">
        <v>0</v>
      </c>
      <c r="AZ70" s="340">
        <v>0</v>
      </c>
      <c r="BA70" s="340">
        <v>0</v>
      </c>
      <c r="BB70" s="340">
        <v>0</v>
      </c>
      <c r="BC70" s="340">
        <v>0</v>
      </c>
      <c r="BD70" s="340">
        <v>0</v>
      </c>
      <c r="BE70" s="340">
        <v>0</v>
      </c>
      <c r="BF70" s="340">
        <v>0</v>
      </c>
      <c r="BG70" s="340">
        <v>0</v>
      </c>
      <c r="BH70" s="340">
        <v>0</v>
      </c>
      <c r="BI70" s="340">
        <v>0</v>
      </c>
      <c r="BJ70" s="340">
        <v>0</v>
      </c>
      <c r="BK70" s="340">
        <v>0</v>
      </c>
      <c r="BL70" s="340">
        <v>0</v>
      </c>
      <c r="BM70" s="340">
        <v>0</v>
      </c>
      <c r="BN70" s="340">
        <v>0</v>
      </c>
      <c r="BO70" s="340">
        <v>0</v>
      </c>
      <c r="BP70" s="350"/>
      <c r="BQ70" s="351"/>
    </row>
    <row r="71" spans="1:69" hidden="1" outlineLevel="1" x14ac:dyDescent="0.15">
      <c r="B71" s="331"/>
      <c r="C71" s="266"/>
      <c r="D71" s="337"/>
      <c r="E71" s="337"/>
      <c r="F71" s="337"/>
      <c r="G71" s="340"/>
      <c r="H71" s="340"/>
      <c r="I71" s="340"/>
      <c r="J71" s="340"/>
      <c r="K71" s="340"/>
      <c r="L71" s="340"/>
      <c r="M71" s="340"/>
      <c r="N71" s="340"/>
      <c r="O71" s="340"/>
      <c r="P71" s="340"/>
      <c r="Q71" s="340"/>
      <c r="R71" s="340"/>
      <c r="S71" s="340"/>
      <c r="T71" s="340"/>
      <c r="U71" s="340"/>
      <c r="V71" s="340"/>
      <c r="W71" s="340"/>
      <c r="X71" s="340"/>
      <c r="Y71" s="340"/>
      <c r="Z71" s="340"/>
      <c r="AA71" s="340"/>
      <c r="AB71" s="340"/>
      <c r="AC71" s="340"/>
      <c r="AD71" s="340"/>
      <c r="AE71" s="340"/>
      <c r="AF71" s="340"/>
      <c r="AG71" s="340"/>
      <c r="AH71" s="340"/>
      <c r="AI71" s="340"/>
      <c r="AJ71" s="340"/>
      <c r="AK71" s="340"/>
      <c r="AL71" s="340"/>
      <c r="AM71" s="340"/>
      <c r="AN71" s="340"/>
      <c r="AO71" s="340"/>
      <c r="AP71" s="340"/>
      <c r="AQ71" s="340"/>
      <c r="AR71" s="340"/>
      <c r="AS71" s="340"/>
      <c r="AT71" s="340"/>
      <c r="AU71" s="340"/>
      <c r="AV71" s="340"/>
      <c r="AW71" s="340"/>
      <c r="AX71" s="340"/>
      <c r="AY71" s="340"/>
      <c r="AZ71" s="340"/>
      <c r="BA71" s="340"/>
      <c r="BB71" s="340"/>
      <c r="BC71" s="340"/>
      <c r="BD71" s="340"/>
      <c r="BE71" s="340"/>
      <c r="BF71" s="340"/>
      <c r="BG71" s="340"/>
      <c r="BH71" s="340"/>
      <c r="BI71" s="340"/>
      <c r="BJ71" s="340"/>
      <c r="BK71" s="340"/>
      <c r="BL71" s="340"/>
      <c r="BM71" s="340"/>
      <c r="BN71" s="340"/>
      <c r="BO71" s="340"/>
      <c r="BP71" s="350"/>
      <c r="BQ71" s="352"/>
    </row>
    <row r="72" spans="1:69" hidden="1" outlineLevel="1" x14ac:dyDescent="0.15">
      <c r="A72" s="33" t="s">
        <v>108</v>
      </c>
      <c r="B72" s="331">
        <v>50000</v>
      </c>
      <c r="C72" s="265">
        <f>B72/12</f>
        <v>4166.666666666667</v>
      </c>
      <c r="D72" s="336" t="s">
        <v>64</v>
      </c>
      <c r="E72" s="336" t="s">
        <v>64</v>
      </c>
      <c r="F72" s="336" t="s">
        <v>64</v>
      </c>
      <c r="G72" s="340">
        <v>0</v>
      </c>
      <c r="H72" s="340">
        <v>0</v>
      </c>
      <c r="I72" s="340">
        <v>0</v>
      </c>
      <c r="J72" s="340">
        <v>0</v>
      </c>
      <c r="K72" s="340">
        <v>0</v>
      </c>
      <c r="L72" s="340">
        <v>0</v>
      </c>
      <c r="M72" s="340">
        <v>0</v>
      </c>
      <c r="N72" s="340">
        <v>0</v>
      </c>
      <c r="O72" s="340">
        <v>0</v>
      </c>
      <c r="P72" s="340">
        <v>0</v>
      </c>
      <c r="Q72" s="340">
        <v>0</v>
      </c>
      <c r="R72" s="340">
        <v>0</v>
      </c>
      <c r="S72" s="340">
        <v>0</v>
      </c>
      <c r="T72" s="340">
        <v>0</v>
      </c>
      <c r="U72" s="340">
        <v>0</v>
      </c>
      <c r="V72" s="340">
        <v>0</v>
      </c>
      <c r="W72" s="340">
        <v>0</v>
      </c>
      <c r="X72" s="340">
        <v>0</v>
      </c>
      <c r="Y72" s="340">
        <v>0</v>
      </c>
      <c r="Z72" s="340">
        <v>0</v>
      </c>
      <c r="AA72" s="340">
        <v>0</v>
      </c>
      <c r="AB72" s="340">
        <v>0</v>
      </c>
      <c r="AC72" s="340">
        <v>0</v>
      </c>
      <c r="AD72" s="340">
        <v>0</v>
      </c>
      <c r="AE72" s="340">
        <v>0</v>
      </c>
      <c r="AF72" s="340">
        <v>0</v>
      </c>
      <c r="AG72" s="340">
        <v>0</v>
      </c>
      <c r="AH72" s="340">
        <v>0</v>
      </c>
      <c r="AI72" s="340">
        <v>0</v>
      </c>
      <c r="AJ72" s="340">
        <v>0</v>
      </c>
      <c r="AK72" s="340">
        <v>0</v>
      </c>
      <c r="AL72" s="340">
        <v>0</v>
      </c>
      <c r="AM72" s="340">
        <v>0</v>
      </c>
      <c r="AN72" s="340">
        <v>0</v>
      </c>
      <c r="AO72" s="340">
        <v>0</v>
      </c>
      <c r="AP72" s="340">
        <v>0</v>
      </c>
      <c r="AQ72" s="340">
        <v>0</v>
      </c>
      <c r="AR72" s="340">
        <v>0</v>
      </c>
      <c r="AS72" s="340">
        <v>0</v>
      </c>
      <c r="AT72" s="340">
        <v>0</v>
      </c>
      <c r="AU72" s="340">
        <v>0</v>
      </c>
      <c r="AV72" s="340">
        <v>0</v>
      </c>
      <c r="AW72" s="340">
        <v>0</v>
      </c>
      <c r="AX72" s="340">
        <v>0</v>
      </c>
      <c r="AY72" s="340">
        <v>0</v>
      </c>
      <c r="AZ72" s="340">
        <v>0</v>
      </c>
      <c r="BA72" s="340">
        <v>0</v>
      </c>
      <c r="BB72" s="340">
        <v>0</v>
      </c>
      <c r="BC72" s="340">
        <v>0</v>
      </c>
      <c r="BD72" s="340">
        <v>0</v>
      </c>
      <c r="BE72" s="340">
        <v>0</v>
      </c>
      <c r="BF72" s="340">
        <v>0</v>
      </c>
      <c r="BG72" s="340">
        <v>0</v>
      </c>
      <c r="BH72" s="340">
        <v>0</v>
      </c>
      <c r="BI72" s="340">
        <v>0</v>
      </c>
      <c r="BJ72" s="340">
        <v>0</v>
      </c>
      <c r="BK72" s="340">
        <v>0</v>
      </c>
      <c r="BL72" s="340">
        <v>0</v>
      </c>
      <c r="BM72" s="340">
        <v>0</v>
      </c>
      <c r="BN72" s="340">
        <v>0</v>
      </c>
      <c r="BO72" s="340">
        <v>0</v>
      </c>
      <c r="BP72" s="350"/>
      <c r="BQ72" s="352"/>
    </row>
    <row r="73" spans="1:69" s="18" customFormat="1" hidden="1" outlineLevel="1" x14ac:dyDescent="0.15">
      <c r="A73" s="33" t="s">
        <v>86</v>
      </c>
      <c r="B73" s="331">
        <v>35</v>
      </c>
      <c r="C73" s="265">
        <f>B73*160</f>
        <v>5600</v>
      </c>
      <c r="D73" s="336" t="s">
        <v>64</v>
      </c>
      <c r="E73" s="336" t="s">
        <v>64</v>
      </c>
      <c r="F73" s="336" t="s">
        <v>64</v>
      </c>
      <c r="G73" s="340">
        <v>0</v>
      </c>
      <c r="H73" s="340">
        <v>0</v>
      </c>
      <c r="I73" s="340">
        <v>0</v>
      </c>
      <c r="J73" s="340">
        <v>0</v>
      </c>
      <c r="K73" s="340">
        <v>0</v>
      </c>
      <c r="L73" s="340">
        <v>0</v>
      </c>
      <c r="M73" s="340">
        <v>0</v>
      </c>
      <c r="N73" s="340">
        <v>0</v>
      </c>
      <c r="O73" s="340">
        <v>0</v>
      </c>
      <c r="P73" s="340">
        <v>0</v>
      </c>
      <c r="Q73" s="340">
        <v>0</v>
      </c>
      <c r="R73" s="340">
        <v>0</v>
      </c>
      <c r="S73" s="340">
        <v>0</v>
      </c>
      <c r="T73" s="340">
        <v>0</v>
      </c>
      <c r="U73" s="340">
        <v>0</v>
      </c>
      <c r="V73" s="340">
        <v>0</v>
      </c>
      <c r="W73" s="340">
        <v>0</v>
      </c>
      <c r="X73" s="340">
        <v>0</v>
      </c>
      <c r="Y73" s="340">
        <v>0</v>
      </c>
      <c r="Z73" s="340">
        <v>0</v>
      </c>
      <c r="AA73" s="340">
        <v>0</v>
      </c>
      <c r="AB73" s="340">
        <v>0</v>
      </c>
      <c r="AC73" s="340">
        <v>0</v>
      </c>
      <c r="AD73" s="340">
        <v>0</v>
      </c>
      <c r="AE73" s="340">
        <v>0</v>
      </c>
      <c r="AF73" s="340">
        <v>0</v>
      </c>
      <c r="AG73" s="340">
        <v>0</v>
      </c>
      <c r="AH73" s="340">
        <v>0</v>
      </c>
      <c r="AI73" s="340">
        <v>0</v>
      </c>
      <c r="AJ73" s="340">
        <v>0</v>
      </c>
      <c r="AK73" s="340">
        <v>0</v>
      </c>
      <c r="AL73" s="340">
        <v>0</v>
      </c>
      <c r="AM73" s="340">
        <v>0</v>
      </c>
      <c r="AN73" s="340">
        <v>0</v>
      </c>
      <c r="AO73" s="340">
        <v>0</v>
      </c>
      <c r="AP73" s="340">
        <v>0</v>
      </c>
      <c r="AQ73" s="340">
        <v>0</v>
      </c>
      <c r="AR73" s="340">
        <v>0</v>
      </c>
      <c r="AS73" s="340">
        <v>0</v>
      </c>
      <c r="AT73" s="340">
        <v>0</v>
      </c>
      <c r="AU73" s="340">
        <v>0</v>
      </c>
      <c r="AV73" s="340">
        <v>0</v>
      </c>
      <c r="AW73" s="340">
        <v>0</v>
      </c>
      <c r="AX73" s="340">
        <v>0</v>
      </c>
      <c r="AY73" s="340">
        <v>0</v>
      </c>
      <c r="AZ73" s="340">
        <v>0</v>
      </c>
      <c r="BA73" s="340">
        <v>0</v>
      </c>
      <c r="BB73" s="340">
        <v>0</v>
      </c>
      <c r="BC73" s="340">
        <v>0</v>
      </c>
      <c r="BD73" s="340">
        <v>0</v>
      </c>
      <c r="BE73" s="340">
        <v>0</v>
      </c>
      <c r="BF73" s="340">
        <v>0</v>
      </c>
      <c r="BG73" s="340">
        <v>0</v>
      </c>
      <c r="BH73" s="340">
        <v>0</v>
      </c>
      <c r="BI73" s="340">
        <v>0</v>
      </c>
      <c r="BJ73" s="340">
        <v>0</v>
      </c>
      <c r="BK73" s="340">
        <v>0</v>
      </c>
      <c r="BL73" s="340">
        <v>0</v>
      </c>
      <c r="BM73" s="340">
        <v>0</v>
      </c>
      <c r="BN73" s="340">
        <v>0</v>
      </c>
      <c r="BO73" s="340">
        <v>0</v>
      </c>
      <c r="BP73" s="350"/>
      <c r="BQ73" s="351"/>
    </row>
    <row r="74" spans="1:69" hidden="1" outlineLevel="1" x14ac:dyDescent="0.15">
      <c r="B74" s="335"/>
      <c r="C74" s="20"/>
      <c r="D74" s="338"/>
      <c r="E74" s="338"/>
      <c r="F74" s="338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0"/>
      <c r="T74" s="340"/>
      <c r="U74" s="340"/>
      <c r="V74" s="340"/>
      <c r="W74" s="340"/>
      <c r="X74" s="340"/>
      <c r="Y74" s="340"/>
      <c r="Z74" s="340"/>
      <c r="AA74" s="340"/>
      <c r="AB74" s="340"/>
      <c r="AC74" s="340"/>
      <c r="AD74" s="340"/>
      <c r="AE74" s="340"/>
      <c r="AF74" s="340"/>
      <c r="AG74" s="340"/>
      <c r="AH74" s="340"/>
      <c r="AI74" s="340"/>
      <c r="AJ74" s="340"/>
      <c r="AK74" s="340"/>
      <c r="AL74" s="340"/>
      <c r="AM74" s="340"/>
      <c r="AN74" s="340"/>
      <c r="AO74" s="340"/>
      <c r="AP74" s="340"/>
      <c r="AQ74" s="340"/>
      <c r="AR74" s="340"/>
      <c r="AS74" s="340"/>
      <c r="AT74" s="340"/>
      <c r="AU74" s="340"/>
      <c r="AV74" s="340"/>
      <c r="AW74" s="340"/>
      <c r="AX74" s="340"/>
      <c r="AY74" s="340"/>
      <c r="AZ74" s="340"/>
      <c r="BA74" s="340"/>
      <c r="BB74" s="340"/>
      <c r="BC74" s="340"/>
      <c r="BD74" s="340"/>
      <c r="BE74" s="340"/>
      <c r="BF74" s="340"/>
      <c r="BG74" s="340"/>
      <c r="BH74" s="340"/>
      <c r="BI74" s="340"/>
      <c r="BJ74" s="340"/>
      <c r="BK74" s="340"/>
      <c r="BL74" s="340"/>
      <c r="BM74" s="340"/>
      <c r="BN74" s="340"/>
      <c r="BO74" s="340"/>
      <c r="BP74" s="350"/>
      <c r="BQ74" s="352"/>
    </row>
    <row r="75" spans="1:69" s="14" customFormat="1" hidden="1" outlineLevel="1" x14ac:dyDescent="0.15">
      <c r="A75" s="14" t="s">
        <v>121</v>
      </c>
      <c r="B75" s="333"/>
      <c r="C75" s="142"/>
      <c r="D75" s="338"/>
      <c r="E75" s="338"/>
      <c r="F75" s="338"/>
      <c r="G75" s="355">
        <f t="shared" ref="G75:AL75" si="20">G57+G60+G63+G66+G69+G72</f>
        <v>0</v>
      </c>
      <c r="H75" s="355">
        <f t="shared" si="20"/>
        <v>0</v>
      </c>
      <c r="I75" s="355">
        <f t="shared" si="20"/>
        <v>0</v>
      </c>
      <c r="J75" s="355">
        <f t="shared" si="20"/>
        <v>0</v>
      </c>
      <c r="K75" s="355">
        <f t="shared" si="20"/>
        <v>0</v>
      </c>
      <c r="L75" s="355">
        <f t="shared" si="20"/>
        <v>0</v>
      </c>
      <c r="M75" s="355">
        <f t="shared" si="20"/>
        <v>0</v>
      </c>
      <c r="N75" s="355">
        <f t="shared" si="20"/>
        <v>0</v>
      </c>
      <c r="O75" s="355">
        <f t="shared" si="20"/>
        <v>0</v>
      </c>
      <c r="P75" s="355">
        <f t="shared" si="20"/>
        <v>0</v>
      </c>
      <c r="Q75" s="355">
        <f t="shared" si="20"/>
        <v>0</v>
      </c>
      <c r="R75" s="355">
        <f t="shared" si="20"/>
        <v>0</v>
      </c>
      <c r="S75" s="355">
        <f t="shared" si="20"/>
        <v>0</v>
      </c>
      <c r="T75" s="355">
        <f t="shared" si="20"/>
        <v>0</v>
      </c>
      <c r="U75" s="355">
        <f t="shared" si="20"/>
        <v>0</v>
      </c>
      <c r="V75" s="355">
        <f t="shared" si="20"/>
        <v>0</v>
      </c>
      <c r="W75" s="355">
        <f t="shared" si="20"/>
        <v>0</v>
      </c>
      <c r="X75" s="355">
        <f t="shared" si="20"/>
        <v>0</v>
      </c>
      <c r="Y75" s="355">
        <f t="shared" si="20"/>
        <v>0</v>
      </c>
      <c r="Z75" s="355">
        <f t="shared" si="20"/>
        <v>0</v>
      </c>
      <c r="AA75" s="355">
        <f t="shared" si="20"/>
        <v>0</v>
      </c>
      <c r="AB75" s="355">
        <f t="shared" si="20"/>
        <v>0</v>
      </c>
      <c r="AC75" s="355">
        <f t="shared" si="20"/>
        <v>0</v>
      </c>
      <c r="AD75" s="355">
        <f t="shared" si="20"/>
        <v>0</v>
      </c>
      <c r="AE75" s="355">
        <f t="shared" si="20"/>
        <v>0</v>
      </c>
      <c r="AF75" s="355">
        <f t="shared" si="20"/>
        <v>0</v>
      </c>
      <c r="AG75" s="355">
        <f t="shared" si="20"/>
        <v>0</v>
      </c>
      <c r="AH75" s="355">
        <f t="shared" si="20"/>
        <v>0</v>
      </c>
      <c r="AI75" s="355">
        <f t="shared" si="20"/>
        <v>0</v>
      </c>
      <c r="AJ75" s="355">
        <f t="shared" si="20"/>
        <v>0</v>
      </c>
      <c r="AK75" s="355">
        <f t="shared" si="20"/>
        <v>0</v>
      </c>
      <c r="AL75" s="355">
        <f t="shared" si="20"/>
        <v>0</v>
      </c>
      <c r="AM75" s="355">
        <f t="shared" ref="AM75:BO75" si="21">AM57+AM60+AM63+AM66+AM69+AM72</f>
        <v>0</v>
      </c>
      <c r="AN75" s="355">
        <f t="shared" si="21"/>
        <v>0</v>
      </c>
      <c r="AO75" s="355">
        <f t="shared" si="21"/>
        <v>0</v>
      </c>
      <c r="AP75" s="355">
        <f t="shared" si="21"/>
        <v>0</v>
      </c>
      <c r="AQ75" s="355">
        <f t="shared" si="21"/>
        <v>0</v>
      </c>
      <c r="AR75" s="355">
        <f t="shared" si="21"/>
        <v>0</v>
      </c>
      <c r="AS75" s="355">
        <f t="shared" si="21"/>
        <v>0</v>
      </c>
      <c r="AT75" s="355">
        <f t="shared" si="21"/>
        <v>0</v>
      </c>
      <c r="AU75" s="355">
        <f t="shared" si="21"/>
        <v>0</v>
      </c>
      <c r="AV75" s="355">
        <f t="shared" si="21"/>
        <v>0</v>
      </c>
      <c r="AW75" s="355">
        <f t="shared" si="21"/>
        <v>0</v>
      </c>
      <c r="AX75" s="355">
        <f t="shared" si="21"/>
        <v>0</v>
      </c>
      <c r="AY75" s="355">
        <f t="shared" si="21"/>
        <v>0</v>
      </c>
      <c r="AZ75" s="355">
        <f t="shared" si="21"/>
        <v>0</v>
      </c>
      <c r="BA75" s="355">
        <f t="shared" si="21"/>
        <v>0</v>
      </c>
      <c r="BB75" s="355">
        <f t="shared" si="21"/>
        <v>0</v>
      </c>
      <c r="BC75" s="355">
        <f t="shared" si="21"/>
        <v>0</v>
      </c>
      <c r="BD75" s="355">
        <f t="shared" si="21"/>
        <v>0</v>
      </c>
      <c r="BE75" s="355">
        <f t="shared" si="21"/>
        <v>0</v>
      </c>
      <c r="BF75" s="355">
        <f t="shared" si="21"/>
        <v>0</v>
      </c>
      <c r="BG75" s="355">
        <f t="shared" si="21"/>
        <v>0</v>
      </c>
      <c r="BH75" s="355">
        <f t="shared" si="21"/>
        <v>0</v>
      </c>
      <c r="BI75" s="355">
        <f t="shared" si="21"/>
        <v>0</v>
      </c>
      <c r="BJ75" s="355">
        <f t="shared" si="21"/>
        <v>0</v>
      </c>
      <c r="BK75" s="355">
        <f t="shared" si="21"/>
        <v>0</v>
      </c>
      <c r="BL75" s="355">
        <f t="shared" si="21"/>
        <v>0</v>
      </c>
      <c r="BM75" s="355">
        <f t="shared" si="21"/>
        <v>0</v>
      </c>
      <c r="BN75" s="355">
        <f t="shared" si="21"/>
        <v>0</v>
      </c>
      <c r="BO75" s="355">
        <f t="shared" si="21"/>
        <v>0</v>
      </c>
      <c r="BP75" s="186">
        <f>SUM(G75:BO75)</f>
        <v>0</v>
      </c>
      <c r="BQ75" s="335"/>
    </row>
    <row r="76" spans="1:69" s="20" customFormat="1" hidden="1" outlineLevel="1" x14ac:dyDescent="0.15">
      <c r="A76" s="20" t="s">
        <v>87</v>
      </c>
      <c r="B76" s="343"/>
      <c r="D76" s="346"/>
      <c r="E76" s="346"/>
      <c r="F76" s="346"/>
      <c r="G76" s="357">
        <f t="shared" ref="G76:AL76" si="22">G58+G61+G64+G67+G70+G73</f>
        <v>0</v>
      </c>
      <c r="H76" s="357">
        <f t="shared" si="22"/>
        <v>0.75</v>
      </c>
      <c r="I76" s="357">
        <f t="shared" si="22"/>
        <v>0.75</v>
      </c>
      <c r="J76" s="357">
        <f t="shared" si="22"/>
        <v>0.75</v>
      </c>
      <c r="K76" s="357">
        <f t="shared" si="22"/>
        <v>0.75</v>
      </c>
      <c r="L76" s="357">
        <f t="shared" si="22"/>
        <v>0.75</v>
      </c>
      <c r="M76" s="357">
        <f t="shared" si="22"/>
        <v>0.75</v>
      </c>
      <c r="N76" s="357">
        <f t="shared" si="22"/>
        <v>0.75</v>
      </c>
      <c r="O76" s="357">
        <f t="shared" si="22"/>
        <v>0.75</v>
      </c>
      <c r="P76" s="357">
        <f t="shared" si="22"/>
        <v>0.75</v>
      </c>
      <c r="Q76" s="357">
        <f t="shared" si="22"/>
        <v>0.75</v>
      </c>
      <c r="R76" s="357">
        <f t="shared" si="22"/>
        <v>0.75</v>
      </c>
      <c r="S76" s="357">
        <f t="shared" si="22"/>
        <v>0.75</v>
      </c>
      <c r="T76" s="357">
        <f t="shared" si="22"/>
        <v>0.75</v>
      </c>
      <c r="U76" s="357">
        <f t="shared" si="22"/>
        <v>0.75</v>
      </c>
      <c r="V76" s="357">
        <f t="shared" si="22"/>
        <v>0.75</v>
      </c>
      <c r="W76" s="357">
        <f t="shared" si="22"/>
        <v>0.75</v>
      </c>
      <c r="X76" s="357">
        <f t="shared" si="22"/>
        <v>0.75</v>
      </c>
      <c r="Y76" s="357">
        <f t="shared" si="22"/>
        <v>0.75</v>
      </c>
      <c r="Z76" s="357">
        <f t="shared" si="22"/>
        <v>0.25</v>
      </c>
      <c r="AA76" s="357">
        <f t="shared" si="22"/>
        <v>0.25</v>
      </c>
      <c r="AB76" s="357">
        <f t="shared" si="22"/>
        <v>0.25</v>
      </c>
      <c r="AC76" s="357">
        <f t="shared" si="22"/>
        <v>0.25</v>
      </c>
      <c r="AD76" s="357">
        <f t="shared" si="22"/>
        <v>0.25</v>
      </c>
      <c r="AE76" s="357">
        <f t="shared" si="22"/>
        <v>0.25</v>
      </c>
      <c r="AF76" s="357">
        <f t="shared" si="22"/>
        <v>0</v>
      </c>
      <c r="AG76" s="357">
        <f t="shared" si="22"/>
        <v>0</v>
      </c>
      <c r="AH76" s="357">
        <f t="shared" si="22"/>
        <v>0</v>
      </c>
      <c r="AI76" s="357">
        <f t="shared" si="22"/>
        <v>0</v>
      </c>
      <c r="AJ76" s="357">
        <f t="shared" si="22"/>
        <v>0</v>
      </c>
      <c r="AK76" s="357">
        <f t="shared" si="22"/>
        <v>0</v>
      </c>
      <c r="AL76" s="357">
        <f t="shared" si="22"/>
        <v>0</v>
      </c>
      <c r="AM76" s="357">
        <f t="shared" ref="AM76:BO76" si="23">AM58+AM61+AM64+AM67+AM70+AM73</f>
        <v>0</v>
      </c>
      <c r="AN76" s="357">
        <f t="shared" si="23"/>
        <v>0</v>
      </c>
      <c r="AO76" s="357">
        <f t="shared" si="23"/>
        <v>0</v>
      </c>
      <c r="AP76" s="357">
        <f t="shared" si="23"/>
        <v>0</v>
      </c>
      <c r="AQ76" s="357">
        <f t="shared" si="23"/>
        <v>0</v>
      </c>
      <c r="AR76" s="357">
        <f t="shared" si="23"/>
        <v>0</v>
      </c>
      <c r="AS76" s="357">
        <f t="shared" si="23"/>
        <v>0</v>
      </c>
      <c r="AT76" s="357">
        <f t="shared" si="23"/>
        <v>0</v>
      </c>
      <c r="AU76" s="357">
        <f t="shared" si="23"/>
        <v>0</v>
      </c>
      <c r="AV76" s="357">
        <f t="shared" si="23"/>
        <v>0</v>
      </c>
      <c r="AW76" s="357">
        <f t="shared" si="23"/>
        <v>0</v>
      </c>
      <c r="AX76" s="357">
        <f t="shared" si="23"/>
        <v>0</v>
      </c>
      <c r="AY76" s="357">
        <f t="shared" si="23"/>
        <v>0</v>
      </c>
      <c r="AZ76" s="357">
        <f t="shared" si="23"/>
        <v>0</v>
      </c>
      <c r="BA76" s="357">
        <f t="shared" si="23"/>
        <v>0</v>
      </c>
      <c r="BB76" s="357">
        <f t="shared" si="23"/>
        <v>0</v>
      </c>
      <c r="BC76" s="357">
        <f t="shared" si="23"/>
        <v>0</v>
      </c>
      <c r="BD76" s="357">
        <f t="shared" si="23"/>
        <v>0</v>
      </c>
      <c r="BE76" s="357">
        <f t="shared" si="23"/>
        <v>0</v>
      </c>
      <c r="BF76" s="357">
        <f t="shared" si="23"/>
        <v>0</v>
      </c>
      <c r="BG76" s="357">
        <f t="shared" si="23"/>
        <v>0</v>
      </c>
      <c r="BH76" s="357">
        <f t="shared" si="23"/>
        <v>0</v>
      </c>
      <c r="BI76" s="357">
        <f t="shared" si="23"/>
        <v>0</v>
      </c>
      <c r="BJ76" s="357">
        <f t="shared" si="23"/>
        <v>0</v>
      </c>
      <c r="BK76" s="357">
        <f t="shared" si="23"/>
        <v>0</v>
      </c>
      <c r="BL76" s="357">
        <f t="shared" si="23"/>
        <v>0</v>
      </c>
      <c r="BM76" s="357">
        <f t="shared" si="23"/>
        <v>0</v>
      </c>
      <c r="BN76" s="357">
        <f t="shared" si="23"/>
        <v>0</v>
      </c>
      <c r="BO76" s="357">
        <f t="shared" si="23"/>
        <v>0</v>
      </c>
      <c r="BP76" s="358">
        <f>SUM(G76:BO76)</f>
        <v>15</v>
      </c>
      <c r="BQ76" s="343"/>
    </row>
    <row r="77" spans="1:69" s="14" customFormat="1" hidden="1" outlineLevel="1" x14ac:dyDescent="0.15">
      <c r="A77" s="14" t="s">
        <v>122</v>
      </c>
      <c r="B77" s="335"/>
      <c r="C77" s="20"/>
      <c r="D77" s="338"/>
      <c r="E77" s="338"/>
      <c r="F77" s="338"/>
      <c r="G77" s="355">
        <f>SUM(G75:G76)</f>
        <v>0</v>
      </c>
      <c r="H77" s="355">
        <f>SUM(H75:H76)</f>
        <v>0.75</v>
      </c>
      <c r="I77" s="355">
        <f>SUM(I75:I76)</f>
        <v>0.75</v>
      </c>
      <c r="J77" s="355">
        <f t="shared" ref="J77:AE77" si="24">SUM(J75:J76)</f>
        <v>0.75</v>
      </c>
      <c r="K77" s="355">
        <f t="shared" si="24"/>
        <v>0.75</v>
      </c>
      <c r="L77" s="355">
        <f t="shared" si="24"/>
        <v>0.75</v>
      </c>
      <c r="M77" s="355">
        <f t="shared" si="24"/>
        <v>0.75</v>
      </c>
      <c r="N77" s="355">
        <f t="shared" si="24"/>
        <v>0.75</v>
      </c>
      <c r="O77" s="355">
        <f t="shared" si="24"/>
        <v>0.75</v>
      </c>
      <c r="P77" s="355">
        <f t="shared" si="24"/>
        <v>0.75</v>
      </c>
      <c r="Q77" s="355">
        <f t="shared" si="24"/>
        <v>0.75</v>
      </c>
      <c r="R77" s="355">
        <f t="shared" si="24"/>
        <v>0.75</v>
      </c>
      <c r="S77" s="355">
        <f t="shared" si="24"/>
        <v>0.75</v>
      </c>
      <c r="T77" s="355">
        <f t="shared" si="24"/>
        <v>0.75</v>
      </c>
      <c r="U77" s="355">
        <f t="shared" si="24"/>
        <v>0.75</v>
      </c>
      <c r="V77" s="355">
        <f t="shared" si="24"/>
        <v>0.75</v>
      </c>
      <c r="W77" s="355">
        <f t="shared" si="24"/>
        <v>0.75</v>
      </c>
      <c r="X77" s="355">
        <f t="shared" si="24"/>
        <v>0.75</v>
      </c>
      <c r="Y77" s="355">
        <f t="shared" si="24"/>
        <v>0.75</v>
      </c>
      <c r="Z77" s="355">
        <f t="shared" si="24"/>
        <v>0.25</v>
      </c>
      <c r="AA77" s="355">
        <f t="shared" si="24"/>
        <v>0.25</v>
      </c>
      <c r="AB77" s="355">
        <f t="shared" si="24"/>
        <v>0.25</v>
      </c>
      <c r="AC77" s="355">
        <f t="shared" si="24"/>
        <v>0.25</v>
      </c>
      <c r="AD77" s="355">
        <f t="shared" si="24"/>
        <v>0.25</v>
      </c>
      <c r="AE77" s="355">
        <f t="shared" si="24"/>
        <v>0.25</v>
      </c>
      <c r="AF77" s="355">
        <f t="shared" ref="AF77:BO77" si="25">SUM(AF75:AF76)</f>
        <v>0</v>
      </c>
      <c r="AG77" s="355">
        <f t="shared" si="25"/>
        <v>0</v>
      </c>
      <c r="AH77" s="355">
        <f t="shared" si="25"/>
        <v>0</v>
      </c>
      <c r="AI77" s="355">
        <f t="shared" si="25"/>
        <v>0</v>
      </c>
      <c r="AJ77" s="355">
        <f t="shared" si="25"/>
        <v>0</v>
      </c>
      <c r="AK77" s="355">
        <f t="shared" si="25"/>
        <v>0</v>
      </c>
      <c r="AL77" s="355">
        <f t="shared" si="25"/>
        <v>0</v>
      </c>
      <c r="AM77" s="355">
        <f t="shared" si="25"/>
        <v>0</v>
      </c>
      <c r="AN77" s="355">
        <f t="shared" si="25"/>
        <v>0</v>
      </c>
      <c r="AO77" s="355">
        <f t="shared" si="25"/>
        <v>0</v>
      </c>
      <c r="AP77" s="355">
        <f t="shared" si="25"/>
        <v>0</v>
      </c>
      <c r="AQ77" s="355">
        <f t="shared" si="25"/>
        <v>0</v>
      </c>
      <c r="AR77" s="355">
        <f t="shared" si="25"/>
        <v>0</v>
      </c>
      <c r="AS77" s="355">
        <f t="shared" si="25"/>
        <v>0</v>
      </c>
      <c r="AT77" s="355">
        <f t="shared" si="25"/>
        <v>0</v>
      </c>
      <c r="AU77" s="355">
        <f t="shared" si="25"/>
        <v>0</v>
      </c>
      <c r="AV77" s="355">
        <f t="shared" si="25"/>
        <v>0</v>
      </c>
      <c r="AW77" s="355">
        <f t="shared" si="25"/>
        <v>0</v>
      </c>
      <c r="AX77" s="355">
        <f t="shared" si="25"/>
        <v>0</v>
      </c>
      <c r="AY77" s="355">
        <f t="shared" si="25"/>
        <v>0</v>
      </c>
      <c r="AZ77" s="355">
        <f t="shared" si="25"/>
        <v>0</v>
      </c>
      <c r="BA77" s="355">
        <f t="shared" si="25"/>
        <v>0</v>
      </c>
      <c r="BB77" s="355">
        <f t="shared" si="25"/>
        <v>0</v>
      </c>
      <c r="BC77" s="355">
        <f t="shared" si="25"/>
        <v>0</v>
      </c>
      <c r="BD77" s="355">
        <f t="shared" si="25"/>
        <v>0</v>
      </c>
      <c r="BE77" s="355">
        <f t="shared" si="25"/>
        <v>0</v>
      </c>
      <c r="BF77" s="355">
        <f t="shared" si="25"/>
        <v>0</v>
      </c>
      <c r="BG77" s="355">
        <f t="shared" si="25"/>
        <v>0</v>
      </c>
      <c r="BH77" s="355">
        <f t="shared" si="25"/>
        <v>0</v>
      </c>
      <c r="BI77" s="355">
        <f t="shared" si="25"/>
        <v>0</v>
      </c>
      <c r="BJ77" s="355">
        <f t="shared" si="25"/>
        <v>0</v>
      </c>
      <c r="BK77" s="355">
        <f t="shared" si="25"/>
        <v>0</v>
      </c>
      <c r="BL77" s="355">
        <f t="shared" si="25"/>
        <v>0</v>
      </c>
      <c r="BM77" s="355">
        <f t="shared" si="25"/>
        <v>0</v>
      </c>
      <c r="BN77" s="355">
        <f t="shared" si="25"/>
        <v>0</v>
      </c>
      <c r="BO77" s="355">
        <f t="shared" si="25"/>
        <v>0</v>
      </c>
      <c r="BP77" s="186">
        <f>SUM(G77:BO77)</f>
        <v>15</v>
      </c>
      <c r="BQ77" s="335"/>
    </row>
    <row r="78" spans="1:69" hidden="1" outlineLevel="1" x14ac:dyDescent="0.15">
      <c r="A78" s="14"/>
      <c r="B78" s="344"/>
      <c r="C78" s="266"/>
      <c r="D78" s="347"/>
      <c r="E78" s="347"/>
      <c r="F78" s="347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  <c r="R78" s="359"/>
      <c r="S78" s="359"/>
      <c r="T78" s="359"/>
      <c r="U78" s="359"/>
      <c r="V78" s="359"/>
      <c r="W78" s="359"/>
      <c r="X78" s="359"/>
      <c r="Y78" s="359"/>
      <c r="Z78" s="359"/>
      <c r="AA78" s="359"/>
      <c r="AB78" s="359"/>
      <c r="AC78" s="359"/>
      <c r="AD78" s="359"/>
      <c r="AE78" s="359"/>
      <c r="AF78" s="359"/>
      <c r="AG78" s="359"/>
      <c r="AH78" s="359"/>
      <c r="AI78" s="359"/>
      <c r="AJ78" s="359"/>
      <c r="AK78" s="359"/>
      <c r="AL78" s="359"/>
      <c r="AM78" s="359"/>
      <c r="AN78" s="359"/>
      <c r="AO78" s="359"/>
      <c r="AP78" s="359"/>
      <c r="AQ78" s="359"/>
      <c r="AR78" s="359"/>
      <c r="AS78" s="359"/>
      <c r="AT78" s="359"/>
      <c r="AU78" s="359"/>
      <c r="AV78" s="359"/>
      <c r="AW78" s="359"/>
      <c r="AX78" s="359"/>
      <c r="AY78" s="359"/>
      <c r="AZ78" s="359"/>
      <c r="BA78" s="359"/>
      <c r="BB78" s="359"/>
      <c r="BC78" s="359"/>
      <c r="BD78" s="359"/>
      <c r="BE78" s="359"/>
      <c r="BF78" s="359"/>
      <c r="BG78" s="359"/>
      <c r="BH78" s="359"/>
      <c r="BI78" s="359"/>
      <c r="BJ78" s="359"/>
      <c r="BK78" s="359"/>
      <c r="BL78" s="359"/>
      <c r="BM78" s="359"/>
      <c r="BN78" s="359"/>
      <c r="BO78" s="359"/>
      <c r="BQ78" s="352"/>
    </row>
    <row r="79" spans="1:69" s="14" customFormat="1" hidden="1" outlineLevel="1" x14ac:dyDescent="0.15">
      <c r="A79" s="14" t="s">
        <v>69</v>
      </c>
      <c r="B79" s="335"/>
      <c r="C79" s="20"/>
      <c r="D79" s="338"/>
      <c r="E79" s="338"/>
      <c r="F79" s="338"/>
      <c r="G79" s="355">
        <f>ROUNDUP(SUMIF($D57:$D73,"Y",G57:G73),0)</f>
        <v>0</v>
      </c>
      <c r="H79" s="355">
        <f>ROUNDUP(SUMIF($D57:$D73,"Y",H57:H73),0)</f>
        <v>0</v>
      </c>
      <c r="I79" s="355">
        <f t="shared" ref="I79:BO79" si="26">ROUNDUP(SUMIF($D57:$D73,"Y",I57:I73),0)</f>
        <v>0</v>
      </c>
      <c r="J79" s="355">
        <f t="shared" si="26"/>
        <v>0</v>
      </c>
      <c r="K79" s="355">
        <f t="shared" si="26"/>
        <v>0</v>
      </c>
      <c r="L79" s="355">
        <f t="shared" si="26"/>
        <v>0</v>
      </c>
      <c r="M79" s="355">
        <f t="shared" si="26"/>
        <v>0</v>
      </c>
      <c r="N79" s="355">
        <f t="shared" si="26"/>
        <v>0</v>
      </c>
      <c r="O79" s="355">
        <f t="shared" si="26"/>
        <v>0</v>
      </c>
      <c r="P79" s="355">
        <f t="shared" si="26"/>
        <v>0</v>
      </c>
      <c r="Q79" s="355">
        <f t="shared" si="26"/>
        <v>0</v>
      </c>
      <c r="R79" s="355">
        <f t="shared" si="26"/>
        <v>0</v>
      </c>
      <c r="S79" s="355">
        <f t="shared" si="26"/>
        <v>0</v>
      </c>
      <c r="T79" s="355">
        <f t="shared" si="26"/>
        <v>0</v>
      </c>
      <c r="U79" s="355">
        <f t="shared" si="26"/>
        <v>0</v>
      </c>
      <c r="V79" s="355">
        <f t="shared" si="26"/>
        <v>0</v>
      </c>
      <c r="W79" s="355">
        <f t="shared" si="26"/>
        <v>0</v>
      </c>
      <c r="X79" s="355">
        <f t="shared" si="26"/>
        <v>0</v>
      </c>
      <c r="Y79" s="355">
        <f t="shared" si="26"/>
        <v>0</v>
      </c>
      <c r="Z79" s="355">
        <f t="shared" si="26"/>
        <v>0</v>
      </c>
      <c r="AA79" s="355">
        <f t="shared" si="26"/>
        <v>0</v>
      </c>
      <c r="AB79" s="355">
        <f t="shared" si="26"/>
        <v>0</v>
      </c>
      <c r="AC79" s="355">
        <f t="shared" si="26"/>
        <v>0</v>
      </c>
      <c r="AD79" s="355">
        <f t="shared" si="26"/>
        <v>0</v>
      </c>
      <c r="AE79" s="355">
        <f t="shared" si="26"/>
        <v>0</v>
      </c>
      <c r="AF79" s="355">
        <f t="shared" si="26"/>
        <v>0</v>
      </c>
      <c r="AG79" s="355">
        <f t="shared" si="26"/>
        <v>0</v>
      </c>
      <c r="AH79" s="355">
        <f t="shared" si="26"/>
        <v>0</v>
      </c>
      <c r="AI79" s="355">
        <f t="shared" si="26"/>
        <v>0</v>
      </c>
      <c r="AJ79" s="355">
        <f t="shared" si="26"/>
        <v>0</v>
      </c>
      <c r="AK79" s="355">
        <f t="shared" si="26"/>
        <v>0</v>
      </c>
      <c r="AL79" s="355">
        <f t="shared" si="26"/>
        <v>0</v>
      </c>
      <c r="AM79" s="355">
        <f t="shared" si="26"/>
        <v>0</v>
      </c>
      <c r="AN79" s="355">
        <f t="shared" si="26"/>
        <v>0</v>
      </c>
      <c r="AO79" s="355">
        <f t="shared" si="26"/>
        <v>0</v>
      </c>
      <c r="AP79" s="355">
        <f t="shared" si="26"/>
        <v>0</v>
      </c>
      <c r="AQ79" s="355">
        <f t="shared" si="26"/>
        <v>0</v>
      </c>
      <c r="AR79" s="355">
        <f t="shared" si="26"/>
        <v>0</v>
      </c>
      <c r="AS79" s="355">
        <f t="shared" si="26"/>
        <v>0</v>
      </c>
      <c r="AT79" s="355">
        <f t="shared" si="26"/>
        <v>0</v>
      </c>
      <c r="AU79" s="355">
        <f t="shared" si="26"/>
        <v>0</v>
      </c>
      <c r="AV79" s="355">
        <f t="shared" si="26"/>
        <v>0</v>
      </c>
      <c r="AW79" s="355">
        <f t="shared" si="26"/>
        <v>0</v>
      </c>
      <c r="AX79" s="355">
        <f t="shared" si="26"/>
        <v>0</v>
      </c>
      <c r="AY79" s="355">
        <f t="shared" si="26"/>
        <v>0</v>
      </c>
      <c r="AZ79" s="355">
        <f t="shared" si="26"/>
        <v>0</v>
      </c>
      <c r="BA79" s="355">
        <f t="shared" si="26"/>
        <v>0</v>
      </c>
      <c r="BB79" s="355">
        <f t="shared" si="26"/>
        <v>0</v>
      </c>
      <c r="BC79" s="355">
        <f t="shared" si="26"/>
        <v>0</v>
      </c>
      <c r="BD79" s="355">
        <f t="shared" si="26"/>
        <v>0</v>
      </c>
      <c r="BE79" s="355">
        <f t="shared" si="26"/>
        <v>0</v>
      </c>
      <c r="BF79" s="355">
        <f t="shared" si="26"/>
        <v>0</v>
      </c>
      <c r="BG79" s="355">
        <f t="shared" si="26"/>
        <v>0</v>
      </c>
      <c r="BH79" s="355">
        <f t="shared" si="26"/>
        <v>0</v>
      </c>
      <c r="BI79" s="355">
        <f t="shared" si="26"/>
        <v>0</v>
      </c>
      <c r="BJ79" s="355">
        <f t="shared" si="26"/>
        <v>0</v>
      </c>
      <c r="BK79" s="355">
        <f t="shared" si="26"/>
        <v>0</v>
      </c>
      <c r="BL79" s="355">
        <f t="shared" si="26"/>
        <v>0</v>
      </c>
      <c r="BM79" s="355">
        <f t="shared" si="26"/>
        <v>0</v>
      </c>
      <c r="BN79" s="355">
        <f t="shared" si="26"/>
        <v>0</v>
      </c>
      <c r="BO79" s="355">
        <f t="shared" si="26"/>
        <v>0</v>
      </c>
      <c r="BP79" s="35"/>
      <c r="BQ79" s="335"/>
    </row>
    <row r="80" spans="1:69" s="14" customFormat="1" hidden="1" outlineLevel="1" x14ac:dyDescent="0.15">
      <c r="A80" s="14" t="s">
        <v>70</v>
      </c>
      <c r="B80" s="335"/>
      <c r="C80" s="20"/>
      <c r="D80" s="338"/>
      <c r="E80" s="338"/>
      <c r="F80" s="338"/>
      <c r="G80" s="355">
        <f>ROUNDUP(SUMIF($E57:$E73,"Y",G57:G73),0)</f>
        <v>0</v>
      </c>
      <c r="H80" s="355">
        <f>ROUNDUP(SUMIF($E57:$E73,"Y",H57:H73),0)</f>
        <v>1</v>
      </c>
      <c r="I80" s="355">
        <f t="shared" ref="I80:BO80" si="27">ROUNDUP(SUMIF($E57:$E73,"Y",I57:I73),0)</f>
        <v>1</v>
      </c>
      <c r="J80" s="355">
        <f t="shared" si="27"/>
        <v>1</v>
      </c>
      <c r="K80" s="355">
        <f t="shared" si="27"/>
        <v>1</v>
      </c>
      <c r="L80" s="355">
        <f t="shared" si="27"/>
        <v>1</v>
      </c>
      <c r="M80" s="355">
        <f t="shared" si="27"/>
        <v>1</v>
      </c>
      <c r="N80" s="355">
        <f t="shared" si="27"/>
        <v>1</v>
      </c>
      <c r="O80" s="355">
        <f t="shared" si="27"/>
        <v>1</v>
      </c>
      <c r="P80" s="355">
        <f t="shared" si="27"/>
        <v>1</v>
      </c>
      <c r="Q80" s="355">
        <f t="shared" si="27"/>
        <v>1</v>
      </c>
      <c r="R80" s="355">
        <f t="shared" si="27"/>
        <v>1</v>
      </c>
      <c r="S80" s="355">
        <f t="shared" si="27"/>
        <v>1</v>
      </c>
      <c r="T80" s="355">
        <f t="shared" si="27"/>
        <v>1</v>
      </c>
      <c r="U80" s="355">
        <f t="shared" si="27"/>
        <v>1</v>
      </c>
      <c r="V80" s="355">
        <f t="shared" si="27"/>
        <v>1</v>
      </c>
      <c r="W80" s="355">
        <f t="shared" si="27"/>
        <v>1</v>
      </c>
      <c r="X80" s="355">
        <f t="shared" si="27"/>
        <v>1</v>
      </c>
      <c r="Y80" s="355">
        <f t="shared" si="27"/>
        <v>1</v>
      </c>
      <c r="Z80" s="355">
        <f t="shared" si="27"/>
        <v>1</v>
      </c>
      <c r="AA80" s="355">
        <f t="shared" si="27"/>
        <v>1</v>
      </c>
      <c r="AB80" s="355">
        <f t="shared" si="27"/>
        <v>1</v>
      </c>
      <c r="AC80" s="355">
        <f t="shared" si="27"/>
        <v>1</v>
      </c>
      <c r="AD80" s="355">
        <f t="shared" si="27"/>
        <v>1</v>
      </c>
      <c r="AE80" s="355">
        <f t="shared" si="27"/>
        <v>1</v>
      </c>
      <c r="AF80" s="355">
        <f t="shared" si="27"/>
        <v>0</v>
      </c>
      <c r="AG80" s="355">
        <f t="shared" si="27"/>
        <v>0</v>
      </c>
      <c r="AH80" s="355">
        <f t="shared" si="27"/>
        <v>0</v>
      </c>
      <c r="AI80" s="355">
        <f t="shared" si="27"/>
        <v>0</v>
      </c>
      <c r="AJ80" s="355">
        <f t="shared" si="27"/>
        <v>0</v>
      </c>
      <c r="AK80" s="355">
        <f t="shared" si="27"/>
        <v>0</v>
      </c>
      <c r="AL80" s="355">
        <f t="shared" si="27"/>
        <v>0</v>
      </c>
      <c r="AM80" s="355">
        <f t="shared" si="27"/>
        <v>0</v>
      </c>
      <c r="AN80" s="355">
        <f t="shared" si="27"/>
        <v>0</v>
      </c>
      <c r="AO80" s="355">
        <f t="shared" si="27"/>
        <v>0</v>
      </c>
      <c r="AP80" s="355">
        <f t="shared" si="27"/>
        <v>0</v>
      </c>
      <c r="AQ80" s="355">
        <f t="shared" si="27"/>
        <v>0</v>
      </c>
      <c r="AR80" s="355">
        <f t="shared" si="27"/>
        <v>0</v>
      </c>
      <c r="AS80" s="355">
        <f t="shared" si="27"/>
        <v>0</v>
      </c>
      <c r="AT80" s="355">
        <f t="shared" si="27"/>
        <v>0</v>
      </c>
      <c r="AU80" s="355">
        <f t="shared" si="27"/>
        <v>0</v>
      </c>
      <c r="AV80" s="355">
        <f t="shared" si="27"/>
        <v>0</v>
      </c>
      <c r="AW80" s="355">
        <f t="shared" si="27"/>
        <v>0</v>
      </c>
      <c r="AX80" s="355">
        <f t="shared" si="27"/>
        <v>0</v>
      </c>
      <c r="AY80" s="355">
        <f t="shared" si="27"/>
        <v>0</v>
      </c>
      <c r="AZ80" s="355">
        <f t="shared" si="27"/>
        <v>0</v>
      </c>
      <c r="BA80" s="355">
        <f t="shared" si="27"/>
        <v>0</v>
      </c>
      <c r="BB80" s="355">
        <f t="shared" si="27"/>
        <v>0</v>
      </c>
      <c r="BC80" s="355">
        <f t="shared" si="27"/>
        <v>0</v>
      </c>
      <c r="BD80" s="355">
        <f t="shared" si="27"/>
        <v>0</v>
      </c>
      <c r="BE80" s="355">
        <f t="shared" si="27"/>
        <v>0</v>
      </c>
      <c r="BF80" s="355">
        <f t="shared" si="27"/>
        <v>0</v>
      </c>
      <c r="BG80" s="355">
        <f t="shared" si="27"/>
        <v>0</v>
      </c>
      <c r="BH80" s="355">
        <f t="shared" si="27"/>
        <v>0</v>
      </c>
      <c r="BI80" s="355">
        <f t="shared" si="27"/>
        <v>0</v>
      </c>
      <c r="BJ80" s="355">
        <f t="shared" si="27"/>
        <v>0</v>
      </c>
      <c r="BK80" s="355">
        <f t="shared" si="27"/>
        <v>0</v>
      </c>
      <c r="BL80" s="355">
        <f t="shared" si="27"/>
        <v>0</v>
      </c>
      <c r="BM80" s="355">
        <f t="shared" si="27"/>
        <v>0</v>
      </c>
      <c r="BN80" s="355">
        <f t="shared" si="27"/>
        <v>0</v>
      </c>
      <c r="BO80" s="355">
        <f t="shared" si="27"/>
        <v>0</v>
      </c>
      <c r="BP80" s="35"/>
      <c r="BQ80" s="335"/>
    </row>
    <row r="81" spans="1:69" s="14" customFormat="1" hidden="1" outlineLevel="1" x14ac:dyDescent="0.15">
      <c r="A81" s="14" t="s">
        <v>71</v>
      </c>
      <c r="B81" s="335"/>
      <c r="C81" s="20"/>
      <c r="D81" s="338"/>
      <c r="E81" s="338"/>
      <c r="F81" s="338"/>
      <c r="G81" s="355">
        <f>ROUNDUP(SUMIF($F57:$F73,"Y",G57:G73),0)</f>
        <v>0</v>
      </c>
      <c r="H81" s="355">
        <f>ROUNDUP(SUMIF($F57:$F73,"Y",H57:H73),0)</f>
        <v>1</v>
      </c>
      <c r="I81" s="355">
        <f t="shared" ref="I81:BO81" si="28">ROUNDUP(SUMIF($F57:$F73,"Y",I57:I73),0)</f>
        <v>1</v>
      </c>
      <c r="J81" s="355">
        <f t="shared" si="28"/>
        <v>1</v>
      </c>
      <c r="K81" s="355">
        <f t="shared" si="28"/>
        <v>1</v>
      </c>
      <c r="L81" s="355">
        <f t="shared" si="28"/>
        <v>1</v>
      </c>
      <c r="M81" s="355">
        <f t="shared" si="28"/>
        <v>1</v>
      </c>
      <c r="N81" s="355">
        <f t="shared" si="28"/>
        <v>1</v>
      </c>
      <c r="O81" s="355">
        <f t="shared" si="28"/>
        <v>1</v>
      </c>
      <c r="P81" s="355">
        <f t="shared" si="28"/>
        <v>1</v>
      </c>
      <c r="Q81" s="355">
        <f t="shared" si="28"/>
        <v>1</v>
      </c>
      <c r="R81" s="355">
        <f t="shared" si="28"/>
        <v>1</v>
      </c>
      <c r="S81" s="355">
        <f t="shared" si="28"/>
        <v>1</v>
      </c>
      <c r="T81" s="355">
        <f t="shared" si="28"/>
        <v>1</v>
      </c>
      <c r="U81" s="355">
        <f t="shared" si="28"/>
        <v>1</v>
      </c>
      <c r="V81" s="355">
        <f t="shared" si="28"/>
        <v>1</v>
      </c>
      <c r="W81" s="355">
        <f t="shared" si="28"/>
        <v>1</v>
      </c>
      <c r="X81" s="355">
        <f t="shared" si="28"/>
        <v>1</v>
      </c>
      <c r="Y81" s="355">
        <f t="shared" si="28"/>
        <v>1</v>
      </c>
      <c r="Z81" s="355">
        <f t="shared" si="28"/>
        <v>1</v>
      </c>
      <c r="AA81" s="355">
        <f t="shared" si="28"/>
        <v>1</v>
      </c>
      <c r="AB81" s="355">
        <f t="shared" si="28"/>
        <v>1</v>
      </c>
      <c r="AC81" s="355">
        <f t="shared" si="28"/>
        <v>1</v>
      </c>
      <c r="AD81" s="355">
        <f t="shared" si="28"/>
        <v>1</v>
      </c>
      <c r="AE81" s="355">
        <f t="shared" si="28"/>
        <v>1</v>
      </c>
      <c r="AF81" s="355">
        <f t="shared" si="28"/>
        <v>0</v>
      </c>
      <c r="AG81" s="355">
        <f t="shared" si="28"/>
        <v>0</v>
      </c>
      <c r="AH81" s="355">
        <f t="shared" si="28"/>
        <v>0</v>
      </c>
      <c r="AI81" s="355">
        <f t="shared" si="28"/>
        <v>0</v>
      </c>
      <c r="AJ81" s="355">
        <f t="shared" si="28"/>
        <v>0</v>
      </c>
      <c r="AK81" s="355">
        <f t="shared" si="28"/>
        <v>0</v>
      </c>
      <c r="AL81" s="355">
        <f t="shared" si="28"/>
        <v>0</v>
      </c>
      <c r="AM81" s="355">
        <f t="shared" si="28"/>
        <v>0</v>
      </c>
      <c r="AN81" s="355">
        <f t="shared" si="28"/>
        <v>0</v>
      </c>
      <c r="AO81" s="355">
        <f t="shared" si="28"/>
        <v>0</v>
      </c>
      <c r="AP81" s="355">
        <f t="shared" si="28"/>
        <v>0</v>
      </c>
      <c r="AQ81" s="355">
        <f t="shared" si="28"/>
        <v>0</v>
      </c>
      <c r="AR81" s="355">
        <f t="shared" si="28"/>
        <v>0</v>
      </c>
      <c r="AS81" s="355">
        <f t="shared" si="28"/>
        <v>0</v>
      </c>
      <c r="AT81" s="355">
        <f t="shared" si="28"/>
        <v>0</v>
      </c>
      <c r="AU81" s="355">
        <f t="shared" si="28"/>
        <v>0</v>
      </c>
      <c r="AV81" s="355">
        <f t="shared" si="28"/>
        <v>0</v>
      </c>
      <c r="AW81" s="355">
        <f t="shared" si="28"/>
        <v>0</v>
      </c>
      <c r="AX81" s="355">
        <f t="shared" si="28"/>
        <v>0</v>
      </c>
      <c r="AY81" s="355">
        <f t="shared" si="28"/>
        <v>0</v>
      </c>
      <c r="AZ81" s="355">
        <f t="shared" si="28"/>
        <v>0</v>
      </c>
      <c r="BA81" s="355">
        <f t="shared" si="28"/>
        <v>0</v>
      </c>
      <c r="BB81" s="355">
        <f t="shared" si="28"/>
        <v>0</v>
      </c>
      <c r="BC81" s="355">
        <f t="shared" si="28"/>
        <v>0</v>
      </c>
      <c r="BD81" s="355">
        <f t="shared" si="28"/>
        <v>0</v>
      </c>
      <c r="BE81" s="355">
        <f t="shared" si="28"/>
        <v>0</v>
      </c>
      <c r="BF81" s="355">
        <f t="shared" si="28"/>
        <v>0</v>
      </c>
      <c r="BG81" s="355">
        <f t="shared" si="28"/>
        <v>0</v>
      </c>
      <c r="BH81" s="355">
        <f t="shared" si="28"/>
        <v>0</v>
      </c>
      <c r="BI81" s="355">
        <f t="shared" si="28"/>
        <v>0</v>
      </c>
      <c r="BJ81" s="355">
        <f t="shared" si="28"/>
        <v>0</v>
      </c>
      <c r="BK81" s="355">
        <f t="shared" si="28"/>
        <v>0</v>
      </c>
      <c r="BL81" s="355">
        <f t="shared" si="28"/>
        <v>0</v>
      </c>
      <c r="BM81" s="355">
        <f t="shared" si="28"/>
        <v>0</v>
      </c>
      <c r="BN81" s="355">
        <f t="shared" si="28"/>
        <v>0</v>
      </c>
      <c r="BO81" s="355">
        <f t="shared" si="28"/>
        <v>0</v>
      </c>
      <c r="BP81" s="35"/>
      <c r="BQ81" s="335"/>
    </row>
    <row r="82" spans="1:69" s="14" customFormat="1" collapsed="1" x14ac:dyDescent="0.15">
      <c r="B82" s="335"/>
      <c r="C82" s="20"/>
      <c r="D82" s="338"/>
      <c r="E82" s="338"/>
      <c r="F82" s="338"/>
      <c r="G82" s="353"/>
      <c r="H82" s="353"/>
      <c r="I82" s="353"/>
      <c r="J82" s="353"/>
      <c r="K82" s="353"/>
      <c r="L82" s="353"/>
      <c r="M82" s="353"/>
      <c r="N82" s="353"/>
      <c r="O82" s="353"/>
      <c r="P82" s="353"/>
      <c r="Q82" s="353"/>
      <c r="R82" s="353"/>
      <c r="S82" s="353"/>
      <c r="T82" s="353"/>
      <c r="U82" s="353"/>
      <c r="V82" s="353"/>
      <c r="W82" s="353"/>
      <c r="X82" s="353"/>
      <c r="Y82" s="353"/>
      <c r="Z82" s="353"/>
      <c r="AA82" s="353"/>
      <c r="AB82" s="353"/>
      <c r="AC82" s="353"/>
      <c r="AD82" s="353"/>
      <c r="AE82" s="353"/>
      <c r="AF82" s="353"/>
      <c r="AG82" s="353"/>
      <c r="AH82" s="353"/>
      <c r="AI82" s="353"/>
      <c r="AJ82" s="353"/>
      <c r="AK82" s="353"/>
      <c r="AL82" s="353"/>
      <c r="AM82" s="353"/>
      <c r="AN82" s="353"/>
      <c r="AO82" s="353"/>
      <c r="AP82" s="353"/>
      <c r="AQ82" s="353"/>
      <c r="AR82" s="353"/>
      <c r="AS82" s="353"/>
      <c r="AT82" s="353"/>
      <c r="AU82" s="353"/>
      <c r="AV82" s="353"/>
      <c r="AW82" s="353"/>
      <c r="AX82" s="353"/>
      <c r="AY82" s="353"/>
      <c r="AZ82" s="353"/>
      <c r="BA82" s="353"/>
      <c r="BB82" s="353"/>
      <c r="BC82" s="353"/>
      <c r="BD82" s="353"/>
      <c r="BE82" s="353"/>
      <c r="BF82" s="353"/>
      <c r="BG82" s="353"/>
      <c r="BH82" s="353"/>
      <c r="BI82" s="353"/>
      <c r="BJ82" s="353"/>
      <c r="BK82" s="353"/>
      <c r="BL82" s="353"/>
      <c r="BM82" s="353"/>
      <c r="BN82" s="353"/>
      <c r="BO82" s="353"/>
      <c r="BP82" s="349"/>
      <c r="BQ82" s="335"/>
    </row>
    <row r="83" spans="1:69" x14ac:dyDescent="0.15">
      <c r="A83" s="14" t="s">
        <v>1234</v>
      </c>
      <c r="B83" s="344"/>
      <c r="C83" s="266"/>
      <c r="D83" s="347"/>
      <c r="E83" s="347"/>
      <c r="F83" s="347"/>
      <c r="G83" s="354"/>
      <c r="H83" s="354"/>
      <c r="I83" s="354"/>
      <c r="J83" s="354"/>
      <c r="K83" s="354"/>
      <c r="L83" s="354"/>
      <c r="M83" s="354"/>
      <c r="N83" s="354"/>
      <c r="O83" s="354"/>
      <c r="P83" s="354"/>
      <c r="Q83" s="354"/>
      <c r="R83" s="354"/>
      <c r="S83" s="354"/>
      <c r="T83" s="354"/>
      <c r="U83" s="354"/>
      <c r="V83" s="354"/>
      <c r="W83" s="354"/>
      <c r="X83" s="354"/>
      <c r="Y83" s="354"/>
      <c r="Z83" s="354"/>
      <c r="AA83" s="354"/>
      <c r="AB83" s="354"/>
      <c r="AC83" s="354"/>
      <c r="AD83" s="354"/>
      <c r="AE83" s="354"/>
      <c r="AF83" s="354"/>
      <c r="AG83" s="354"/>
      <c r="AH83" s="354"/>
      <c r="AI83" s="354"/>
      <c r="AJ83" s="354"/>
      <c r="AK83" s="354"/>
      <c r="AL83" s="354"/>
      <c r="AM83" s="354"/>
      <c r="AN83" s="354"/>
      <c r="AO83" s="354"/>
      <c r="AP83" s="354"/>
      <c r="AQ83" s="354"/>
      <c r="AR83" s="354"/>
      <c r="AS83" s="354"/>
      <c r="AT83" s="354"/>
      <c r="AU83" s="354"/>
      <c r="AV83" s="354"/>
      <c r="AW83" s="354"/>
      <c r="AX83" s="354"/>
      <c r="AY83" s="354"/>
      <c r="AZ83" s="354"/>
      <c r="BA83" s="354"/>
      <c r="BB83" s="354"/>
      <c r="BC83" s="354"/>
      <c r="BD83" s="354"/>
      <c r="BE83" s="354"/>
      <c r="BF83" s="354"/>
      <c r="BG83" s="354"/>
      <c r="BH83" s="354"/>
      <c r="BI83" s="354"/>
      <c r="BJ83" s="354"/>
      <c r="BK83" s="354"/>
      <c r="BL83" s="354"/>
      <c r="BM83" s="354"/>
      <c r="BN83" s="354"/>
      <c r="BO83" s="354"/>
      <c r="BP83" s="350"/>
      <c r="BQ83" s="352"/>
    </row>
    <row r="84" spans="1:69" hidden="1" outlineLevel="1" x14ac:dyDescent="0.15">
      <c r="B84" s="344"/>
      <c r="C84" s="266"/>
      <c r="D84" s="347"/>
      <c r="E84" s="347"/>
      <c r="F84" s="347"/>
      <c r="G84" s="354"/>
      <c r="H84" s="354"/>
      <c r="I84" s="354"/>
      <c r="J84" s="354"/>
      <c r="K84" s="354"/>
      <c r="L84" s="354"/>
      <c r="M84" s="354"/>
      <c r="N84" s="354"/>
      <c r="O84" s="354"/>
      <c r="P84" s="354"/>
      <c r="Q84" s="354"/>
      <c r="R84" s="354"/>
      <c r="S84" s="354"/>
      <c r="T84" s="354"/>
      <c r="U84" s="354"/>
      <c r="V84" s="354"/>
      <c r="W84" s="354"/>
      <c r="X84" s="354"/>
      <c r="Y84" s="354"/>
      <c r="Z84" s="354"/>
      <c r="AA84" s="354"/>
      <c r="AB84" s="354"/>
      <c r="AC84" s="354"/>
      <c r="AD84" s="354"/>
      <c r="AE84" s="354"/>
      <c r="AF84" s="354"/>
      <c r="AG84" s="354"/>
      <c r="AH84" s="354"/>
      <c r="AI84" s="354"/>
      <c r="AJ84" s="354"/>
      <c r="AK84" s="354"/>
      <c r="AL84" s="354"/>
      <c r="AM84" s="354"/>
      <c r="AN84" s="354"/>
      <c r="AO84" s="354"/>
      <c r="AP84" s="354"/>
      <c r="AQ84" s="354"/>
      <c r="AR84" s="354"/>
      <c r="AS84" s="354"/>
      <c r="AT84" s="354"/>
      <c r="AU84" s="354"/>
      <c r="AV84" s="354"/>
      <c r="AW84" s="354"/>
      <c r="AX84" s="354"/>
      <c r="AY84" s="354"/>
      <c r="AZ84" s="354"/>
      <c r="BA84" s="354"/>
      <c r="BB84" s="354"/>
      <c r="BC84" s="354"/>
      <c r="BD84" s="354"/>
      <c r="BE84" s="354"/>
      <c r="BF84" s="354"/>
      <c r="BG84" s="354"/>
      <c r="BH84" s="354"/>
      <c r="BI84" s="354"/>
      <c r="BJ84" s="354"/>
      <c r="BK84" s="354"/>
      <c r="BL84" s="354"/>
      <c r="BM84" s="354"/>
      <c r="BN84" s="354"/>
      <c r="BO84" s="354"/>
      <c r="BP84" s="350"/>
      <c r="BQ84" s="352"/>
    </row>
    <row r="85" spans="1:69" hidden="1" outlineLevel="1" x14ac:dyDescent="0.15">
      <c r="A85" s="33" t="s">
        <v>22</v>
      </c>
      <c r="B85" s="331">
        <v>85000</v>
      </c>
      <c r="C85" s="265">
        <f>B85/12</f>
        <v>7083.333333333333</v>
      </c>
      <c r="D85" s="336" t="s">
        <v>64</v>
      </c>
      <c r="E85" s="336" t="s">
        <v>91</v>
      </c>
      <c r="F85" s="336" t="s">
        <v>91</v>
      </c>
      <c r="G85" s="340">
        <v>0</v>
      </c>
      <c r="H85" s="340">
        <v>0</v>
      </c>
      <c r="I85" s="340">
        <v>0</v>
      </c>
      <c r="J85" s="340">
        <v>0</v>
      </c>
      <c r="K85" s="340">
        <v>0</v>
      </c>
      <c r="L85" s="340">
        <v>0</v>
      </c>
      <c r="M85" s="340">
        <v>0</v>
      </c>
      <c r="N85" s="340">
        <v>0</v>
      </c>
      <c r="O85" s="340">
        <v>0</v>
      </c>
      <c r="P85" s="340">
        <v>0</v>
      </c>
      <c r="Q85" s="340">
        <v>0</v>
      </c>
      <c r="R85" s="340">
        <v>0</v>
      </c>
      <c r="S85" s="340">
        <v>0</v>
      </c>
      <c r="T85" s="340">
        <v>0</v>
      </c>
      <c r="U85" s="340">
        <v>0</v>
      </c>
      <c r="V85" s="340">
        <v>0</v>
      </c>
      <c r="W85" s="340">
        <v>0</v>
      </c>
      <c r="X85" s="340">
        <v>0</v>
      </c>
      <c r="Y85" s="340">
        <v>0</v>
      </c>
      <c r="Z85" s="340">
        <v>0</v>
      </c>
      <c r="AA85" s="340">
        <v>0</v>
      </c>
      <c r="AB85" s="340">
        <v>0</v>
      </c>
      <c r="AC85" s="340">
        <v>0</v>
      </c>
      <c r="AD85" s="340">
        <v>0</v>
      </c>
      <c r="AE85" s="340">
        <v>0</v>
      </c>
      <c r="AF85" s="340">
        <v>0</v>
      </c>
      <c r="AG85" s="340">
        <v>0</v>
      </c>
      <c r="AH85" s="340">
        <v>0</v>
      </c>
      <c r="AI85" s="340">
        <v>0</v>
      </c>
      <c r="AJ85" s="340">
        <v>0</v>
      </c>
      <c r="AK85" s="340">
        <v>0</v>
      </c>
      <c r="AL85" s="340">
        <v>0</v>
      </c>
      <c r="AM85" s="340">
        <v>0</v>
      </c>
      <c r="AN85" s="340">
        <v>0</v>
      </c>
      <c r="AO85" s="340">
        <v>0</v>
      </c>
      <c r="AP85" s="340">
        <v>0</v>
      </c>
      <c r="AQ85" s="340">
        <v>0</v>
      </c>
      <c r="AR85" s="340">
        <v>0</v>
      </c>
      <c r="AS85" s="340">
        <v>0</v>
      </c>
      <c r="AT85" s="340">
        <v>0</v>
      </c>
      <c r="AU85" s="340">
        <v>0</v>
      </c>
      <c r="AV85" s="340">
        <v>0</v>
      </c>
      <c r="AW85" s="340">
        <v>0</v>
      </c>
      <c r="AX85" s="340">
        <v>0</v>
      </c>
      <c r="AY85" s="340">
        <v>0</v>
      </c>
      <c r="AZ85" s="340">
        <v>0</v>
      </c>
      <c r="BA85" s="340">
        <v>0</v>
      </c>
      <c r="BB85" s="340">
        <v>0</v>
      </c>
      <c r="BC85" s="340">
        <v>0</v>
      </c>
      <c r="BD85" s="340">
        <v>0</v>
      </c>
      <c r="BE85" s="340">
        <v>0</v>
      </c>
      <c r="BF85" s="340">
        <v>0</v>
      </c>
      <c r="BG85" s="340">
        <v>0</v>
      </c>
      <c r="BH85" s="340">
        <v>0</v>
      </c>
      <c r="BI85" s="340">
        <v>0</v>
      </c>
      <c r="BJ85" s="340">
        <v>0</v>
      </c>
      <c r="BK85" s="340">
        <v>0</v>
      </c>
      <c r="BL85" s="340">
        <v>0</v>
      </c>
      <c r="BM85" s="340">
        <v>0</v>
      </c>
      <c r="BN85" s="340">
        <v>0</v>
      </c>
      <c r="BO85" s="340">
        <v>0</v>
      </c>
      <c r="BP85" s="350"/>
      <c r="BQ85" s="352"/>
    </row>
    <row r="86" spans="1:69" s="18" customFormat="1" hidden="1" outlineLevel="1" x14ac:dyDescent="0.15">
      <c r="A86" s="33" t="s">
        <v>86</v>
      </c>
      <c r="B86" s="331">
        <v>85</v>
      </c>
      <c r="C86" s="265">
        <f>B86*160</f>
        <v>13600</v>
      </c>
      <c r="D86" s="336" t="s">
        <v>64</v>
      </c>
      <c r="E86" s="336" t="s">
        <v>91</v>
      </c>
      <c r="F86" s="336" t="s">
        <v>91</v>
      </c>
      <c r="G86" s="340">
        <v>0</v>
      </c>
      <c r="H86" s="340">
        <v>0</v>
      </c>
      <c r="I86" s="340">
        <v>0</v>
      </c>
      <c r="J86" s="340">
        <v>0</v>
      </c>
      <c r="K86" s="340">
        <v>0</v>
      </c>
      <c r="L86" s="340">
        <v>0</v>
      </c>
      <c r="M86" s="340">
        <v>0</v>
      </c>
      <c r="N86" s="340">
        <v>0</v>
      </c>
      <c r="O86" s="340">
        <v>0</v>
      </c>
      <c r="P86" s="340">
        <v>0</v>
      </c>
      <c r="Q86" s="340">
        <v>0</v>
      </c>
      <c r="R86" s="340">
        <v>0</v>
      </c>
      <c r="S86" s="340">
        <v>0</v>
      </c>
      <c r="T86" s="340">
        <v>0</v>
      </c>
      <c r="U86" s="340">
        <v>0</v>
      </c>
      <c r="V86" s="340">
        <v>0</v>
      </c>
      <c r="W86" s="340">
        <v>0</v>
      </c>
      <c r="X86" s="340">
        <v>0</v>
      </c>
      <c r="Y86" s="340">
        <v>0</v>
      </c>
      <c r="Z86" s="340">
        <v>0</v>
      </c>
      <c r="AA86" s="340">
        <v>0</v>
      </c>
      <c r="AB86" s="340">
        <v>0</v>
      </c>
      <c r="AC86" s="340">
        <v>0</v>
      </c>
      <c r="AD86" s="340">
        <v>0</v>
      </c>
      <c r="AE86" s="340">
        <v>0</v>
      </c>
      <c r="AF86" s="340">
        <v>0</v>
      </c>
      <c r="AG86" s="340">
        <v>0</v>
      </c>
      <c r="AH86" s="340">
        <v>0</v>
      </c>
      <c r="AI86" s="340">
        <v>0</v>
      </c>
      <c r="AJ86" s="340">
        <v>0</v>
      </c>
      <c r="AK86" s="340">
        <v>0</v>
      </c>
      <c r="AL86" s="340">
        <v>0</v>
      </c>
      <c r="AM86" s="340">
        <v>0</v>
      </c>
      <c r="AN86" s="340">
        <v>0</v>
      </c>
      <c r="AO86" s="340">
        <v>0</v>
      </c>
      <c r="AP86" s="340">
        <v>0</v>
      </c>
      <c r="AQ86" s="340">
        <v>0</v>
      </c>
      <c r="AR86" s="340">
        <v>0</v>
      </c>
      <c r="AS86" s="340">
        <v>0</v>
      </c>
      <c r="AT86" s="340">
        <v>0</v>
      </c>
      <c r="AU86" s="340">
        <v>0</v>
      </c>
      <c r="AV86" s="340">
        <v>0</v>
      </c>
      <c r="AW86" s="340">
        <v>0</v>
      </c>
      <c r="AX86" s="340">
        <v>0</v>
      </c>
      <c r="AY86" s="340">
        <v>0</v>
      </c>
      <c r="AZ86" s="340">
        <v>0</v>
      </c>
      <c r="BA86" s="340">
        <v>0</v>
      </c>
      <c r="BB86" s="340">
        <v>0</v>
      </c>
      <c r="BC86" s="340">
        <v>0</v>
      </c>
      <c r="BD86" s="340">
        <v>0</v>
      </c>
      <c r="BE86" s="340">
        <v>0</v>
      </c>
      <c r="BF86" s="340">
        <v>0</v>
      </c>
      <c r="BG86" s="340">
        <v>0</v>
      </c>
      <c r="BH86" s="340">
        <v>0</v>
      </c>
      <c r="BI86" s="340">
        <v>0</v>
      </c>
      <c r="BJ86" s="340">
        <v>0</v>
      </c>
      <c r="BK86" s="340">
        <v>0</v>
      </c>
      <c r="BL86" s="340">
        <v>0</v>
      </c>
      <c r="BM86" s="340">
        <v>0</v>
      </c>
      <c r="BN86" s="340">
        <v>0</v>
      </c>
      <c r="BO86" s="340">
        <v>0</v>
      </c>
      <c r="BP86" s="350"/>
      <c r="BQ86" s="351"/>
    </row>
    <row r="87" spans="1:69" hidden="1" outlineLevel="1" x14ac:dyDescent="0.15">
      <c r="B87" s="331"/>
      <c r="C87" s="266"/>
      <c r="D87" s="337"/>
      <c r="E87" s="337"/>
      <c r="F87" s="337"/>
      <c r="G87" s="340"/>
      <c r="H87" s="340"/>
      <c r="I87" s="340"/>
      <c r="J87" s="340"/>
      <c r="K87" s="340"/>
      <c r="L87" s="340"/>
      <c r="M87" s="340"/>
      <c r="N87" s="340"/>
      <c r="O87" s="340"/>
      <c r="P87" s="340"/>
      <c r="Q87" s="340"/>
      <c r="R87" s="340"/>
      <c r="S87" s="340"/>
      <c r="T87" s="340"/>
      <c r="U87" s="340"/>
      <c r="V87" s="340"/>
      <c r="W87" s="340"/>
      <c r="X87" s="340"/>
      <c r="Y87" s="340"/>
      <c r="Z87" s="340"/>
      <c r="AA87" s="340"/>
      <c r="AB87" s="340"/>
      <c r="AC87" s="340"/>
      <c r="AD87" s="340"/>
      <c r="AE87" s="340"/>
      <c r="AF87" s="340"/>
      <c r="AG87" s="340"/>
      <c r="AH87" s="340"/>
      <c r="AI87" s="340"/>
      <c r="AJ87" s="340"/>
      <c r="AK87" s="340"/>
      <c r="AL87" s="340"/>
      <c r="AM87" s="340"/>
      <c r="AN87" s="340"/>
      <c r="AO87" s="340"/>
      <c r="AP87" s="340"/>
      <c r="AQ87" s="340"/>
      <c r="AR87" s="340"/>
      <c r="AS87" s="340"/>
      <c r="AT87" s="340"/>
      <c r="AU87" s="340"/>
      <c r="AV87" s="340"/>
      <c r="AW87" s="340"/>
      <c r="AX87" s="340"/>
      <c r="AY87" s="340"/>
      <c r="AZ87" s="340"/>
      <c r="BA87" s="340"/>
      <c r="BB87" s="340"/>
      <c r="BC87" s="340"/>
      <c r="BD87" s="340"/>
      <c r="BE87" s="340"/>
      <c r="BF87" s="340"/>
      <c r="BG87" s="340"/>
      <c r="BH87" s="340"/>
      <c r="BI87" s="340"/>
      <c r="BJ87" s="340"/>
      <c r="BK87" s="340"/>
      <c r="BL87" s="340"/>
      <c r="BM87" s="340"/>
      <c r="BN87" s="340"/>
      <c r="BO87" s="340"/>
      <c r="BP87" s="350"/>
      <c r="BQ87" s="352"/>
    </row>
    <row r="88" spans="1:69" hidden="1" outlineLevel="1" x14ac:dyDescent="0.15">
      <c r="A88" s="33" t="s">
        <v>31</v>
      </c>
      <c r="B88" s="331">
        <v>65000</v>
      </c>
      <c r="C88" s="265">
        <f>B88/12</f>
        <v>5416.666666666667</v>
      </c>
      <c r="D88" s="336" t="s">
        <v>64</v>
      </c>
      <c r="E88" s="336" t="s">
        <v>91</v>
      </c>
      <c r="F88" s="336" t="s">
        <v>91</v>
      </c>
      <c r="G88" s="340">
        <v>0</v>
      </c>
      <c r="H88" s="340">
        <v>0</v>
      </c>
      <c r="I88" s="340">
        <v>0</v>
      </c>
      <c r="J88" s="340">
        <v>0</v>
      </c>
      <c r="K88" s="340">
        <v>0</v>
      </c>
      <c r="L88" s="340">
        <v>0</v>
      </c>
      <c r="M88" s="340">
        <v>0</v>
      </c>
      <c r="N88" s="340">
        <v>0</v>
      </c>
      <c r="O88" s="340">
        <v>0</v>
      </c>
      <c r="P88" s="340">
        <v>0</v>
      </c>
      <c r="Q88" s="340">
        <v>0</v>
      </c>
      <c r="R88" s="340">
        <v>0</v>
      </c>
      <c r="S88" s="340">
        <v>0</v>
      </c>
      <c r="T88" s="340">
        <v>0</v>
      </c>
      <c r="U88" s="340">
        <v>0</v>
      </c>
      <c r="V88" s="340">
        <v>0</v>
      </c>
      <c r="W88" s="340">
        <v>0</v>
      </c>
      <c r="X88" s="340">
        <v>0</v>
      </c>
      <c r="Y88" s="340">
        <v>0</v>
      </c>
      <c r="Z88" s="340">
        <v>0</v>
      </c>
      <c r="AA88" s="340">
        <v>0</v>
      </c>
      <c r="AB88" s="340">
        <v>0</v>
      </c>
      <c r="AC88" s="340">
        <v>0</v>
      </c>
      <c r="AD88" s="340">
        <v>0</v>
      </c>
      <c r="AE88" s="340">
        <v>0</v>
      </c>
      <c r="AF88" s="340">
        <v>0</v>
      </c>
      <c r="AG88" s="340">
        <v>0</v>
      </c>
      <c r="AH88" s="340">
        <v>0</v>
      </c>
      <c r="AI88" s="340">
        <v>0</v>
      </c>
      <c r="AJ88" s="340">
        <v>0</v>
      </c>
      <c r="AK88" s="340">
        <v>0</v>
      </c>
      <c r="AL88" s="340">
        <v>0</v>
      </c>
      <c r="AM88" s="340">
        <v>0</v>
      </c>
      <c r="AN88" s="340">
        <v>0</v>
      </c>
      <c r="AO88" s="340">
        <v>0</v>
      </c>
      <c r="AP88" s="340">
        <v>0</v>
      </c>
      <c r="AQ88" s="340">
        <v>0</v>
      </c>
      <c r="AR88" s="340">
        <v>0</v>
      </c>
      <c r="AS88" s="340">
        <v>0</v>
      </c>
      <c r="AT88" s="340">
        <v>0</v>
      </c>
      <c r="AU88" s="340">
        <v>0</v>
      </c>
      <c r="AV88" s="340">
        <v>0</v>
      </c>
      <c r="AW88" s="340">
        <v>0</v>
      </c>
      <c r="AX88" s="340">
        <v>0</v>
      </c>
      <c r="AY88" s="340">
        <v>0</v>
      </c>
      <c r="AZ88" s="340">
        <v>0</v>
      </c>
      <c r="BA88" s="340">
        <v>0</v>
      </c>
      <c r="BB88" s="340">
        <v>0</v>
      </c>
      <c r="BC88" s="340">
        <v>0</v>
      </c>
      <c r="BD88" s="340">
        <v>0</v>
      </c>
      <c r="BE88" s="340">
        <v>0</v>
      </c>
      <c r="BF88" s="340">
        <v>0</v>
      </c>
      <c r="BG88" s="340">
        <v>0</v>
      </c>
      <c r="BH88" s="340">
        <v>0</v>
      </c>
      <c r="BI88" s="340">
        <v>0</v>
      </c>
      <c r="BJ88" s="340">
        <v>0</v>
      </c>
      <c r="BK88" s="340">
        <v>0</v>
      </c>
      <c r="BL88" s="340">
        <v>0</v>
      </c>
      <c r="BM88" s="340">
        <v>0</v>
      </c>
      <c r="BN88" s="340">
        <v>0</v>
      </c>
      <c r="BO88" s="340">
        <v>0</v>
      </c>
      <c r="BP88" s="350"/>
      <c r="BQ88" s="352"/>
    </row>
    <row r="89" spans="1:69" hidden="1" outlineLevel="1" x14ac:dyDescent="0.15">
      <c r="A89" s="33" t="s">
        <v>86</v>
      </c>
      <c r="B89" s="331">
        <v>35</v>
      </c>
      <c r="C89" s="265">
        <f>B89*160</f>
        <v>5600</v>
      </c>
      <c r="D89" s="336" t="s">
        <v>64</v>
      </c>
      <c r="E89" s="336" t="s">
        <v>91</v>
      </c>
      <c r="F89" s="336" t="s">
        <v>91</v>
      </c>
      <c r="G89" s="340">
        <v>0</v>
      </c>
      <c r="H89" s="340">
        <v>0</v>
      </c>
      <c r="I89" s="340">
        <v>0</v>
      </c>
      <c r="J89" s="340">
        <v>0</v>
      </c>
      <c r="K89" s="340">
        <v>0</v>
      </c>
      <c r="L89" s="340">
        <v>0</v>
      </c>
      <c r="M89" s="340">
        <v>0</v>
      </c>
      <c r="N89" s="340">
        <v>0</v>
      </c>
      <c r="O89" s="340">
        <v>0</v>
      </c>
      <c r="P89" s="340">
        <v>0</v>
      </c>
      <c r="Q89" s="340">
        <v>0</v>
      </c>
      <c r="R89" s="340">
        <v>0</v>
      </c>
      <c r="S89" s="340">
        <v>0</v>
      </c>
      <c r="T89" s="340">
        <v>0</v>
      </c>
      <c r="U89" s="340">
        <v>0</v>
      </c>
      <c r="V89" s="340">
        <v>0</v>
      </c>
      <c r="W89" s="340">
        <v>0</v>
      </c>
      <c r="X89" s="340">
        <v>0</v>
      </c>
      <c r="Y89" s="340">
        <v>0</v>
      </c>
      <c r="Z89" s="340">
        <v>0</v>
      </c>
      <c r="AA89" s="340">
        <v>0</v>
      </c>
      <c r="AB89" s="340">
        <v>0</v>
      </c>
      <c r="AC89" s="340">
        <v>0</v>
      </c>
      <c r="AD89" s="340">
        <v>0</v>
      </c>
      <c r="AE89" s="340">
        <v>0</v>
      </c>
      <c r="AF89" s="340">
        <v>0</v>
      </c>
      <c r="AG89" s="340">
        <v>0</v>
      </c>
      <c r="AH89" s="340">
        <v>0</v>
      </c>
      <c r="AI89" s="340">
        <v>0</v>
      </c>
      <c r="AJ89" s="340">
        <v>0</v>
      </c>
      <c r="AK89" s="340">
        <v>0</v>
      </c>
      <c r="AL89" s="340">
        <v>0</v>
      </c>
      <c r="AM89" s="340">
        <v>0</v>
      </c>
      <c r="AN89" s="340">
        <v>0</v>
      </c>
      <c r="AO89" s="340">
        <v>0</v>
      </c>
      <c r="AP89" s="340">
        <v>0</v>
      </c>
      <c r="AQ89" s="340">
        <v>0</v>
      </c>
      <c r="AR89" s="340">
        <v>0</v>
      </c>
      <c r="AS89" s="340">
        <v>0</v>
      </c>
      <c r="AT89" s="340">
        <v>0</v>
      </c>
      <c r="AU89" s="340">
        <v>0</v>
      </c>
      <c r="AV89" s="340">
        <v>0</v>
      </c>
      <c r="AW89" s="340">
        <v>0</v>
      </c>
      <c r="AX89" s="340">
        <v>0</v>
      </c>
      <c r="AY89" s="340">
        <v>0</v>
      </c>
      <c r="AZ89" s="340">
        <v>0</v>
      </c>
      <c r="BA89" s="340">
        <v>0</v>
      </c>
      <c r="BB89" s="340">
        <v>0</v>
      </c>
      <c r="BC89" s="340">
        <v>0</v>
      </c>
      <c r="BD89" s="340">
        <v>0</v>
      </c>
      <c r="BE89" s="340">
        <v>0</v>
      </c>
      <c r="BF89" s="340">
        <v>0</v>
      </c>
      <c r="BG89" s="340">
        <v>0</v>
      </c>
      <c r="BH89" s="340">
        <v>0</v>
      </c>
      <c r="BI89" s="340">
        <v>0</v>
      </c>
      <c r="BJ89" s="340">
        <v>0</v>
      </c>
      <c r="BK89" s="340">
        <v>0</v>
      </c>
      <c r="BL89" s="340">
        <v>0</v>
      </c>
      <c r="BM89" s="340">
        <v>0</v>
      </c>
      <c r="BN89" s="340">
        <v>0</v>
      </c>
      <c r="BO89" s="340">
        <v>0</v>
      </c>
      <c r="BP89" s="350"/>
      <c r="BQ89" s="352"/>
    </row>
    <row r="90" spans="1:69" hidden="1" outlineLevel="1" x14ac:dyDescent="0.15">
      <c r="B90" s="331"/>
      <c r="C90" s="266"/>
      <c r="D90" s="337"/>
      <c r="E90" s="337"/>
      <c r="F90" s="337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0"/>
      <c r="T90" s="340"/>
      <c r="U90" s="340"/>
      <c r="V90" s="340"/>
      <c r="W90" s="340"/>
      <c r="X90" s="340"/>
      <c r="Y90" s="340"/>
      <c r="Z90" s="340"/>
      <c r="AA90" s="340"/>
      <c r="AB90" s="340"/>
      <c r="AC90" s="340"/>
      <c r="AD90" s="340"/>
      <c r="AE90" s="340"/>
      <c r="AF90" s="340"/>
      <c r="AG90" s="340"/>
      <c r="AH90" s="340"/>
      <c r="AI90" s="340"/>
      <c r="AJ90" s="340"/>
      <c r="AK90" s="340"/>
      <c r="AL90" s="340"/>
      <c r="AM90" s="340"/>
      <c r="AN90" s="340"/>
      <c r="AO90" s="340"/>
      <c r="AP90" s="340"/>
      <c r="AQ90" s="340"/>
      <c r="AR90" s="340"/>
      <c r="AS90" s="340"/>
      <c r="AT90" s="340"/>
      <c r="AU90" s="340"/>
      <c r="AV90" s="340"/>
      <c r="AW90" s="340"/>
      <c r="AX90" s="340"/>
      <c r="AY90" s="340"/>
      <c r="AZ90" s="340"/>
      <c r="BA90" s="340"/>
      <c r="BB90" s="340"/>
      <c r="BC90" s="340"/>
      <c r="BD90" s="340"/>
      <c r="BE90" s="340"/>
      <c r="BF90" s="340"/>
      <c r="BG90" s="340"/>
      <c r="BH90" s="340"/>
      <c r="BI90" s="340"/>
      <c r="BJ90" s="340"/>
      <c r="BK90" s="340"/>
      <c r="BL90" s="340"/>
      <c r="BM90" s="340"/>
      <c r="BN90" s="340"/>
      <c r="BO90" s="340"/>
      <c r="BP90" s="350"/>
      <c r="BQ90" s="352"/>
    </row>
    <row r="91" spans="1:69" hidden="1" outlineLevel="1" x14ac:dyDescent="0.15">
      <c r="A91" s="33" t="s">
        <v>110</v>
      </c>
      <c r="B91" s="331">
        <v>110000</v>
      </c>
      <c r="C91" s="265">
        <f>B91/12</f>
        <v>9166.6666666666661</v>
      </c>
      <c r="D91" s="336" t="s">
        <v>64</v>
      </c>
      <c r="E91" s="336" t="s">
        <v>64</v>
      </c>
      <c r="F91" s="336" t="s">
        <v>64</v>
      </c>
      <c r="G91" s="340">
        <v>0</v>
      </c>
      <c r="H91" s="340">
        <v>0</v>
      </c>
      <c r="I91" s="340">
        <v>0</v>
      </c>
      <c r="J91" s="340">
        <v>0</v>
      </c>
      <c r="K91" s="340">
        <v>0</v>
      </c>
      <c r="L91" s="340">
        <v>0</v>
      </c>
      <c r="M91" s="340">
        <v>0</v>
      </c>
      <c r="N91" s="340">
        <v>0</v>
      </c>
      <c r="O91" s="340">
        <v>0</v>
      </c>
      <c r="P91" s="340">
        <v>0</v>
      </c>
      <c r="Q91" s="340">
        <v>0</v>
      </c>
      <c r="R91" s="340">
        <v>0</v>
      </c>
      <c r="S91" s="340">
        <v>0</v>
      </c>
      <c r="T91" s="340">
        <v>0</v>
      </c>
      <c r="U91" s="340">
        <v>0</v>
      </c>
      <c r="V91" s="340">
        <v>0</v>
      </c>
      <c r="W91" s="340">
        <v>0</v>
      </c>
      <c r="X91" s="340">
        <v>0</v>
      </c>
      <c r="Y91" s="340">
        <v>0</v>
      </c>
      <c r="Z91" s="340">
        <v>0</v>
      </c>
      <c r="AA91" s="340">
        <v>0</v>
      </c>
      <c r="AB91" s="340">
        <v>0</v>
      </c>
      <c r="AC91" s="340">
        <v>0</v>
      </c>
      <c r="AD91" s="340">
        <v>0</v>
      </c>
      <c r="AE91" s="340">
        <v>0</v>
      </c>
      <c r="AF91" s="340">
        <v>0</v>
      </c>
      <c r="AG91" s="340">
        <v>0</v>
      </c>
      <c r="AH91" s="340">
        <v>0</v>
      </c>
      <c r="AI91" s="340">
        <v>0</v>
      </c>
      <c r="AJ91" s="340">
        <v>0</v>
      </c>
      <c r="AK91" s="340">
        <v>0</v>
      </c>
      <c r="AL91" s="340">
        <v>0</v>
      </c>
      <c r="AM91" s="340">
        <v>0</v>
      </c>
      <c r="AN91" s="340">
        <v>0</v>
      </c>
      <c r="AO91" s="340">
        <v>0</v>
      </c>
      <c r="AP91" s="340">
        <v>0</v>
      </c>
      <c r="AQ91" s="340">
        <v>0</v>
      </c>
      <c r="AR91" s="340">
        <v>0</v>
      </c>
      <c r="AS91" s="340">
        <v>0</v>
      </c>
      <c r="AT91" s="340">
        <v>0</v>
      </c>
      <c r="AU91" s="340">
        <v>0</v>
      </c>
      <c r="AV91" s="340">
        <v>0</v>
      </c>
      <c r="AW91" s="340">
        <v>0</v>
      </c>
      <c r="AX91" s="340">
        <v>0</v>
      </c>
      <c r="AY91" s="340">
        <v>0</v>
      </c>
      <c r="AZ91" s="340">
        <v>0</v>
      </c>
      <c r="BA91" s="340">
        <v>0</v>
      </c>
      <c r="BB91" s="340">
        <v>0</v>
      </c>
      <c r="BC91" s="340">
        <v>0</v>
      </c>
      <c r="BD91" s="340">
        <v>0</v>
      </c>
      <c r="BE91" s="340">
        <v>0</v>
      </c>
      <c r="BF91" s="340">
        <v>0</v>
      </c>
      <c r="BG91" s="340">
        <v>0</v>
      </c>
      <c r="BH91" s="340">
        <v>0</v>
      </c>
      <c r="BI91" s="340">
        <v>0</v>
      </c>
      <c r="BJ91" s="340">
        <v>0</v>
      </c>
      <c r="BK91" s="340">
        <v>0</v>
      </c>
      <c r="BL91" s="340">
        <v>0</v>
      </c>
      <c r="BM91" s="340">
        <v>0</v>
      </c>
      <c r="BN91" s="340">
        <v>0</v>
      </c>
      <c r="BO91" s="340">
        <v>0</v>
      </c>
      <c r="BP91" s="350"/>
      <c r="BQ91" s="352"/>
    </row>
    <row r="92" spans="1:69" s="18" customFormat="1" hidden="1" outlineLevel="1" x14ac:dyDescent="0.15">
      <c r="A92" s="33" t="s">
        <v>86</v>
      </c>
      <c r="B92" s="331">
        <v>85</v>
      </c>
      <c r="C92" s="265">
        <f>B92*160</f>
        <v>13600</v>
      </c>
      <c r="D92" s="336" t="s">
        <v>91</v>
      </c>
      <c r="E92" s="336" t="s">
        <v>64</v>
      </c>
      <c r="F92" s="336" t="s">
        <v>64</v>
      </c>
      <c r="G92" s="340">
        <v>0</v>
      </c>
      <c r="H92" s="340">
        <v>0</v>
      </c>
      <c r="I92" s="340">
        <v>0</v>
      </c>
      <c r="J92" s="340">
        <v>0</v>
      </c>
      <c r="K92" s="340">
        <v>0</v>
      </c>
      <c r="L92" s="340">
        <v>0</v>
      </c>
      <c r="M92" s="340">
        <v>0</v>
      </c>
      <c r="N92" s="340">
        <v>0</v>
      </c>
      <c r="O92" s="340">
        <v>0</v>
      </c>
      <c r="P92" s="340">
        <v>0</v>
      </c>
      <c r="Q92" s="340">
        <v>0</v>
      </c>
      <c r="R92" s="340">
        <v>0</v>
      </c>
      <c r="S92" s="340">
        <v>0</v>
      </c>
      <c r="T92" s="340">
        <v>0</v>
      </c>
      <c r="U92" s="340">
        <v>0</v>
      </c>
      <c r="V92" s="340">
        <v>0</v>
      </c>
      <c r="W92" s="340">
        <v>0</v>
      </c>
      <c r="X92" s="340">
        <v>0</v>
      </c>
      <c r="Y92" s="340">
        <v>0</v>
      </c>
      <c r="Z92" s="340">
        <v>0</v>
      </c>
      <c r="AA92" s="340">
        <v>0</v>
      </c>
      <c r="AB92" s="340">
        <v>0</v>
      </c>
      <c r="AC92" s="340">
        <v>0</v>
      </c>
      <c r="AD92" s="340">
        <v>0</v>
      </c>
      <c r="AE92" s="340">
        <v>0</v>
      </c>
      <c r="AF92" s="340">
        <v>0</v>
      </c>
      <c r="AG92" s="340">
        <v>0</v>
      </c>
      <c r="AH92" s="340">
        <v>0</v>
      </c>
      <c r="AI92" s="340">
        <v>0</v>
      </c>
      <c r="AJ92" s="340">
        <v>0</v>
      </c>
      <c r="AK92" s="340">
        <v>0</v>
      </c>
      <c r="AL92" s="340">
        <v>0</v>
      </c>
      <c r="AM92" s="340">
        <v>0</v>
      </c>
      <c r="AN92" s="340">
        <v>0</v>
      </c>
      <c r="AO92" s="340">
        <v>0</v>
      </c>
      <c r="AP92" s="340">
        <v>0</v>
      </c>
      <c r="AQ92" s="340">
        <v>0</v>
      </c>
      <c r="AR92" s="340">
        <v>0</v>
      </c>
      <c r="AS92" s="340">
        <v>0</v>
      </c>
      <c r="AT92" s="340">
        <v>0</v>
      </c>
      <c r="AU92" s="340">
        <v>0</v>
      </c>
      <c r="AV92" s="340">
        <v>0</v>
      </c>
      <c r="AW92" s="340">
        <v>0</v>
      </c>
      <c r="AX92" s="340">
        <v>0</v>
      </c>
      <c r="AY92" s="340">
        <v>0</v>
      </c>
      <c r="AZ92" s="340">
        <v>0</v>
      </c>
      <c r="BA92" s="340">
        <v>0</v>
      </c>
      <c r="BB92" s="340">
        <v>0</v>
      </c>
      <c r="BC92" s="340">
        <v>0</v>
      </c>
      <c r="BD92" s="340">
        <v>0</v>
      </c>
      <c r="BE92" s="340">
        <v>0</v>
      </c>
      <c r="BF92" s="340">
        <v>0</v>
      </c>
      <c r="BG92" s="340">
        <v>0</v>
      </c>
      <c r="BH92" s="340">
        <v>0</v>
      </c>
      <c r="BI92" s="340">
        <v>0</v>
      </c>
      <c r="BJ92" s="340">
        <v>0</v>
      </c>
      <c r="BK92" s="340">
        <v>0</v>
      </c>
      <c r="BL92" s="340">
        <v>0</v>
      </c>
      <c r="BM92" s="340">
        <v>0</v>
      </c>
      <c r="BN92" s="340">
        <v>0</v>
      </c>
      <c r="BO92" s="340">
        <v>0</v>
      </c>
      <c r="BP92" s="350"/>
      <c r="BQ92" s="351"/>
    </row>
    <row r="93" spans="1:69" hidden="1" outlineLevel="1" x14ac:dyDescent="0.15">
      <c r="B93" s="331"/>
      <c r="C93" s="266"/>
      <c r="D93" s="337"/>
      <c r="E93" s="337"/>
      <c r="F93" s="337"/>
      <c r="G93" s="340"/>
      <c r="H93" s="340"/>
      <c r="I93" s="340"/>
      <c r="J93" s="340"/>
      <c r="K93" s="340"/>
      <c r="L93" s="340"/>
      <c r="M93" s="340"/>
      <c r="N93" s="340"/>
      <c r="O93" s="340"/>
      <c r="P93" s="340"/>
      <c r="Q93" s="340"/>
      <c r="R93" s="340"/>
      <c r="S93" s="340"/>
      <c r="T93" s="340"/>
      <c r="U93" s="340"/>
      <c r="V93" s="340"/>
      <c r="W93" s="340"/>
      <c r="X93" s="340"/>
      <c r="Y93" s="340"/>
      <c r="Z93" s="340"/>
      <c r="AA93" s="340"/>
      <c r="AB93" s="340"/>
      <c r="AC93" s="340"/>
      <c r="AD93" s="340"/>
      <c r="AE93" s="340"/>
      <c r="AF93" s="340"/>
      <c r="AG93" s="340"/>
      <c r="AH93" s="340"/>
      <c r="AI93" s="340"/>
      <c r="AJ93" s="340"/>
      <c r="AK93" s="340"/>
      <c r="AL93" s="340"/>
      <c r="AM93" s="340"/>
      <c r="AN93" s="340"/>
      <c r="AO93" s="340"/>
      <c r="AP93" s="340"/>
      <c r="AQ93" s="340"/>
      <c r="AR93" s="340"/>
      <c r="AS93" s="340"/>
      <c r="AT93" s="340"/>
      <c r="AU93" s="340"/>
      <c r="AV93" s="340"/>
      <c r="AW93" s="340"/>
      <c r="AX93" s="340"/>
      <c r="AY93" s="340"/>
      <c r="AZ93" s="340"/>
      <c r="BA93" s="340"/>
      <c r="BB93" s="340"/>
      <c r="BC93" s="340"/>
      <c r="BD93" s="340"/>
      <c r="BE93" s="340"/>
      <c r="BF93" s="340"/>
      <c r="BG93" s="340"/>
      <c r="BH93" s="340"/>
      <c r="BI93" s="340"/>
      <c r="BJ93" s="340"/>
      <c r="BK93" s="340"/>
      <c r="BL93" s="340"/>
      <c r="BM93" s="340"/>
      <c r="BN93" s="340"/>
      <c r="BO93" s="340"/>
      <c r="BP93" s="350"/>
      <c r="BQ93" s="352"/>
    </row>
    <row r="94" spans="1:69" hidden="1" outlineLevel="1" x14ac:dyDescent="0.15">
      <c r="A94" s="33" t="s">
        <v>32</v>
      </c>
      <c r="B94" s="331">
        <v>65000</v>
      </c>
      <c r="C94" s="265">
        <f>B94/12</f>
        <v>5416.666666666667</v>
      </c>
      <c r="D94" s="336" t="s">
        <v>64</v>
      </c>
      <c r="E94" s="336" t="s">
        <v>64</v>
      </c>
      <c r="F94" s="336" t="s">
        <v>64</v>
      </c>
      <c r="G94" s="340">
        <v>0</v>
      </c>
      <c r="H94" s="340">
        <v>0</v>
      </c>
      <c r="I94" s="340">
        <v>0</v>
      </c>
      <c r="J94" s="340">
        <v>0</v>
      </c>
      <c r="K94" s="340">
        <v>0</v>
      </c>
      <c r="L94" s="340">
        <v>0</v>
      </c>
      <c r="M94" s="340">
        <v>0</v>
      </c>
      <c r="N94" s="340">
        <v>0</v>
      </c>
      <c r="O94" s="340">
        <v>0</v>
      </c>
      <c r="P94" s="340">
        <v>0</v>
      </c>
      <c r="Q94" s="340">
        <v>0</v>
      </c>
      <c r="R94" s="340">
        <v>0</v>
      </c>
      <c r="S94" s="340">
        <v>0</v>
      </c>
      <c r="T94" s="340">
        <v>0</v>
      </c>
      <c r="U94" s="340">
        <v>0</v>
      </c>
      <c r="V94" s="340">
        <v>0</v>
      </c>
      <c r="W94" s="340">
        <v>0</v>
      </c>
      <c r="X94" s="340">
        <v>0</v>
      </c>
      <c r="Y94" s="340">
        <v>0</v>
      </c>
      <c r="Z94" s="340">
        <v>0</v>
      </c>
      <c r="AA94" s="340">
        <v>0</v>
      </c>
      <c r="AB94" s="340">
        <v>0</v>
      </c>
      <c r="AC94" s="340">
        <v>0</v>
      </c>
      <c r="AD94" s="340">
        <v>0</v>
      </c>
      <c r="AE94" s="340">
        <v>0</v>
      </c>
      <c r="AF94" s="340">
        <v>0</v>
      </c>
      <c r="AG94" s="340">
        <v>0</v>
      </c>
      <c r="AH94" s="340">
        <v>0</v>
      </c>
      <c r="AI94" s="340">
        <v>0</v>
      </c>
      <c r="AJ94" s="340">
        <v>0</v>
      </c>
      <c r="AK94" s="340">
        <v>0</v>
      </c>
      <c r="AL94" s="340">
        <v>0</v>
      </c>
      <c r="AM94" s="340">
        <v>0</v>
      </c>
      <c r="AN94" s="340">
        <v>0</v>
      </c>
      <c r="AO94" s="340">
        <v>0</v>
      </c>
      <c r="AP94" s="340">
        <v>0</v>
      </c>
      <c r="AQ94" s="340">
        <v>0</v>
      </c>
      <c r="AR94" s="340">
        <v>0</v>
      </c>
      <c r="AS94" s="340">
        <v>0</v>
      </c>
      <c r="AT94" s="340">
        <v>0</v>
      </c>
      <c r="AU94" s="340">
        <v>0</v>
      </c>
      <c r="AV94" s="340">
        <v>0</v>
      </c>
      <c r="AW94" s="340">
        <v>0</v>
      </c>
      <c r="AX94" s="340">
        <v>0</v>
      </c>
      <c r="AY94" s="340">
        <v>0</v>
      </c>
      <c r="AZ94" s="340">
        <v>0</v>
      </c>
      <c r="BA94" s="340">
        <v>0</v>
      </c>
      <c r="BB94" s="340">
        <v>0</v>
      </c>
      <c r="BC94" s="340">
        <v>0</v>
      </c>
      <c r="BD94" s="340">
        <v>0</v>
      </c>
      <c r="BE94" s="340">
        <v>0</v>
      </c>
      <c r="BF94" s="340">
        <v>0</v>
      </c>
      <c r="BG94" s="340">
        <v>0</v>
      </c>
      <c r="BH94" s="340">
        <v>0</v>
      </c>
      <c r="BI94" s="340">
        <v>0</v>
      </c>
      <c r="BJ94" s="340">
        <v>0</v>
      </c>
      <c r="BK94" s="340">
        <v>0</v>
      </c>
      <c r="BL94" s="340">
        <v>0</v>
      </c>
      <c r="BM94" s="340">
        <v>0</v>
      </c>
      <c r="BN94" s="340">
        <v>0</v>
      </c>
      <c r="BO94" s="340">
        <v>0</v>
      </c>
      <c r="BP94" s="350"/>
      <c r="BQ94" s="352"/>
    </row>
    <row r="95" spans="1:69" hidden="1" outlineLevel="1" x14ac:dyDescent="0.15">
      <c r="A95" s="33" t="s">
        <v>86</v>
      </c>
      <c r="B95" s="331">
        <v>35</v>
      </c>
      <c r="C95" s="265">
        <f>B95*160</f>
        <v>5600</v>
      </c>
      <c r="D95" s="336" t="s">
        <v>91</v>
      </c>
      <c r="E95" s="336" t="s">
        <v>64</v>
      </c>
      <c r="F95" s="336" t="s">
        <v>91</v>
      </c>
      <c r="G95" s="340">
        <v>0</v>
      </c>
      <c r="H95" s="340">
        <v>0</v>
      </c>
      <c r="I95" s="340">
        <v>0</v>
      </c>
      <c r="J95" s="340">
        <v>0</v>
      </c>
      <c r="K95" s="340">
        <v>0</v>
      </c>
      <c r="L95" s="340">
        <v>0</v>
      </c>
      <c r="M95" s="340">
        <v>0</v>
      </c>
      <c r="N95" s="340">
        <v>0</v>
      </c>
      <c r="O95" s="340">
        <v>0</v>
      </c>
      <c r="P95" s="340">
        <v>0</v>
      </c>
      <c r="Q95" s="340">
        <v>0</v>
      </c>
      <c r="R95" s="340">
        <v>0</v>
      </c>
      <c r="S95" s="340">
        <v>0</v>
      </c>
      <c r="T95" s="340">
        <v>0</v>
      </c>
      <c r="U95" s="340">
        <v>0</v>
      </c>
      <c r="V95" s="340">
        <v>0</v>
      </c>
      <c r="W95" s="340">
        <v>0</v>
      </c>
      <c r="X95" s="340">
        <v>0</v>
      </c>
      <c r="Y95" s="340">
        <v>0</v>
      </c>
      <c r="Z95" s="340">
        <v>0</v>
      </c>
      <c r="AA95" s="340">
        <v>0</v>
      </c>
      <c r="AB95" s="340">
        <v>0</v>
      </c>
      <c r="AC95" s="340">
        <v>0</v>
      </c>
      <c r="AD95" s="340">
        <v>0</v>
      </c>
      <c r="AE95" s="340">
        <v>0</v>
      </c>
      <c r="AF95" s="340">
        <v>0</v>
      </c>
      <c r="AG95" s="340">
        <v>0</v>
      </c>
      <c r="AH95" s="340">
        <v>0</v>
      </c>
      <c r="AI95" s="340">
        <v>0</v>
      </c>
      <c r="AJ95" s="340">
        <v>0</v>
      </c>
      <c r="AK95" s="340">
        <v>0</v>
      </c>
      <c r="AL95" s="340">
        <v>0</v>
      </c>
      <c r="AM95" s="340">
        <v>0</v>
      </c>
      <c r="AN95" s="340">
        <v>0</v>
      </c>
      <c r="AO95" s="340">
        <v>0</v>
      </c>
      <c r="AP95" s="340">
        <v>0</v>
      </c>
      <c r="AQ95" s="340">
        <v>0</v>
      </c>
      <c r="AR95" s="340">
        <v>0</v>
      </c>
      <c r="AS95" s="340">
        <v>0</v>
      </c>
      <c r="AT95" s="340">
        <v>0</v>
      </c>
      <c r="AU95" s="340">
        <v>0</v>
      </c>
      <c r="AV95" s="340">
        <v>0</v>
      </c>
      <c r="AW95" s="340">
        <v>0</v>
      </c>
      <c r="AX95" s="340">
        <v>0</v>
      </c>
      <c r="AY95" s="340">
        <v>0</v>
      </c>
      <c r="AZ95" s="340">
        <v>0</v>
      </c>
      <c r="BA95" s="340">
        <v>0</v>
      </c>
      <c r="BB95" s="340">
        <v>0</v>
      </c>
      <c r="BC95" s="340">
        <v>0</v>
      </c>
      <c r="BD95" s="340">
        <v>0</v>
      </c>
      <c r="BE95" s="340">
        <v>0</v>
      </c>
      <c r="BF95" s="340">
        <v>0</v>
      </c>
      <c r="BG95" s="340">
        <v>0</v>
      </c>
      <c r="BH95" s="340">
        <v>0</v>
      </c>
      <c r="BI95" s="340">
        <v>0</v>
      </c>
      <c r="BJ95" s="340">
        <v>0</v>
      </c>
      <c r="BK95" s="340">
        <v>0</v>
      </c>
      <c r="BL95" s="340">
        <v>0</v>
      </c>
      <c r="BM95" s="340">
        <v>0</v>
      </c>
      <c r="BN95" s="340">
        <v>0</v>
      </c>
      <c r="BO95" s="340">
        <v>0</v>
      </c>
      <c r="BP95" s="350"/>
      <c r="BQ95" s="352"/>
    </row>
    <row r="96" spans="1:69" hidden="1" outlineLevel="1" x14ac:dyDescent="0.15">
      <c r="B96" s="331"/>
      <c r="C96" s="266"/>
      <c r="D96" s="337"/>
      <c r="E96" s="337"/>
      <c r="F96" s="337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0"/>
      <c r="T96" s="340"/>
      <c r="U96" s="340"/>
      <c r="V96" s="340"/>
      <c r="W96" s="340"/>
      <c r="X96" s="340"/>
      <c r="Y96" s="340"/>
      <c r="Z96" s="340"/>
      <c r="AA96" s="340"/>
      <c r="AB96" s="340"/>
      <c r="AC96" s="340"/>
      <c r="AD96" s="340"/>
      <c r="AE96" s="340"/>
      <c r="AF96" s="340"/>
      <c r="AG96" s="340"/>
      <c r="AH96" s="340"/>
      <c r="AI96" s="340"/>
      <c r="AJ96" s="340"/>
      <c r="AK96" s="340"/>
      <c r="AL96" s="340"/>
      <c r="AM96" s="340"/>
      <c r="AN96" s="340"/>
      <c r="AO96" s="340"/>
      <c r="AP96" s="340"/>
      <c r="AQ96" s="340"/>
      <c r="AR96" s="340"/>
      <c r="AS96" s="340"/>
      <c r="AT96" s="340"/>
      <c r="AU96" s="340"/>
      <c r="AV96" s="340"/>
      <c r="AW96" s="340"/>
      <c r="AX96" s="340"/>
      <c r="AY96" s="340"/>
      <c r="AZ96" s="340"/>
      <c r="BA96" s="340"/>
      <c r="BB96" s="340"/>
      <c r="BC96" s="340"/>
      <c r="BD96" s="340"/>
      <c r="BE96" s="340"/>
      <c r="BF96" s="340"/>
      <c r="BG96" s="340"/>
      <c r="BH96" s="340"/>
      <c r="BI96" s="340"/>
      <c r="BJ96" s="340"/>
      <c r="BK96" s="340"/>
      <c r="BL96" s="340"/>
      <c r="BM96" s="340"/>
      <c r="BN96" s="340"/>
      <c r="BO96" s="340"/>
      <c r="BP96" s="350"/>
      <c r="BQ96" s="352"/>
    </row>
    <row r="97" spans="1:69" hidden="1" outlineLevel="1" x14ac:dyDescent="0.15">
      <c r="A97" s="33" t="s">
        <v>29</v>
      </c>
      <c r="B97" s="331">
        <v>75000</v>
      </c>
      <c r="C97" s="265">
        <f>B97/12</f>
        <v>6250</v>
      </c>
      <c r="D97" s="336" t="s">
        <v>64</v>
      </c>
      <c r="E97" s="336" t="s">
        <v>64</v>
      </c>
      <c r="F97" s="336" t="s">
        <v>64</v>
      </c>
      <c r="G97" s="340">
        <v>0</v>
      </c>
      <c r="H97" s="340">
        <v>0</v>
      </c>
      <c r="I97" s="340">
        <v>0</v>
      </c>
      <c r="J97" s="340">
        <v>0</v>
      </c>
      <c r="K97" s="340">
        <v>0</v>
      </c>
      <c r="L97" s="340">
        <v>0</v>
      </c>
      <c r="M97" s="340">
        <v>0</v>
      </c>
      <c r="N97" s="340">
        <v>0</v>
      </c>
      <c r="O97" s="340">
        <v>0</v>
      </c>
      <c r="P97" s="340">
        <v>0</v>
      </c>
      <c r="Q97" s="340">
        <v>0</v>
      </c>
      <c r="R97" s="340">
        <v>0</v>
      </c>
      <c r="S97" s="340">
        <v>0</v>
      </c>
      <c r="T97" s="340">
        <v>0</v>
      </c>
      <c r="U97" s="340">
        <v>0</v>
      </c>
      <c r="V97" s="340">
        <v>0</v>
      </c>
      <c r="W97" s="340">
        <v>0</v>
      </c>
      <c r="X97" s="340">
        <v>0</v>
      </c>
      <c r="Y97" s="340">
        <v>0</v>
      </c>
      <c r="Z97" s="340">
        <v>0</v>
      </c>
      <c r="AA97" s="340">
        <v>0</v>
      </c>
      <c r="AB97" s="340">
        <v>0</v>
      </c>
      <c r="AC97" s="340">
        <v>0</v>
      </c>
      <c r="AD97" s="340">
        <v>0</v>
      </c>
      <c r="AE97" s="340">
        <v>0</v>
      </c>
      <c r="AF97" s="340">
        <v>0</v>
      </c>
      <c r="AG97" s="340">
        <v>0</v>
      </c>
      <c r="AH97" s="340">
        <v>0</v>
      </c>
      <c r="AI97" s="340">
        <v>0</v>
      </c>
      <c r="AJ97" s="340">
        <v>0</v>
      </c>
      <c r="AK97" s="340">
        <v>0</v>
      </c>
      <c r="AL97" s="340">
        <v>0</v>
      </c>
      <c r="AM97" s="340">
        <v>0</v>
      </c>
      <c r="AN97" s="340">
        <v>0</v>
      </c>
      <c r="AO97" s="340">
        <v>0</v>
      </c>
      <c r="AP97" s="340">
        <v>0</v>
      </c>
      <c r="AQ97" s="340">
        <v>0</v>
      </c>
      <c r="AR97" s="340">
        <v>0</v>
      </c>
      <c r="AS97" s="340">
        <v>0</v>
      </c>
      <c r="AT97" s="340">
        <v>0</v>
      </c>
      <c r="AU97" s="340">
        <v>0</v>
      </c>
      <c r="AV97" s="340">
        <v>0</v>
      </c>
      <c r="AW97" s="340">
        <v>0</v>
      </c>
      <c r="AX97" s="340">
        <v>0</v>
      </c>
      <c r="AY97" s="340">
        <v>0</v>
      </c>
      <c r="AZ97" s="340">
        <v>0</v>
      </c>
      <c r="BA97" s="340">
        <v>0</v>
      </c>
      <c r="BB97" s="340">
        <v>0</v>
      </c>
      <c r="BC97" s="340">
        <v>0</v>
      </c>
      <c r="BD97" s="340">
        <v>0</v>
      </c>
      <c r="BE97" s="340">
        <v>0</v>
      </c>
      <c r="BF97" s="340">
        <v>0</v>
      </c>
      <c r="BG97" s="340">
        <v>0</v>
      </c>
      <c r="BH97" s="340">
        <v>0</v>
      </c>
      <c r="BI97" s="340">
        <v>0</v>
      </c>
      <c r="BJ97" s="340">
        <v>0</v>
      </c>
      <c r="BK97" s="340">
        <v>0</v>
      </c>
      <c r="BL97" s="340">
        <v>0</v>
      </c>
      <c r="BM97" s="340">
        <v>0</v>
      </c>
      <c r="BN97" s="340">
        <v>0</v>
      </c>
      <c r="BO97" s="340">
        <v>0</v>
      </c>
      <c r="BP97" s="350"/>
      <c r="BQ97" s="352"/>
    </row>
    <row r="98" spans="1:69" s="18" customFormat="1" hidden="1" outlineLevel="1" x14ac:dyDescent="0.15">
      <c r="A98" s="33" t="s">
        <v>86</v>
      </c>
      <c r="B98" s="331">
        <v>65</v>
      </c>
      <c r="C98" s="265">
        <f>B98*160</f>
        <v>10400</v>
      </c>
      <c r="D98" s="336" t="s">
        <v>91</v>
      </c>
      <c r="E98" s="336" t="s">
        <v>64</v>
      </c>
      <c r="F98" s="336" t="s">
        <v>91</v>
      </c>
      <c r="G98" s="340">
        <v>0</v>
      </c>
      <c r="H98" s="340">
        <v>0</v>
      </c>
      <c r="I98" s="340">
        <v>0</v>
      </c>
      <c r="J98" s="340">
        <v>0</v>
      </c>
      <c r="K98" s="340">
        <v>0</v>
      </c>
      <c r="L98" s="340">
        <v>0</v>
      </c>
      <c r="M98" s="340">
        <v>0</v>
      </c>
      <c r="N98" s="340">
        <v>0</v>
      </c>
      <c r="O98" s="340">
        <v>0</v>
      </c>
      <c r="P98" s="340">
        <v>0</v>
      </c>
      <c r="Q98" s="340">
        <v>0</v>
      </c>
      <c r="R98" s="340">
        <v>0</v>
      </c>
      <c r="S98" s="340">
        <v>0</v>
      </c>
      <c r="T98" s="340">
        <v>0</v>
      </c>
      <c r="U98" s="340">
        <v>0</v>
      </c>
      <c r="V98" s="340">
        <v>0</v>
      </c>
      <c r="W98" s="340">
        <v>0</v>
      </c>
      <c r="X98" s="340">
        <v>0</v>
      </c>
      <c r="Y98" s="340">
        <v>0</v>
      </c>
      <c r="Z98" s="340">
        <v>0</v>
      </c>
      <c r="AA98" s="340">
        <v>0</v>
      </c>
      <c r="AB98" s="340">
        <v>0</v>
      </c>
      <c r="AC98" s="340">
        <v>0</v>
      </c>
      <c r="AD98" s="340">
        <v>0</v>
      </c>
      <c r="AE98" s="340">
        <v>0</v>
      </c>
      <c r="AF98" s="340">
        <v>0</v>
      </c>
      <c r="AG98" s="340">
        <v>0</v>
      </c>
      <c r="AH98" s="340">
        <v>0</v>
      </c>
      <c r="AI98" s="340">
        <v>0</v>
      </c>
      <c r="AJ98" s="340">
        <v>0</v>
      </c>
      <c r="AK98" s="340">
        <v>0</v>
      </c>
      <c r="AL98" s="340">
        <v>0</v>
      </c>
      <c r="AM98" s="340">
        <v>0</v>
      </c>
      <c r="AN98" s="340">
        <v>0</v>
      </c>
      <c r="AO98" s="340">
        <v>0</v>
      </c>
      <c r="AP98" s="340">
        <v>0</v>
      </c>
      <c r="AQ98" s="340">
        <v>0</v>
      </c>
      <c r="AR98" s="340">
        <v>0</v>
      </c>
      <c r="AS98" s="340">
        <v>0</v>
      </c>
      <c r="AT98" s="340">
        <v>0</v>
      </c>
      <c r="AU98" s="340">
        <v>0</v>
      </c>
      <c r="AV98" s="340">
        <v>0</v>
      </c>
      <c r="AW98" s="340">
        <v>0</v>
      </c>
      <c r="AX98" s="340">
        <v>0</v>
      </c>
      <c r="AY98" s="340">
        <v>0</v>
      </c>
      <c r="AZ98" s="340">
        <v>0</v>
      </c>
      <c r="BA98" s="340">
        <v>0</v>
      </c>
      <c r="BB98" s="340">
        <v>0</v>
      </c>
      <c r="BC98" s="340">
        <v>0</v>
      </c>
      <c r="BD98" s="340">
        <v>0</v>
      </c>
      <c r="BE98" s="340">
        <v>0</v>
      </c>
      <c r="BF98" s="340">
        <v>0</v>
      </c>
      <c r="BG98" s="340">
        <v>0</v>
      </c>
      <c r="BH98" s="340">
        <v>0</v>
      </c>
      <c r="BI98" s="340">
        <v>0</v>
      </c>
      <c r="BJ98" s="340">
        <v>0</v>
      </c>
      <c r="BK98" s="340">
        <v>0</v>
      </c>
      <c r="BL98" s="340">
        <v>0</v>
      </c>
      <c r="BM98" s="340">
        <v>0</v>
      </c>
      <c r="BN98" s="340">
        <v>0</v>
      </c>
      <c r="BO98" s="340">
        <v>0</v>
      </c>
      <c r="BP98" s="350"/>
      <c r="BQ98" s="351"/>
    </row>
    <row r="99" spans="1:69" hidden="1" outlineLevel="1" x14ac:dyDescent="0.15">
      <c r="B99" s="331"/>
      <c r="C99" s="266"/>
      <c r="D99" s="337"/>
      <c r="E99" s="337"/>
      <c r="F99" s="337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0"/>
      <c r="T99" s="340"/>
      <c r="U99" s="340"/>
      <c r="V99" s="340"/>
      <c r="W99" s="340"/>
      <c r="X99" s="340"/>
      <c r="Y99" s="340"/>
      <c r="Z99" s="340"/>
      <c r="AA99" s="340"/>
      <c r="AB99" s="340"/>
      <c r="AC99" s="340"/>
      <c r="AD99" s="340"/>
      <c r="AE99" s="340"/>
      <c r="AF99" s="340"/>
      <c r="AG99" s="340"/>
      <c r="AH99" s="340"/>
      <c r="AI99" s="340"/>
      <c r="AJ99" s="340"/>
      <c r="AK99" s="340"/>
      <c r="AL99" s="340"/>
      <c r="AM99" s="340"/>
      <c r="AN99" s="340"/>
      <c r="AO99" s="340"/>
      <c r="AP99" s="340"/>
      <c r="AQ99" s="340"/>
      <c r="AR99" s="340"/>
      <c r="AS99" s="340"/>
      <c r="AT99" s="340"/>
      <c r="AU99" s="340"/>
      <c r="AV99" s="340"/>
      <c r="AW99" s="340"/>
      <c r="AX99" s="340"/>
      <c r="AY99" s="340"/>
      <c r="AZ99" s="340"/>
      <c r="BA99" s="340"/>
      <c r="BB99" s="340"/>
      <c r="BC99" s="340"/>
      <c r="BD99" s="340"/>
      <c r="BE99" s="340"/>
      <c r="BF99" s="340"/>
      <c r="BG99" s="340"/>
      <c r="BH99" s="340"/>
      <c r="BI99" s="340"/>
      <c r="BJ99" s="340"/>
      <c r="BK99" s="340"/>
      <c r="BL99" s="340"/>
      <c r="BM99" s="340"/>
      <c r="BN99" s="340"/>
      <c r="BO99" s="340"/>
      <c r="BP99" s="350"/>
      <c r="BQ99" s="352"/>
    </row>
    <row r="100" spans="1:69" hidden="1" outlineLevel="1" x14ac:dyDescent="0.15">
      <c r="A100" s="33" t="s">
        <v>30</v>
      </c>
      <c r="B100" s="331">
        <v>50000</v>
      </c>
      <c r="C100" s="265">
        <f>B100/12</f>
        <v>4166.666666666667</v>
      </c>
      <c r="D100" s="336" t="s">
        <v>64</v>
      </c>
      <c r="E100" s="336" t="s">
        <v>64</v>
      </c>
      <c r="F100" s="336" t="s">
        <v>64</v>
      </c>
      <c r="G100" s="340">
        <v>0</v>
      </c>
      <c r="H100" s="340">
        <v>0</v>
      </c>
      <c r="I100" s="340">
        <v>0</v>
      </c>
      <c r="J100" s="340">
        <v>0</v>
      </c>
      <c r="K100" s="340">
        <v>0</v>
      </c>
      <c r="L100" s="340">
        <v>0</v>
      </c>
      <c r="M100" s="340">
        <v>0</v>
      </c>
      <c r="N100" s="340">
        <v>0</v>
      </c>
      <c r="O100" s="340">
        <v>0</v>
      </c>
      <c r="P100" s="340">
        <v>0</v>
      </c>
      <c r="Q100" s="340">
        <v>0</v>
      </c>
      <c r="R100" s="340">
        <v>0</v>
      </c>
      <c r="S100" s="340">
        <v>0</v>
      </c>
      <c r="T100" s="340">
        <v>0</v>
      </c>
      <c r="U100" s="340">
        <v>0</v>
      </c>
      <c r="V100" s="340">
        <v>0</v>
      </c>
      <c r="W100" s="340">
        <v>0</v>
      </c>
      <c r="X100" s="340">
        <v>0</v>
      </c>
      <c r="Y100" s="340">
        <v>0</v>
      </c>
      <c r="Z100" s="340">
        <v>0</v>
      </c>
      <c r="AA100" s="340">
        <v>0</v>
      </c>
      <c r="AB100" s="340">
        <v>0</v>
      </c>
      <c r="AC100" s="340">
        <v>0</v>
      </c>
      <c r="AD100" s="340">
        <v>0</v>
      </c>
      <c r="AE100" s="340">
        <v>0</v>
      </c>
      <c r="AF100" s="340">
        <v>0</v>
      </c>
      <c r="AG100" s="340">
        <v>0</v>
      </c>
      <c r="AH100" s="340">
        <v>0</v>
      </c>
      <c r="AI100" s="340">
        <v>0</v>
      </c>
      <c r="AJ100" s="340">
        <v>0</v>
      </c>
      <c r="AK100" s="340">
        <v>0</v>
      </c>
      <c r="AL100" s="340">
        <v>0</v>
      </c>
      <c r="AM100" s="340">
        <v>0</v>
      </c>
      <c r="AN100" s="340">
        <v>0</v>
      </c>
      <c r="AO100" s="340">
        <v>0</v>
      </c>
      <c r="AP100" s="340">
        <v>0</v>
      </c>
      <c r="AQ100" s="340">
        <v>0</v>
      </c>
      <c r="AR100" s="340">
        <v>0</v>
      </c>
      <c r="AS100" s="340">
        <v>0</v>
      </c>
      <c r="AT100" s="340">
        <v>0</v>
      </c>
      <c r="AU100" s="340">
        <v>0</v>
      </c>
      <c r="AV100" s="340">
        <v>0</v>
      </c>
      <c r="AW100" s="340">
        <v>0</v>
      </c>
      <c r="AX100" s="340">
        <v>0</v>
      </c>
      <c r="AY100" s="340">
        <v>0</v>
      </c>
      <c r="AZ100" s="340">
        <v>0</v>
      </c>
      <c r="BA100" s="340">
        <v>0</v>
      </c>
      <c r="BB100" s="340">
        <v>0</v>
      </c>
      <c r="BC100" s="340">
        <v>0</v>
      </c>
      <c r="BD100" s="340">
        <v>0</v>
      </c>
      <c r="BE100" s="340">
        <v>0</v>
      </c>
      <c r="BF100" s="340">
        <v>0</v>
      </c>
      <c r="BG100" s="340">
        <v>0</v>
      </c>
      <c r="BH100" s="340">
        <v>0</v>
      </c>
      <c r="BI100" s="340">
        <v>0</v>
      </c>
      <c r="BJ100" s="340">
        <v>0</v>
      </c>
      <c r="BK100" s="340">
        <v>0</v>
      </c>
      <c r="BL100" s="340">
        <v>0</v>
      </c>
      <c r="BM100" s="340">
        <v>0</v>
      </c>
      <c r="BN100" s="340">
        <v>0</v>
      </c>
      <c r="BO100" s="340">
        <v>0</v>
      </c>
      <c r="BP100" s="350"/>
      <c r="BQ100" s="352"/>
    </row>
    <row r="101" spans="1:69" hidden="1" outlineLevel="1" x14ac:dyDescent="0.15">
      <c r="A101" s="33" t="s">
        <v>86</v>
      </c>
      <c r="B101" s="331">
        <v>40</v>
      </c>
      <c r="C101" s="265">
        <f>B101*160</f>
        <v>6400</v>
      </c>
      <c r="D101" s="336" t="s">
        <v>91</v>
      </c>
      <c r="E101" s="336" t="s">
        <v>64</v>
      </c>
      <c r="F101" s="336" t="s">
        <v>91</v>
      </c>
      <c r="G101" s="340">
        <v>0</v>
      </c>
      <c r="H101" s="340">
        <v>0</v>
      </c>
      <c r="I101" s="340">
        <v>0</v>
      </c>
      <c r="J101" s="340">
        <v>0</v>
      </c>
      <c r="K101" s="340">
        <v>0</v>
      </c>
      <c r="L101" s="340">
        <v>0</v>
      </c>
      <c r="M101" s="340">
        <v>0</v>
      </c>
      <c r="N101" s="340">
        <v>0</v>
      </c>
      <c r="O101" s="340">
        <v>0</v>
      </c>
      <c r="P101" s="340">
        <v>0</v>
      </c>
      <c r="Q101" s="340">
        <v>0</v>
      </c>
      <c r="R101" s="340">
        <v>0</v>
      </c>
      <c r="S101" s="340">
        <v>0</v>
      </c>
      <c r="T101" s="340">
        <v>0</v>
      </c>
      <c r="U101" s="340">
        <v>0</v>
      </c>
      <c r="V101" s="340">
        <v>0</v>
      </c>
      <c r="W101" s="340">
        <v>0</v>
      </c>
      <c r="X101" s="340">
        <v>0</v>
      </c>
      <c r="Y101" s="340">
        <v>0</v>
      </c>
      <c r="Z101" s="340">
        <v>0</v>
      </c>
      <c r="AA101" s="340">
        <v>0</v>
      </c>
      <c r="AB101" s="340">
        <v>0</v>
      </c>
      <c r="AC101" s="340">
        <v>0</v>
      </c>
      <c r="AD101" s="340">
        <v>0</v>
      </c>
      <c r="AE101" s="340">
        <v>0</v>
      </c>
      <c r="AF101" s="340">
        <v>0</v>
      </c>
      <c r="AG101" s="340">
        <v>0</v>
      </c>
      <c r="AH101" s="340">
        <v>0</v>
      </c>
      <c r="AI101" s="340">
        <v>0</v>
      </c>
      <c r="AJ101" s="340">
        <v>0</v>
      </c>
      <c r="AK101" s="340">
        <v>0</v>
      </c>
      <c r="AL101" s="340">
        <v>0</v>
      </c>
      <c r="AM101" s="340">
        <v>0</v>
      </c>
      <c r="AN101" s="340">
        <v>0</v>
      </c>
      <c r="AO101" s="340">
        <v>0</v>
      </c>
      <c r="AP101" s="340">
        <v>0</v>
      </c>
      <c r="AQ101" s="340">
        <v>0</v>
      </c>
      <c r="AR101" s="340">
        <v>0</v>
      </c>
      <c r="AS101" s="340">
        <v>0</v>
      </c>
      <c r="AT101" s="340">
        <v>0</v>
      </c>
      <c r="AU101" s="340">
        <v>0</v>
      </c>
      <c r="AV101" s="340">
        <v>0</v>
      </c>
      <c r="AW101" s="340">
        <v>0</v>
      </c>
      <c r="AX101" s="340">
        <v>0</v>
      </c>
      <c r="AY101" s="340">
        <v>0</v>
      </c>
      <c r="AZ101" s="340">
        <v>0</v>
      </c>
      <c r="BA101" s="340">
        <v>0</v>
      </c>
      <c r="BB101" s="340">
        <v>0</v>
      </c>
      <c r="BC101" s="340">
        <v>0</v>
      </c>
      <c r="BD101" s="340">
        <v>0</v>
      </c>
      <c r="BE101" s="340">
        <v>0</v>
      </c>
      <c r="BF101" s="340">
        <v>0</v>
      </c>
      <c r="BG101" s="340">
        <v>0</v>
      </c>
      <c r="BH101" s="340">
        <v>0</v>
      </c>
      <c r="BI101" s="340">
        <v>0</v>
      </c>
      <c r="BJ101" s="340">
        <v>0</v>
      </c>
      <c r="BK101" s="340">
        <v>0</v>
      </c>
      <c r="BL101" s="340">
        <v>0</v>
      </c>
      <c r="BM101" s="340">
        <v>0</v>
      </c>
      <c r="BN101" s="340">
        <v>0</v>
      </c>
      <c r="BO101" s="340">
        <v>0</v>
      </c>
      <c r="BP101" s="350"/>
      <c r="BQ101" s="352"/>
    </row>
    <row r="102" spans="1:69" hidden="1" outlineLevel="1" x14ac:dyDescent="0.15">
      <c r="B102" s="331"/>
      <c r="C102" s="266"/>
      <c r="D102" s="337"/>
      <c r="E102" s="337"/>
      <c r="F102" s="337"/>
      <c r="G102" s="340"/>
      <c r="H102" s="340"/>
      <c r="I102" s="340"/>
      <c r="J102" s="340"/>
      <c r="K102" s="340"/>
      <c r="L102" s="340"/>
      <c r="M102" s="340"/>
      <c r="N102" s="340"/>
      <c r="O102" s="340"/>
      <c r="P102" s="340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  <c r="AA102" s="340"/>
      <c r="AB102" s="340"/>
      <c r="AC102" s="340"/>
      <c r="AD102" s="340"/>
      <c r="AE102" s="340"/>
      <c r="AF102" s="340"/>
      <c r="AG102" s="340"/>
      <c r="AH102" s="340"/>
      <c r="AI102" s="340"/>
      <c r="AJ102" s="340"/>
      <c r="AK102" s="340"/>
      <c r="AL102" s="340"/>
      <c r="AM102" s="340"/>
      <c r="AN102" s="340"/>
      <c r="AO102" s="340"/>
      <c r="AP102" s="340"/>
      <c r="AQ102" s="340"/>
      <c r="AR102" s="340"/>
      <c r="AS102" s="340"/>
      <c r="AT102" s="340"/>
      <c r="AU102" s="340"/>
      <c r="AV102" s="340"/>
      <c r="AW102" s="340"/>
      <c r="AX102" s="340"/>
      <c r="AY102" s="340"/>
      <c r="AZ102" s="340"/>
      <c r="BA102" s="340"/>
      <c r="BB102" s="340"/>
      <c r="BC102" s="340"/>
      <c r="BD102" s="340"/>
      <c r="BE102" s="340"/>
      <c r="BF102" s="340"/>
      <c r="BG102" s="340"/>
      <c r="BH102" s="340"/>
      <c r="BI102" s="340"/>
      <c r="BJ102" s="340"/>
      <c r="BK102" s="340"/>
      <c r="BL102" s="340"/>
      <c r="BM102" s="340"/>
      <c r="BN102" s="340"/>
      <c r="BO102" s="340"/>
      <c r="BP102" s="350"/>
      <c r="BQ102" s="352"/>
    </row>
    <row r="103" spans="1:69" hidden="1" outlineLevel="1" x14ac:dyDescent="0.15">
      <c r="A103" s="33" t="s">
        <v>1233</v>
      </c>
      <c r="B103" s="331">
        <f>2000000*12</f>
        <v>24000000</v>
      </c>
      <c r="C103" s="265">
        <f>B103/12</f>
        <v>2000000</v>
      </c>
      <c r="D103" s="336" t="s">
        <v>64</v>
      </c>
      <c r="E103" s="336" t="s">
        <v>64</v>
      </c>
      <c r="F103" s="336" t="s">
        <v>64</v>
      </c>
      <c r="G103" s="340">
        <v>0</v>
      </c>
      <c r="H103" s="340">
        <v>0</v>
      </c>
      <c r="I103" s="340">
        <v>0</v>
      </c>
      <c r="J103" s="340">
        <v>0</v>
      </c>
      <c r="K103" s="340">
        <v>0</v>
      </c>
      <c r="L103" s="340">
        <v>0</v>
      </c>
      <c r="M103" s="340">
        <v>0</v>
      </c>
      <c r="N103" s="340">
        <v>0</v>
      </c>
      <c r="O103" s="340">
        <v>0</v>
      </c>
      <c r="P103" s="340">
        <v>0</v>
      </c>
      <c r="Q103" s="340">
        <v>0</v>
      </c>
      <c r="R103" s="340">
        <v>0</v>
      </c>
      <c r="S103" s="340">
        <v>0</v>
      </c>
      <c r="T103" s="340">
        <v>0</v>
      </c>
      <c r="U103" s="340">
        <v>0</v>
      </c>
      <c r="V103" s="340">
        <v>0</v>
      </c>
      <c r="W103" s="340">
        <v>0</v>
      </c>
      <c r="X103" s="340">
        <v>0</v>
      </c>
      <c r="Y103" s="340">
        <v>0</v>
      </c>
      <c r="Z103" s="340">
        <v>0</v>
      </c>
      <c r="AA103" s="340">
        <v>0</v>
      </c>
      <c r="AB103" s="340">
        <v>0</v>
      </c>
      <c r="AC103" s="340">
        <v>0</v>
      </c>
      <c r="AD103" s="340">
        <v>0</v>
      </c>
      <c r="AE103" s="340">
        <v>0</v>
      </c>
      <c r="AF103" s="340">
        <v>0</v>
      </c>
      <c r="AG103" s="340">
        <v>0</v>
      </c>
      <c r="AH103" s="340">
        <v>0</v>
      </c>
      <c r="AI103" s="340">
        <v>0</v>
      </c>
      <c r="AJ103" s="340">
        <v>0</v>
      </c>
      <c r="AK103" s="340">
        <v>0</v>
      </c>
      <c r="AL103" s="340">
        <v>0</v>
      </c>
      <c r="AM103" s="340">
        <v>0</v>
      </c>
      <c r="AN103" s="340">
        <v>0</v>
      </c>
      <c r="AO103" s="340">
        <v>0</v>
      </c>
      <c r="AP103" s="340">
        <v>0</v>
      </c>
      <c r="AQ103" s="340">
        <v>0</v>
      </c>
      <c r="AR103" s="340">
        <v>0</v>
      </c>
      <c r="AS103" s="340">
        <v>0</v>
      </c>
      <c r="AT103" s="340">
        <v>0</v>
      </c>
      <c r="AU103" s="340">
        <v>0</v>
      </c>
      <c r="AV103" s="340">
        <v>0</v>
      </c>
      <c r="AW103" s="340">
        <v>0</v>
      </c>
      <c r="AX103" s="340">
        <v>0</v>
      </c>
      <c r="AY103" s="340">
        <v>0</v>
      </c>
      <c r="AZ103" s="340">
        <v>0</v>
      </c>
      <c r="BA103" s="340">
        <v>0</v>
      </c>
      <c r="BB103" s="340">
        <v>0</v>
      </c>
      <c r="BC103" s="340">
        <v>0</v>
      </c>
      <c r="BD103" s="340">
        <v>0</v>
      </c>
      <c r="BE103" s="340">
        <v>0</v>
      </c>
      <c r="BF103" s="340">
        <v>0</v>
      </c>
      <c r="BG103" s="340">
        <v>0</v>
      </c>
      <c r="BH103" s="340">
        <v>0</v>
      </c>
      <c r="BI103" s="340">
        <v>0</v>
      </c>
      <c r="BJ103" s="340">
        <v>0</v>
      </c>
      <c r="BK103" s="340">
        <v>0</v>
      </c>
      <c r="BL103" s="340">
        <v>0</v>
      </c>
      <c r="BM103" s="340">
        <v>0</v>
      </c>
      <c r="BN103" s="340">
        <v>0</v>
      </c>
      <c r="BO103" s="340">
        <v>0</v>
      </c>
      <c r="BP103" s="350"/>
      <c r="BQ103" s="352"/>
    </row>
    <row r="104" spans="1:69" s="18" customFormat="1" hidden="1" outlineLevel="1" x14ac:dyDescent="0.15">
      <c r="A104" s="33" t="s">
        <v>86</v>
      </c>
      <c r="B104" s="331">
        <f>2000000/160</f>
        <v>12500</v>
      </c>
      <c r="C104" s="265">
        <f>B104*160</f>
        <v>2000000</v>
      </c>
      <c r="D104" s="336" t="s">
        <v>91</v>
      </c>
      <c r="E104" s="336" t="s">
        <v>64</v>
      </c>
      <c r="F104" s="336" t="s">
        <v>64</v>
      </c>
      <c r="G104" s="340">
        <v>0</v>
      </c>
      <c r="H104" s="340">
        <v>0</v>
      </c>
      <c r="I104" s="340">
        <v>0</v>
      </c>
      <c r="J104" s="340">
        <v>0</v>
      </c>
      <c r="K104" s="340">
        <v>0</v>
      </c>
      <c r="L104" s="340">
        <v>0</v>
      </c>
      <c r="M104" s="340">
        <v>0</v>
      </c>
      <c r="N104" s="340">
        <v>0</v>
      </c>
      <c r="O104" s="340">
        <v>0</v>
      </c>
      <c r="P104" s="340">
        <v>0</v>
      </c>
      <c r="Q104" s="340">
        <v>0</v>
      </c>
      <c r="R104" s="340">
        <v>0</v>
      </c>
      <c r="S104" s="340">
        <v>0</v>
      </c>
      <c r="T104" s="340">
        <v>0</v>
      </c>
      <c r="U104" s="340">
        <v>0</v>
      </c>
      <c r="V104" s="340">
        <v>0</v>
      </c>
      <c r="W104" s="340">
        <v>0</v>
      </c>
      <c r="X104" s="340">
        <v>0</v>
      </c>
      <c r="Y104" s="340">
        <v>0</v>
      </c>
      <c r="Z104" s="340">
        <v>0</v>
      </c>
      <c r="AA104" s="340">
        <v>0</v>
      </c>
      <c r="AB104" s="340">
        <v>0</v>
      </c>
      <c r="AC104" s="340">
        <v>0</v>
      </c>
      <c r="AD104" s="340">
        <v>0</v>
      </c>
      <c r="AE104" s="340">
        <v>0</v>
      </c>
      <c r="AF104" s="340">
        <v>0</v>
      </c>
      <c r="AG104" s="340">
        <v>0</v>
      </c>
      <c r="AH104" s="340">
        <v>0</v>
      </c>
      <c r="AI104" s="340">
        <v>0</v>
      </c>
      <c r="AJ104" s="340">
        <v>0</v>
      </c>
      <c r="AK104" s="340">
        <v>0</v>
      </c>
      <c r="AL104" s="340">
        <v>0</v>
      </c>
      <c r="AM104" s="340">
        <v>0</v>
      </c>
      <c r="AN104" s="340">
        <v>0</v>
      </c>
      <c r="AO104" s="340">
        <v>0</v>
      </c>
      <c r="AP104" s="340">
        <v>0</v>
      </c>
      <c r="AQ104" s="340">
        <v>0</v>
      </c>
      <c r="AR104" s="340">
        <v>0</v>
      </c>
      <c r="AS104" s="340">
        <v>0</v>
      </c>
      <c r="AT104" s="340">
        <v>0</v>
      </c>
      <c r="AU104" s="340">
        <v>0</v>
      </c>
      <c r="AV104" s="340">
        <v>0</v>
      </c>
      <c r="AW104" s="340">
        <v>0</v>
      </c>
      <c r="AX104" s="340">
        <v>0</v>
      </c>
      <c r="AY104" s="340">
        <v>0</v>
      </c>
      <c r="AZ104" s="340">
        <v>0</v>
      </c>
      <c r="BA104" s="340">
        <v>0</v>
      </c>
      <c r="BB104" s="340">
        <v>0</v>
      </c>
      <c r="BC104" s="340">
        <v>0</v>
      </c>
      <c r="BD104" s="340">
        <v>0</v>
      </c>
      <c r="BE104" s="340">
        <v>0</v>
      </c>
      <c r="BF104" s="340">
        <v>0</v>
      </c>
      <c r="BG104" s="340">
        <v>0</v>
      </c>
      <c r="BH104" s="340">
        <v>0</v>
      </c>
      <c r="BI104" s="340">
        <v>0</v>
      </c>
      <c r="BJ104" s="340">
        <v>0</v>
      </c>
      <c r="BK104" s="340">
        <v>0</v>
      </c>
      <c r="BL104" s="340">
        <v>0</v>
      </c>
      <c r="BM104" s="340">
        <v>0</v>
      </c>
      <c r="BN104" s="340">
        <v>0</v>
      </c>
      <c r="BO104" s="340">
        <v>0</v>
      </c>
      <c r="BP104" s="350"/>
      <c r="BQ104" s="351"/>
    </row>
    <row r="105" spans="1:69" hidden="1" outlineLevel="1" x14ac:dyDescent="0.15">
      <c r="B105" s="331"/>
      <c r="C105" s="266"/>
      <c r="D105" s="337"/>
      <c r="E105" s="337"/>
      <c r="F105" s="337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0"/>
      <c r="T105" s="340"/>
      <c r="U105" s="340"/>
      <c r="V105" s="340"/>
      <c r="W105" s="340"/>
      <c r="X105" s="340"/>
      <c r="Y105" s="340"/>
      <c r="Z105" s="340"/>
      <c r="AA105" s="340"/>
      <c r="AB105" s="340"/>
      <c r="AC105" s="340"/>
      <c r="AD105" s="340"/>
      <c r="AE105" s="340"/>
      <c r="AF105" s="340"/>
      <c r="AG105" s="340"/>
      <c r="AH105" s="340"/>
      <c r="AI105" s="340"/>
      <c r="AJ105" s="340"/>
      <c r="AK105" s="340"/>
      <c r="AL105" s="340"/>
      <c r="AM105" s="340"/>
      <c r="AN105" s="340"/>
      <c r="AO105" s="340"/>
      <c r="AP105" s="340"/>
      <c r="AQ105" s="340"/>
      <c r="AR105" s="340"/>
      <c r="AS105" s="340"/>
      <c r="AT105" s="340"/>
      <c r="AU105" s="340"/>
      <c r="AV105" s="340"/>
      <c r="AW105" s="340"/>
      <c r="AX105" s="340"/>
      <c r="AY105" s="340"/>
      <c r="AZ105" s="340"/>
      <c r="BA105" s="340"/>
      <c r="BB105" s="340"/>
      <c r="BC105" s="340"/>
      <c r="BD105" s="340"/>
      <c r="BE105" s="340"/>
      <c r="BF105" s="340"/>
      <c r="BG105" s="340"/>
      <c r="BH105" s="340"/>
      <c r="BI105" s="340"/>
      <c r="BJ105" s="340"/>
      <c r="BK105" s="340"/>
      <c r="BL105" s="340"/>
      <c r="BM105" s="340"/>
      <c r="BN105" s="340"/>
      <c r="BO105" s="340"/>
      <c r="BP105" s="350"/>
      <c r="BQ105" s="352"/>
    </row>
    <row r="106" spans="1:69" hidden="1" outlineLevel="1" x14ac:dyDescent="0.15">
      <c r="A106" s="33" t="s">
        <v>1231</v>
      </c>
      <c r="B106" s="331">
        <f>2000000*12</f>
        <v>24000000</v>
      </c>
      <c r="C106" s="265">
        <f>B106/12</f>
        <v>2000000</v>
      </c>
      <c r="D106" s="336" t="s">
        <v>64</v>
      </c>
      <c r="E106" s="336" t="s">
        <v>64</v>
      </c>
      <c r="F106" s="336" t="s">
        <v>64</v>
      </c>
      <c r="G106" s="340">
        <v>0</v>
      </c>
      <c r="H106" s="340">
        <v>1</v>
      </c>
      <c r="I106" s="340">
        <v>1</v>
      </c>
      <c r="J106" s="340">
        <v>1</v>
      </c>
      <c r="K106" s="340">
        <v>1</v>
      </c>
      <c r="L106" s="340">
        <v>1</v>
      </c>
      <c r="M106" s="340">
        <v>1</v>
      </c>
      <c r="N106" s="340">
        <v>1</v>
      </c>
      <c r="O106" s="340">
        <v>1</v>
      </c>
      <c r="P106" s="340">
        <v>1</v>
      </c>
      <c r="Q106" s="340">
        <v>1</v>
      </c>
      <c r="R106" s="340">
        <v>1</v>
      </c>
      <c r="S106" s="340">
        <v>1</v>
      </c>
      <c r="T106" s="340">
        <v>1</v>
      </c>
      <c r="U106" s="340">
        <v>1</v>
      </c>
      <c r="V106" s="340">
        <v>1</v>
      </c>
      <c r="W106" s="340">
        <v>1</v>
      </c>
      <c r="X106" s="340">
        <v>1</v>
      </c>
      <c r="Y106" s="340">
        <v>1</v>
      </c>
      <c r="Z106" s="340">
        <v>1</v>
      </c>
      <c r="AA106" s="340">
        <v>1</v>
      </c>
      <c r="AB106" s="340">
        <v>1</v>
      </c>
      <c r="AC106" s="340">
        <v>1</v>
      </c>
      <c r="AD106" s="340">
        <v>1</v>
      </c>
      <c r="AE106" s="340">
        <v>1</v>
      </c>
      <c r="AF106" s="340">
        <v>1</v>
      </c>
      <c r="AG106" s="340">
        <v>1</v>
      </c>
      <c r="AH106" s="340">
        <v>1</v>
      </c>
      <c r="AI106" s="340">
        <v>1</v>
      </c>
      <c r="AJ106" s="340">
        <v>1</v>
      </c>
      <c r="AK106" s="340">
        <v>1</v>
      </c>
      <c r="AL106" s="340">
        <v>1</v>
      </c>
      <c r="AM106" s="340">
        <v>1</v>
      </c>
      <c r="AN106" s="340">
        <v>1</v>
      </c>
      <c r="AO106" s="340">
        <v>1</v>
      </c>
      <c r="AP106" s="340">
        <v>1</v>
      </c>
      <c r="AQ106" s="340">
        <v>1</v>
      </c>
      <c r="AR106" s="340">
        <v>1</v>
      </c>
      <c r="AS106" s="340">
        <v>1</v>
      </c>
      <c r="AT106" s="340">
        <v>1</v>
      </c>
      <c r="AU106" s="340">
        <v>1</v>
      </c>
      <c r="AV106" s="340">
        <v>1</v>
      </c>
      <c r="AW106" s="340">
        <v>1</v>
      </c>
      <c r="AX106" s="340">
        <v>1</v>
      </c>
      <c r="AY106" s="340">
        <v>1</v>
      </c>
      <c r="AZ106" s="340">
        <v>1</v>
      </c>
      <c r="BA106" s="340">
        <v>1</v>
      </c>
      <c r="BB106" s="340">
        <v>1</v>
      </c>
      <c r="BC106" s="340">
        <v>1</v>
      </c>
      <c r="BD106" s="340">
        <v>1</v>
      </c>
      <c r="BE106" s="340">
        <v>1</v>
      </c>
      <c r="BF106" s="340">
        <v>1</v>
      </c>
      <c r="BG106" s="340">
        <v>1</v>
      </c>
      <c r="BH106" s="340">
        <v>1</v>
      </c>
      <c r="BI106" s="340">
        <v>1</v>
      </c>
      <c r="BJ106" s="340">
        <v>1</v>
      </c>
      <c r="BK106" s="340">
        <v>1</v>
      </c>
      <c r="BL106" s="340">
        <v>1</v>
      </c>
      <c r="BM106" s="340">
        <v>1</v>
      </c>
      <c r="BN106" s="340">
        <v>1</v>
      </c>
      <c r="BO106" s="340">
        <v>1</v>
      </c>
      <c r="BP106" s="350"/>
      <c r="BQ106" s="352"/>
    </row>
    <row r="107" spans="1:69" s="18" customFormat="1" hidden="1" outlineLevel="1" x14ac:dyDescent="0.15">
      <c r="A107" s="33" t="s">
        <v>86</v>
      </c>
      <c r="B107" s="331">
        <f>2000000/160</f>
        <v>12500</v>
      </c>
      <c r="C107" s="265">
        <f>B107*160</f>
        <v>2000000</v>
      </c>
      <c r="D107" s="336" t="s">
        <v>91</v>
      </c>
      <c r="E107" s="336" t="s">
        <v>91</v>
      </c>
      <c r="F107" s="336" t="s">
        <v>91</v>
      </c>
      <c r="G107" s="340">
        <v>0</v>
      </c>
      <c r="H107" s="340">
        <v>0</v>
      </c>
      <c r="I107" s="340">
        <v>0</v>
      </c>
      <c r="J107" s="340">
        <v>0</v>
      </c>
      <c r="K107" s="340">
        <v>0</v>
      </c>
      <c r="L107" s="340">
        <v>0</v>
      </c>
      <c r="M107" s="340">
        <v>0</v>
      </c>
      <c r="N107" s="340">
        <v>0</v>
      </c>
      <c r="O107" s="340">
        <v>0</v>
      </c>
      <c r="P107" s="340">
        <v>0</v>
      </c>
      <c r="Q107" s="340">
        <v>0</v>
      </c>
      <c r="R107" s="340">
        <v>0</v>
      </c>
      <c r="S107" s="340">
        <v>0</v>
      </c>
      <c r="T107" s="340">
        <v>0</v>
      </c>
      <c r="U107" s="340">
        <v>0</v>
      </c>
      <c r="V107" s="340">
        <v>0</v>
      </c>
      <c r="W107" s="340">
        <v>0</v>
      </c>
      <c r="X107" s="340">
        <v>0</v>
      </c>
      <c r="Y107" s="340">
        <v>0</v>
      </c>
      <c r="Z107" s="340">
        <v>0</v>
      </c>
      <c r="AA107" s="340">
        <v>0</v>
      </c>
      <c r="AB107" s="340">
        <v>0</v>
      </c>
      <c r="AC107" s="340">
        <v>0</v>
      </c>
      <c r="AD107" s="340">
        <v>0</v>
      </c>
      <c r="AE107" s="340">
        <v>0</v>
      </c>
      <c r="AF107" s="340">
        <v>0</v>
      </c>
      <c r="AG107" s="340">
        <v>0</v>
      </c>
      <c r="AH107" s="340">
        <v>0</v>
      </c>
      <c r="AI107" s="340">
        <v>0</v>
      </c>
      <c r="AJ107" s="340">
        <v>0</v>
      </c>
      <c r="AK107" s="340">
        <v>0</v>
      </c>
      <c r="AL107" s="340">
        <v>0</v>
      </c>
      <c r="AM107" s="340">
        <v>0</v>
      </c>
      <c r="AN107" s="340">
        <v>0</v>
      </c>
      <c r="AO107" s="340">
        <v>0</v>
      </c>
      <c r="AP107" s="340">
        <v>0</v>
      </c>
      <c r="AQ107" s="340">
        <v>0</v>
      </c>
      <c r="AR107" s="340">
        <v>0</v>
      </c>
      <c r="AS107" s="340">
        <v>0</v>
      </c>
      <c r="AT107" s="340">
        <v>0</v>
      </c>
      <c r="AU107" s="340">
        <v>0</v>
      </c>
      <c r="AV107" s="340">
        <v>0</v>
      </c>
      <c r="AW107" s="340">
        <v>0</v>
      </c>
      <c r="AX107" s="340">
        <v>0</v>
      </c>
      <c r="AY107" s="340">
        <v>0</v>
      </c>
      <c r="AZ107" s="340">
        <v>0</v>
      </c>
      <c r="BA107" s="340">
        <v>0</v>
      </c>
      <c r="BB107" s="340">
        <v>0</v>
      </c>
      <c r="BC107" s="340">
        <v>0</v>
      </c>
      <c r="BD107" s="340">
        <v>0</v>
      </c>
      <c r="BE107" s="340">
        <v>0</v>
      </c>
      <c r="BF107" s="340">
        <v>0</v>
      </c>
      <c r="BG107" s="340">
        <v>0</v>
      </c>
      <c r="BH107" s="340">
        <v>0</v>
      </c>
      <c r="BI107" s="340">
        <v>0</v>
      </c>
      <c r="BJ107" s="340">
        <v>0</v>
      </c>
      <c r="BK107" s="340">
        <v>0</v>
      </c>
      <c r="BL107" s="340">
        <v>0</v>
      </c>
      <c r="BM107" s="340">
        <v>0</v>
      </c>
      <c r="BN107" s="340">
        <v>0</v>
      </c>
      <c r="BO107" s="340">
        <v>0</v>
      </c>
      <c r="BP107" s="350"/>
      <c r="BQ107" s="351"/>
    </row>
    <row r="108" spans="1:69" hidden="1" outlineLevel="1" x14ac:dyDescent="0.15">
      <c r="B108" s="331"/>
      <c r="C108" s="266"/>
      <c r="D108" s="337"/>
      <c r="E108" s="337"/>
      <c r="F108" s="337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0"/>
      <c r="T108" s="340"/>
      <c r="U108" s="340"/>
      <c r="V108" s="340"/>
      <c r="W108" s="340"/>
      <c r="X108" s="340"/>
      <c r="Y108" s="340"/>
      <c r="Z108" s="340"/>
      <c r="AA108" s="340"/>
      <c r="AB108" s="340"/>
      <c r="AC108" s="340"/>
      <c r="AD108" s="340"/>
      <c r="AE108" s="340"/>
      <c r="AF108" s="340"/>
      <c r="AG108" s="340"/>
      <c r="AH108" s="340"/>
      <c r="AI108" s="340"/>
      <c r="AJ108" s="340"/>
      <c r="AK108" s="340"/>
      <c r="AL108" s="340"/>
      <c r="AM108" s="340"/>
      <c r="AN108" s="340"/>
      <c r="AO108" s="340"/>
      <c r="AP108" s="340"/>
      <c r="AQ108" s="340"/>
      <c r="AR108" s="340"/>
      <c r="AS108" s="340"/>
      <c r="AT108" s="340"/>
      <c r="AU108" s="340"/>
      <c r="AV108" s="340"/>
      <c r="AW108" s="340"/>
      <c r="AX108" s="340"/>
      <c r="AY108" s="340"/>
      <c r="AZ108" s="340"/>
      <c r="BA108" s="340"/>
      <c r="BB108" s="340"/>
      <c r="BC108" s="340"/>
      <c r="BD108" s="340"/>
      <c r="BE108" s="340"/>
      <c r="BF108" s="340"/>
      <c r="BG108" s="340"/>
      <c r="BH108" s="340"/>
      <c r="BI108" s="340"/>
      <c r="BJ108" s="340"/>
      <c r="BK108" s="340"/>
      <c r="BL108" s="340"/>
      <c r="BM108" s="340"/>
      <c r="BN108" s="340"/>
      <c r="BO108" s="340"/>
      <c r="BP108" s="350"/>
      <c r="BQ108" s="352"/>
    </row>
    <row r="109" spans="1:69" hidden="1" outlineLevel="1" x14ac:dyDescent="0.15">
      <c r="A109" s="33" t="s">
        <v>1232</v>
      </c>
      <c r="B109" s="331">
        <f>2000000*12</f>
        <v>24000000</v>
      </c>
      <c r="C109" s="265">
        <f>B109/12</f>
        <v>2000000</v>
      </c>
      <c r="D109" s="336" t="s">
        <v>64</v>
      </c>
      <c r="E109" s="336" t="s">
        <v>64</v>
      </c>
      <c r="F109" s="336" t="s">
        <v>64</v>
      </c>
      <c r="G109" s="340">
        <v>0</v>
      </c>
      <c r="H109" s="340">
        <v>1</v>
      </c>
      <c r="I109" s="340">
        <v>1</v>
      </c>
      <c r="J109" s="340">
        <v>1</v>
      </c>
      <c r="K109" s="340">
        <v>1</v>
      </c>
      <c r="L109" s="340">
        <v>1</v>
      </c>
      <c r="M109" s="340">
        <v>1</v>
      </c>
      <c r="N109" s="340">
        <v>1</v>
      </c>
      <c r="O109" s="340">
        <v>1</v>
      </c>
      <c r="P109" s="340">
        <v>1</v>
      </c>
      <c r="Q109" s="340">
        <v>1</v>
      </c>
      <c r="R109" s="340">
        <v>1</v>
      </c>
      <c r="S109" s="340">
        <v>1</v>
      </c>
      <c r="T109" s="340">
        <v>1</v>
      </c>
      <c r="U109" s="340">
        <v>1</v>
      </c>
      <c r="V109" s="340">
        <v>1</v>
      </c>
      <c r="W109" s="340">
        <v>1</v>
      </c>
      <c r="X109" s="340">
        <v>1</v>
      </c>
      <c r="Y109" s="340">
        <v>1</v>
      </c>
      <c r="Z109" s="340">
        <v>1</v>
      </c>
      <c r="AA109" s="340">
        <v>1</v>
      </c>
      <c r="AB109" s="340">
        <v>1</v>
      </c>
      <c r="AC109" s="340">
        <v>1</v>
      </c>
      <c r="AD109" s="340">
        <v>1</v>
      </c>
      <c r="AE109" s="340">
        <v>1</v>
      </c>
      <c r="AF109" s="340">
        <v>1</v>
      </c>
      <c r="AG109" s="340">
        <v>1</v>
      </c>
      <c r="AH109" s="340">
        <v>1</v>
      </c>
      <c r="AI109" s="340">
        <v>1</v>
      </c>
      <c r="AJ109" s="340">
        <v>1</v>
      </c>
      <c r="AK109" s="340">
        <v>1</v>
      </c>
      <c r="AL109" s="340">
        <v>1</v>
      </c>
      <c r="AM109" s="340">
        <v>1</v>
      </c>
      <c r="AN109" s="340">
        <v>1</v>
      </c>
      <c r="AO109" s="340">
        <v>1</v>
      </c>
      <c r="AP109" s="340">
        <v>1</v>
      </c>
      <c r="AQ109" s="340">
        <v>1</v>
      </c>
      <c r="AR109" s="340">
        <v>1</v>
      </c>
      <c r="AS109" s="340">
        <v>1</v>
      </c>
      <c r="AT109" s="340">
        <v>1</v>
      </c>
      <c r="AU109" s="340">
        <v>1</v>
      </c>
      <c r="AV109" s="340">
        <v>1</v>
      </c>
      <c r="AW109" s="340">
        <v>1</v>
      </c>
      <c r="AX109" s="340">
        <v>1</v>
      </c>
      <c r="AY109" s="340">
        <v>1</v>
      </c>
      <c r="AZ109" s="340">
        <v>1</v>
      </c>
      <c r="BA109" s="340">
        <v>1</v>
      </c>
      <c r="BB109" s="340">
        <v>1</v>
      </c>
      <c r="BC109" s="340">
        <v>1</v>
      </c>
      <c r="BD109" s="340">
        <v>1</v>
      </c>
      <c r="BE109" s="340">
        <v>1</v>
      </c>
      <c r="BF109" s="340">
        <v>1</v>
      </c>
      <c r="BG109" s="340">
        <v>1</v>
      </c>
      <c r="BH109" s="340">
        <v>1</v>
      </c>
      <c r="BI109" s="340">
        <v>1</v>
      </c>
      <c r="BJ109" s="340">
        <v>1</v>
      </c>
      <c r="BK109" s="340">
        <v>1</v>
      </c>
      <c r="BL109" s="340">
        <v>1</v>
      </c>
      <c r="BM109" s="340">
        <v>1</v>
      </c>
      <c r="BN109" s="340">
        <v>1</v>
      </c>
      <c r="BO109" s="340">
        <v>1</v>
      </c>
      <c r="BP109" s="350"/>
      <c r="BQ109" s="352"/>
    </row>
    <row r="110" spans="1:69" hidden="1" outlineLevel="1" x14ac:dyDescent="0.15">
      <c r="A110" s="33" t="s">
        <v>86</v>
      </c>
      <c r="B110" s="331">
        <f>2000000/160</f>
        <v>12500</v>
      </c>
      <c r="C110" s="265">
        <f>B110*160</f>
        <v>2000000</v>
      </c>
      <c r="D110" s="336" t="s">
        <v>91</v>
      </c>
      <c r="E110" s="336" t="s">
        <v>91</v>
      </c>
      <c r="F110" s="336" t="s">
        <v>91</v>
      </c>
      <c r="G110" s="340">
        <v>0</v>
      </c>
      <c r="H110" s="340">
        <v>0</v>
      </c>
      <c r="I110" s="340">
        <v>0</v>
      </c>
      <c r="J110" s="340">
        <v>0</v>
      </c>
      <c r="K110" s="340">
        <v>0</v>
      </c>
      <c r="L110" s="340">
        <v>0</v>
      </c>
      <c r="M110" s="340">
        <v>0</v>
      </c>
      <c r="N110" s="340">
        <v>0</v>
      </c>
      <c r="O110" s="340">
        <v>0</v>
      </c>
      <c r="P110" s="340">
        <v>0</v>
      </c>
      <c r="Q110" s="340">
        <v>0</v>
      </c>
      <c r="R110" s="340">
        <v>0</v>
      </c>
      <c r="S110" s="340">
        <v>0</v>
      </c>
      <c r="T110" s="340">
        <v>0</v>
      </c>
      <c r="U110" s="340">
        <v>0</v>
      </c>
      <c r="V110" s="340">
        <v>0</v>
      </c>
      <c r="W110" s="340">
        <v>0</v>
      </c>
      <c r="X110" s="340">
        <v>0</v>
      </c>
      <c r="Y110" s="340">
        <v>0</v>
      </c>
      <c r="Z110" s="340">
        <v>0</v>
      </c>
      <c r="AA110" s="340">
        <v>0</v>
      </c>
      <c r="AB110" s="340">
        <v>0</v>
      </c>
      <c r="AC110" s="340">
        <v>0</v>
      </c>
      <c r="AD110" s="340">
        <v>0</v>
      </c>
      <c r="AE110" s="340">
        <v>0</v>
      </c>
      <c r="AF110" s="340">
        <v>0</v>
      </c>
      <c r="AG110" s="340">
        <v>0</v>
      </c>
      <c r="AH110" s="340">
        <v>0</v>
      </c>
      <c r="AI110" s="340">
        <v>0</v>
      </c>
      <c r="AJ110" s="340">
        <v>0</v>
      </c>
      <c r="AK110" s="340">
        <v>0</v>
      </c>
      <c r="AL110" s="340">
        <v>0</v>
      </c>
      <c r="AM110" s="340">
        <v>0</v>
      </c>
      <c r="AN110" s="340">
        <v>0</v>
      </c>
      <c r="AO110" s="340">
        <v>0</v>
      </c>
      <c r="AP110" s="340">
        <v>0</v>
      </c>
      <c r="AQ110" s="340">
        <v>0</v>
      </c>
      <c r="AR110" s="340">
        <v>0</v>
      </c>
      <c r="AS110" s="340">
        <v>0</v>
      </c>
      <c r="AT110" s="340">
        <v>0</v>
      </c>
      <c r="AU110" s="340">
        <v>0</v>
      </c>
      <c r="AV110" s="340">
        <v>0</v>
      </c>
      <c r="AW110" s="340">
        <v>0</v>
      </c>
      <c r="AX110" s="340">
        <v>0</v>
      </c>
      <c r="AY110" s="340">
        <v>0</v>
      </c>
      <c r="AZ110" s="340">
        <v>0</v>
      </c>
      <c r="BA110" s="340">
        <v>0</v>
      </c>
      <c r="BB110" s="340">
        <v>0</v>
      </c>
      <c r="BC110" s="340">
        <v>0</v>
      </c>
      <c r="BD110" s="340">
        <v>0</v>
      </c>
      <c r="BE110" s="340">
        <v>0</v>
      </c>
      <c r="BF110" s="340">
        <v>0</v>
      </c>
      <c r="BG110" s="340">
        <v>0</v>
      </c>
      <c r="BH110" s="340">
        <v>0</v>
      </c>
      <c r="BI110" s="340">
        <v>0</v>
      </c>
      <c r="BJ110" s="340">
        <v>0</v>
      </c>
      <c r="BK110" s="340">
        <v>0</v>
      </c>
      <c r="BL110" s="340">
        <v>0</v>
      </c>
      <c r="BM110" s="340">
        <v>0</v>
      </c>
      <c r="BN110" s="340">
        <v>0</v>
      </c>
      <c r="BO110" s="340">
        <v>0</v>
      </c>
      <c r="BP110" s="350"/>
      <c r="BQ110" s="352"/>
    </row>
    <row r="111" spans="1:69" hidden="1" outlineLevel="1" x14ac:dyDescent="0.15">
      <c r="B111" s="331"/>
      <c r="C111" s="266"/>
      <c r="D111" s="337"/>
      <c r="E111" s="337"/>
      <c r="F111" s="337"/>
      <c r="G111" s="340"/>
      <c r="H111" s="340"/>
      <c r="I111" s="340"/>
      <c r="J111" s="340"/>
      <c r="K111" s="340"/>
      <c r="L111" s="340"/>
      <c r="M111" s="340"/>
      <c r="N111" s="340"/>
      <c r="O111" s="340"/>
      <c r="P111" s="340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  <c r="AA111" s="340"/>
      <c r="AB111" s="340"/>
      <c r="AC111" s="340"/>
      <c r="AD111" s="340"/>
      <c r="AE111" s="340"/>
      <c r="AF111" s="340"/>
      <c r="AG111" s="340"/>
      <c r="AH111" s="340"/>
      <c r="AI111" s="340"/>
      <c r="AJ111" s="340"/>
      <c r="AK111" s="340"/>
      <c r="AL111" s="340"/>
      <c r="AM111" s="340"/>
      <c r="AN111" s="340"/>
      <c r="AO111" s="340"/>
      <c r="AP111" s="340"/>
      <c r="AQ111" s="340"/>
      <c r="AR111" s="340"/>
      <c r="AS111" s="340"/>
      <c r="AT111" s="340"/>
      <c r="AU111" s="340"/>
      <c r="AV111" s="340"/>
      <c r="AW111" s="340"/>
      <c r="AX111" s="340"/>
      <c r="AY111" s="340"/>
      <c r="AZ111" s="340"/>
      <c r="BA111" s="340"/>
      <c r="BB111" s="340"/>
      <c r="BC111" s="340"/>
      <c r="BD111" s="340"/>
      <c r="BE111" s="340"/>
      <c r="BF111" s="340"/>
      <c r="BG111" s="340"/>
      <c r="BH111" s="340"/>
      <c r="BI111" s="340"/>
      <c r="BJ111" s="340"/>
      <c r="BK111" s="340"/>
      <c r="BL111" s="340"/>
      <c r="BM111" s="340"/>
      <c r="BN111" s="340"/>
      <c r="BO111" s="340"/>
      <c r="BP111" s="350"/>
      <c r="BQ111" s="352"/>
    </row>
    <row r="112" spans="1:69" hidden="1" outlineLevel="1" x14ac:dyDescent="0.15">
      <c r="A112" s="33" t="s">
        <v>112</v>
      </c>
      <c r="B112" s="331">
        <v>120000</v>
      </c>
      <c r="C112" s="265">
        <f>B112/12</f>
        <v>10000</v>
      </c>
      <c r="D112" s="336" t="s">
        <v>64</v>
      </c>
      <c r="E112" s="336" t="s">
        <v>64</v>
      </c>
      <c r="F112" s="336" t="s">
        <v>64</v>
      </c>
      <c r="G112" s="340">
        <v>0</v>
      </c>
      <c r="H112" s="340">
        <v>0</v>
      </c>
      <c r="I112" s="340">
        <v>0</v>
      </c>
      <c r="J112" s="340">
        <v>0</v>
      </c>
      <c r="K112" s="340">
        <v>0</v>
      </c>
      <c r="L112" s="340">
        <v>0</v>
      </c>
      <c r="M112" s="340">
        <v>0</v>
      </c>
      <c r="N112" s="340">
        <v>0</v>
      </c>
      <c r="O112" s="340">
        <v>0</v>
      </c>
      <c r="P112" s="340">
        <v>0</v>
      </c>
      <c r="Q112" s="340">
        <v>0</v>
      </c>
      <c r="R112" s="340">
        <v>0</v>
      </c>
      <c r="S112" s="340">
        <v>0</v>
      </c>
      <c r="T112" s="340">
        <v>0</v>
      </c>
      <c r="U112" s="340">
        <v>0</v>
      </c>
      <c r="V112" s="340">
        <v>0</v>
      </c>
      <c r="W112" s="340">
        <v>0</v>
      </c>
      <c r="X112" s="340">
        <v>0</v>
      </c>
      <c r="Y112" s="340">
        <v>0</v>
      </c>
      <c r="Z112" s="340">
        <v>0</v>
      </c>
      <c r="AA112" s="340">
        <v>0</v>
      </c>
      <c r="AB112" s="340">
        <v>0</v>
      </c>
      <c r="AC112" s="340">
        <v>0</v>
      </c>
      <c r="AD112" s="340">
        <v>0</v>
      </c>
      <c r="AE112" s="340">
        <v>0</v>
      </c>
      <c r="AF112" s="340">
        <v>0</v>
      </c>
      <c r="AG112" s="340">
        <v>0</v>
      </c>
      <c r="AH112" s="340">
        <v>0</v>
      </c>
      <c r="AI112" s="340">
        <v>0</v>
      </c>
      <c r="AJ112" s="340">
        <v>0</v>
      </c>
      <c r="AK112" s="340">
        <v>0</v>
      </c>
      <c r="AL112" s="340">
        <v>0</v>
      </c>
      <c r="AM112" s="340">
        <v>0</v>
      </c>
      <c r="AN112" s="340">
        <v>0</v>
      </c>
      <c r="AO112" s="340">
        <v>0</v>
      </c>
      <c r="AP112" s="340">
        <v>0</v>
      </c>
      <c r="AQ112" s="340">
        <v>0</v>
      </c>
      <c r="AR112" s="340">
        <v>0</v>
      </c>
      <c r="AS112" s="340">
        <v>0</v>
      </c>
      <c r="AT112" s="340">
        <v>0</v>
      </c>
      <c r="AU112" s="340">
        <v>0</v>
      </c>
      <c r="AV112" s="340">
        <v>0</v>
      </c>
      <c r="AW112" s="340">
        <v>0</v>
      </c>
      <c r="AX112" s="340">
        <v>0</v>
      </c>
      <c r="AY112" s="340">
        <v>0</v>
      </c>
      <c r="AZ112" s="340">
        <v>0</v>
      </c>
      <c r="BA112" s="340">
        <v>0</v>
      </c>
      <c r="BB112" s="340">
        <v>0</v>
      </c>
      <c r="BC112" s="340">
        <v>0</v>
      </c>
      <c r="BD112" s="340">
        <v>0</v>
      </c>
      <c r="BE112" s="340">
        <v>0</v>
      </c>
      <c r="BF112" s="340">
        <v>0</v>
      </c>
      <c r="BG112" s="340">
        <v>0</v>
      </c>
      <c r="BH112" s="340">
        <v>0</v>
      </c>
      <c r="BI112" s="340">
        <v>0</v>
      </c>
      <c r="BJ112" s="340">
        <v>0</v>
      </c>
      <c r="BK112" s="340">
        <v>0</v>
      </c>
      <c r="BL112" s="340">
        <v>0</v>
      </c>
      <c r="BM112" s="340">
        <v>0</v>
      </c>
      <c r="BN112" s="340">
        <v>0</v>
      </c>
      <c r="BO112" s="340">
        <v>0</v>
      </c>
      <c r="BP112" s="350"/>
      <c r="BQ112" s="352"/>
    </row>
    <row r="113" spans="1:69" s="18" customFormat="1" hidden="1" outlineLevel="1" x14ac:dyDescent="0.15">
      <c r="A113" s="33" t="s">
        <v>86</v>
      </c>
      <c r="B113" s="331">
        <v>100</v>
      </c>
      <c r="C113" s="265">
        <f>B113*160</f>
        <v>16000</v>
      </c>
      <c r="D113" s="336" t="s">
        <v>91</v>
      </c>
      <c r="E113" s="336" t="s">
        <v>64</v>
      </c>
      <c r="F113" s="336" t="s">
        <v>64</v>
      </c>
      <c r="G113" s="340">
        <v>0</v>
      </c>
      <c r="H113" s="340">
        <v>0</v>
      </c>
      <c r="I113" s="340">
        <v>0</v>
      </c>
      <c r="J113" s="340">
        <v>0</v>
      </c>
      <c r="K113" s="340">
        <v>0</v>
      </c>
      <c r="L113" s="340">
        <v>0</v>
      </c>
      <c r="M113" s="340">
        <v>0</v>
      </c>
      <c r="N113" s="340">
        <v>0</v>
      </c>
      <c r="O113" s="340">
        <v>0</v>
      </c>
      <c r="P113" s="340">
        <v>0</v>
      </c>
      <c r="Q113" s="340">
        <v>0</v>
      </c>
      <c r="R113" s="340">
        <v>0</v>
      </c>
      <c r="S113" s="340">
        <v>0</v>
      </c>
      <c r="T113" s="340">
        <v>0</v>
      </c>
      <c r="U113" s="340">
        <v>0</v>
      </c>
      <c r="V113" s="340">
        <v>0</v>
      </c>
      <c r="W113" s="340">
        <v>0</v>
      </c>
      <c r="X113" s="340">
        <v>0</v>
      </c>
      <c r="Y113" s="340">
        <v>0</v>
      </c>
      <c r="Z113" s="340">
        <v>0</v>
      </c>
      <c r="AA113" s="340">
        <v>0</v>
      </c>
      <c r="AB113" s="340">
        <v>0</v>
      </c>
      <c r="AC113" s="340">
        <v>0</v>
      </c>
      <c r="AD113" s="340">
        <v>0</v>
      </c>
      <c r="AE113" s="340">
        <v>0</v>
      </c>
      <c r="AF113" s="340">
        <v>0</v>
      </c>
      <c r="AG113" s="340">
        <v>0</v>
      </c>
      <c r="AH113" s="340">
        <v>0</v>
      </c>
      <c r="AI113" s="340">
        <v>0</v>
      </c>
      <c r="AJ113" s="340">
        <v>0</v>
      </c>
      <c r="AK113" s="340">
        <v>0</v>
      </c>
      <c r="AL113" s="340">
        <v>0</v>
      </c>
      <c r="AM113" s="340">
        <v>0</v>
      </c>
      <c r="AN113" s="340">
        <v>0</v>
      </c>
      <c r="AO113" s="340">
        <v>0</v>
      </c>
      <c r="AP113" s="340">
        <v>0</v>
      </c>
      <c r="AQ113" s="340">
        <v>0</v>
      </c>
      <c r="AR113" s="340">
        <v>0</v>
      </c>
      <c r="AS113" s="340">
        <v>0</v>
      </c>
      <c r="AT113" s="340">
        <v>0</v>
      </c>
      <c r="AU113" s="340">
        <v>0</v>
      </c>
      <c r="AV113" s="340">
        <v>0</v>
      </c>
      <c r="AW113" s="340">
        <v>0</v>
      </c>
      <c r="AX113" s="340">
        <v>0</v>
      </c>
      <c r="AY113" s="340">
        <v>0</v>
      </c>
      <c r="AZ113" s="340">
        <v>0</v>
      </c>
      <c r="BA113" s="340">
        <v>0</v>
      </c>
      <c r="BB113" s="340">
        <v>0</v>
      </c>
      <c r="BC113" s="340">
        <v>0</v>
      </c>
      <c r="BD113" s="340">
        <v>0</v>
      </c>
      <c r="BE113" s="340">
        <v>0</v>
      </c>
      <c r="BF113" s="340">
        <v>0</v>
      </c>
      <c r="BG113" s="340">
        <v>0</v>
      </c>
      <c r="BH113" s="340">
        <v>0</v>
      </c>
      <c r="BI113" s="340">
        <v>0</v>
      </c>
      <c r="BJ113" s="340">
        <v>0</v>
      </c>
      <c r="BK113" s="340">
        <v>0</v>
      </c>
      <c r="BL113" s="340">
        <v>0</v>
      </c>
      <c r="BM113" s="340">
        <v>0</v>
      </c>
      <c r="BN113" s="340">
        <v>0</v>
      </c>
      <c r="BO113" s="340">
        <v>0</v>
      </c>
      <c r="BP113" s="350"/>
      <c r="BQ113" s="351"/>
    </row>
    <row r="114" spans="1:69" hidden="1" outlineLevel="1" x14ac:dyDescent="0.15">
      <c r="B114" s="331"/>
      <c r="C114" s="266"/>
      <c r="D114" s="337"/>
      <c r="E114" s="337"/>
      <c r="F114" s="337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  <c r="AA114" s="340"/>
      <c r="AB114" s="340"/>
      <c r="AC114" s="340"/>
      <c r="AD114" s="340"/>
      <c r="AE114" s="340"/>
      <c r="AF114" s="340"/>
      <c r="AG114" s="340"/>
      <c r="AH114" s="340"/>
      <c r="AI114" s="340"/>
      <c r="AJ114" s="340"/>
      <c r="AK114" s="340"/>
      <c r="AL114" s="340"/>
      <c r="AM114" s="340"/>
      <c r="AN114" s="340"/>
      <c r="AO114" s="340"/>
      <c r="AP114" s="340"/>
      <c r="AQ114" s="340"/>
      <c r="AR114" s="340"/>
      <c r="AS114" s="340"/>
      <c r="AT114" s="340"/>
      <c r="AU114" s="340"/>
      <c r="AV114" s="340"/>
      <c r="AW114" s="340"/>
      <c r="AX114" s="340"/>
      <c r="AY114" s="340"/>
      <c r="AZ114" s="340"/>
      <c r="BA114" s="340"/>
      <c r="BB114" s="340"/>
      <c r="BC114" s="340"/>
      <c r="BD114" s="340"/>
      <c r="BE114" s="340"/>
      <c r="BF114" s="340"/>
      <c r="BG114" s="340"/>
      <c r="BH114" s="340"/>
      <c r="BI114" s="340"/>
      <c r="BJ114" s="340"/>
      <c r="BK114" s="340"/>
      <c r="BL114" s="340"/>
      <c r="BM114" s="340"/>
      <c r="BN114" s="340"/>
      <c r="BO114" s="340"/>
      <c r="BP114" s="350"/>
      <c r="BQ114" s="352"/>
    </row>
    <row r="115" spans="1:69" hidden="1" outlineLevel="1" x14ac:dyDescent="0.15">
      <c r="A115" s="33" t="s">
        <v>56</v>
      </c>
      <c r="B115" s="331">
        <v>75000</v>
      </c>
      <c r="C115" s="265">
        <f>B115/12</f>
        <v>6250</v>
      </c>
      <c r="D115" s="336" t="s">
        <v>64</v>
      </c>
      <c r="E115" s="336" t="s">
        <v>64</v>
      </c>
      <c r="F115" s="336" t="s">
        <v>64</v>
      </c>
      <c r="G115" s="340">
        <v>0</v>
      </c>
      <c r="H115" s="340">
        <v>0</v>
      </c>
      <c r="I115" s="340">
        <v>0</v>
      </c>
      <c r="J115" s="340">
        <v>0</v>
      </c>
      <c r="K115" s="340">
        <v>0</v>
      </c>
      <c r="L115" s="340">
        <v>0</v>
      </c>
      <c r="M115" s="340">
        <v>0</v>
      </c>
      <c r="N115" s="340">
        <v>0</v>
      </c>
      <c r="O115" s="340">
        <v>0</v>
      </c>
      <c r="P115" s="340">
        <v>0</v>
      </c>
      <c r="Q115" s="340">
        <v>0</v>
      </c>
      <c r="R115" s="340">
        <v>0</v>
      </c>
      <c r="S115" s="340">
        <v>0</v>
      </c>
      <c r="T115" s="340">
        <v>0</v>
      </c>
      <c r="U115" s="340">
        <v>0</v>
      </c>
      <c r="V115" s="340">
        <v>0</v>
      </c>
      <c r="W115" s="340">
        <v>0</v>
      </c>
      <c r="X115" s="340">
        <v>0</v>
      </c>
      <c r="Y115" s="340">
        <v>0</v>
      </c>
      <c r="Z115" s="340">
        <v>0</v>
      </c>
      <c r="AA115" s="340">
        <v>0</v>
      </c>
      <c r="AB115" s="340">
        <v>0</v>
      </c>
      <c r="AC115" s="340">
        <v>0</v>
      </c>
      <c r="AD115" s="340">
        <v>0</v>
      </c>
      <c r="AE115" s="340">
        <v>0</v>
      </c>
      <c r="AF115" s="340">
        <v>0</v>
      </c>
      <c r="AG115" s="340">
        <v>0</v>
      </c>
      <c r="AH115" s="340">
        <v>0</v>
      </c>
      <c r="AI115" s="340">
        <v>0</v>
      </c>
      <c r="AJ115" s="340">
        <v>0</v>
      </c>
      <c r="AK115" s="340">
        <v>0</v>
      </c>
      <c r="AL115" s="340">
        <v>0</v>
      </c>
      <c r="AM115" s="340">
        <v>0</v>
      </c>
      <c r="AN115" s="340">
        <v>0</v>
      </c>
      <c r="AO115" s="340">
        <v>0</v>
      </c>
      <c r="AP115" s="340">
        <v>0</v>
      </c>
      <c r="AQ115" s="340">
        <v>0</v>
      </c>
      <c r="AR115" s="340">
        <v>0</v>
      </c>
      <c r="AS115" s="340">
        <v>0</v>
      </c>
      <c r="AT115" s="340">
        <v>0</v>
      </c>
      <c r="AU115" s="340">
        <v>0</v>
      </c>
      <c r="AV115" s="340">
        <v>0</v>
      </c>
      <c r="AW115" s="340">
        <v>0</v>
      </c>
      <c r="AX115" s="340">
        <v>0</v>
      </c>
      <c r="AY115" s="340">
        <v>0</v>
      </c>
      <c r="AZ115" s="340">
        <v>0</v>
      </c>
      <c r="BA115" s="340">
        <v>0</v>
      </c>
      <c r="BB115" s="340">
        <v>0</v>
      </c>
      <c r="BC115" s="340">
        <v>0</v>
      </c>
      <c r="BD115" s="340">
        <v>0</v>
      </c>
      <c r="BE115" s="340">
        <v>0</v>
      </c>
      <c r="BF115" s="340">
        <v>0</v>
      </c>
      <c r="BG115" s="340">
        <v>0</v>
      </c>
      <c r="BH115" s="340">
        <v>0</v>
      </c>
      <c r="BI115" s="340">
        <v>0</v>
      </c>
      <c r="BJ115" s="340">
        <v>0</v>
      </c>
      <c r="BK115" s="340">
        <v>0</v>
      </c>
      <c r="BL115" s="340">
        <v>0</v>
      </c>
      <c r="BM115" s="340">
        <v>0</v>
      </c>
      <c r="BN115" s="340">
        <v>0</v>
      </c>
      <c r="BO115" s="340">
        <v>0</v>
      </c>
      <c r="BP115" s="350"/>
      <c r="BQ115" s="352"/>
    </row>
    <row r="116" spans="1:69" hidden="1" outlineLevel="1" x14ac:dyDescent="0.15">
      <c r="A116" s="33" t="s">
        <v>86</v>
      </c>
      <c r="B116" s="331">
        <v>65</v>
      </c>
      <c r="C116" s="265">
        <f>B116*160</f>
        <v>10400</v>
      </c>
      <c r="D116" s="336" t="s">
        <v>91</v>
      </c>
      <c r="E116" s="336" t="s">
        <v>64</v>
      </c>
      <c r="F116" s="336" t="s">
        <v>91</v>
      </c>
      <c r="G116" s="340">
        <v>0</v>
      </c>
      <c r="H116" s="340">
        <v>0</v>
      </c>
      <c r="I116" s="340">
        <v>0</v>
      </c>
      <c r="J116" s="340">
        <v>0</v>
      </c>
      <c r="K116" s="340">
        <v>0</v>
      </c>
      <c r="L116" s="340">
        <v>0</v>
      </c>
      <c r="M116" s="340">
        <v>0</v>
      </c>
      <c r="N116" s="340">
        <v>0</v>
      </c>
      <c r="O116" s="340">
        <v>0</v>
      </c>
      <c r="P116" s="340">
        <v>0</v>
      </c>
      <c r="Q116" s="340">
        <v>0</v>
      </c>
      <c r="R116" s="340">
        <v>0</v>
      </c>
      <c r="S116" s="340">
        <v>0</v>
      </c>
      <c r="T116" s="340">
        <v>0</v>
      </c>
      <c r="U116" s="340">
        <v>0</v>
      </c>
      <c r="V116" s="340">
        <v>0</v>
      </c>
      <c r="W116" s="340">
        <v>0</v>
      </c>
      <c r="X116" s="340">
        <v>0</v>
      </c>
      <c r="Y116" s="340">
        <v>0</v>
      </c>
      <c r="Z116" s="340">
        <v>0</v>
      </c>
      <c r="AA116" s="340">
        <v>0</v>
      </c>
      <c r="AB116" s="340">
        <v>0</v>
      </c>
      <c r="AC116" s="340">
        <v>0</v>
      </c>
      <c r="AD116" s="340">
        <v>0</v>
      </c>
      <c r="AE116" s="340">
        <v>0</v>
      </c>
      <c r="AF116" s="340">
        <v>0</v>
      </c>
      <c r="AG116" s="340">
        <v>0</v>
      </c>
      <c r="AH116" s="340">
        <v>0</v>
      </c>
      <c r="AI116" s="340">
        <v>0</v>
      </c>
      <c r="AJ116" s="340">
        <v>0</v>
      </c>
      <c r="AK116" s="340">
        <v>0</v>
      </c>
      <c r="AL116" s="340">
        <v>0</v>
      </c>
      <c r="AM116" s="340">
        <v>0</v>
      </c>
      <c r="AN116" s="340">
        <v>0</v>
      </c>
      <c r="AO116" s="340">
        <v>0</v>
      </c>
      <c r="AP116" s="340">
        <v>0</v>
      </c>
      <c r="AQ116" s="340">
        <v>0</v>
      </c>
      <c r="AR116" s="340">
        <v>0</v>
      </c>
      <c r="AS116" s="340">
        <v>0</v>
      </c>
      <c r="AT116" s="340">
        <v>0</v>
      </c>
      <c r="AU116" s="340">
        <v>0</v>
      </c>
      <c r="AV116" s="340">
        <v>0</v>
      </c>
      <c r="AW116" s="340">
        <v>0</v>
      </c>
      <c r="AX116" s="340">
        <v>0</v>
      </c>
      <c r="AY116" s="340">
        <v>0</v>
      </c>
      <c r="AZ116" s="340">
        <v>0</v>
      </c>
      <c r="BA116" s="340">
        <v>0</v>
      </c>
      <c r="BB116" s="340">
        <v>0</v>
      </c>
      <c r="BC116" s="340">
        <v>0</v>
      </c>
      <c r="BD116" s="340">
        <v>0</v>
      </c>
      <c r="BE116" s="340">
        <v>0</v>
      </c>
      <c r="BF116" s="340">
        <v>0</v>
      </c>
      <c r="BG116" s="340">
        <v>0</v>
      </c>
      <c r="BH116" s="340">
        <v>0</v>
      </c>
      <c r="BI116" s="340">
        <v>0</v>
      </c>
      <c r="BJ116" s="340">
        <v>0</v>
      </c>
      <c r="BK116" s="340">
        <v>0</v>
      </c>
      <c r="BL116" s="340">
        <v>0</v>
      </c>
      <c r="BM116" s="340">
        <v>0</v>
      </c>
      <c r="BN116" s="340">
        <v>0</v>
      </c>
      <c r="BO116" s="340">
        <v>0</v>
      </c>
      <c r="BP116" s="350"/>
      <c r="BQ116" s="352"/>
    </row>
    <row r="117" spans="1:69" hidden="1" outlineLevel="1" x14ac:dyDescent="0.15">
      <c r="B117" s="331"/>
      <c r="C117" s="266"/>
      <c r="D117" s="337"/>
      <c r="E117" s="337"/>
      <c r="F117" s="337"/>
      <c r="G117" s="340"/>
      <c r="H117" s="340"/>
      <c r="I117" s="340"/>
      <c r="J117" s="340"/>
      <c r="K117" s="340"/>
      <c r="L117" s="340"/>
      <c r="M117" s="340"/>
      <c r="N117" s="340"/>
      <c r="O117" s="340"/>
      <c r="P117" s="340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  <c r="AA117" s="340"/>
      <c r="AB117" s="340"/>
      <c r="AC117" s="340"/>
      <c r="AD117" s="340"/>
      <c r="AE117" s="340"/>
      <c r="AF117" s="340"/>
      <c r="AG117" s="340"/>
      <c r="AH117" s="340"/>
      <c r="AI117" s="340"/>
      <c r="AJ117" s="340"/>
      <c r="AK117" s="340"/>
      <c r="AL117" s="340"/>
      <c r="AM117" s="340"/>
      <c r="AN117" s="340"/>
      <c r="AO117" s="340"/>
      <c r="AP117" s="340"/>
      <c r="AQ117" s="340"/>
      <c r="AR117" s="340"/>
      <c r="AS117" s="340"/>
      <c r="AT117" s="340"/>
      <c r="AU117" s="340"/>
      <c r="AV117" s="340"/>
      <c r="AW117" s="340"/>
      <c r="AX117" s="340"/>
      <c r="AY117" s="340"/>
      <c r="AZ117" s="340"/>
      <c r="BA117" s="340"/>
      <c r="BB117" s="340"/>
      <c r="BC117" s="340"/>
      <c r="BD117" s="340"/>
      <c r="BE117" s="340"/>
      <c r="BF117" s="340"/>
      <c r="BG117" s="340"/>
      <c r="BH117" s="340"/>
      <c r="BI117" s="340"/>
      <c r="BJ117" s="340"/>
      <c r="BK117" s="340"/>
      <c r="BL117" s="340"/>
      <c r="BM117" s="340"/>
      <c r="BN117" s="340"/>
      <c r="BO117" s="340"/>
      <c r="BP117" s="350"/>
      <c r="BQ117" s="352"/>
    </row>
    <row r="118" spans="1:69" hidden="1" outlineLevel="1" x14ac:dyDescent="0.15">
      <c r="A118" s="33" t="s">
        <v>57</v>
      </c>
      <c r="B118" s="331">
        <v>85000</v>
      </c>
      <c r="C118" s="265">
        <f>B118/12</f>
        <v>7083.333333333333</v>
      </c>
      <c r="D118" s="336" t="s">
        <v>64</v>
      </c>
      <c r="E118" s="336" t="s">
        <v>64</v>
      </c>
      <c r="F118" s="336" t="s">
        <v>64</v>
      </c>
      <c r="G118" s="340">
        <v>0</v>
      </c>
      <c r="H118" s="340">
        <v>0</v>
      </c>
      <c r="I118" s="340">
        <v>0</v>
      </c>
      <c r="J118" s="340">
        <v>0</v>
      </c>
      <c r="K118" s="340">
        <v>0</v>
      </c>
      <c r="L118" s="340">
        <v>0</v>
      </c>
      <c r="M118" s="340">
        <v>0</v>
      </c>
      <c r="N118" s="340">
        <v>0</v>
      </c>
      <c r="O118" s="340">
        <v>0</v>
      </c>
      <c r="P118" s="340">
        <v>0</v>
      </c>
      <c r="Q118" s="340">
        <v>0</v>
      </c>
      <c r="R118" s="340">
        <v>0</v>
      </c>
      <c r="S118" s="340">
        <v>0</v>
      </c>
      <c r="T118" s="340">
        <v>0</v>
      </c>
      <c r="U118" s="340">
        <v>0</v>
      </c>
      <c r="V118" s="340">
        <v>0</v>
      </c>
      <c r="W118" s="340">
        <v>0</v>
      </c>
      <c r="X118" s="340">
        <v>0</v>
      </c>
      <c r="Y118" s="340">
        <v>0</v>
      </c>
      <c r="Z118" s="340">
        <v>0</v>
      </c>
      <c r="AA118" s="340">
        <v>0</v>
      </c>
      <c r="AB118" s="340">
        <v>0</v>
      </c>
      <c r="AC118" s="340">
        <v>0</v>
      </c>
      <c r="AD118" s="340">
        <v>0</v>
      </c>
      <c r="AE118" s="340">
        <v>0</v>
      </c>
      <c r="AF118" s="340">
        <v>0</v>
      </c>
      <c r="AG118" s="340">
        <v>0</v>
      </c>
      <c r="AH118" s="340">
        <v>0</v>
      </c>
      <c r="AI118" s="340">
        <v>0</v>
      </c>
      <c r="AJ118" s="340">
        <v>0</v>
      </c>
      <c r="AK118" s="340">
        <v>0</v>
      </c>
      <c r="AL118" s="340">
        <v>0</v>
      </c>
      <c r="AM118" s="340">
        <v>0</v>
      </c>
      <c r="AN118" s="340">
        <v>0</v>
      </c>
      <c r="AO118" s="340">
        <v>0</v>
      </c>
      <c r="AP118" s="340">
        <v>0</v>
      </c>
      <c r="AQ118" s="340">
        <v>0</v>
      </c>
      <c r="AR118" s="340">
        <v>0</v>
      </c>
      <c r="AS118" s="340">
        <v>0</v>
      </c>
      <c r="AT118" s="340">
        <v>0</v>
      </c>
      <c r="AU118" s="340">
        <v>0</v>
      </c>
      <c r="AV118" s="340">
        <v>0</v>
      </c>
      <c r="AW118" s="340">
        <v>0</v>
      </c>
      <c r="AX118" s="340">
        <v>0</v>
      </c>
      <c r="AY118" s="340">
        <v>0</v>
      </c>
      <c r="AZ118" s="340">
        <v>0</v>
      </c>
      <c r="BA118" s="340">
        <v>0</v>
      </c>
      <c r="BB118" s="340">
        <v>0</v>
      </c>
      <c r="BC118" s="340">
        <v>0</v>
      </c>
      <c r="BD118" s="340">
        <v>0</v>
      </c>
      <c r="BE118" s="340">
        <v>0</v>
      </c>
      <c r="BF118" s="340">
        <v>0</v>
      </c>
      <c r="BG118" s="340">
        <v>0</v>
      </c>
      <c r="BH118" s="340">
        <v>0</v>
      </c>
      <c r="BI118" s="340">
        <v>0</v>
      </c>
      <c r="BJ118" s="340">
        <v>0</v>
      </c>
      <c r="BK118" s="340">
        <v>0</v>
      </c>
      <c r="BL118" s="340">
        <v>0</v>
      </c>
      <c r="BM118" s="340">
        <v>0</v>
      </c>
      <c r="BN118" s="340">
        <v>0</v>
      </c>
      <c r="BO118" s="340">
        <v>0</v>
      </c>
      <c r="BP118" s="350"/>
      <c r="BQ118" s="352"/>
    </row>
    <row r="119" spans="1:69" s="18" customFormat="1" hidden="1" outlineLevel="1" x14ac:dyDescent="0.15">
      <c r="A119" s="33" t="s">
        <v>86</v>
      </c>
      <c r="B119" s="331">
        <v>85</v>
      </c>
      <c r="C119" s="265">
        <f>B119*160</f>
        <v>13600</v>
      </c>
      <c r="D119" s="336" t="s">
        <v>91</v>
      </c>
      <c r="E119" s="336" t="s">
        <v>64</v>
      </c>
      <c r="F119" s="336" t="s">
        <v>91</v>
      </c>
      <c r="G119" s="340">
        <v>0</v>
      </c>
      <c r="H119" s="340">
        <v>0</v>
      </c>
      <c r="I119" s="340">
        <v>0</v>
      </c>
      <c r="J119" s="340">
        <v>0</v>
      </c>
      <c r="K119" s="340">
        <v>0</v>
      </c>
      <c r="L119" s="340">
        <v>0</v>
      </c>
      <c r="M119" s="340">
        <v>0</v>
      </c>
      <c r="N119" s="340">
        <v>0</v>
      </c>
      <c r="O119" s="340">
        <v>0</v>
      </c>
      <c r="P119" s="340">
        <v>0</v>
      </c>
      <c r="Q119" s="340">
        <v>0</v>
      </c>
      <c r="R119" s="340">
        <v>0</v>
      </c>
      <c r="S119" s="340">
        <v>0</v>
      </c>
      <c r="T119" s="340">
        <v>0</v>
      </c>
      <c r="U119" s="340">
        <v>0</v>
      </c>
      <c r="V119" s="340">
        <v>0</v>
      </c>
      <c r="W119" s="340">
        <v>0</v>
      </c>
      <c r="X119" s="340">
        <v>0</v>
      </c>
      <c r="Y119" s="340">
        <v>0</v>
      </c>
      <c r="Z119" s="340">
        <v>0</v>
      </c>
      <c r="AA119" s="340">
        <v>0</v>
      </c>
      <c r="AB119" s="340">
        <v>0</v>
      </c>
      <c r="AC119" s="340">
        <v>0</v>
      </c>
      <c r="AD119" s="340">
        <v>0</v>
      </c>
      <c r="AE119" s="340">
        <v>0</v>
      </c>
      <c r="AF119" s="340">
        <v>0</v>
      </c>
      <c r="AG119" s="340">
        <v>0</v>
      </c>
      <c r="AH119" s="340">
        <v>0</v>
      </c>
      <c r="AI119" s="340">
        <v>0</v>
      </c>
      <c r="AJ119" s="340">
        <v>0</v>
      </c>
      <c r="AK119" s="340">
        <v>0</v>
      </c>
      <c r="AL119" s="340">
        <v>0</v>
      </c>
      <c r="AM119" s="340">
        <v>0</v>
      </c>
      <c r="AN119" s="340">
        <v>0</v>
      </c>
      <c r="AO119" s="340">
        <v>0</v>
      </c>
      <c r="AP119" s="340">
        <v>0</v>
      </c>
      <c r="AQ119" s="340">
        <v>0</v>
      </c>
      <c r="AR119" s="340">
        <v>0</v>
      </c>
      <c r="AS119" s="340">
        <v>0</v>
      </c>
      <c r="AT119" s="340">
        <v>0</v>
      </c>
      <c r="AU119" s="340">
        <v>0</v>
      </c>
      <c r="AV119" s="340">
        <v>0</v>
      </c>
      <c r="AW119" s="340">
        <v>0</v>
      </c>
      <c r="AX119" s="340">
        <v>0</v>
      </c>
      <c r="AY119" s="340">
        <v>0</v>
      </c>
      <c r="AZ119" s="340">
        <v>0</v>
      </c>
      <c r="BA119" s="340">
        <v>0</v>
      </c>
      <c r="BB119" s="340">
        <v>0</v>
      </c>
      <c r="BC119" s="340">
        <v>0</v>
      </c>
      <c r="BD119" s="340">
        <v>0</v>
      </c>
      <c r="BE119" s="340">
        <v>0</v>
      </c>
      <c r="BF119" s="340">
        <v>0</v>
      </c>
      <c r="BG119" s="340">
        <v>0</v>
      </c>
      <c r="BH119" s="340">
        <v>0</v>
      </c>
      <c r="BI119" s="340">
        <v>0</v>
      </c>
      <c r="BJ119" s="340">
        <v>0</v>
      </c>
      <c r="BK119" s="340">
        <v>0</v>
      </c>
      <c r="BL119" s="340">
        <v>0</v>
      </c>
      <c r="BM119" s="340">
        <v>0</v>
      </c>
      <c r="BN119" s="340">
        <v>0</v>
      </c>
      <c r="BO119" s="340">
        <v>0</v>
      </c>
      <c r="BP119" s="350"/>
      <c r="BQ119" s="351"/>
    </row>
    <row r="120" spans="1:69" hidden="1" outlineLevel="1" x14ac:dyDescent="0.15">
      <c r="B120" s="331"/>
      <c r="C120" s="266"/>
      <c r="D120" s="337"/>
      <c r="E120" s="337"/>
      <c r="F120" s="337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  <c r="AA120" s="340"/>
      <c r="AB120" s="340"/>
      <c r="AC120" s="340"/>
      <c r="AD120" s="340"/>
      <c r="AE120" s="340"/>
      <c r="AF120" s="340"/>
      <c r="AG120" s="340"/>
      <c r="AH120" s="340"/>
      <c r="AI120" s="340"/>
      <c r="AJ120" s="340"/>
      <c r="AK120" s="340"/>
      <c r="AL120" s="340"/>
      <c r="AM120" s="340"/>
      <c r="AN120" s="340"/>
      <c r="AO120" s="340"/>
      <c r="AP120" s="340"/>
      <c r="AQ120" s="340"/>
      <c r="AR120" s="340"/>
      <c r="AS120" s="340"/>
      <c r="AT120" s="340"/>
      <c r="AU120" s="340"/>
      <c r="AV120" s="340"/>
      <c r="AW120" s="340"/>
      <c r="AX120" s="340"/>
      <c r="AY120" s="340"/>
      <c r="AZ120" s="340"/>
      <c r="BA120" s="340"/>
      <c r="BB120" s="340"/>
      <c r="BC120" s="340"/>
      <c r="BD120" s="340"/>
      <c r="BE120" s="340"/>
      <c r="BF120" s="340"/>
      <c r="BG120" s="340"/>
      <c r="BH120" s="340"/>
      <c r="BI120" s="340"/>
      <c r="BJ120" s="340"/>
      <c r="BK120" s="340"/>
      <c r="BL120" s="340"/>
      <c r="BM120" s="340"/>
      <c r="BN120" s="340"/>
      <c r="BO120" s="340"/>
      <c r="BP120" s="350"/>
      <c r="BQ120" s="352"/>
    </row>
    <row r="121" spans="1:69" hidden="1" outlineLevel="1" x14ac:dyDescent="0.15">
      <c r="A121" s="33" t="s">
        <v>113</v>
      </c>
      <c r="B121" s="331">
        <v>90000</v>
      </c>
      <c r="C121" s="265">
        <f>B121/12</f>
        <v>7500</v>
      </c>
      <c r="D121" s="336" t="s">
        <v>64</v>
      </c>
      <c r="E121" s="336" t="s">
        <v>64</v>
      </c>
      <c r="F121" s="336" t="s">
        <v>64</v>
      </c>
      <c r="G121" s="340">
        <v>0</v>
      </c>
      <c r="H121" s="340">
        <v>0</v>
      </c>
      <c r="I121" s="340">
        <v>0</v>
      </c>
      <c r="J121" s="340">
        <v>0</v>
      </c>
      <c r="K121" s="340">
        <v>0</v>
      </c>
      <c r="L121" s="340">
        <v>0</v>
      </c>
      <c r="M121" s="340">
        <v>0</v>
      </c>
      <c r="N121" s="340">
        <v>0</v>
      </c>
      <c r="O121" s="340">
        <v>0</v>
      </c>
      <c r="P121" s="340">
        <v>0</v>
      </c>
      <c r="Q121" s="340">
        <v>0</v>
      </c>
      <c r="R121" s="340">
        <v>0</v>
      </c>
      <c r="S121" s="340">
        <v>0</v>
      </c>
      <c r="T121" s="340">
        <v>0</v>
      </c>
      <c r="U121" s="340">
        <v>0</v>
      </c>
      <c r="V121" s="340">
        <v>0</v>
      </c>
      <c r="W121" s="340">
        <v>0</v>
      </c>
      <c r="X121" s="340">
        <v>0</v>
      </c>
      <c r="Y121" s="340">
        <v>0</v>
      </c>
      <c r="Z121" s="340">
        <v>0</v>
      </c>
      <c r="AA121" s="340">
        <v>0</v>
      </c>
      <c r="AB121" s="340">
        <v>0</v>
      </c>
      <c r="AC121" s="340">
        <v>0</v>
      </c>
      <c r="AD121" s="340">
        <v>0</v>
      </c>
      <c r="AE121" s="340">
        <v>0</v>
      </c>
      <c r="AF121" s="340">
        <v>0</v>
      </c>
      <c r="AG121" s="340">
        <v>0</v>
      </c>
      <c r="AH121" s="340">
        <v>0</v>
      </c>
      <c r="AI121" s="340">
        <v>0</v>
      </c>
      <c r="AJ121" s="340">
        <v>0</v>
      </c>
      <c r="AK121" s="340">
        <v>0</v>
      </c>
      <c r="AL121" s="340">
        <v>0</v>
      </c>
      <c r="AM121" s="340">
        <v>0</v>
      </c>
      <c r="AN121" s="340">
        <v>0</v>
      </c>
      <c r="AO121" s="340">
        <v>0</v>
      </c>
      <c r="AP121" s="340">
        <v>0</v>
      </c>
      <c r="AQ121" s="340">
        <v>0</v>
      </c>
      <c r="AR121" s="340">
        <v>0</v>
      </c>
      <c r="AS121" s="340">
        <v>0</v>
      </c>
      <c r="AT121" s="340">
        <v>0</v>
      </c>
      <c r="AU121" s="340">
        <v>0</v>
      </c>
      <c r="AV121" s="340">
        <v>0</v>
      </c>
      <c r="AW121" s="340">
        <v>0</v>
      </c>
      <c r="AX121" s="340">
        <v>0</v>
      </c>
      <c r="AY121" s="340">
        <v>0</v>
      </c>
      <c r="AZ121" s="340">
        <v>0</v>
      </c>
      <c r="BA121" s="340">
        <v>0</v>
      </c>
      <c r="BB121" s="340">
        <v>0</v>
      </c>
      <c r="BC121" s="340">
        <v>0</v>
      </c>
      <c r="BD121" s="340">
        <v>0</v>
      </c>
      <c r="BE121" s="340">
        <v>0</v>
      </c>
      <c r="BF121" s="340">
        <v>0</v>
      </c>
      <c r="BG121" s="340">
        <v>0</v>
      </c>
      <c r="BH121" s="340">
        <v>0</v>
      </c>
      <c r="BI121" s="340">
        <v>0</v>
      </c>
      <c r="BJ121" s="340">
        <v>0</v>
      </c>
      <c r="BK121" s="340">
        <v>0</v>
      </c>
      <c r="BL121" s="340">
        <v>0</v>
      </c>
      <c r="BM121" s="340">
        <v>0</v>
      </c>
      <c r="BN121" s="340">
        <v>0</v>
      </c>
      <c r="BO121" s="340">
        <v>0</v>
      </c>
      <c r="BP121" s="350"/>
      <c r="BQ121" s="352"/>
    </row>
    <row r="122" spans="1:69" s="18" customFormat="1" hidden="1" outlineLevel="1" x14ac:dyDescent="0.15">
      <c r="A122" s="33" t="s">
        <v>86</v>
      </c>
      <c r="B122" s="331">
        <v>65</v>
      </c>
      <c r="C122" s="265">
        <f>B122*160</f>
        <v>10400</v>
      </c>
      <c r="D122" s="336" t="s">
        <v>91</v>
      </c>
      <c r="E122" s="336" t="s">
        <v>64</v>
      </c>
      <c r="F122" s="336" t="s">
        <v>91</v>
      </c>
      <c r="G122" s="340">
        <v>0</v>
      </c>
      <c r="H122" s="340">
        <v>0</v>
      </c>
      <c r="I122" s="340">
        <v>0</v>
      </c>
      <c r="J122" s="340">
        <v>0</v>
      </c>
      <c r="K122" s="340">
        <v>0</v>
      </c>
      <c r="L122" s="340">
        <v>0</v>
      </c>
      <c r="M122" s="340">
        <v>0</v>
      </c>
      <c r="N122" s="340">
        <v>0</v>
      </c>
      <c r="O122" s="340">
        <v>0</v>
      </c>
      <c r="P122" s="340">
        <v>0</v>
      </c>
      <c r="Q122" s="340">
        <v>0</v>
      </c>
      <c r="R122" s="340">
        <v>0</v>
      </c>
      <c r="S122" s="340">
        <v>0</v>
      </c>
      <c r="T122" s="340">
        <v>0</v>
      </c>
      <c r="U122" s="340">
        <v>0</v>
      </c>
      <c r="V122" s="340">
        <v>0</v>
      </c>
      <c r="W122" s="340">
        <v>0</v>
      </c>
      <c r="X122" s="340">
        <v>0</v>
      </c>
      <c r="Y122" s="340">
        <v>0</v>
      </c>
      <c r="Z122" s="340">
        <v>0</v>
      </c>
      <c r="AA122" s="340">
        <v>0</v>
      </c>
      <c r="AB122" s="340">
        <v>0</v>
      </c>
      <c r="AC122" s="340">
        <v>0</v>
      </c>
      <c r="AD122" s="340">
        <v>0</v>
      </c>
      <c r="AE122" s="340">
        <v>0</v>
      </c>
      <c r="AF122" s="340">
        <v>0</v>
      </c>
      <c r="AG122" s="340">
        <v>0</v>
      </c>
      <c r="AH122" s="340">
        <v>0</v>
      </c>
      <c r="AI122" s="340">
        <v>0</v>
      </c>
      <c r="AJ122" s="340">
        <v>0</v>
      </c>
      <c r="AK122" s="340">
        <v>0</v>
      </c>
      <c r="AL122" s="340">
        <v>0</v>
      </c>
      <c r="AM122" s="340">
        <v>0</v>
      </c>
      <c r="AN122" s="340">
        <v>0</v>
      </c>
      <c r="AO122" s="340">
        <v>0</v>
      </c>
      <c r="AP122" s="340">
        <v>0</v>
      </c>
      <c r="AQ122" s="340">
        <v>0</v>
      </c>
      <c r="AR122" s="340">
        <v>0</v>
      </c>
      <c r="AS122" s="340">
        <v>0</v>
      </c>
      <c r="AT122" s="340">
        <v>0</v>
      </c>
      <c r="AU122" s="340">
        <v>0</v>
      </c>
      <c r="AV122" s="340">
        <v>0</v>
      </c>
      <c r="AW122" s="340">
        <v>0</v>
      </c>
      <c r="AX122" s="340">
        <v>0</v>
      </c>
      <c r="AY122" s="340">
        <v>0</v>
      </c>
      <c r="AZ122" s="340">
        <v>0</v>
      </c>
      <c r="BA122" s="340">
        <v>0</v>
      </c>
      <c r="BB122" s="340">
        <v>0</v>
      </c>
      <c r="BC122" s="340">
        <v>0</v>
      </c>
      <c r="BD122" s="340">
        <v>0</v>
      </c>
      <c r="BE122" s="340">
        <v>0</v>
      </c>
      <c r="BF122" s="340">
        <v>0</v>
      </c>
      <c r="BG122" s="340">
        <v>0</v>
      </c>
      <c r="BH122" s="340">
        <v>0</v>
      </c>
      <c r="BI122" s="340">
        <v>0</v>
      </c>
      <c r="BJ122" s="340">
        <v>0</v>
      </c>
      <c r="BK122" s="340">
        <v>0</v>
      </c>
      <c r="BL122" s="340">
        <v>0</v>
      </c>
      <c r="BM122" s="340">
        <v>0</v>
      </c>
      <c r="BN122" s="340">
        <v>0</v>
      </c>
      <c r="BO122" s="340">
        <v>0</v>
      </c>
      <c r="BP122" s="350"/>
      <c r="BQ122" s="351"/>
    </row>
    <row r="123" spans="1:69" hidden="1" outlineLevel="1" x14ac:dyDescent="0.15">
      <c r="B123" s="331"/>
      <c r="C123" s="266"/>
      <c r="D123" s="337"/>
      <c r="E123" s="337"/>
      <c r="F123" s="337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0"/>
      <c r="T123" s="340"/>
      <c r="U123" s="340"/>
      <c r="V123" s="340"/>
      <c r="W123" s="340"/>
      <c r="X123" s="340"/>
      <c r="Y123" s="340"/>
      <c r="Z123" s="340"/>
      <c r="AA123" s="340"/>
      <c r="AB123" s="340"/>
      <c r="AC123" s="340"/>
      <c r="AD123" s="340"/>
      <c r="AE123" s="340"/>
      <c r="AF123" s="340"/>
      <c r="AG123" s="340"/>
      <c r="AH123" s="340"/>
      <c r="AI123" s="340"/>
      <c r="AJ123" s="340"/>
      <c r="AK123" s="340"/>
      <c r="AL123" s="340"/>
      <c r="AM123" s="340"/>
      <c r="AN123" s="340"/>
      <c r="AO123" s="340"/>
      <c r="AP123" s="340"/>
      <c r="AQ123" s="340"/>
      <c r="AR123" s="340"/>
      <c r="AS123" s="340"/>
      <c r="AT123" s="340"/>
      <c r="AU123" s="340"/>
      <c r="AV123" s="340"/>
      <c r="AW123" s="340"/>
      <c r="AX123" s="340"/>
      <c r="AY123" s="340"/>
      <c r="AZ123" s="340"/>
      <c r="BA123" s="340"/>
      <c r="BB123" s="340"/>
      <c r="BC123" s="340"/>
      <c r="BD123" s="340"/>
      <c r="BE123" s="340"/>
      <c r="BF123" s="340"/>
      <c r="BG123" s="340"/>
      <c r="BH123" s="340"/>
      <c r="BI123" s="340"/>
      <c r="BJ123" s="340"/>
      <c r="BK123" s="340"/>
      <c r="BL123" s="340"/>
      <c r="BM123" s="340"/>
      <c r="BN123" s="340"/>
      <c r="BO123" s="340"/>
      <c r="BP123" s="350"/>
      <c r="BQ123" s="352"/>
    </row>
    <row r="124" spans="1:69" hidden="1" outlineLevel="1" x14ac:dyDescent="0.15">
      <c r="A124" s="33" t="s">
        <v>58</v>
      </c>
      <c r="B124" s="331">
        <v>65000</v>
      </c>
      <c r="C124" s="265">
        <f>B124/12</f>
        <v>5416.666666666667</v>
      </c>
      <c r="D124" s="336" t="s">
        <v>64</v>
      </c>
      <c r="E124" s="336" t="s">
        <v>64</v>
      </c>
      <c r="F124" s="336" t="s">
        <v>64</v>
      </c>
      <c r="G124" s="340">
        <v>0</v>
      </c>
      <c r="H124" s="340">
        <v>0</v>
      </c>
      <c r="I124" s="340">
        <v>0</v>
      </c>
      <c r="J124" s="340">
        <v>0</v>
      </c>
      <c r="K124" s="340">
        <v>0</v>
      </c>
      <c r="L124" s="340">
        <v>0</v>
      </c>
      <c r="M124" s="340">
        <v>0</v>
      </c>
      <c r="N124" s="340">
        <v>0</v>
      </c>
      <c r="O124" s="340">
        <v>0</v>
      </c>
      <c r="P124" s="340">
        <v>0</v>
      </c>
      <c r="Q124" s="340">
        <v>0</v>
      </c>
      <c r="R124" s="340">
        <v>0</v>
      </c>
      <c r="S124" s="340">
        <v>0</v>
      </c>
      <c r="T124" s="340">
        <v>0</v>
      </c>
      <c r="U124" s="340">
        <v>0</v>
      </c>
      <c r="V124" s="340">
        <v>0</v>
      </c>
      <c r="W124" s="340">
        <v>0</v>
      </c>
      <c r="X124" s="340">
        <v>0</v>
      </c>
      <c r="Y124" s="340">
        <v>0</v>
      </c>
      <c r="Z124" s="340">
        <v>0</v>
      </c>
      <c r="AA124" s="340">
        <v>0</v>
      </c>
      <c r="AB124" s="340">
        <v>0</v>
      </c>
      <c r="AC124" s="340">
        <v>0</v>
      </c>
      <c r="AD124" s="340">
        <v>0</v>
      </c>
      <c r="AE124" s="340">
        <v>0</v>
      </c>
      <c r="AF124" s="340">
        <v>0</v>
      </c>
      <c r="AG124" s="340">
        <v>0</v>
      </c>
      <c r="AH124" s="340">
        <v>0</v>
      </c>
      <c r="AI124" s="340">
        <v>0</v>
      </c>
      <c r="AJ124" s="340">
        <v>0</v>
      </c>
      <c r="AK124" s="340">
        <v>0</v>
      </c>
      <c r="AL124" s="340">
        <v>0</v>
      </c>
      <c r="AM124" s="340">
        <v>0</v>
      </c>
      <c r="AN124" s="340">
        <v>0</v>
      </c>
      <c r="AO124" s="340">
        <v>0</v>
      </c>
      <c r="AP124" s="340">
        <v>0</v>
      </c>
      <c r="AQ124" s="340">
        <v>0</v>
      </c>
      <c r="AR124" s="340">
        <v>0</v>
      </c>
      <c r="AS124" s="340">
        <v>0</v>
      </c>
      <c r="AT124" s="340">
        <v>0</v>
      </c>
      <c r="AU124" s="340">
        <v>0</v>
      </c>
      <c r="AV124" s="340">
        <v>0</v>
      </c>
      <c r="AW124" s="340">
        <v>0</v>
      </c>
      <c r="AX124" s="340">
        <v>0</v>
      </c>
      <c r="AY124" s="340">
        <v>0</v>
      </c>
      <c r="AZ124" s="340">
        <v>0</v>
      </c>
      <c r="BA124" s="340">
        <v>0</v>
      </c>
      <c r="BB124" s="340">
        <v>0</v>
      </c>
      <c r="BC124" s="340">
        <v>0</v>
      </c>
      <c r="BD124" s="340">
        <v>0</v>
      </c>
      <c r="BE124" s="340">
        <v>0</v>
      </c>
      <c r="BF124" s="340">
        <v>0</v>
      </c>
      <c r="BG124" s="340">
        <v>0</v>
      </c>
      <c r="BH124" s="340">
        <v>0</v>
      </c>
      <c r="BI124" s="340">
        <v>0</v>
      </c>
      <c r="BJ124" s="340">
        <v>0</v>
      </c>
      <c r="BK124" s="340">
        <v>0</v>
      </c>
      <c r="BL124" s="340">
        <v>0</v>
      </c>
      <c r="BM124" s="340">
        <v>0</v>
      </c>
      <c r="BN124" s="340">
        <v>0</v>
      </c>
      <c r="BO124" s="340">
        <v>0</v>
      </c>
      <c r="BP124" s="350"/>
      <c r="BQ124" s="352"/>
    </row>
    <row r="125" spans="1:69" s="18" customFormat="1" hidden="1" outlineLevel="1" x14ac:dyDescent="0.15">
      <c r="A125" s="33" t="s">
        <v>86</v>
      </c>
      <c r="B125" s="331">
        <v>50</v>
      </c>
      <c r="C125" s="265">
        <f>B125*160</f>
        <v>8000</v>
      </c>
      <c r="D125" s="336" t="s">
        <v>91</v>
      </c>
      <c r="E125" s="336" t="s">
        <v>64</v>
      </c>
      <c r="F125" s="336" t="s">
        <v>64</v>
      </c>
      <c r="G125" s="340">
        <v>0</v>
      </c>
      <c r="H125" s="340">
        <v>0</v>
      </c>
      <c r="I125" s="340">
        <v>0</v>
      </c>
      <c r="J125" s="340">
        <v>0</v>
      </c>
      <c r="K125" s="340">
        <v>0</v>
      </c>
      <c r="L125" s="340">
        <v>0</v>
      </c>
      <c r="M125" s="340">
        <v>0</v>
      </c>
      <c r="N125" s="340">
        <v>0</v>
      </c>
      <c r="O125" s="340">
        <v>0</v>
      </c>
      <c r="P125" s="340">
        <v>0</v>
      </c>
      <c r="Q125" s="340">
        <v>0</v>
      </c>
      <c r="R125" s="340">
        <v>0</v>
      </c>
      <c r="S125" s="340">
        <v>0</v>
      </c>
      <c r="T125" s="340">
        <v>0</v>
      </c>
      <c r="U125" s="340">
        <v>0</v>
      </c>
      <c r="V125" s="340">
        <v>0</v>
      </c>
      <c r="W125" s="340">
        <v>0</v>
      </c>
      <c r="X125" s="340">
        <v>0</v>
      </c>
      <c r="Y125" s="340">
        <v>0</v>
      </c>
      <c r="Z125" s="340">
        <v>0</v>
      </c>
      <c r="AA125" s="340">
        <v>0</v>
      </c>
      <c r="AB125" s="340">
        <v>0</v>
      </c>
      <c r="AC125" s="340">
        <v>0</v>
      </c>
      <c r="AD125" s="340">
        <v>0</v>
      </c>
      <c r="AE125" s="340">
        <v>0</v>
      </c>
      <c r="AF125" s="340">
        <v>0</v>
      </c>
      <c r="AG125" s="340">
        <v>0</v>
      </c>
      <c r="AH125" s="340">
        <v>0</v>
      </c>
      <c r="AI125" s="340">
        <v>0</v>
      </c>
      <c r="AJ125" s="340">
        <v>0</v>
      </c>
      <c r="AK125" s="340">
        <v>0</v>
      </c>
      <c r="AL125" s="340">
        <v>0</v>
      </c>
      <c r="AM125" s="340">
        <v>0</v>
      </c>
      <c r="AN125" s="340">
        <v>0</v>
      </c>
      <c r="AO125" s="340">
        <v>0</v>
      </c>
      <c r="AP125" s="340">
        <v>0</v>
      </c>
      <c r="AQ125" s="340">
        <v>0</v>
      </c>
      <c r="AR125" s="340">
        <v>0</v>
      </c>
      <c r="AS125" s="340">
        <v>0</v>
      </c>
      <c r="AT125" s="340">
        <v>0</v>
      </c>
      <c r="AU125" s="340">
        <v>0</v>
      </c>
      <c r="AV125" s="340">
        <v>0</v>
      </c>
      <c r="AW125" s="340">
        <v>0</v>
      </c>
      <c r="AX125" s="340">
        <v>0</v>
      </c>
      <c r="AY125" s="340">
        <v>0</v>
      </c>
      <c r="AZ125" s="340">
        <v>0</v>
      </c>
      <c r="BA125" s="340">
        <v>0</v>
      </c>
      <c r="BB125" s="340">
        <v>0</v>
      </c>
      <c r="BC125" s="340">
        <v>0</v>
      </c>
      <c r="BD125" s="340">
        <v>0</v>
      </c>
      <c r="BE125" s="340">
        <v>0</v>
      </c>
      <c r="BF125" s="340">
        <v>0</v>
      </c>
      <c r="BG125" s="340">
        <v>0</v>
      </c>
      <c r="BH125" s="340">
        <v>0</v>
      </c>
      <c r="BI125" s="340">
        <v>0</v>
      </c>
      <c r="BJ125" s="340">
        <v>0</v>
      </c>
      <c r="BK125" s="340">
        <v>0</v>
      </c>
      <c r="BL125" s="340">
        <v>0</v>
      </c>
      <c r="BM125" s="340">
        <v>0</v>
      </c>
      <c r="BN125" s="340">
        <v>0</v>
      </c>
      <c r="BO125" s="340">
        <v>0</v>
      </c>
      <c r="BP125" s="350"/>
      <c r="BQ125" s="351"/>
    </row>
    <row r="126" spans="1:69" hidden="1" outlineLevel="1" x14ac:dyDescent="0.15">
      <c r="B126" s="331"/>
      <c r="C126" s="266"/>
      <c r="D126" s="337"/>
      <c r="E126" s="337"/>
      <c r="F126" s="337"/>
      <c r="G126" s="340"/>
      <c r="H126" s="340"/>
      <c r="I126" s="340"/>
      <c r="J126" s="340"/>
      <c r="K126" s="340"/>
      <c r="L126" s="340"/>
      <c r="M126" s="340"/>
      <c r="N126" s="340"/>
      <c r="O126" s="340"/>
      <c r="P126" s="340"/>
      <c r="Q126" s="340"/>
      <c r="R126" s="340"/>
      <c r="S126" s="340"/>
      <c r="T126" s="340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340"/>
      <c r="AI126" s="340"/>
      <c r="AJ126" s="340"/>
      <c r="AK126" s="340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0"/>
      <c r="BB126" s="340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50"/>
      <c r="BQ126" s="352"/>
    </row>
    <row r="127" spans="1:69" hidden="1" outlineLevel="1" x14ac:dyDescent="0.15">
      <c r="A127" s="33" t="s">
        <v>59</v>
      </c>
      <c r="B127" s="331">
        <v>80000</v>
      </c>
      <c r="C127" s="265">
        <f>B127/12</f>
        <v>6666.666666666667</v>
      </c>
      <c r="D127" s="336" t="s">
        <v>64</v>
      </c>
      <c r="E127" s="336" t="s">
        <v>64</v>
      </c>
      <c r="F127" s="336" t="s">
        <v>64</v>
      </c>
      <c r="G127" s="340">
        <v>0</v>
      </c>
      <c r="H127" s="340">
        <v>0</v>
      </c>
      <c r="I127" s="340">
        <v>0</v>
      </c>
      <c r="J127" s="340">
        <v>0</v>
      </c>
      <c r="K127" s="340">
        <v>0</v>
      </c>
      <c r="L127" s="340">
        <v>0</v>
      </c>
      <c r="M127" s="340">
        <v>0</v>
      </c>
      <c r="N127" s="340">
        <v>0</v>
      </c>
      <c r="O127" s="340">
        <v>0</v>
      </c>
      <c r="P127" s="340">
        <v>0</v>
      </c>
      <c r="Q127" s="340">
        <v>0</v>
      </c>
      <c r="R127" s="340">
        <v>0</v>
      </c>
      <c r="S127" s="340">
        <v>0</v>
      </c>
      <c r="T127" s="340">
        <v>0</v>
      </c>
      <c r="U127" s="340">
        <v>0</v>
      </c>
      <c r="V127" s="340">
        <v>0</v>
      </c>
      <c r="W127" s="340">
        <v>0</v>
      </c>
      <c r="X127" s="340">
        <v>0</v>
      </c>
      <c r="Y127" s="340">
        <v>0</v>
      </c>
      <c r="Z127" s="340">
        <v>0</v>
      </c>
      <c r="AA127" s="340">
        <v>0</v>
      </c>
      <c r="AB127" s="340">
        <v>0</v>
      </c>
      <c r="AC127" s="340">
        <v>0</v>
      </c>
      <c r="AD127" s="340">
        <v>0</v>
      </c>
      <c r="AE127" s="340">
        <v>0</v>
      </c>
      <c r="AF127" s="340">
        <v>0</v>
      </c>
      <c r="AG127" s="340">
        <v>0</v>
      </c>
      <c r="AH127" s="340">
        <v>0</v>
      </c>
      <c r="AI127" s="340">
        <v>0</v>
      </c>
      <c r="AJ127" s="340">
        <v>0</v>
      </c>
      <c r="AK127" s="340">
        <v>0</v>
      </c>
      <c r="AL127" s="340">
        <v>0</v>
      </c>
      <c r="AM127" s="340">
        <v>0</v>
      </c>
      <c r="AN127" s="340">
        <v>0</v>
      </c>
      <c r="AO127" s="340">
        <v>0</v>
      </c>
      <c r="AP127" s="340">
        <v>0</v>
      </c>
      <c r="AQ127" s="340">
        <v>0</v>
      </c>
      <c r="AR127" s="340">
        <v>0</v>
      </c>
      <c r="AS127" s="340">
        <v>0</v>
      </c>
      <c r="AT127" s="340">
        <v>0</v>
      </c>
      <c r="AU127" s="340">
        <v>0</v>
      </c>
      <c r="AV127" s="340">
        <v>0</v>
      </c>
      <c r="AW127" s="340">
        <v>0</v>
      </c>
      <c r="AX127" s="340">
        <v>0</v>
      </c>
      <c r="AY127" s="340">
        <v>0</v>
      </c>
      <c r="AZ127" s="340">
        <v>0</v>
      </c>
      <c r="BA127" s="340">
        <v>0</v>
      </c>
      <c r="BB127" s="340">
        <v>0</v>
      </c>
      <c r="BC127" s="340">
        <v>0</v>
      </c>
      <c r="BD127" s="340">
        <v>0</v>
      </c>
      <c r="BE127" s="340">
        <v>0</v>
      </c>
      <c r="BF127" s="340">
        <v>0</v>
      </c>
      <c r="BG127" s="340">
        <v>0</v>
      </c>
      <c r="BH127" s="340">
        <v>0</v>
      </c>
      <c r="BI127" s="340">
        <v>0</v>
      </c>
      <c r="BJ127" s="340">
        <v>0</v>
      </c>
      <c r="BK127" s="340">
        <v>0</v>
      </c>
      <c r="BL127" s="340">
        <v>0</v>
      </c>
      <c r="BM127" s="340">
        <v>0</v>
      </c>
      <c r="BN127" s="340">
        <v>0</v>
      </c>
      <c r="BO127" s="340">
        <v>0</v>
      </c>
      <c r="BP127" s="350"/>
      <c r="BQ127" s="352"/>
    </row>
    <row r="128" spans="1:69" hidden="1" outlineLevel="1" x14ac:dyDescent="0.15">
      <c r="A128" s="33" t="s">
        <v>86</v>
      </c>
      <c r="B128" s="331">
        <v>65</v>
      </c>
      <c r="C128" s="265">
        <f>B128*160</f>
        <v>10400</v>
      </c>
      <c r="D128" s="336" t="s">
        <v>91</v>
      </c>
      <c r="E128" s="336" t="s">
        <v>64</v>
      </c>
      <c r="F128" s="336" t="s">
        <v>64</v>
      </c>
      <c r="G128" s="340">
        <v>0</v>
      </c>
      <c r="H128" s="340">
        <v>0</v>
      </c>
      <c r="I128" s="340">
        <v>0</v>
      </c>
      <c r="J128" s="340">
        <v>0</v>
      </c>
      <c r="K128" s="340">
        <v>0</v>
      </c>
      <c r="L128" s="340">
        <v>0</v>
      </c>
      <c r="M128" s="340">
        <v>0</v>
      </c>
      <c r="N128" s="340">
        <v>0</v>
      </c>
      <c r="O128" s="340">
        <v>0</v>
      </c>
      <c r="P128" s="340">
        <v>0</v>
      </c>
      <c r="Q128" s="340">
        <v>0</v>
      </c>
      <c r="R128" s="340">
        <v>0</v>
      </c>
      <c r="S128" s="340">
        <v>0</v>
      </c>
      <c r="T128" s="340">
        <v>0</v>
      </c>
      <c r="U128" s="340">
        <v>0</v>
      </c>
      <c r="V128" s="340">
        <v>0</v>
      </c>
      <c r="W128" s="340">
        <v>0</v>
      </c>
      <c r="X128" s="340">
        <v>0</v>
      </c>
      <c r="Y128" s="340">
        <v>0</v>
      </c>
      <c r="Z128" s="340">
        <v>0</v>
      </c>
      <c r="AA128" s="340">
        <v>0</v>
      </c>
      <c r="AB128" s="340">
        <v>0</v>
      </c>
      <c r="AC128" s="340">
        <v>0</v>
      </c>
      <c r="AD128" s="340">
        <v>0</v>
      </c>
      <c r="AE128" s="340">
        <v>0</v>
      </c>
      <c r="AF128" s="340">
        <v>0</v>
      </c>
      <c r="AG128" s="340">
        <v>0</v>
      </c>
      <c r="AH128" s="340">
        <v>0</v>
      </c>
      <c r="AI128" s="340">
        <v>0</v>
      </c>
      <c r="AJ128" s="340">
        <v>0</v>
      </c>
      <c r="AK128" s="340">
        <v>0</v>
      </c>
      <c r="AL128" s="340">
        <v>0</v>
      </c>
      <c r="AM128" s="340">
        <v>0</v>
      </c>
      <c r="AN128" s="340">
        <v>0</v>
      </c>
      <c r="AO128" s="340">
        <v>0</v>
      </c>
      <c r="AP128" s="340">
        <v>0</v>
      </c>
      <c r="AQ128" s="340">
        <v>0</v>
      </c>
      <c r="AR128" s="340">
        <v>0</v>
      </c>
      <c r="AS128" s="340">
        <v>0</v>
      </c>
      <c r="AT128" s="340">
        <v>0</v>
      </c>
      <c r="AU128" s="340">
        <v>0</v>
      </c>
      <c r="AV128" s="340">
        <v>0</v>
      </c>
      <c r="AW128" s="340">
        <v>0</v>
      </c>
      <c r="AX128" s="340">
        <v>0</v>
      </c>
      <c r="AY128" s="340">
        <v>0</v>
      </c>
      <c r="AZ128" s="340">
        <v>0</v>
      </c>
      <c r="BA128" s="340">
        <v>0</v>
      </c>
      <c r="BB128" s="340">
        <v>0</v>
      </c>
      <c r="BC128" s="340">
        <v>0</v>
      </c>
      <c r="BD128" s="340">
        <v>0</v>
      </c>
      <c r="BE128" s="340">
        <v>0</v>
      </c>
      <c r="BF128" s="340">
        <v>0</v>
      </c>
      <c r="BG128" s="340">
        <v>0</v>
      </c>
      <c r="BH128" s="340">
        <v>0</v>
      </c>
      <c r="BI128" s="340">
        <v>0</v>
      </c>
      <c r="BJ128" s="340">
        <v>0</v>
      </c>
      <c r="BK128" s="340">
        <v>0</v>
      </c>
      <c r="BL128" s="340">
        <v>0</v>
      </c>
      <c r="BM128" s="340">
        <v>0</v>
      </c>
      <c r="BN128" s="340">
        <v>0</v>
      </c>
      <c r="BO128" s="340">
        <v>0</v>
      </c>
      <c r="BP128" s="350"/>
      <c r="BQ128" s="352"/>
    </row>
    <row r="129" spans="1:69" hidden="1" outlineLevel="1" x14ac:dyDescent="0.15">
      <c r="B129" s="331"/>
      <c r="C129" s="266"/>
      <c r="D129" s="337"/>
      <c r="E129" s="337"/>
      <c r="F129" s="337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0"/>
      <c r="T129" s="340"/>
      <c r="U129" s="340"/>
      <c r="V129" s="340"/>
      <c r="W129" s="340"/>
      <c r="X129" s="340"/>
      <c r="Y129" s="340"/>
      <c r="Z129" s="340"/>
      <c r="AA129" s="340"/>
      <c r="AB129" s="340"/>
      <c r="AC129" s="340"/>
      <c r="AD129" s="340"/>
      <c r="AE129" s="340"/>
      <c r="AF129" s="340"/>
      <c r="AG129" s="340"/>
      <c r="AH129" s="340"/>
      <c r="AI129" s="340"/>
      <c r="AJ129" s="340"/>
      <c r="AK129" s="340"/>
      <c r="AL129" s="340"/>
      <c r="AM129" s="340"/>
      <c r="AN129" s="340"/>
      <c r="AO129" s="340"/>
      <c r="AP129" s="340"/>
      <c r="AQ129" s="340"/>
      <c r="AR129" s="340"/>
      <c r="AS129" s="340"/>
      <c r="AT129" s="340"/>
      <c r="AU129" s="340"/>
      <c r="AV129" s="340"/>
      <c r="AW129" s="340"/>
      <c r="AX129" s="340"/>
      <c r="AY129" s="340"/>
      <c r="AZ129" s="340"/>
      <c r="BA129" s="340"/>
      <c r="BB129" s="340"/>
      <c r="BC129" s="340"/>
      <c r="BD129" s="340"/>
      <c r="BE129" s="340"/>
      <c r="BF129" s="340"/>
      <c r="BG129" s="340"/>
      <c r="BH129" s="340"/>
      <c r="BI129" s="340"/>
      <c r="BJ129" s="340"/>
      <c r="BK129" s="340"/>
      <c r="BL129" s="340"/>
      <c r="BM129" s="340"/>
      <c r="BN129" s="340"/>
      <c r="BO129" s="340"/>
      <c r="BP129" s="350"/>
      <c r="BQ129" s="352"/>
    </row>
    <row r="130" spans="1:69" hidden="1" outlineLevel="1" x14ac:dyDescent="0.15">
      <c r="A130" s="33" t="s">
        <v>60</v>
      </c>
      <c r="B130" s="331">
        <v>50000</v>
      </c>
      <c r="C130" s="265">
        <f>B130/12</f>
        <v>4166.666666666667</v>
      </c>
      <c r="D130" s="336" t="s">
        <v>64</v>
      </c>
      <c r="E130" s="336" t="s">
        <v>64</v>
      </c>
      <c r="F130" s="336" t="s">
        <v>64</v>
      </c>
      <c r="G130" s="340">
        <v>0</v>
      </c>
      <c r="H130" s="340">
        <v>0</v>
      </c>
      <c r="I130" s="340">
        <v>0</v>
      </c>
      <c r="J130" s="340">
        <v>0</v>
      </c>
      <c r="K130" s="340">
        <v>0</v>
      </c>
      <c r="L130" s="340">
        <v>0</v>
      </c>
      <c r="M130" s="340">
        <v>0</v>
      </c>
      <c r="N130" s="340">
        <v>0</v>
      </c>
      <c r="O130" s="340">
        <v>0</v>
      </c>
      <c r="P130" s="340">
        <v>0</v>
      </c>
      <c r="Q130" s="340">
        <v>0</v>
      </c>
      <c r="R130" s="340">
        <v>0</v>
      </c>
      <c r="S130" s="340">
        <v>0</v>
      </c>
      <c r="T130" s="340">
        <v>0</v>
      </c>
      <c r="U130" s="340">
        <v>0</v>
      </c>
      <c r="V130" s="340">
        <v>0</v>
      </c>
      <c r="W130" s="340">
        <v>0</v>
      </c>
      <c r="X130" s="340">
        <v>0</v>
      </c>
      <c r="Y130" s="340">
        <v>0</v>
      </c>
      <c r="Z130" s="340">
        <v>0</v>
      </c>
      <c r="AA130" s="340">
        <v>0</v>
      </c>
      <c r="AB130" s="340">
        <v>0</v>
      </c>
      <c r="AC130" s="340">
        <v>0</v>
      </c>
      <c r="AD130" s="340">
        <v>0</v>
      </c>
      <c r="AE130" s="340">
        <v>0</v>
      </c>
      <c r="AF130" s="340">
        <v>0</v>
      </c>
      <c r="AG130" s="340">
        <v>0</v>
      </c>
      <c r="AH130" s="340">
        <v>0</v>
      </c>
      <c r="AI130" s="340">
        <v>0</v>
      </c>
      <c r="AJ130" s="340">
        <v>0</v>
      </c>
      <c r="AK130" s="340">
        <v>0</v>
      </c>
      <c r="AL130" s="340">
        <v>0</v>
      </c>
      <c r="AM130" s="340">
        <v>0</v>
      </c>
      <c r="AN130" s="340">
        <v>0</v>
      </c>
      <c r="AO130" s="340">
        <v>0</v>
      </c>
      <c r="AP130" s="340">
        <v>0</v>
      </c>
      <c r="AQ130" s="340">
        <v>0</v>
      </c>
      <c r="AR130" s="340">
        <v>0</v>
      </c>
      <c r="AS130" s="340">
        <v>0</v>
      </c>
      <c r="AT130" s="340">
        <v>0</v>
      </c>
      <c r="AU130" s="340">
        <v>0</v>
      </c>
      <c r="AV130" s="340">
        <v>0</v>
      </c>
      <c r="AW130" s="340">
        <v>0</v>
      </c>
      <c r="AX130" s="340">
        <v>0</v>
      </c>
      <c r="AY130" s="340">
        <v>0</v>
      </c>
      <c r="AZ130" s="340">
        <v>0</v>
      </c>
      <c r="BA130" s="340">
        <v>0</v>
      </c>
      <c r="BB130" s="340">
        <v>0</v>
      </c>
      <c r="BC130" s="340">
        <v>0</v>
      </c>
      <c r="BD130" s="340">
        <v>0</v>
      </c>
      <c r="BE130" s="340">
        <v>0</v>
      </c>
      <c r="BF130" s="340">
        <v>0</v>
      </c>
      <c r="BG130" s="340">
        <v>0</v>
      </c>
      <c r="BH130" s="340">
        <v>0</v>
      </c>
      <c r="BI130" s="340">
        <v>0</v>
      </c>
      <c r="BJ130" s="340">
        <v>0</v>
      </c>
      <c r="BK130" s="340">
        <v>0</v>
      </c>
      <c r="BL130" s="340">
        <v>0</v>
      </c>
      <c r="BM130" s="340">
        <v>0</v>
      </c>
      <c r="BN130" s="340">
        <v>0</v>
      </c>
      <c r="BO130" s="340">
        <v>0</v>
      </c>
      <c r="BP130" s="350"/>
      <c r="BQ130" s="352"/>
    </row>
    <row r="131" spans="1:69" s="18" customFormat="1" hidden="1" outlineLevel="1" x14ac:dyDescent="0.15">
      <c r="A131" s="33" t="s">
        <v>86</v>
      </c>
      <c r="B131" s="331">
        <v>35</v>
      </c>
      <c r="C131" s="265">
        <f>B131*160</f>
        <v>5600</v>
      </c>
      <c r="D131" s="336" t="s">
        <v>64</v>
      </c>
      <c r="E131" s="336" t="s">
        <v>64</v>
      </c>
      <c r="F131" s="336" t="s">
        <v>64</v>
      </c>
      <c r="G131" s="340">
        <v>0</v>
      </c>
      <c r="H131" s="340">
        <v>0</v>
      </c>
      <c r="I131" s="340">
        <v>0</v>
      </c>
      <c r="J131" s="340">
        <v>0</v>
      </c>
      <c r="K131" s="340">
        <v>0</v>
      </c>
      <c r="L131" s="340">
        <v>0</v>
      </c>
      <c r="M131" s="340">
        <v>0</v>
      </c>
      <c r="N131" s="340">
        <v>0</v>
      </c>
      <c r="O131" s="340">
        <v>0</v>
      </c>
      <c r="P131" s="340">
        <v>0</v>
      </c>
      <c r="Q131" s="340">
        <v>0</v>
      </c>
      <c r="R131" s="340">
        <v>0</v>
      </c>
      <c r="S131" s="340">
        <v>0</v>
      </c>
      <c r="T131" s="340">
        <v>0</v>
      </c>
      <c r="U131" s="340">
        <v>0</v>
      </c>
      <c r="V131" s="340">
        <v>0</v>
      </c>
      <c r="W131" s="340">
        <v>0</v>
      </c>
      <c r="X131" s="340">
        <v>0</v>
      </c>
      <c r="Y131" s="340">
        <v>0</v>
      </c>
      <c r="Z131" s="340">
        <v>0</v>
      </c>
      <c r="AA131" s="340">
        <v>0</v>
      </c>
      <c r="AB131" s="340">
        <v>0</v>
      </c>
      <c r="AC131" s="340">
        <v>0</v>
      </c>
      <c r="AD131" s="340">
        <v>0</v>
      </c>
      <c r="AE131" s="340">
        <v>0</v>
      </c>
      <c r="AF131" s="340">
        <v>0</v>
      </c>
      <c r="AG131" s="340">
        <v>0</v>
      </c>
      <c r="AH131" s="340">
        <v>0</v>
      </c>
      <c r="AI131" s="340">
        <v>0</v>
      </c>
      <c r="AJ131" s="340">
        <v>0</v>
      </c>
      <c r="AK131" s="340">
        <v>0</v>
      </c>
      <c r="AL131" s="340">
        <v>0</v>
      </c>
      <c r="AM131" s="340">
        <v>0</v>
      </c>
      <c r="AN131" s="340">
        <v>0</v>
      </c>
      <c r="AO131" s="340">
        <v>0</v>
      </c>
      <c r="AP131" s="340">
        <v>0</v>
      </c>
      <c r="AQ131" s="340">
        <v>0</v>
      </c>
      <c r="AR131" s="340">
        <v>0</v>
      </c>
      <c r="AS131" s="340">
        <v>0</v>
      </c>
      <c r="AT131" s="340">
        <v>0</v>
      </c>
      <c r="AU131" s="340">
        <v>0</v>
      </c>
      <c r="AV131" s="340">
        <v>0</v>
      </c>
      <c r="AW131" s="340">
        <v>0</v>
      </c>
      <c r="AX131" s="340">
        <v>0</v>
      </c>
      <c r="AY131" s="340">
        <v>0</v>
      </c>
      <c r="AZ131" s="340">
        <v>0</v>
      </c>
      <c r="BA131" s="340">
        <v>0</v>
      </c>
      <c r="BB131" s="340">
        <v>0</v>
      </c>
      <c r="BC131" s="340">
        <v>0</v>
      </c>
      <c r="BD131" s="340">
        <v>0</v>
      </c>
      <c r="BE131" s="340">
        <v>0</v>
      </c>
      <c r="BF131" s="340">
        <v>0</v>
      </c>
      <c r="BG131" s="340">
        <v>0</v>
      </c>
      <c r="BH131" s="340">
        <v>0</v>
      </c>
      <c r="BI131" s="340">
        <v>0</v>
      </c>
      <c r="BJ131" s="340">
        <v>0</v>
      </c>
      <c r="BK131" s="340">
        <v>0</v>
      </c>
      <c r="BL131" s="340">
        <v>0</v>
      </c>
      <c r="BM131" s="340">
        <v>0</v>
      </c>
      <c r="BN131" s="340">
        <v>0</v>
      </c>
      <c r="BO131" s="340">
        <v>0</v>
      </c>
      <c r="BP131" s="350"/>
      <c r="BQ131" s="351"/>
    </row>
    <row r="132" spans="1:69" hidden="1" outlineLevel="1" x14ac:dyDescent="0.15">
      <c r="B132" s="21"/>
      <c r="C132" s="266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9"/>
      <c r="E134" s="269"/>
      <c r="F134" s="269"/>
      <c r="G134" s="270">
        <f t="shared" ref="G134:AL134" si="31">G86+G89+G92+G95+G98+G101+G104+G107+G110+G113+G116+G119+G122+G125+G128+G131</f>
        <v>0</v>
      </c>
      <c r="H134" s="270">
        <f t="shared" si="31"/>
        <v>0</v>
      </c>
      <c r="I134" s="270">
        <f t="shared" si="31"/>
        <v>0</v>
      </c>
      <c r="J134" s="270">
        <f t="shared" si="31"/>
        <v>0</v>
      </c>
      <c r="K134" s="270">
        <f t="shared" si="31"/>
        <v>0</v>
      </c>
      <c r="L134" s="270">
        <f t="shared" si="31"/>
        <v>0</v>
      </c>
      <c r="M134" s="270">
        <f t="shared" si="31"/>
        <v>0</v>
      </c>
      <c r="N134" s="270">
        <f t="shared" si="31"/>
        <v>0</v>
      </c>
      <c r="O134" s="270">
        <f t="shared" si="31"/>
        <v>0</v>
      </c>
      <c r="P134" s="270">
        <f t="shared" si="31"/>
        <v>0</v>
      </c>
      <c r="Q134" s="270">
        <f t="shared" si="31"/>
        <v>0</v>
      </c>
      <c r="R134" s="270">
        <f t="shared" si="31"/>
        <v>0</v>
      </c>
      <c r="S134" s="270">
        <f t="shared" si="31"/>
        <v>0</v>
      </c>
      <c r="T134" s="270">
        <f t="shared" si="31"/>
        <v>0</v>
      </c>
      <c r="U134" s="270">
        <f t="shared" si="31"/>
        <v>0</v>
      </c>
      <c r="V134" s="270">
        <f t="shared" si="31"/>
        <v>0</v>
      </c>
      <c r="W134" s="270">
        <f t="shared" si="31"/>
        <v>0</v>
      </c>
      <c r="X134" s="270">
        <f t="shared" si="31"/>
        <v>0</v>
      </c>
      <c r="Y134" s="270">
        <f t="shared" si="31"/>
        <v>0</v>
      </c>
      <c r="Z134" s="270">
        <f t="shared" si="31"/>
        <v>0</v>
      </c>
      <c r="AA134" s="270">
        <f t="shared" si="31"/>
        <v>0</v>
      </c>
      <c r="AB134" s="270">
        <f t="shared" si="31"/>
        <v>0</v>
      </c>
      <c r="AC134" s="270">
        <f t="shared" si="31"/>
        <v>0</v>
      </c>
      <c r="AD134" s="270">
        <f t="shared" si="31"/>
        <v>0</v>
      </c>
      <c r="AE134" s="270">
        <f t="shared" si="31"/>
        <v>0</v>
      </c>
      <c r="AF134" s="270">
        <f t="shared" si="31"/>
        <v>0</v>
      </c>
      <c r="AG134" s="270">
        <f t="shared" si="31"/>
        <v>0</v>
      </c>
      <c r="AH134" s="270">
        <f t="shared" si="31"/>
        <v>0</v>
      </c>
      <c r="AI134" s="270">
        <f t="shared" si="31"/>
        <v>0</v>
      </c>
      <c r="AJ134" s="270">
        <f t="shared" si="31"/>
        <v>0</v>
      </c>
      <c r="AK134" s="270">
        <f t="shared" si="31"/>
        <v>0</v>
      </c>
      <c r="AL134" s="270">
        <f t="shared" si="31"/>
        <v>0</v>
      </c>
      <c r="AM134" s="270">
        <f t="shared" ref="AM134:BO134" si="32">AM86+AM89+AM92+AM95+AM98+AM101+AM104+AM107+AM110+AM113+AM116+AM119+AM122+AM125+AM128+AM131</f>
        <v>0</v>
      </c>
      <c r="AN134" s="270">
        <f t="shared" si="32"/>
        <v>0</v>
      </c>
      <c r="AO134" s="270">
        <f t="shared" si="32"/>
        <v>0</v>
      </c>
      <c r="AP134" s="270">
        <f t="shared" si="32"/>
        <v>0</v>
      </c>
      <c r="AQ134" s="270">
        <f t="shared" si="32"/>
        <v>0</v>
      </c>
      <c r="AR134" s="270">
        <f t="shared" si="32"/>
        <v>0</v>
      </c>
      <c r="AS134" s="270">
        <f t="shared" si="32"/>
        <v>0</v>
      </c>
      <c r="AT134" s="270">
        <f t="shared" si="32"/>
        <v>0</v>
      </c>
      <c r="AU134" s="270">
        <f t="shared" si="32"/>
        <v>0</v>
      </c>
      <c r="AV134" s="270">
        <f t="shared" si="32"/>
        <v>0</v>
      </c>
      <c r="AW134" s="270">
        <f t="shared" si="32"/>
        <v>0</v>
      </c>
      <c r="AX134" s="270">
        <f t="shared" si="32"/>
        <v>0</v>
      </c>
      <c r="AY134" s="270">
        <f t="shared" si="32"/>
        <v>0</v>
      </c>
      <c r="AZ134" s="270">
        <f t="shared" si="32"/>
        <v>0</v>
      </c>
      <c r="BA134" s="270">
        <f t="shared" si="32"/>
        <v>0</v>
      </c>
      <c r="BB134" s="270">
        <f t="shared" si="32"/>
        <v>0</v>
      </c>
      <c r="BC134" s="270">
        <f t="shared" si="32"/>
        <v>0</v>
      </c>
      <c r="BD134" s="270">
        <f t="shared" si="32"/>
        <v>0</v>
      </c>
      <c r="BE134" s="270">
        <f t="shared" si="32"/>
        <v>0</v>
      </c>
      <c r="BF134" s="270">
        <f t="shared" si="32"/>
        <v>0</v>
      </c>
      <c r="BG134" s="270">
        <f t="shared" si="32"/>
        <v>0</v>
      </c>
      <c r="BH134" s="270">
        <f t="shared" si="32"/>
        <v>0</v>
      </c>
      <c r="BI134" s="270">
        <f t="shared" si="32"/>
        <v>0</v>
      </c>
      <c r="BJ134" s="270">
        <f t="shared" si="32"/>
        <v>0</v>
      </c>
      <c r="BK134" s="270">
        <f t="shared" si="32"/>
        <v>0</v>
      </c>
      <c r="BL134" s="270">
        <f t="shared" si="32"/>
        <v>0</v>
      </c>
      <c r="BM134" s="270">
        <f t="shared" si="32"/>
        <v>0</v>
      </c>
      <c r="BN134" s="270">
        <f t="shared" si="32"/>
        <v>0</v>
      </c>
      <c r="BO134" s="270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757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757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576.35</v>
      </c>
      <c r="R175" s="26">
        <f>'COSM-BONUS_CWS'!P72</f>
        <v>576.35</v>
      </c>
      <c r="S175" s="26">
        <f>'COSM-BONUS_CWS'!Q72</f>
        <v>1122.3</v>
      </c>
      <c r="T175" s="26">
        <f>'COSM-BONUS_CWS'!R72</f>
        <v>2524.1900000000005</v>
      </c>
      <c r="U175" s="26">
        <f>'COSM-BONUS_CWS'!S72</f>
        <v>3394.6650000000004</v>
      </c>
      <c r="V175" s="26">
        <f>'COSM-BONUS_CWS'!T72</f>
        <v>6789.3300000000008</v>
      </c>
      <c r="W175" s="26">
        <f>'COSM-BONUS_CWS'!U72</f>
        <v>6789.3300000000008</v>
      </c>
      <c r="X175" s="26">
        <f>'COSM-BONUS_CWS'!V72</f>
        <v>6789.3300000000008</v>
      </c>
      <c r="Y175" s="26">
        <f>'COSM-BONUS_CWS'!W72</f>
        <v>6789.3300000000008</v>
      </c>
      <c r="Z175" s="26">
        <f>'COSM-BONUS_CWS'!X72</f>
        <v>6789.3300000000008</v>
      </c>
      <c r="AA175" s="26">
        <f>'COSM-BONUS_CWS'!Y72</f>
        <v>7659.8050000000003</v>
      </c>
      <c r="AB175" s="26">
        <f>'COSM-BONUS_CWS'!Z72</f>
        <v>8530.2800000000007</v>
      </c>
      <c r="AC175" s="26">
        <f>'COSM-BONUS_CWS'!AA72</f>
        <v>8560.1237500000007</v>
      </c>
      <c r="AD175" s="26">
        <f>'COSM-BONUS_CWS'!AB72</f>
        <v>10214.307500000001</v>
      </c>
      <c r="AE175" s="26">
        <f>'COSM-BONUS_CWS'!AC72</f>
        <v>10243.526250000001</v>
      </c>
      <c r="AF175" s="26">
        <f>'COSM-BONUS_CWS'!AD72</f>
        <v>13653.38</v>
      </c>
      <c r="AG175" s="26">
        <f>'COSM-BONUS_CWS'!AE72</f>
        <v>21827.058000000005</v>
      </c>
      <c r="AH175" s="26">
        <f>'COSM-BONUS_CWS'!AF72</f>
        <v>24635.2215</v>
      </c>
      <c r="AI175" s="26">
        <f>'COSM-BONUS_CWS'!AG72</f>
        <v>24635.2215</v>
      </c>
      <c r="AJ175" s="26">
        <f>'COSM-BONUS_CWS'!AH72</f>
        <v>27352.51</v>
      </c>
      <c r="AK175" s="26">
        <f>'COSM-BONUS_CWS'!AI72</f>
        <v>27352.51</v>
      </c>
      <c r="AL175" s="26">
        <f>'COSM-BONUS_CWS'!AJ72</f>
        <v>27352.51</v>
      </c>
      <c r="AM175" s="26">
        <f>'COSM-BONUS_CWS'!AK72</f>
        <v>24658.0965</v>
      </c>
      <c r="AN175" s="26">
        <f>'COSM-BONUS_CWS'!AL72</f>
        <v>24680.9715</v>
      </c>
      <c r="AO175" s="26">
        <f>'COSM-BONUS_CWS'!AM72</f>
        <v>21996.339250000005</v>
      </c>
      <c r="AP175" s="26">
        <f>'COSM-BONUS_CWS'!AN72</f>
        <v>19320.550750000002</v>
      </c>
      <c r="AQ175" s="26">
        <f>'COSM-BONUS_CWS'!AO72</f>
        <v>16635.2935</v>
      </c>
      <c r="AR175" s="26">
        <f>'COSM-BONUS_CWS'!AP72</f>
        <v>25620.770799999998</v>
      </c>
      <c r="AS175" s="26">
        <f>'COSM-BONUS_CWS'!AQ72</f>
        <v>40872.667500000003</v>
      </c>
      <c r="AT175" s="26">
        <f>'COSM-BONUS_CWS'!AR72</f>
        <v>46133.167050000004</v>
      </c>
      <c r="AU175" s="26">
        <f>'COSM-BONUS_CWS'!AS72</f>
        <v>46133.167050000004</v>
      </c>
      <c r="AV175" s="26">
        <f>'COSM-BONUS_CWS'!AT72</f>
        <v>51162.490625000006</v>
      </c>
      <c r="AW175" s="26">
        <f>'COSM-BONUS_CWS'!AU72</f>
        <v>51162.490625000006</v>
      </c>
      <c r="AX175" s="26">
        <f>'COSM-BONUS_CWS'!AV72</f>
        <v>51162.490625000006</v>
      </c>
      <c r="AY175" s="26">
        <f>'COSM-BONUS_CWS'!AW72</f>
        <v>46158.667050000004</v>
      </c>
      <c r="AZ175" s="26">
        <f>'COSM-BONUS_CWS'!AX72</f>
        <v>46184.167050000004</v>
      </c>
      <c r="BA175" s="26">
        <f>'COSM-BONUS_CWS'!AY72</f>
        <v>41062.355000000003</v>
      </c>
      <c r="BB175" s="26">
        <f>'COSM-BONUS_CWS'!AZ72</f>
        <v>36074.781425000001</v>
      </c>
      <c r="BC175" s="26">
        <f>'COSM-BONUS_CWS'!BA72</f>
        <v>30952.094375000001</v>
      </c>
      <c r="BD175" s="26">
        <f>'COSM-BONUS_CWS'!BB72</f>
        <v>43572.210675000002</v>
      </c>
      <c r="BE175" s="26">
        <f>'COSM-BONUS_CWS'!BC72</f>
        <v>69690.999580000003</v>
      </c>
      <c r="BF175" s="26">
        <f>'COSM-BONUS_CWS'!BD72</f>
        <v>78492.241714999996</v>
      </c>
      <c r="BG175" s="26">
        <f>'COSM-BONUS_CWS'!BE72</f>
        <v>78492.241714999996</v>
      </c>
      <c r="BH175" s="26">
        <f>'COSM-BONUS_CWS'!BF72</f>
        <v>87186.171350000004</v>
      </c>
      <c r="BI175" s="26">
        <f>'COSM-BONUS_CWS'!BG72</f>
        <v>87186.171350000004</v>
      </c>
      <c r="BJ175" s="26">
        <f>'COSM-BONUS_CWS'!BH72</f>
        <v>87186.171350000004</v>
      </c>
      <c r="BK175" s="26">
        <f>'COSM-BONUS_CWS'!BI72</f>
        <v>78517.741714999996</v>
      </c>
      <c r="BL175" s="26">
        <f>'COSM-BONUS_CWS'!BJ72</f>
        <v>78543.241714999996</v>
      </c>
      <c r="BM175" s="26">
        <f>'COSM-BONUS_CWS'!BK72</f>
        <v>69880.687080000003</v>
      </c>
      <c r="BN175" s="26">
        <f>'COSM-BONUS_CWS'!BL72</f>
        <v>61228.507444999996</v>
      </c>
      <c r="BO175" s="26">
        <f>'COSM-BONUS_CWS'!BM72</f>
        <v>52565.077810000003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1000000</v>
      </c>
      <c r="L176" s="26">
        <f t="shared" si="70"/>
        <v>1000000</v>
      </c>
      <c r="M176" s="26">
        <f t="shared" si="70"/>
        <v>1000000</v>
      </c>
      <c r="N176" s="26">
        <f t="shared" si="70"/>
        <v>1000000</v>
      </c>
      <c r="O176" s="26">
        <f t="shared" si="70"/>
        <v>1000000</v>
      </c>
      <c r="P176" s="26">
        <f t="shared" si="70"/>
        <v>1000000</v>
      </c>
      <c r="Q176" s="26">
        <f t="shared" si="70"/>
        <v>1000576.35</v>
      </c>
      <c r="R176" s="26">
        <f t="shared" si="70"/>
        <v>1000576.35</v>
      </c>
      <c r="S176" s="26">
        <f t="shared" si="70"/>
        <v>1001122.3</v>
      </c>
      <c r="T176" s="26">
        <f t="shared" si="70"/>
        <v>1402524.19</v>
      </c>
      <c r="U176" s="26">
        <f t="shared" si="70"/>
        <v>1403394.665</v>
      </c>
      <c r="V176" s="26">
        <f t="shared" si="70"/>
        <v>1406789.33</v>
      </c>
      <c r="W176" s="26">
        <f t="shared" si="70"/>
        <v>1406789.33</v>
      </c>
      <c r="X176" s="26">
        <f t="shared" si="70"/>
        <v>1406789.33</v>
      </c>
      <c r="Y176" s="26">
        <f t="shared" si="70"/>
        <v>1406789.33</v>
      </c>
      <c r="Z176" s="26">
        <f t="shared" si="70"/>
        <v>1406789.33</v>
      </c>
      <c r="AA176" s="26">
        <f t="shared" si="70"/>
        <v>1407659.8049999999</v>
      </c>
      <c r="AB176" s="26">
        <f t="shared" si="70"/>
        <v>1408530.28</v>
      </c>
      <c r="AC176" s="26">
        <f t="shared" si="70"/>
        <v>1408560.12375</v>
      </c>
      <c r="AD176" s="26">
        <f t="shared" si="70"/>
        <v>1410214.3075000001</v>
      </c>
      <c r="AE176" s="26">
        <f t="shared" si="70"/>
        <v>1410243.5262500001</v>
      </c>
      <c r="AF176" s="26">
        <f t="shared" si="70"/>
        <v>1813653.38</v>
      </c>
      <c r="AG176" s="26">
        <f t="shared" si="70"/>
        <v>1821827.058</v>
      </c>
      <c r="AH176" s="26">
        <f t="shared" si="70"/>
        <v>1824635.2215</v>
      </c>
      <c r="AI176" s="26">
        <f t="shared" si="70"/>
        <v>1824635.2215</v>
      </c>
      <c r="AJ176" s="26">
        <f t="shared" si="70"/>
        <v>1827352.51</v>
      </c>
      <c r="AK176" s="26">
        <f t="shared" si="70"/>
        <v>1827352.51</v>
      </c>
      <c r="AL176" s="26">
        <f t="shared" si="70"/>
        <v>1827352.51</v>
      </c>
      <c r="AM176" s="26">
        <f t="shared" ref="AM176:BO176" si="71">AM174+AM175</f>
        <v>1824658.0965</v>
      </c>
      <c r="AN176" s="26">
        <f t="shared" si="71"/>
        <v>1824680.9715</v>
      </c>
      <c r="AO176" s="26">
        <f t="shared" si="71"/>
        <v>1821996.33925</v>
      </c>
      <c r="AP176" s="26">
        <f t="shared" si="71"/>
        <v>1819320.5507499999</v>
      </c>
      <c r="AQ176" s="26">
        <f t="shared" si="71"/>
        <v>1816635.2934999999</v>
      </c>
      <c r="AR176" s="26">
        <f t="shared" si="71"/>
        <v>2225620.7708000001</v>
      </c>
      <c r="AS176" s="26">
        <f t="shared" si="71"/>
        <v>2240872.6675</v>
      </c>
      <c r="AT176" s="26">
        <f t="shared" si="71"/>
        <v>2246133.1670499998</v>
      </c>
      <c r="AU176" s="26">
        <f t="shared" si="71"/>
        <v>2246133.1670499998</v>
      </c>
      <c r="AV176" s="26">
        <f t="shared" si="71"/>
        <v>2251162.4906250001</v>
      </c>
      <c r="AW176" s="26">
        <f t="shared" si="71"/>
        <v>2251162.4906250001</v>
      </c>
      <c r="AX176" s="26">
        <f t="shared" si="71"/>
        <v>2251162.4906250001</v>
      </c>
      <c r="AY176" s="26">
        <f t="shared" si="71"/>
        <v>2246158.6670499998</v>
      </c>
      <c r="AZ176" s="26">
        <f t="shared" si="71"/>
        <v>2246184.1670499998</v>
      </c>
      <c r="BA176" s="26">
        <f t="shared" si="71"/>
        <v>2241062.355</v>
      </c>
      <c r="BB176" s="26">
        <f t="shared" si="71"/>
        <v>2236074.7814250002</v>
      </c>
      <c r="BC176" s="26">
        <f t="shared" si="71"/>
        <v>2230952.0943749999</v>
      </c>
      <c r="BD176" s="26">
        <f t="shared" si="71"/>
        <v>3443572.2106750002</v>
      </c>
      <c r="BE176" s="26">
        <f t="shared" si="71"/>
        <v>3469690.9995800001</v>
      </c>
      <c r="BF176" s="26">
        <f t="shared" si="71"/>
        <v>3478492.241715</v>
      </c>
      <c r="BG176" s="26">
        <f t="shared" si="71"/>
        <v>3478492.241715</v>
      </c>
      <c r="BH176" s="26">
        <f t="shared" si="71"/>
        <v>3487186.17135</v>
      </c>
      <c r="BI176" s="26">
        <f t="shared" si="71"/>
        <v>3487186.17135</v>
      </c>
      <c r="BJ176" s="26">
        <f t="shared" si="71"/>
        <v>3487186.17135</v>
      </c>
      <c r="BK176" s="26">
        <f t="shared" si="71"/>
        <v>3478517.741715</v>
      </c>
      <c r="BL176" s="26">
        <f t="shared" si="71"/>
        <v>3478543.241715</v>
      </c>
      <c r="BM176" s="26">
        <f t="shared" si="71"/>
        <v>3469880.6870800001</v>
      </c>
      <c r="BN176" s="26">
        <f t="shared" si="71"/>
        <v>3461228.5074450001</v>
      </c>
      <c r="BO176" s="26">
        <f t="shared" si="71"/>
        <v>3452565.0778100002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757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757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757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757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576.35</v>
      </c>
      <c r="R209" s="26">
        <f t="shared" si="100"/>
        <v>576.35</v>
      </c>
      <c r="S209" s="26">
        <f t="shared" si="100"/>
        <v>1122.3</v>
      </c>
      <c r="T209" s="26">
        <f t="shared" si="100"/>
        <v>2524.1900000000005</v>
      </c>
      <c r="U209" s="26">
        <f t="shared" si="100"/>
        <v>3394.6650000000004</v>
      </c>
      <c r="V209" s="26">
        <f t="shared" si="100"/>
        <v>6789.3300000000008</v>
      </c>
      <c r="W209" s="26">
        <f t="shared" si="100"/>
        <v>6789.3300000000008</v>
      </c>
      <c r="X209" s="26">
        <f t="shared" si="100"/>
        <v>6789.3300000000008</v>
      </c>
      <c r="Y209" s="26">
        <f t="shared" si="100"/>
        <v>6789.3300000000008</v>
      </c>
      <c r="Z209" s="26">
        <f t="shared" si="100"/>
        <v>6789.3300000000008</v>
      </c>
      <c r="AA209" s="26">
        <f t="shared" si="100"/>
        <v>7659.8050000000003</v>
      </c>
      <c r="AB209" s="26">
        <f t="shared" si="100"/>
        <v>8530.2800000000007</v>
      </c>
      <c r="AC209" s="26">
        <f t="shared" si="100"/>
        <v>8560.1237500000007</v>
      </c>
      <c r="AD209" s="26">
        <f t="shared" si="100"/>
        <v>10214.307500000001</v>
      </c>
      <c r="AE209" s="26">
        <f t="shared" si="100"/>
        <v>10243.526250000001</v>
      </c>
      <c r="AF209" s="26">
        <f t="shared" si="100"/>
        <v>13653.38</v>
      </c>
      <c r="AG209" s="26">
        <f t="shared" si="100"/>
        <v>21827.058000000005</v>
      </c>
      <c r="AH209" s="26">
        <f t="shared" si="100"/>
        <v>24635.2215</v>
      </c>
      <c r="AI209" s="26">
        <f t="shared" si="100"/>
        <v>24635.2215</v>
      </c>
      <c r="AJ209" s="26">
        <f t="shared" si="100"/>
        <v>27352.51</v>
      </c>
      <c r="AK209" s="26">
        <f t="shared" si="100"/>
        <v>27352.51</v>
      </c>
      <c r="AL209" s="26">
        <f t="shared" si="100"/>
        <v>27352.51</v>
      </c>
      <c r="AM209" s="26">
        <f t="shared" ref="AM209:BO209" si="101">AM202+AM193+AM175+AM166+AM184</f>
        <v>24658.0965</v>
      </c>
      <c r="AN209" s="26">
        <f t="shared" si="101"/>
        <v>24680.9715</v>
      </c>
      <c r="AO209" s="26">
        <f t="shared" si="101"/>
        <v>21996.339250000005</v>
      </c>
      <c r="AP209" s="26">
        <f t="shared" si="101"/>
        <v>19320.550750000002</v>
      </c>
      <c r="AQ209" s="26">
        <f t="shared" si="101"/>
        <v>16635.2935</v>
      </c>
      <c r="AR209" s="26">
        <f t="shared" si="101"/>
        <v>25620.770799999998</v>
      </c>
      <c r="AS209" s="26">
        <f t="shared" si="101"/>
        <v>40872.667500000003</v>
      </c>
      <c r="AT209" s="26">
        <f t="shared" si="101"/>
        <v>46133.167050000004</v>
      </c>
      <c r="AU209" s="26">
        <f t="shared" si="101"/>
        <v>46133.167050000004</v>
      </c>
      <c r="AV209" s="26">
        <f t="shared" si="101"/>
        <v>51162.490625000006</v>
      </c>
      <c r="AW209" s="26">
        <f t="shared" si="101"/>
        <v>51162.490625000006</v>
      </c>
      <c r="AX209" s="26">
        <f t="shared" si="101"/>
        <v>51162.490625000006</v>
      </c>
      <c r="AY209" s="26">
        <f t="shared" si="101"/>
        <v>46158.667050000004</v>
      </c>
      <c r="AZ209" s="26">
        <f t="shared" si="101"/>
        <v>46184.167050000004</v>
      </c>
      <c r="BA209" s="26">
        <f t="shared" si="101"/>
        <v>41062.355000000003</v>
      </c>
      <c r="BB209" s="26">
        <f t="shared" si="101"/>
        <v>36074.781425000001</v>
      </c>
      <c r="BC209" s="26">
        <f t="shared" si="101"/>
        <v>30952.094375000001</v>
      </c>
      <c r="BD209" s="26">
        <f t="shared" si="101"/>
        <v>43572.210675000002</v>
      </c>
      <c r="BE209" s="26">
        <f t="shared" si="101"/>
        <v>69690.999580000003</v>
      </c>
      <c r="BF209" s="26">
        <f t="shared" si="101"/>
        <v>78492.241714999996</v>
      </c>
      <c r="BG209" s="26">
        <f t="shared" si="101"/>
        <v>78492.241714999996</v>
      </c>
      <c r="BH209" s="26">
        <f t="shared" si="101"/>
        <v>87186.171350000004</v>
      </c>
      <c r="BI209" s="26">
        <f t="shared" si="101"/>
        <v>87186.171350000004</v>
      </c>
      <c r="BJ209" s="26">
        <f t="shared" si="101"/>
        <v>87186.171350000004</v>
      </c>
      <c r="BK209" s="26">
        <f t="shared" si="101"/>
        <v>78517.741714999996</v>
      </c>
      <c r="BL209" s="26">
        <f t="shared" si="101"/>
        <v>78543.241714999996</v>
      </c>
      <c r="BM209" s="26">
        <f t="shared" si="101"/>
        <v>69880.687080000003</v>
      </c>
      <c r="BN209" s="26">
        <f t="shared" si="101"/>
        <v>61228.507444999996</v>
      </c>
      <c r="BO209" s="26">
        <f t="shared" si="101"/>
        <v>52565.077810000003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2000000</v>
      </c>
      <c r="L210" s="26">
        <f t="shared" si="102"/>
        <v>2000000</v>
      </c>
      <c r="M210" s="26">
        <f t="shared" si="102"/>
        <v>2000000</v>
      </c>
      <c r="N210" s="26">
        <f t="shared" si="102"/>
        <v>2000000</v>
      </c>
      <c r="O210" s="26">
        <f t="shared" si="102"/>
        <v>2000000</v>
      </c>
      <c r="P210" s="26">
        <f t="shared" si="102"/>
        <v>2000000</v>
      </c>
      <c r="Q210" s="26">
        <f t="shared" si="102"/>
        <v>2000576.35</v>
      </c>
      <c r="R210" s="26">
        <f t="shared" si="102"/>
        <v>2000576.35</v>
      </c>
      <c r="S210" s="26">
        <f t="shared" si="102"/>
        <v>2001122.3</v>
      </c>
      <c r="T210" s="26">
        <f t="shared" si="102"/>
        <v>2802524.19</v>
      </c>
      <c r="U210" s="26">
        <f t="shared" si="102"/>
        <v>2803394.665</v>
      </c>
      <c r="V210" s="26">
        <f t="shared" si="102"/>
        <v>2806789.33</v>
      </c>
      <c r="W210" s="26">
        <f t="shared" si="102"/>
        <v>2806789.33</v>
      </c>
      <c r="X210" s="26">
        <f t="shared" si="102"/>
        <v>2806789.33</v>
      </c>
      <c r="Y210" s="26">
        <f t="shared" si="102"/>
        <v>2806789.33</v>
      </c>
      <c r="Z210" s="26">
        <f t="shared" si="102"/>
        <v>2806789.33</v>
      </c>
      <c r="AA210" s="26">
        <f t="shared" si="102"/>
        <v>2807659.8050000002</v>
      </c>
      <c r="AB210" s="26">
        <f t="shared" si="102"/>
        <v>2808530.28</v>
      </c>
      <c r="AC210" s="26">
        <f t="shared" si="102"/>
        <v>2808560.1237499998</v>
      </c>
      <c r="AD210" s="26">
        <f t="shared" si="102"/>
        <v>2810214.3075000001</v>
      </c>
      <c r="AE210" s="26">
        <f t="shared" si="102"/>
        <v>2810243.5262500001</v>
      </c>
      <c r="AF210" s="26">
        <f t="shared" si="102"/>
        <v>3613653.38</v>
      </c>
      <c r="AG210" s="26">
        <f t="shared" si="102"/>
        <v>3621827.0580000002</v>
      </c>
      <c r="AH210" s="26">
        <f t="shared" si="102"/>
        <v>3624635.2215</v>
      </c>
      <c r="AI210" s="26">
        <f t="shared" si="102"/>
        <v>3624635.2215</v>
      </c>
      <c r="AJ210" s="26">
        <f t="shared" si="102"/>
        <v>3627352.51</v>
      </c>
      <c r="AK210" s="26">
        <f t="shared" si="102"/>
        <v>3627352.51</v>
      </c>
      <c r="AL210" s="26">
        <f t="shared" si="102"/>
        <v>3627352.51</v>
      </c>
      <c r="AM210" s="26">
        <f t="shared" ref="AM210:BO210" si="103">AM208+AM209</f>
        <v>3624658.0965</v>
      </c>
      <c r="AN210" s="26">
        <f t="shared" si="103"/>
        <v>3624680.9715</v>
      </c>
      <c r="AO210" s="26">
        <f t="shared" si="103"/>
        <v>3621996.3392500002</v>
      </c>
      <c r="AP210" s="26">
        <f t="shared" si="103"/>
        <v>3619320.5507499999</v>
      </c>
      <c r="AQ210" s="26">
        <f t="shared" si="103"/>
        <v>3616635.2935000001</v>
      </c>
      <c r="AR210" s="26">
        <f t="shared" si="103"/>
        <v>4425620.7708000001</v>
      </c>
      <c r="AS210" s="26">
        <f t="shared" si="103"/>
        <v>4440872.6675000004</v>
      </c>
      <c r="AT210" s="26">
        <f t="shared" si="103"/>
        <v>4446133.1670500003</v>
      </c>
      <c r="AU210" s="26">
        <f t="shared" si="103"/>
        <v>4446133.1670500003</v>
      </c>
      <c r="AV210" s="26">
        <f t="shared" si="103"/>
        <v>4451162.4906249996</v>
      </c>
      <c r="AW210" s="26">
        <f t="shared" si="103"/>
        <v>4451162.4906249996</v>
      </c>
      <c r="AX210" s="26">
        <f t="shared" si="103"/>
        <v>4451162.4906249996</v>
      </c>
      <c r="AY210" s="26">
        <f t="shared" si="103"/>
        <v>4446158.6670500003</v>
      </c>
      <c r="AZ210" s="26">
        <f t="shared" si="103"/>
        <v>4446184.1670500003</v>
      </c>
      <c r="BA210" s="26">
        <f t="shared" si="103"/>
        <v>4441062.3550000004</v>
      </c>
      <c r="BB210" s="26">
        <f t="shared" si="103"/>
        <v>4436074.7814250002</v>
      </c>
      <c r="BC210" s="26">
        <f t="shared" si="103"/>
        <v>4430952.0943750003</v>
      </c>
      <c r="BD210" s="26">
        <f t="shared" si="103"/>
        <v>6843572.2106750002</v>
      </c>
      <c r="BE210" s="26">
        <f t="shared" si="103"/>
        <v>6869690.9995799996</v>
      </c>
      <c r="BF210" s="26">
        <f t="shared" si="103"/>
        <v>6878492.241715</v>
      </c>
      <c r="BG210" s="26">
        <f t="shared" si="103"/>
        <v>6878492.241715</v>
      </c>
      <c r="BH210" s="26">
        <f t="shared" si="103"/>
        <v>6887186.1713500004</v>
      </c>
      <c r="BI210" s="26">
        <f t="shared" si="103"/>
        <v>6887186.1713500004</v>
      </c>
      <c r="BJ210" s="26">
        <f t="shared" si="103"/>
        <v>6887186.1713500004</v>
      </c>
      <c r="BK210" s="26">
        <f t="shared" si="103"/>
        <v>6878517.741715</v>
      </c>
      <c r="BL210" s="26">
        <f t="shared" si="103"/>
        <v>6878543.241715</v>
      </c>
      <c r="BM210" s="26">
        <f t="shared" si="103"/>
        <v>6869880.6870799996</v>
      </c>
      <c r="BN210" s="26">
        <f t="shared" si="103"/>
        <v>6861228.5074450001</v>
      </c>
      <c r="BO210" s="26">
        <f t="shared" si="103"/>
        <v>6852565.0778099997</v>
      </c>
      <c r="BP210" s="38">
        <f t="shared" ref="BP210:BP215" si="104">SUM(H210:BO210)</f>
        <v>236946668.98267505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24002275.000000004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33685073.547500007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43474099.662500001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53312679.309175014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82472541.463500008</v>
      </c>
      <c r="BP211" s="38">
        <f t="shared" si="104"/>
        <v>236946668.98267502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2000000</v>
      </c>
      <c r="L214" s="26">
        <f t="shared" si="107"/>
        <v>2000000</v>
      </c>
      <c r="M214" s="26">
        <f t="shared" si="107"/>
        <v>2000000</v>
      </c>
      <c r="N214" s="26">
        <f t="shared" si="107"/>
        <v>2000000</v>
      </c>
      <c r="O214" s="26">
        <f t="shared" si="107"/>
        <v>2000000</v>
      </c>
      <c r="P214" s="26">
        <f t="shared" si="107"/>
        <v>2000000</v>
      </c>
      <c r="Q214" s="26">
        <f t="shared" si="107"/>
        <v>2000576.35</v>
      </c>
      <c r="R214" s="26">
        <f t="shared" si="107"/>
        <v>2000576.35</v>
      </c>
      <c r="S214" s="26">
        <f t="shared" si="107"/>
        <v>2001122.3</v>
      </c>
      <c r="T214" s="26">
        <f t="shared" si="107"/>
        <v>2802524.19</v>
      </c>
      <c r="U214" s="26">
        <f t="shared" si="107"/>
        <v>2803394.665</v>
      </c>
      <c r="V214" s="26">
        <f t="shared" si="107"/>
        <v>2806789.33</v>
      </c>
      <c r="W214" s="26">
        <f t="shared" si="107"/>
        <v>2806789.33</v>
      </c>
      <c r="X214" s="26">
        <f t="shared" si="107"/>
        <v>2806789.33</v>
      </c>
      <c r="Y214" s="26">
        <f t="shared" si="107"/>
        <v>2806789.33</v>
      </c>
      <c r="Z214" s="26">
        <f t="shared" si="107"/>
        <v>2806789.33</v>
      </c>
      <c r="AA214" s="26">
        <f t="shared" si="107"/>
        <v>2807659.8050000002</v>
      </c>
      <c r="AB214" s="26">
        <f t="shared" si="107"/>
        <v>2808530.28</v>
      </c>
      <c r="AC214" s="26">
        <f t="shared" si="107"/>
        <v>2808560.1237499998</v>
      </c>
      <c r="AD214" s="26">
        <f t="shared" si="107"/>
        <v>2810214.3075000001</v>
      </c>
      <c r="AE214" s="26">
        <f t="shared" si="107"/>
        <v>2810243.5262500001</v>
      </c>
      <c r="AF214" s="26">
        <f t="shared" si="107"/>
        <v>3613653.38</v>
      </c>
      <c r="AG214" s="26">
        <f t="shared" si="107"/>
        <v>3621827.0580000002</v>
      </c>
      <c r="AH214" s="26">
        <f t="shared" si="107"/>
        <v>3624635.2215</v>
      </c>
      <c r="AI214" s="26">
        <f t="shared" si="107"/>
        <v>3624635.2215</v>
      </c>
      <c r="AJ214" s="26">
        <f t="shared" si="107"/>
        <v>3627352.51</v>
      </c>
      <c r="AK214" s="26">
        <f t="shared" si="107"/>
        <v>3627352.51</v>
      </c>
      <c r="AL214" s="26">
        <f t="shared" si="107"/>
        <v>3627352.51</v>
      </c>
      <c r="AM214" s="26">
        <f t="shared" ref="AM214:BO214" si="108">AM212+AM210</f>
        <v>3624658.0965</v>
      </c>
      <c r="AN214" s="26">
        <f t="shared" si="108"/>
        <v>3624680.9715</v>
      </c>
      <c r="AO214" s="26">
        <f t="shared" si="108"/>
        <v>3621996.3392500002</v>
      </c>
      <c r="AP214" s="26">
        <f t="shared" si="108"/>
        <v>3619320.5507499999</v>
      </c>
      <c r="AQ214" s="26">
        <f t="shared" si="108"/>
        <v>3616635.2935000001</v>
      </c>
      <c r="AR214" s="26">
        <f t="shared" si="108"/>
        <v>4425620.7708000001</v>
      </c>
      <c r="AS214" s="26">
        <f t="shared" si="108"/>
        <v>4440872.6675000004</v>
      </c>
      <c r="AT214" s="26">
        <f t="shared" si="108"/>
        <v>4446133.1670500003</v>
      </c>
      <c r="AU214" s="26">
        <f t="shared" si="108"/>
        <v>4446133.1670500003</v>
      </c>
      <c r="AV214" s="26">
        <f t="shared" si="108"/>
        <v>4451162.4906249996</v>
      </c>
      <c r="AW214" s="26">
        <f t="shared" si="108"/>
        <v>4451162.4906249996</v>
      </c>
      <c r="AX214" s="26">
        <f t="shared" si="108"/>
        <v>4451162.4906249996</v>
      </c>
      <c r="AY214" s="26">
        <f t="shared" si="108"/>
        <v>4446158.6670500003</v>
      </c>
      <c r="AZ214" s="26">
        <f t="shared" si="108"/>
        <v>4446184.1670500003</v>
      </c>
      <c r="BA214" s="26">
        <f t="shared" si="108"/>
        <v>4441062.3550000004</v>
      </c>
      <c r="BB214" s="26">
        <f t="shared" si="108"/>
        <v>4436074.7814250002</v>
      </c>
      <c r="BC214" s="26">
        <f t="shared" si="108"/>
        <v>4430952.0943750003</v>
      </c>
      <c r="BD214" s="26">
        <f t="shared" si="108"/>
        <v>6843572.2106750002</v>
      </c>
      <c r="BE214" s="26">
        <f t="shared" si="108"/>
        <v>6869690.9995799996</v>
      </c>
      <c r="BF214" s="26">
        <f t="shared" si="108"/>
        <v>6878492.241715</v>
      </c>
      <c r="BG214" s="26">
        <f t="shared" si="108"/>
        <v>6878492.241715</v>
      </c>
      <c r="BH214" s="26">
        <f t="shared" si="108"/>
        <v>6887186.1713500004</v>
      </c>
      <c r="BI214" s="26">
        <f t="shared" si="108"/>
        <v>6887186.1713500004</v>
      </c>
      <c r="BJ214" s="26">
        <f t="shared" si="108"/>
        <v>6887186.1713500004</v>
      </c>
      <c r="BK214" s="26">
        <f t="shared" si="108"/>
        <v>6878517.741715</v>
      </c>
      <c r="BL214" s="26">
        <f t="shared" si="108"/>
        <v>6878543.241715</v>
      </c>
      <c r="BM214" s="26">
        <f t="shared" si="108"/>
        <v>6869880.6870799996</v>
      </c>
      <c r="BN214" s="26">
        <f t="shared" si="108"/>
        <v>6861228.5074450001</v>
      </c>
      <c r="BO214" s="26">
        <f t="shared" si="108"/>
        <v>6852565.0778099997</v>
      </c>
      <c r="BP214" s="38">
        <f t="shared" si="104"/>
        <v>236946668.98267505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24002275.000000004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33685073.547500007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43474099.662500001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53312679.309175014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82472541.463500008</v>
      </c>
      <c r="BP215" s="38">
        <f t="shared" si="104"/>
        <v>236946668.98267502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320000</v>
      </c>
      <c r="L219" s="26">
        <f>L210*STAFFPLAN_CWS!$C177</f>
        <v>320000</v>
      </c>
      <c r="M219" s="26">
        <f>M210*STAFFPLAN_CWS!$C177</f>
        <v>320000</v>
      </c>
      <c r="N219" s="26">
        <f>N210*STAFFPLAN_CWS!$C177</f>
        <v>320000</v>
      </c>
      <c r="O219" s="26">
        <f>O210*STAFFPLAN_CWS!$C177</f>
        <v>320000</v>
      </c>
      <c r="P219" s="26">
        <f>P210*STAFFPLAN_CWS!$C177</f>
        <v>320000</v>
      </c>
      <c r="Q219" s="26">
        <f>Q210*STAFFPLAN_CWS!$C177</f>
        <v>320092.21600000001</v>
      </c>
      <c r="R219" s="26">
        <f>R210*STAFFPLAN_CWS!$C177</f>
        <v>320092.21600000001</v>
      </c>
      <c r="S219" s="26">
        <f>S210*STAFFPLAN_CWS!$D177</f>
        <v>320179.56800000003</v>
      </c>
      <c r="T219" s="26">
        <f>T210*STAFFPLAN_CWS!$D177</f>
        <v>448403.87040000001</v>
      </c>
      <c r="U219" s="26">
        <f>U210*STAFFPLAN_CWS!$D177</f>
        <v>448543.14640000003</v>
      </c>
      <c r="V219" s="26">
        <f>V210*STAFFPLAN_CWS!$D177</f>
        <v>449086.2928</v>
      </c>
      <c r="W219" s="26">
        <f>W210*STAFFPLAN_CWS!$D177</f>
        <v>449086.2928</v>
      </c>
      <c r="X219" s="26">
        <f>X210*STAFFPLAN_CWS!$D177</f>
        <v>449086.2928</v>
      </c>
      <c r="Y219" s="26">
        <f>Y210*STAFFPLAN_CWS!$D177</f>
        <v>449086.2928</v>
      </c>
      <c r="Z219" s="26">
        <f>Z210*STAFFPLAN_CWS!$D177</f>
        <v>449086.2928</v>
      </c>
      <c r="AA219" s="26">
        <f>AA210*STAFFPLAN_CWS!$D177</f>
        <v>449225.56880000001</v>
      </c>
      <c r="AB219" s="26">
        <f>AB210*STAFFPLAN_CWS!$D177</f>
        <v>449364.84479999996</v>
      </c>
      <c r="AC219" s="26">
        <f>AC210*STAFFPLAN_CWS!$D177</f>
        <v>449369.61979999999</v>
      </c>
      <c r="AD219" s="26">
        <f>AD210*STAFFPLAN_CWS!$D177</f>
        <v>449634.2892</v>
      </c>
      <c r="AE219" s="26">
        <f>AE210*STAFFPLAN_CWS!$D177</f>
        <v>449638.96420000005</v>
      </c>
      <c r="AF219" s="26">
        <f>AF210*STAFFPLAN_CWS!$E177</f>
        <v>578184.54079999996</v>
      </c>
      <c r="AG219" s="26">
        <f>AG210*STAFFPLAN_CWS!$E177</f>
        <v>579492.32928000006</v>
      </c>
      <c r="AH219" s="26">
        <f>AH210*STAFFPLAN_CWS!$E177</f>
        <v>579941.63543999998</v>
      </c>
      <c r="AI219" s="26">
        <f>AI210*STAFFPLAN_CWS!$E177</f>
        <v>579941.63543999998</v>
      </c>
      <c r="AJ219" s="26">
        <f>AJ210*STAFFPLAN_CWS!$E177</f>
        <v>580376.40159999998</v>
      </c>
      <c r="AK219" s="26">
        <f>AK210*STAFFPLAN_CWS!$E177</f>
        <v>580376.40159999998</v>
      </c>
      <c r="AL219" s="26">
        <f>AL210*STAFFPLAN_CWS!$E177</f>
        <v>580376.40159999998</v>
      </c>
      <c r="AM219" s="26">
        <f>AM210*STAFFPLAN_CWS!$E177</f>
        <v>579945.29544000002</v>
      </c>
      <c r="AN219" s="26">
        <f>AN210*STAFFPLAN_CWS!$E177</f>
        <v>579948.95544000005</v>
      </c>
      <c r="AO219" s="26">
        <f>AO210*STAFFPLAN_CWS!$E177</f>
        <v>579519.41428000003</v>
      </c>
      <c r="AP219" s="26">
        <f>AP210*STAFFPLAN_CWS!$E177</f>
        <v>579091.28812000004</v>
      </c>
      <c r="AQ219" s="26">
        <f>AQ210*STAFFPLAN_CWS!$E177</f>
        <v>578661.64696000004</v>
      </c>
      <c r="AR219" s="26">
        <f>AR210*STAFFPLAN_CWS!$F177</f>
        <v>708099.32332800003</v>
      </c>
      <c r="AS219" s="26">
        <f>AS210*STAFFPLAN_CWS!$F177</f>
        <v>710539.62680000009</v>
      </c>
      <c r="AT219" s="26">
        <f>AT210*STAFFPLAN_CWS!$F177</f>
        <v>711381.30672800005</v>
      </c>
      <c r="AU219" s="26">
        <f>AU210*STAFFPLAN_CWS!$F177</f>
        <v>711381.30672800005</v>
      </c>
      <c r="AV219" s="26">
        <f>AV210*STAFFPLAN_CWS!$F177</f>
        <v>712185.99849999999</v>
      </c>
      <c r="AW219" s="26">
        <f>AW210*STAFFPLAN_CWS!$F177</f>
        <v>712185.99849999999</v>
      </c>
      <c r="AX219" s="26">
        <f>AX210*STAFFPLAN_CWS!$F177</f>
        <v>712185.99849999999</v>
      </c>
      <c r="AY219" s="26">
        <f>AY210*STAFFPLAN_CWS!$F177</f>
        <v>711385.38672800001</v>
      </c>
      <c r="AZ219" s="26">
        <f>AZ210*STAFFPLAN_CWS!$F177</f>
        <v>711389.46672800009</v>
      </c>
      <c r="BA219" s="26">
        <f>BA210*STAFFPLAN_CWS!$F177</f>
        <v>710569.97680000006</v>
      </c>
      <c r="BB219" s="26">
        <f>BB210*STAFFPLAN_CWS!$F177</f>
        <v>709771.96502800006</v>
      </c>
      <c r="BC219" s="26">
        <f>BC210*STAFFPLAN_CWS!$F177</f>
        <v>708952.33510000003</v>
      </c>
      <c r="BD219" s="26">
        <f>BD210*STAFFPLAN_CWS!$G177</f>
        <v>1094971.5537080001</v>
      </c>
      <c r="BE219" s="26">
        <f>BE210*STAFFPLAN_CWS!$G177</f>
        <v>1099150.5599328</v>
      </c>
      <c r="BF219" s="26">
        <f>BF210*STAFFPLAN_CWS!$G177</f>
        <v>1100558.7586743999</v>
      </c>
      <c r="BG219" s="26">
        <f>BG210*STAFFPLAN_CWS!$G177</f>
        <v>1100558.7586743999</v>
      </c>
      <c r="BH219" s="26">
        <f>BH210*STAFFPLAN_CWS!$G177</f>
        <v>1101949.7874160002</v>
      </c>
      <c r="BI219" s="26">
        <f>BI210*STAFFPLAN_CWS!$G177</f>
        <v>1101949.7874160002</v>
      </c>
      <c r="BJ219" s="26">
        <f>BJ210*STAFFPLAN_CWS!$G177</f>
        <v>1101949.7874160002</v>
      </c>
      <c r="BK219" s="26">
        <f>BK210*STAFFPLAN_CWS!$G177</f>
        <v>1100562.8386744</v>
      </c>
      <c r="BL219" s="26">
        <f>BL210*STAFFPLAN_CWS!$G177</f>
        <v>1100566.9186744001</v>
      </c>
      <c r="BM219" s="26">
        <f>BM210*STAFFPLAN_CWS!$G177</f>
        <v>1099180.9099327999</v>
      </c>
      <c r="BN219" s="26">
        <f>BN210*STAFFPLAN_CWS!$G177</f>
        <v>1097796.5611912</v>
      </c>
      <c r="BO219" s="26">
        <f>BO210*STAFFPLAN_CWS!$G177</f>
        <v>1096410.4124495999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80000</v>
      </c>
      <c r="L220" s="26">
        <f>L210*STAFFPLAN_CWS!$C178</f>
        <v>80000</v>
      </c>
      <c r="M220" s="26">
        <f>M210*STAFFPLAN_CWS!$C178</f>
        <v>80000</v>
      </c>
      <c r="N220" s="26">
        <f>N210*STAFFPLAN_CWS!$C178</f>
        <v>80000</v>
      </c>
      <c r="O220" s="26">
        <f>O210*STAFFPLAN_CWS!$C178</f>
        <v>80000</v>
      </c>
      <c r="P220" s="26">
        <f>P210*STAFFPLAN_CWS!$C178</f>
        <v>80000</v>
      </c>
      <c r="Q220" s="26">
        <f>Q210*STAFFPLAN_CWS!$C178</f>
        <v>80023.054000000004</v>
      </c>
      <c r="R220" s="26">
        <f>R210*STAFFPLAN_CWS!$C178</f>
        <v>80023.054000000004</v>
      </c>
      <c r="S220" s="26">
        <f>S210*STAFFPLAN_CWS!$D178</f>
        <v>80044.892000000007</v>
      </c>
      <c r="T220" s="26">
        <f>T210*STAFFPLAN_CWS!$D178</f>
        <v>112100.9676</v>
      </c>
      <c r="U220" s="26">
        <f>U210*STAFFPLAN_CWS!$D178</f>
        <v>112135.78660000001</v>
      </c>
      <c r="V220" s="26">
        <f>V210*STAFFPLAN_CWS!$D178</f>
        <v>112271.5732</v>
      </c>
      <c r="W220" s="26">
        <f>W210*STAFFPLAN_CWS!$D178</f>
        <v>112271.5732</v>
      </c>
      <c r="X220" s="26">
        <f>X210*STAFFPLAN_CWS!$D178</f>
        <v>112271.5732</v>
      </c>
      <c r="Y220" s="26">
        <f>Y210*STAFFPLAN_CWS!$D178</f>
        <v>112271.5732</v>
      </c>
      <c r="Z220" s="26">
        <f>Z210*STAFFPLAN_CWS!$D178</f>
        <v>112271.5732</v>
      </c>
      <c r="AA220" s="26">
        <f>AA210*STAFFPLAN_CWS!$D178</f>
        <v>112306.3922</v>
      </c>
      <c r="AB220" s="26">
        <f>AB210*STAFFPLAN_CWS!$D178</f>
        <v>112341.21119999999</v>
      </c>
      <c r="AC220" s="26">
        <f>AC210*STAFFPLAN_CWS!$D178</f>
        <v>112342.40495</v>
      </c>
      <c r="AD220" s="26">
        <f>AD210*STAFFPLAN_CWS!$D178</f>
        <v>112408.5723</v>
      </c>
      <c r="AE220" s="26">
        <f>AE210*STAFFPLAN_CWS!$D178</f>
        <v>112409.74105000001</v>
      </c>
      <c r="AF220" s="26">
        <f>AF210*STAFFPLAN_CWS!$E178</f>
        <v>144546.13519999999</v>
      </c>
      <c r="AG220" s="26">
        <f>AG210*STAFFPLAN_CWS!$E178</f>
        <v>144873.08232000002</v>
      </c>
      <c r="AH220" s="26">
        <f>AH210*STAFFPLAN_CWS!$E178</f>
        <v>144985.40886</v>
      </c>
      <c r="AI220" s="26">
        <f>AI210*STAFFPLAN_CWS!$E178</f>
        <v>144985.40886</v>
      </c>
      <c r="AJ220" s="26">
        <f>AJ210*STAFFPLAN_CWS!$E178</f>
        <v>145094.1004</v>
      </c>
      <c r="AK220" s="26">
        <f>AK210*STAFFPLAN_CWS!$E178</f>
        <v>145094.1004</v>
      </c>
      <c r="AL220" s="26">
        <f>AL210*STAFFPLAN_CWS!$E178</f>
        <v>145094.1004</v>
      </c>
      <c r="AM220" s="26">
        <f>AM210*STAFFPLAN_CWS!$E178</f>
        <v>144986.32386</v>
      </c>
      <c r="AN220" s="26">
        <f>AN210*STAFFPLAN_CWS!$E178</f>
        <v>144987.23886000001</v>
      </c>
      <c r="AO220" s="26">
        <f>AO210*STAFFPLAN_CWS!$E178</f>
        <v>144879.85357000001</v>
      </c>
      <c r="AP220" s="26">
        <f>AP210*STAFFPLAN_CWS!$E178</f>
        <v>144772.82203000001</v>
      </c>
      <c r="AQ220" s="26">
        <f>AQ210*STAFFPLAN_CWS!$E178</f>
        <v>144665.41174000001</v>
      </c>
      <c r="AR220" s="26">
        <f>AR210*STAFFPLAN_CWS!$F178</f>
        <v>177024.83083200001</v>
      </c>
      <c r="AS220" s="26">
        <f>AS210*STAFFPLAN_CWS!$F178</f>
        <v>177634.90670000002</v>
      </c>
      <c r="AT220" s="26">
        <f>AT210*STAFFPLAN_CWS!$F178</f>
        <v>177845.32668200001</v>
      </c>
      <c r="AU220" s="26">
        <f>AU210*STAFFPLAN_CWS!$F178</f>
        <v>177845.32668200001</v>
      </c>
      <c r="AV220" s="26">
        <f>AV210*STAFFPLAN_CWS!$F178</f>
        <v>178046.499625</v>
      </c>
      <c r="AW220" s="26">
        <f>AW210*STAFFPLAN_CWS!$F178</f>
        <v>178046.499625</v>
      </c>
      <c r="AX220" s="26">
        <f>AX210*STAFFPLAN_CWS!$F178</f>
        <v>178046.499625</v>
      </c>
      <c r="AY220" s="26">
        <f>AY210*STAFFPLAN_CWS!$F178</f>
        <v>177846.346682</v>
      </c>
      <c r="AZ220" s="26">
        <f>AZ210*STAFFPLAN_CWS!$F178</f>
        <v>177847.36668200002</v>
      </c>
      <c r="BA220" s="26">
        <f>BA210*STAFFPLAN_CWS!$F178</f>
        <v>177642.49420000002</v>
      </c>
      <c r="BB220" s="26">
        <f>BB210*STAFFPLAN_CWS!$F178</f>
        <v>177442.99125700002</v>
      </c>
      <c r="BC220" s="26">
        <f>BC210*STAFFPLAN_CWS!$F178</f>
        <v>177238.08377500001</v>
      </c>
      <c r="BD220" s="26">
        <f>BD210*STAFFPLAN_CWS!$G178</f>
        <v>273742.88842700003</v>
      </c>
      <c r="BE220" s="26">
        <f>BE210*STAFFPLAN_CWS!$G178</f>
        <v>274787.6399832</v>
      </c>
      <c r="BF220" s="26">
        <f>BF210*STAFFPLAN_CWS!$G178</f>
        <v>275139.68966859998</v>
      </c>
      <c r="BG220" s="26">
        <f>BG210*STAFFPLAN_CWS!$G178</f>
        <v>275139.68966859998</v>
      </c>
      <c r="BH220" s="26">
        <f>BH210*STAFFPLAN_CWS!$G178</f>
        <v>275487.44685400004</v>
      </c>
      <c r="BI220" s="26">
        <f>BI210*STAFFPLAN_CWS!$G178</f>
        <v>275487.44685400004</v>
      </c>
      <c r="BJ220" s="26">
        <f>BJ210*STAFFPLAN_CWS!$G178</f>
        <v>275487.44685400004</v>
      </c>
      <c r="BK220" s="26">
        <f>BK210*STAFFPLAN_CWS!$G178</f>
        <v>275140.7096686</v>
      </c>
      <c r="BL220" s="26">
        <f>BL210*STAFFPLAN_CWS!$G178</f>
        <v>275141.72966860002</v>
      </c>
      <c r="BM220" s="26">
        <f>BM210*STAFFPLAN_CWS!$G178</f>
        <v>274795.22748319997</v>
      </c>
      <c r="BN220" s="26">
        <f>BN210*STAFFPLAN_CWS!$G178</f>
        <v>274449.14029780001</v>
      </c>
      <c r="BO220" s="26">
        <f>BO210*STAFFPLAN_CWS!$G178</f>
        <v>274102.60311239999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400000</v>
      </c>
      <c r="L224" s="26">
        <f t="shared" si="109"/>
        <v>400000</v>
      </c>
      <c r="M224" s="26">
        <f t="shared" si="109"/>
        <v>400000</v>
      </c>
      <c r="N224" s="26">
        <f t="shared" si="109"/>
        <v>400000</v>
      </c>
      <c r="O224" s="26">
        <f t="shared" si="109"/>
        <v>400000</v>
      </c>
      <c r="P224" s="26">
        <f t="shared" si="109"/>
        <v>400000</v>
      </c>
      <c r="Q224" s="26">
        <f t="shared" si="109"/>
        <v>400115.27</v>
      </c>
      <c r="R224" s="26">
        <f t="shared" si="109"/>
        <v>400115.27</v>
      </c>
      <c r="S224" s="26">
        <f t="shared" si="109"/>
        <v>400224.46</v>
      </c>
      <c r="T224" s="26">
        <f t="shared" si="109"/>
        <v>560504.83799999999</v>
      </c>
      <c r="U224" s="26">
        <f t="shared" si="109"/>
        <v>560678.93300000008</v>
      </c>
      <c r="V224" s="26">
        <f t="shared" si="109"/>
        <v>561357.86600000004</v>
      </c>
      <c r="W224" s="26">
        <f t="shared" si="109"/>
        <v>561357.86600000004</v>
      </c>
      <c r="X224" s="26">
        <f t="shared" si="109"/>
        <v>561357.86600000004</v>
      </c>
      <c r="Y224" s="26">
        <f t="shared" si="109"/>
        <v>561357.86600000004</v>
      </c>
      <c r="Z224" s="26">
        <f t="shared" si="109"/>
        <v>561357.86600000004</v>
      </c>
      <c r="AA224" s="26">
        <f t="shared" si="109"/>
        <v>561531.96100000001</v>
      </c>
      <c r="AB224" s="26">
        <f t="shared" si="109"/>
        <v>561706.05599999998</v>
      </c>
      <c r="AC224" s="26">
        <f t="shared" si="109"/>
        <v>561712.02474999998</v>
      </c>
      <c r="AD224" s="26">
        <f t="shared" si="109"/>
        <v>562042.8615</v>
      </c>
      <c r="AE224" s="26">
        <f t="shared" si="109"/>
        <v>562048.70525000012</v>
      </c>
      <c r="AF224" s="26">
        <f t="shared" si="109"/>
        <v>722730.67599999998</v>
      </c>
      <c r="AG224" s="26">
        <f t="shared" si="109"/>
        <v>724365.41160000011</v>
      </c>
      <c r="AH224" s="26">
        <f t="shared" si="109"/>
        <v>724927.04429999995</v>
      </c>
      <c r="AI224" s="26">
        <f t="shared" si="109"/>
        <v>724927.04429999995</v>
      </c>
      <c r="AJ224" s="26">
        <f t="shared" si="109"/>
        <v>725470.50199999998</v>
      </c>
      <c r="AK224" s="26">
        <f t="shared" si="109"/>
        <v>725470.50199999998</v>
      </c>
      <c r="AL224" s="26">
        <f t="shared" si="109"/>
        <v>725470.50199999998</v>
      </c>
      <c r="AM224" s="26">
        <f t="shared" si="109"/>
        <v>724931.61930000002</v>
      </c>
      <c r="AN224" s="26">
        <f t="shared" si="109"/>
        <v>724936.19430000009</v>
      </c>
      <c r="AO224" s="26">
        <f t="shared" si="109"/>
        <v>724399.26785000006</v>
      </c>
      <c r="AP224" s="26">
        <f t="shared" si="109"/>
        <v>723864.11015000008</v>
      </c>
      <c r="AQ224" s="26">
        <f t="shared" si="109"/>
        <v>723327.05870000005</v>
      </c>
      <c r="AR224" s="26">
        <f t="shared" si="109"/>
        <v>885124.15416000003</v>
      </c>
      <c r="AS224" s="26">
        <f t="shared" si="109"/>
        <v>888174.53350000014</v>
      </c>
      <c r="AT224" s="26">
        <f t="shared" si="109"/>
        <v>889226.63341000001</v>
      </c>
      <c r="AU224" s="26">
        <f t="shared" si="109"/>
        <v>889226.63341000001</v>
      </c>
      <c r="AV224" s="26">
        <f t="shared" si="109"/>
        <v>890232.49812499993</v>
      </c>
      <c r="AW224" s="26">
        <f t="shared" si="109"/>
        <v>890232.49812499993</v>
      </c>
      <c r="AX224" s="26">
        <f t="shared" si="109"/>
        <v>890232.49812499993</v>
      </c>
      <c r="AY224" s="26">
        <f t="shared" si="109"/>
        <v>889231.73340999999</v>
      </c>
      <c r="AZ224" s="26">
        <f t="shared" si="109"/>
        <v>889236.83341000008</v>
      </c>
      <c r="BA224" s="26">
        <f t="shared" si="109"/>
        <v>888212.47100000014</v>
      </c>
      <c r="BB224" s="26">
        <f t="shared" si="109"/>
        <v>887214.95628500008</v>
      </c>
      <c r="BC224" s="26">
        <f t="shared" si="109"/>
        <v>886190.41887499997</v>
      </c>
      <c r="BD224" s="26">
        <f t="shared" si="109"/>
        <v>1368714.4421350001</v>
      </c>
      <c r="BE224" s="26">
        <f t="shared" si="109"/>
        <v>1373938.199916</v>
      </c>
      <c r="BF224" s="26">
        <f t="shared" si="109"/>
        <v>1375698.4483429999</v>
      </c>
      <c r="BG224" s="26">
        <f t="shared" si="109"/>
        <v>1375698.4483429999</v>
      </c>
      <c r="BH224" s="26">
        <f t="shared" si="109"/>
        <v>1377437.2342700001</v>
      </c>
      <c r="BI224" s="26">
        <f t="shared" si="109"/>
        <v>1377437.2342700001</v>
      </c>
      <c r="BJ224" s="26">
        <f t="shared" si="109"/>
        <v>1377437.2342700001</v>
      </c>
      <c r="BK224" s="26">
        <f t="shared" si="109"/>
        <v>1375703.548343</v>
      </c>
      <c r="BL224" s="26">
        <f t="shared" si="109"/>
        <v>1375708.6483430001</v>
      </c>
      <c r="BM224" s="26">
        <f t="shared" si="109"/>
        <v>1373976.1374159998</v>
      </c>
      <c r="BN224" s="26">
        <f t="shared" si="109"/>
        <v>1372245.7014890001</v>
      </c>
      <c r="BO224" s="26">
        <f t="shared" si="109"/>
        <v>1370513.015562</v>
      </c>
      <c r="BP224" s="38">
        <f>SUM(H224:BO224)</f>
        <v>47389333.796535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4800455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6737014.7094999999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8694819.9325000029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10662535.861835001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16494508.292699998</v>
      </c>
      <c r="BP225" s="38">
        <f>SUM(H225:BO225)</f>
        <v>47389333.796535008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>
        <f t="shared" si="112"/>
        <v>281212</v>
      </c>
      <c r="BD230" s="26">
        <f t="shared" si="112"/>
        <v>281212</v>
      </c>
      <c r="BE230" s="26">
        <f t="shared" si="112"/>
        <v>281212</v>
      </c>
      <c r="BF230" s="26">
        <f t="shared" si="112"/>
        <v>281212</v>
      </c>
      <c r="BG230" s="26">
        <f t="shared" si="112"/>
        <v>281212</v>
      </c>
      <c r="BH230" s="26">
        <f t="shared" si="112"/>
        <v>281212</v>
      </c>
      <c r="BI230" s="26">
        <f t="shared" si="112"/>
        <v>281212</v>
      </c>
      <c r="BJ230" s="26">
        <f t="shared" si="112"/>
        <v>281212</v>
      </c>
      <c r="BK230" s="26">
        <f t="shared" si="112"/>
        <v>281212</v>
      </c>
      <c r="BL230" s="26">
        <f t="shared" si="112"/>
        <v>281212</v>
      </c>
      <c r="BM230" s="26">
        <f t="shared" si="112"/>
        <v>281212</v>
      </c>
      <c r="BN230" s="26">
        <f t="shared" si="112"/>
        <v>281212</v>
      </c>
      <c r="BO230" s="26">
        <f t="shared" si="112"/>
        <v>281212</v>
      </c>
      <c r="BP230" s="38">
        <f>SUM(H230:BO230)</f>
        <v>16872720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3374544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3374544</v>
      </c>
      <c r="BP231" s="38">
        <f>SUM(H231:BO231)</f>
        <v>16872720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2681212</v>
      </c>
      <c r="L232" s="26">
        <f t="shared" si="113"/>
        <v>2681212</v>
      </c>
      <c r="M232" s="26">
        <f t="shared" si="113"/>
        <v>2681212</v>
      </c>
      <c r="N232" s="26">
        <f t="shared" si="113"/>
        <v>2681212</v>
      </c>
      <c r="O232" s="26">
        <f t="shared" si="113"/>
        <v>2681212</v>
      </c>
      <c r="P232" s="26">
        <f t="shared" si="113"/>
        <v>2681212</v>
      </c>
      <c r="Q232" s="26">
        <f t="shared" si="113"/>
        <v>2681903.62</v>
      </c>
      <c r="R232" s="26">
        <f t="shared" si="113"/>
        <v>2681903.62</v>
      </c>
      <c r="S232" s="26">
        <f t="shared" si="113"/>
        <v>2682558.7599999998</v>
      </c>
      <c r="T232" s="26">
        <f t="shared" si="113"/>
        <v>3644241.0279999999</v>
      </c>
      <c r="U232" s="26">
        <f t="shared" si="113"/>
        <v>3645285.5980000002</v>
      </c>
      <c r="V232" s="26">
        <f t="shared" si="113"/>
        <v>3649359.196</v>
      </c>
      <c r="W232" s="26">
        <f t="shared" si="113"/>
        <v>3649359.196</v>
      </c>
      <c r="X232" s="26">
        <f t="shared" si="113"/>
        <v>3649359.196</v>
      </c>
      <c r="Y232" s="26">
        <f t="shared" si="113"/>
        <v>3649359.196</v>
      </c>
      <c r="Z232" s="26">
        <f t="shared" si="113"/>
        <v>3649359.196</v>
      </c>
      <c r="AA232" s="26">
        <f t="shared" si="113"/>
        <v>3650403.7660000003</v>
      </c>
      <c r="AB232" s="26">
        <f t="shared" si="113"/>
        <v>3651448.3359999997</v>
      </c>
      <c r="AC232" s="26">
        <f t="shared" si="113"/>
        <v>3651484.1484999997</v>
      </c>
      <c r="AD232" s="26">
        <f t="shared" si="113"/>
        <v>3653469.1690000002</v>
      </c>
      <c r="AE232" s="26">
        <f t="shared" si="113"/>
        <v>3653504.2315000002</v>
      </c>
      <c r="AF232" s="26">
        <f t="shared" si="113"/>
        <v>4617596.0559999999</v>
      </c>
      <c r="AG232" s="26">
        <f t="shared" si="113"/>
        <v>4627404.4696000004</v>
      </c>
      <c r="AH232" s="26">
        <f t="shared" si="113"/>
        <v>4630774.2658000002</v>
      </c>
      <c r="AI232" s="26">
        <f t="shared" si="113"/>
        <v>4630774.2658000002</v>
      </c>
      <c r="AJ232" s="26">
        <f t="shared" si="113"/>
        <v>4634035.0120000001</v>
      </c>
      <c r="AK232" s="26">
        <f t="shared" si="113"/>
        <v>4634035.0120000001</v>
      </c>
      <c r="AL232" s="26">
        <f t="shared" si="113"/>
        <v>4634035.0120000001</v>
      </c>
      <c r="AM232" s="26">
        <f t="shared" ref="AM232:BO232" si="114">AM230+AM224+AM214</f>
        <v>4630801.7158000004</v>
      </c>
      <c r="AN232" s="26">
        <f t="shared" si="114"/>
        <v>4630829.1657999996</v>
      </c>
      <c r="AO232" s="26">
        <f t="shared" si="114"/>
        <v>4627607.6071000006</v>
      </c>
      <c r="AP232" s="26">
        <f t="shared" si="114"/>
        <v>4624396.6609000005</v>
      </c>
      <c r="AQ232" s="26">
        <f t="shared" si="114"/>
        <v>4621174.3522000005</v>
      </c>
      <c r="AR232" s="26">
        <f t="shared" si="114"/>
        <v>5591956.9249600004</v>
      </c>
      <c r="AS232" s="26">
        <f t="shared" si="114"/>
        <v>5610259.2010000004</v>
      </c>
      <c r="AT232" s="26">
        <f t="shared" si="114"/>
        <v>5616571.8004600005</v>
      </c>
      <c r="AU232" s="26">
        <f t="shared" si="114"/>
        <v>5616571.8004600005</v>
      </c>
      <c r="AV232" s="26">
        <f t="shared" si="114"/>
        <v>5622606.9887499996</v>
      </c>
      <c r="AW232" s="26">
        <f t="shared" si="114"/>
        <v>5622606.9887499996</v>
      </c>
      <c r="AX232" s="26">
        <f t="shared" si="114"/>
        <v>5622606.9887499996</v>
      </c>
      <c r="AY232" s="26">
        <f t="shared" si="114"/>
        <v>5616602.4004600001</v>
      </c>
      <c r="AZ232" s="26">
        <f t="shared" si="114"/>
        <v>5616633.0004600007</v>
      </c>
      <c r="BA232" s="26">
        <f t="shared" si="114"/>
        <v>5610486.8260000004</v>
      </c>
      <c r="BB232" s="26">
        <f t="shared" si="114"/>
        <v>5604501.73771</v>
      </c>
      <c r="BC232" s="26">
        <f t="shared" si="114"/>
        <v>5598354.5132500008</v>
      </c>
      <c r="BD232" s="26">
        <f t="shared" si="114"/>
        <v>8493498.6528099999</v>
      </c>
      <c r="BE232" s="26">
        <f t="shared" si="114"/>
        <v>8524841.1994959991</v>
      </c>
      <c r="BF232" s="26">
        <f t="shared" si="114"/>
        <v>8535402.6900580004</v>
      </c>
      <c r="BG232" s="26">
        <f t="shared" si="114"/>
        <v>8535402.6900580004</v>
      </c>
      <c r="BH232" s="26">
        <f t="shared" si="114"/>
        <v>8545835.4056200013</v>
      </c>
      <c r="BI232" s="26">
        <f t="shared" si="114"/>
        <v>8545835.4056200013</v>
      </c>
      <c r="BJ232" s="26">
        <f t="shared" si="114"/>
        <v>8545835.4056200013</v>
      </c>
      <c r="BK232" s="26">
        <f t="shared" si="114"/>
        <v>8535433.290058</v>
      </c>
      <c r="BL232" s="26">
        <f t="shared" si="114"/>
        <v>8535463.8900579996</v>
      </c>
      <c r="BM232" s="26">
        <f t="shared" si="114"/>
        <v>8525068.8244959991</v>
      </c>
      <c r="BN232" s="26">
        <f t="shared" si="114"/>
        <v>8514686.2089339998</v>
      </c>
      <c r="BO232" s="26">
        <f t="shared" si="114"/>
        <v>8504290.0933720004</v>
      </c>
      <c r="BP232" s="38">
        <f>SUM(H232:BO232)</f>
        <v>301208722.77921003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32177274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43796632.256999999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55543463.595000014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67349759.171009988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102341593.7562</v>
      </c>
      <c r="BP233" s="38">
        <f>SUM(H233:BO233)</f>
        <v>301208722.77921003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757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757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757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757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757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1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1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1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1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1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30000000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30000000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30000000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30000000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757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757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757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757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757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757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757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757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757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757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757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757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757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757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757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757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757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>
        <f t="shared" si="356"/>
        <v>3400000</v>
      </c>
      <c r="AS531" s="26">
        <f t="shared" si="356"/>
        <v>3400000</v>
      </c>
      <c r="AT531" s="26">
        <f t="shared" si="356"/>
        <v>3400000</v>
      </c>
      <c r="AU531" s="26">
        <f t="shared" si="356"/>
        <v>3400000</v>
      </c>
      <c r="AV531" s="26">
        <f t="shared" si="356"/>
        <v>3400000</v>
      </c>
      <c r="AW531" s="26">
        <f t="shared" si="356"/>
        <v>3400000</v>
      </c>
      <c r="AX531" s="26">
        <f t="shared" si="356"/>
        <v>3400000</v>
      </c>
      <c r="AY531" s="26">
        <f t="shared" si="356"/>
        <v>3400000</v>
      </c>
      <c r="AZ531" s="26">
        <f t="shared" si="356"/>
        <v>3400000</v>
      </c>
      <c r="BA531" s="26">
        <f t="shared" si="356"/>
        <v>3400000</v>
      </c>
      <c r="BB531" s="26">
        <f t="shared" si="356"/>
        <v>3400000</v>
      </c>
      <c r="BC531" s="26">
        <f t="shared" si="356"/>
        <v>3400000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>
        <f t="shared" si="352"/>
        <v>184800000</v>
      </c>
      <c r="BQ531" s="66">
        <f>BP529+BP530</f>
        <v>184800000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40800000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2"/>
        <v>184800000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759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>
        <f t="shared" si="360"/>
        <v>3400000</v>
      </c>
      <c r="AS535" s="26">
        <f t="shared" si="360"/>
        <v>3400000</v>
      </c>
      <c r="AT535" s="26">
        <f t="shared" si="360"/>
        <v>3400000</v>
      </c>
      <c r="AU535" s="26">
        <f t="shared" si="360"/>
        <v>3400000</v>
      </c>
      <c r="AV535" s="26">
        <f t="shared" si="360"/>
        <v>3400000</v>
      </c>
      <c r="AW535" s="26">
        <f t="shared" si="360"/>
        <v>3400000</v>
      </c>
      <c r="AX535" s="26">
        <f t="shared" si="360"/>
        <v>3400000</v>
      </c>
      <c r="AY535" s="26">
        <f t="shared" si="360"/>
        <v>3400000</v>
      </c>
      <c r="AZ535" s="26">
        <f t="shared" si="360"/>
        <v>3400000</v>
      </c>
      <c r="BA535" s="26">
        <f t="shared" si="360"/>
        <v>3400000</v>
      </c>
      <c r="BB535" s="26">
        <f t="shared" si="360"/>
        <v>3400000</v>
      </c>
      <c r="BC535" s="26">
        <f t="shared" si="360"/>
        <v>3400000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>
        <f t="shared" si="352"/>
        <v>184800000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40800000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2"/>
        <v>184800000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>
        <f>AR531*STAFFPLAN_CWS!$F177</f>
        <v>544000</v>
      </c>
      <c r="AS540" s="26">
        <f>AS531*STAFFPLAN_CWS!$F177</f>
        <v>544000</v>
      </c>
      <c r="AT540" s="26">
        <f>AT531*STAFFPLAN_CWS!$F177</f>
        <v>544000</v>
      </c>
      <c r="AU540" s="26">
        <f>AU531*STAFFPLAN_CWS!$F177</f>
        <v>544000</v>
      </c>
      <c r="AV540" s="26">
        <f>AV531*STAFFPLAN_CWS!$F177</f>
        <v>544000</v>
      </c>
      <c r="AW540" s="26">
        <f>AW531*STAFFPLAN_CWS!$F177</f>
        <v>544000</v>
      </c>
      <c r="AX540" s="26">
        <f>AX531*STAFFPLAN_CWS!$F177</f>
        <v>544000</v>
      </c>
      <c r="AY540" s="26">
        <f>AY531*STAFFPLAN_CWS!$F177</f>
        <v>544000</v>
      </c>
      <c r="AZ540" s="26">
        <f>AZ531*STAFFPLAN_CWS!$F177</f>
        <v>544000</v>
      </c>
      <c r="BA540" s="26">
        <f>BA531*STAFFPLAN_CWS!$F177</f>
        <v>544000</v>
      </c>
      <c r="BB540" s="26">
        <f>BB531*STAFFPLAN_CWS!$F177</f>
        <v>544000</v>
      </c>
      <c r="BC540" s="26">
        <f>BC531*STAFFPLAN_CWS!$F177</f>
        <v>544000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>
        <f>AR531*STAFFPLAN_CWS!$F178</f>
        <v>136000</v>
      </c>
      <c r="AS541" s="26">
        <f>AS531*STAFFPLAN_CWS!$F178</f>
        <v>136000</v>
      </c>
      <c r="AT541" s="26">
        <f>AT531*STAFFPLAN_CWS!$F178</f>
        <v>136000</v>
      </c>
      <c r="AU541" s="26">
        <f>AU531*STAFFPLAN_CWS!$F178</f>
        <v>136000</v>
      </c>
      <c r="AV541" s="26">
        <f>AV531*STAFFPLAN_CWS!$F178</f>
        <v>136000</v>
      </c>
      <c r="AW541" s="26">
        <f>AW531*STAFFPLAN_CWS!$F178</f>
        <v>136000</v>
      </c>
      <c r="AX541" s="26">
        <f>AX531*STAFFPLAN_CWS!$F178</f>
        <v>136000</v>
      </c>
      <c r="AY541" s="26">
        <f>AY531*STAFFPLAN_CWS!$F178</f>
        <v>136000</v>
      </c>
      <c r="AZ541" s="26">
        <f>AZ531*STAFFPLAN_CWS!$F178</f>
        <v>136000</v>
      </c>
      <c r="BA541" s="26">
        <f>BA531*STAFFPLAN_CWS!$F178</f>
        <v>136000</v>
      </c>
      <c r="BB541" s="26">
        <f>BB531*STAFFPLAN_CWS!$F178</f>
        <v>136000</v>
      </c>
      <c r="BC541" s="26">
        <f>BC531*STAFFPLAN_CWS!$F178</f>
        <v>136000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>
        <f t="shared" si="362"/>
        <v>680000</v>
      </c>
      <c r="AS545" s="26">
        <f t="shared" si="362"/>
        <v>680000</v>
      </c>
      <c r="AT545" s="26">
        <f t="shared" si="362"/>
        <v>680000</v>
      </c>
      <c r="AU545" s="26">
        <f t="shared" si="362"/>
        <v>680000</v>
      </c>
      <c r="AV545" s="26">
        <f t="shared" si="362"/>
        <v>680000</v>
      </c>
      <c r="AW545" s="26">
        <f t="shared" si="362"/>
        <v>680000</v>
      </c>
      <c r="AX545" s="26">
        <f t="shared" si="362"/>
        <v>680000</v>
      </c>
      <c r="AY545" s="26">
        <f t="shared" si="362"/>
        <v>680000</v>
      </c>
      <c r="AZ545" s="26">
        <f t="shared" si="362"/>
        <v>680000</v>
      </c>
      <c r="BA545" s="26">
        <f t="shared" si="362"/>
        <v>680000</v>
      </c>
      <c r="BB545" s="26">
        <f t="shared" si="362"/>
        <v>680000</v>
      </c>
      <c r="BC545" s="26">
        <f t="shared" si="362"/>
        <v>680000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>
        <f>SUM(H545:BO545)</f>
        <v>36960000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8160000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36960000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>
        <f t="shared" si="364"/>
        <v>281212</v>
      </c>
      <c r="BD551" s="26">
        <f t="shared" si="364"/>
        <v>281212</v>
      </c>
      <c r="BE551" s="26">
        <f t="shared" si="364"/>
        <v>281212</v>
      </c>
      <c r="BF551" s="26">
        <f t="shared" si="364"/>
        <v>281212</v>
      </c>
      <c r="BG551" s="26">
        <f t="shared" si="364"/>
        <v>281212</v>
      </c>
      <c r="BH551" s="26">
        <f t="shared" si="364"/>
        <v>281212</v>
      </c>
      <c r="BI551" s="26">
        <f t="shared" si="364"/>
        <v>281212</v>
      </c>
      <c r="BJ551" s="26">
        <f t="shared" si="364"/>
        <v>281212</v>
      </c>
      <c r="BK551" s="26">
        <f t="shared" si="364"/>
        <v>281212</v>
      </c>
      <c r="BL551" s="26">
        <f t="shared" si="364"/>
        <v>281212</v>
      </c>
      <c r="BM551" s="26">
        <f t="shared" si="364"/>
        <v>281212</v>
      </c>
      <c r="BN551" s="26">
        <f t="shared" si="364"/>
        <v>281212</v>
      </c>
      <c r="BO551" s="26">
        <f t="shared" si="364"/>
        <v>281212</v>
      </c>
      <c r="BP551" s="38">
        <f>SUM(H551:BO551)</f>
        <v>16872720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3374544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3374544</v>
      </c>
      <c r="BP552" s="38">
        <f>SUM(H552:BO552)</f>
        <v>16872720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>
        <f t="shared" si="366"/>
        <v>4361212</v>
      </c>
      <c r="AS553" s="26">
        <f t="shared" si="366"/>
        <v>4361212</v>
      </c>
      <c r="AT553" s="26">
        <f t="shared" si="366"/>
        <v>4361212</v>
      </c>
      <c r="AU553" s="26">
        <f t="shared" si="366"/>
        <v>4361212</v>
      </c>
      <c r="AV553" s="26">
        <f t="shared" si="366"/>
        <v>4361212</v>
      </c>
      <c r="AW553" s="26">
        <f t="shared" si="366"/>
        <v>4361212</v>
      </c>
      <c r="AX553" s="26">
        <f t="shared" si="366"/>
        <v>4361212</v>
      </c>
      <c r="AY553" s="26">
        <f t="shared" si="366"/>
        <v>4361212</v>
      </c>
      <c r="AZ553" s="26">
        <f t="shared" si="366"/>
        <v>4361212</v>
      </c>
      <c r="BA553" s="26">
        <f t="shared" si="366"/>
        <v>4361212</v>
      </c>
      <c r="BB553" s="26">
        <f t="shared" si="366"/>
        <v>4361212</v>
      </c>
      <c r="BC553" s="26">
        <f t="shared" si="366"/>
        <v>4361212</v>
      </c>
      <c r="BD553" s="26">
        <f t="shared" si="366"/>
        <v>5081212</v>
      </c>
      <c r="BE553" s="26">
        <f t="shared" si="366"/>
        <v>5081212</v>
      </c>
      <c r="BF553" s="26">
        <f t="shared" si="366"/>
        <v>5081212</v>
      </c>
      <c r="BG553" s="26">
        <f t="shared" si="366"/>
        <v>5081212</v>
      </c>
      <c r="BH553" s="26">
        <f t="shared" si="366"/>
        <v>5081212</v>
      </c>
      <c r="BI553" s="26">
        <f t="shared" si="366"/>
        <v>5081212</v>
      </c>
      <c r="BJ553" s="26">
        <f t="shared" si="366"/>
        <v>5081212</v>
      </c>
      <c r="BK553" s="26">
        <f t="shared" si="366"/>
        <v>5081212</v>
      </c>
      <c r="BL553" s="26">
        <f t="shared" si="366"/>
        <v>5081212</v>
      </c>
      <c r="BM553" s="26">
        <f t="shared" si="366"/>
        <v>5081212</v>
      </c>
      <c r="BN553" s="26">
        <f t="shared" si="366"/>
        <v>5081212</v>
      </c>
      <c r="BO553" s="26">
        <f t="shared" si="366"/>
        <v>5081212</v>
      </c>
      <c r="BP553" s="38">
        <f>SUM(G553:BO553)</f>
        <v>238632720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52334544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60974544</v>
      </c>
      <c r="BP554" s="38">
        <f>SUM(G554:BO554)</f>
        <v>238632720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1" t="s">
        <v>1217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1060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1061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0</v>
      </c>
      <c r="L562" s="26">
        <f t="shared" si="376"/>
        <v>0</v>
      </c>
      <c r="M562" s="26">
        <f t="shared" si="376"/>
        <v>0</v>
      </c>
      <c r="N562" s="26">
        <f t="shared" si="376"/>
        <v>0</v>
      </c>
      <c r="O562" s="26">
        <f t="shared" si="376"/>
        <v>0</v>
      </c>
      <c r="P562" s="26">
        <f t="shared" si="376"/>
        <v>0</v>
      </c>
      <c r="Q562" s="26">
        <f t="shared" si="376"/>
        <v>576.35</v>
      </c>
      <c r="R562" s="26">
        <f t="shared" si="376"/>
        <v>576.35</v>
      </c>
      <c r="S562" s="26">
        <f t="shared" si="376"/>
        <v>1122.3</v>
      </c>
      <c r="T562" s="26">
        <f t="shared" si="376"/>
        <v>2524.1900000000005</v>
      </c>
      <c r="U562" s="26">
        <f t="shared" si="376"/>
        <v>3394.6650000000004</v>
      </c>
      <c r="V562" s="26">
        <f t="shared" si="376"/>
        <v>6789.3300000000008</v>
      </c>
      <c r="W562" s="26">
        <f t="shared" si="376"/>
        <v>6789.3300000000008</v>
      </c>
      <c r="X562" s="26">
        <f t="shared" si="376"/>
        <v>6789.3300000000008</v>
      </c>
      <c r="Y562" s="26">
        <f t="shared" si="376"/>
        <v>6789.3300000000008</v>
      </c>
      <c r="Z562" s="26">
        <f t="shared" si="376"/>
        <v>6789.3300000000008</v>
      </c>
      <c r="AA562" s="26">
        <f t="shared" si="376"/>
        <v>7659.8050000000003</v>
      </c>
      <c r="AB562" s="26">
        <f t="shared" si="376"/>
        <v>8530.2800000000007</v>
      </c>
      <c r="AC562" s="26">
        <f t="shared" si="376"/>
        <v>8560.1237500000007</v>
      </c>
      <c r="AD562" s="26">
        <f t="shared" si="376"/>
        <v>10214.307500000001</v>
      </c>
      <c r="AE562" s="26">
        <f t="shared" si="376"/>
        <v>10243.526250000001</v>
      </c>
      <c r="AF562" s="26">
        <f t="shared" si="376"/>
        <v>13653.38</v>
      </c>
      <c r="AG562" s="26">
        <f t="shared" si="376"/>
        <v>21827.058000000005</v>
      </c>
      <c r="AH562" s="26">
        <f t="shared" si="376"/>
        <v>24635.2215</v>
      </c>
      <c r="AI562" s="26">
        <f t="shared" si="376"/>
        <v>24635.2215</v>
      </c>
      <c r="AJ562" s="26">
        <f t="shared" si="376"/>
        <v>27352.51</v>
      </c>
      <c r="AK562" s="26">
        <f t="shared" si="376"/>
        <v>27352.51</v>
      </c>
      <c r="AL562" s="26">
        <f t="shared" si="376"/>
        <v>27352.51</v>
      </c>
      <c r="AM562" s="26">
        <f t="shared" ref="AM562:BO562" si="377">+AM209+AM274+AM357+AM530</f>
        <v>24658.0965</v>
      </c>
      <c r="AN562" s="26">
        <f t="shared" si="377"/>
        <v>24680.9715</v>
      </c>
      <c r="AO562" s="26">
        <f t="shared" si="377"/>
        <v>21996.339250000005</v>
      </c>
      <c r="AP562" s="26">
        <f t="shared" si="377"/>
        <v>19320.550750000002</v>
      </c>
      <c r="AQ562" s="26">
        <f t="shared" si="377"/>
        <v>16635.2935</v>
      </c>
      <c r="AR562" s="26">
        <f t="shared" si="377"/>
        <v>25620.770799999998</v>
      </c>
      <c r="AS562" s="26">
        <f t="shared" si="377"/>
        <v>40872.667500000003</v>
      </c>
      <c r="AT562" s="26">
        <f t="shared" si="377"/>
        <v>46133.167050000004</v>
      </c>
      <c r="AU562" s="26">
        <f t="shared" si="377"/>
        <v>46133.167050000004</v>
      </c>
      <c r="AV562" s="26">
        <f t="shared" si="377"/>
        <v>51162.490625000006</v>
      </c>
      <c r="AW562" s="26">
        <f t="shared" si="377"/>
        <v>51162.490625000006</v>
      </c>
      <c r="AX562" s="26">
        <f t="shared" si="377"/>
        <v>51162.490625000006</v>
      </c>
      <c r="AY562" s="26">
        <f t="shared" si="377"/>
        <v>46158.667050000004</v>
      </c>
      <c r="AZ562" s="26">
        <f t="shared" si="377"/>
        <v>46184.167050000004</v>
      </c>
      <c r="BA562" s="26">
        <f t="shared" si="377"/>
        <v>41062.355000000003</v>
      </c>
      <c r="BB562" s="26">
        <f t="shared" si="377"/>
        <v>36074.781425000001</v>
      </c>
      <c r="BC562" s="26">
        <f t="shared" si="377"/>
        <v>30952.094375000001</v>
      </c>
      <c r="BD562" s="26">
        <f t="shared" si="377"/>
        <v>43572.210675000002</v>
      </c>
      <c r="BE562" s="26">
        <f t="shared" si="377"/>
        <v>69690.999580000003</v>
      </c>
      <c r="BF562" s="26">
        <f t="shared" si="377"/>
        <v>78492.241714999996</v>
      </c>
      <c r="BG562" s="26">
        <f t="shared" si="377"/>
        <v>78492.241714999996</v>
      </c>
      <c r="BH562" s="26">
        <f t="shared" si="377"/>
        <v>87186.171350000004</v>
      </c>
      <c r="BI562" s="26">
        <f t="shared" si="377"/>
        <v>87186.171350000004</v>
      </c>
      <c r="BJ562" s="26">
        <f t="shared" si="377"/>
        <v>87186.171350000004</v>
      </c>
      <c r="BK562" s="26">
        <f t="shared" si="377"/>
        <v>78517.741714999996</v>
      </c>
      <c r="BL562" s="26">
        <f t="shared" si="377"/>
        <v>78543.241714999996</v>
      </c>
      <c r="BM562" s="26">
        <f t="shared" si="377"/>
        <v>69880.687080000003</v>
      </c>
      <c r="BN562" s="26">
        <f t="shared" si="377"/>
        <v>61228.507444999996</v>
      </c>
      <c r="BO562" s="26">
        <f t="shared" si="377"/>
        <v>52565.077810000003</v>
      </c>
      <c r="BP562" s="38">
        <f>SUM(H562:BO562)</f>
        <v>1746668.9826749999</v>
      </c>
    </row>
    <row r="563" spans="1:69" x14ac:dyDescent="0.15">
      <c r="A563" s="44" t="s">
        <v>1062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4400000</v>
      </c>
      <c r="L563" s="26">
        <f t="shared" si="378"/>
        <v>4400000</v>
      </c>
      <c r="M563" s="26">
        <f t="shared" si="378"/>
        <v>4400000</v>
      </c>
      <c r="N563" s="26">
        <f t="shared" si="378"/>
        <v>4400000</v>
      </c>
      <c r="O563" s="26">
        <f t="shared" si="378"/>
        <v>4400000</v>
      </c>
      <c r="P563" s="26">
        <f t="shared" si="378"/>
        <v>4400000</v>
      </c>
      <c r="Q563" s="26">
        <f t="shared" si="378"/>
        <v>4400576.3499999996</v>
      </c>
      <c r="R563" s="26">
        <f t="shared" si="378"/>
        <v>4400576.3499999996</v>
      </c>
      <c r="S563" s="26">
        <f t="shared" si="378"/>
        <v>4401122.3</v>
      </c>
      <c r="T563" s="26">
        <f t="shared" si="378"/>
        <v>5602524.1900000004</v>
      </c>
      <c r="U563" s="26">
        <f t="shared" si="378"/>
        <v>5603394.665</v>
      </c>
      <c r="V563" s="26">
        <f t="shared" si="378"/>
        <v>5606789.3300000001</v>
      </c>
      <c r="W563" s="26">
        <f t="shared" si="378"/>
        <v>5606789.3300000001</v>
      </c>
      <c r="X563" s="26">
        <f t="shared" si="378"/>
        <v>5606789.3300000001</v>
      </c>
      <c r="Y563" s="26">
        <f t="shared" si="378"/>
        <v>5606789.3300000001</v>
      </c>
      <c r="Z563" s="26">
        <f t="shared" si="378"/>
        <v>5606789.3300000001</v>
      </c>
      <c r="AA563" s="26">
        <f t="shared" si="378"/>
        <v>5607659.8049999997</v>
      </c>
      <c r="AB563" s="26">
        <f t="shared" si="378"/>
        <v>5608530.2800000003</v>
      </c>
      <c r="AC563" s="26">
        <f t="shared" si="378"/>
        <v>5608560.1237500003</v>
      </c>
      <c r="AD563" s="26">
        <f t="shared" si="378"/>
        <v>5610214.3075000001</v>
      </c>
      <c r="AE563" s="26">
        <f t="shared" si="378"/>
        <v>5610243.5262500001</v>
      </c>
      <c r="AF563" s="26">
        <f t="shared" si="378"/>
        <v>6413653.3799999999</v>
      </c>
      <c r="AG563" s="26">
        <f t="shared" si="378"/>
        <v>6421827.0580000002</v>
      </c>
      <c r="AH563" s="26">
        <f t="shared" si="378"/>
        <v>6424635.2215</v>
      </c>
      <c r="AI563" s="26">
        <f t="shared" si="378"/>
        <v>6424635.2215</v>
      </c>
      <c r="AJ563" s="26">
        <f t="shared" si="378"/>
        <v>6427352.5099999998</v>
      </c>
      <c r="AK563" s="26">
        <f t="shared" si="378"/>
        <v>6427352.5099999998</v>
      </c>
      <c r="AL563" s="26">
        <f t="shared" si="378"/>
        <v>6427352.5099999998</v>
      </c>
      <c r="AM563" s="26">
        <f t="shared" si="378"/>
        <v>6424658.0965</v>
      </c>
      <c r="AN563" s="26">
        <f t="shared" si="378"/>
        <v>6424680.9715</v>
      </c>
      <c r="AO563" s="26">
        <f t="shared" si="378"/>
        <v>6421996.3392500002</v>
      </c>
      <c r="AP563" s="26">
        <f t="shared" si="378"/>
        <v>6419320.5507500004</v>
      </c>
      <c r="AQ563" s="26">
        <f t="shared" si="378"/>
        <v>6416635.2934999997</v>
      </c>
      <c r="AR563" s="26">
        <f t="shared" si="378"/>
        <v>7825620.7708000001</v>
      </c>
      <c r="AS563" s="26">
        <f t="shared" si="378"/>
        <v>7840872.6675000004</v>
      </c>
      <c r="AT563" s="26">
        <f t="shared" si="378"/>
        <v>7846133.1670500003</v>
      </c>
      <c r="AU563" s="26">
        <f t="shared" si="378"/>
        <v>7846133.1670500003</v>
      </c>
      <c r="AV563" s="26">
        <f t="shared" si="378"/>
        <v>7851162.4906249996</v>
      </c>
      <c r="AW563" s="26">
        <f t="shared" si="378"/>
        <v>7851162.4906249996</v>
      </c>
      <c r="AX563" s="26">
        <f t="shared" si="378"/>
        <v>7851162.4906249996</v>
      </c>
      <c r="AY563" s="26">
        <f t="shared" si="378"/>
        <v>7846158.6670500003</v>
      </c>
      <c r="AZ563" s="26">
        <f t="shared" si="378"/>
        <v>7846184.1670500003</v>
      </c>
      <c r="BA563" s="26">
        <f t="shared" si="378"/>
        <v>7841062.3550000004</v>
      </c>
      <c r="BB563" s="26">
        <f t="shared" si="378"/>
        <v>7836074.7814250002</v>
      </c>
      <c r="BC563" s="26">
        <f t="shared" si="378"/>
        <v>7830952.0943750003</v>
      </c>
      <c r="BD563" s="26">
        <f t="shared" si="378"/>
        <v>10843572.210674999</v>
      </c>
      <c r="BE563" s="26">
        <f t="shared" si="378"/>
        <v>10869690.99958</v>
      </c>
      <c r="BF563" s="26">
        <f t="shared" si="378"/>
        <v>10878492.241714999</v>
      </c>
      <c r="BG563" s="26">
        <f t="shared" si="378"/>
        <v>10878492.241714999</v>
      </c>
      <c r="BH563" s="26">
        <f t="shared" si="378"/>
        <v>10887186.17135</v>
      </c>
      <c r="BI563" s="26">
        <f t="shared" si="378"/>
        <v>10887186.17135</v>
      </c>
      <c r="BJ563" s="26">
        <f t="shared" si="378"/>
        <v>10887186.17135</v>
      </c>
      <c r="BK563" s="26">
        <f t="shared" si="378"/>
        <v>10878517.741714999</v>
      </c>
      <c r="BL563" s="26">
        <f t="shared" si="378"/>
        <v>10878543.241714999</v>
      </c>
      <c r="BM563" s="26">
        <f t="shared" si="378"/>
        <v>10869880.68708</v>
      </c>
      <c r="BN563" s="26">
        <f t="shared" si="378"/>
        <v>10861228.507445</v>
      </c>
      <c r="BO563" s="26">
        <f t="shared" si="378"/>
        <v>10852565.077810001</v>
      </c>
      <c r="BP563" s="38">
        <f>SUM(H563:BO563)</f>
        <v>421746668.98267508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7900000</v>
      </c>
      <c r="L565" s="26">
        <f t="shared" si="381"/>
        <v>7900000</v>
      </c>
      <c r="M565" s="26">
        <f t="shared" si="381"/>
        <v>7900000</v>
      </c>
      <c r="N565" s="26">
        <f t="shared" si="381"/>
        <v>7900000</v>
      </c>
      <c r="O565" s="26">
        <f t="shared" si="381"/>
        <v>7900000</v>
      </c>
      <c r="P565" s="26">
        <f t="shared" si="381"/>
        <v>7900000</v>
      </c>
      <c r="Q565" s="26">
        <f t="shared" si="381"/>
        <v>7900576.3499999996</v>
      </c>
      <c r="R565" s="26">
        <f t="shared" si="381"/>
        <v>7900576.3499999996</v>
      </c>
      <c r="S565" s="26">
        <f t="shared" si="381"/>
        <v>7901122.2999999998</v>
      </c>
      <c r="T565" s="26">
        <f t="shared" si="381"/>
        <v>9102524.1900000013</v>
      </c>
      <c r="U565" s="26">
        <f t="shared" si="381"/>
        <v>9103394.6649999991</v>
      </c>
      <c r="V565" s="26">
        <f t="shared" si="381"/>
        <v>9106789.3300000001</v>
      </c>
      <c r="W565" s="26">
        <f t="shared" si="381"/>
        <v>9106789.3300000001</v>
      </c>
      <c r="X565" s="26">
        <f t="shared" si="381"/>
        <v>9106789.3300000001</v>
      </c>
      <c r="Y565" s="26">
        <f t="shared" si="381"/>
        <v>9106789.3300000001</v>
      </c>
      <c r="Z565" s="26">
        <f t="shared" si="381"/>
        <v>8106789.3300000001</v>
      </c>
      <c r="AA565" s="26">
        <f t="shared" si="381"/>
        <v>8107659.8049999997</v>
      </c>
      <c r="AB565" s="26">
        <f t="shared" si="381"/>
        <v>8108530.2800000003</v>
      </c>
      <c r="AC565" s="26">
        <f t="shared" si="381"/>
        <v>8108560.1237500003</v>
      </c>
      <c r="AD565" s="26">
        <f t="shared" si="381"/>
        <v>8110214.3075000001</v>
      </c>
      <c r="AE565" s="26">
        <f t="shared" si="381"/>
        <v>8110243.5262500001</v>
      </c>
      <c r="AF565" s="26">
        <f t="shared" si="381"/>
        <v>6413653.3799999999</v>
      </c>
      <c r="AG565" s="26">
        <f t="shared" si="381"/>
        <v>6421827.0580000002</v>
      </c>
      <c r="AH565" s="26">
        <f t="shared" si="381"/>
        <v>6424635.2215</v>
      </c>
      <c r="AI565" s="26">
        <f t="shared" si="381"/>
        <v>6424635.2215</v>
      </c>
      <c r="AJ565" s="26">
        <f t="shared" si="381"/>
        <v>6427352.5099999998</v>
      </c>
      <c r="AK565" s="26">
        <f t="shared" si="381"/>
        <v>6427352.5099999998</v>
      </c>
      <c r="AL565" s="26">
        <f t="shared" si="381"/>
        <v>6427352.5099999998</v>
      </c>
      <c r="AM565" s="26">
        <f t="shared" si="381"/>
        <v>6424658.0965</v>
      </c>
      <c r="AN565" s="26">
        <f t="shared" si="381"/>
        <v>6424680.9715</v>
      </c>
      <c r="AO565" s="26">
        <f t="shared" si="381"/>
        <v>6421996.3392500002</v>
      </c>
      <c r="AP565" s="26">
        <f t="shared" si="381"/>
        <v>6419320.5507500004</v>
      </c>
      <c r="AQ565" s="26">
        <f t="shared" si="381"/>
        <v>6416635.2934999997</v>
      </c>
      <c r="AR565" s="26">
        <f t="shared" si="381"/>
        <v>7825620.7708000001</v>
      </c>
      <c r="AS565" s="26">
        <f t="shared" si="381"/>
        <v>7840872.6675000004</v>
      </c>
      <c r="AT565" s="26">
        <f t="shared" si="381"/>
        <v>7846133.1670500003</v>
      </c>
      <c r="AU565" s="26">
        <f t="shared" si="381"/>
        <v>7846133.1670500003</v>
      </c>
      <c r="AV565" s="26">
        <f t="shared" si="381"/>
        <v>7851162.4906249996</v>
      </c>
      <c r="AW565" s="26">
        <f t="shared" si="381"/>
        <v>7851162.4906249996</v>
      </c>
      <c r="AX565" s="26">
        <f t="shared" si="381"/>
        <v>7851162.4906249996</v>
      </c>
      <c r="AY565" s="26">
        <f t="shared" si="381"/>
        <v>7846158.6670500003</v>
      </c>
      <c r="AZ565" s="26">
        <f t="shared" si="381"/>
        <v>7846184.1670500003</v>
      </c>
      <c r="BA565" s="26">
        <f t="shared" si="381"/>
        <v>7841062.3550000004</v>
      </c>
      <c r="BB565" s="26">
        <f t="shared" si="381"/>
        <v>7836074.7814250002</v>
      </c>
      <c r="BC565" s="26">
        <f t="shared" si="381"/>
        <v>7830952.0943750003</v>
      </c>
      <c r="BD565" s="26">
        <f t="shared" si="381"/>
        <v>10843572.210674999</v>
      </c>
      <c r="BE565" s="26">
        <f t="shared" si="381"/>
        <v>10869690.99958</v>
      </c>
      <c r="BF565" s="26">
        <f t="shared" si="381"/>
        <v>10878492.241714999</v>
      </c>
      <c r="BG565" s="26">
        <f t="shared" si="381"/>
        <v>10878492.241714999</v>
      </c>
      <c r="BH565" s="26">
        <f t="shared" si="381"/>
        <v>10887186.17135</v>
      </c>
      <c r="BI565" s="26">
        <f t="shared" si="381"/>
        <v>10887186.17135</v>
      </c>
      <c r="BJ565" s="26">
        <f t="shared" si="381"/>
        <v>10887186.17135</v>
      </c>
      <c r="BK565" s="26">
        <f t="shared" si="381"/>
        <v>10878517.741714999</v>
      </c>
      <c r="BL565" s="26">
        <f t="shared" si="381"/>
        <v>10878543.241714999</v>
      </c>
      <c r="BM565" s="26">
        <f t="shared" si="381"/>
        <v>10869880.68708</v>
      </c>
      <c r="BN565" s="26">
        <f t="shared" si="381"/>
        <v>10861228.507445</v>
      </c>
      <c r="BO565" s="26">
        <f t="shared" si="381"/>
        <v>10852565.077810001</v>
      </c>
      <c r="BP565" s="38">
        <f t="shared" si="375"/>
        <v>499746668.98267525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880000</v>
      </c>
      <c r="L566" s="26">
        <f t="shared" si="382"/>
        <v>880000</v>
      </c>
      <c r="M566" s="26">
        <f t="shared" si="382"/>
        <v>880000</v>
      </c>
      <c r="N566" s="26">
        <f t="shared" si="382"/>
        <v>880000</v>
      </c>
      <c r="O566" s="26">
        <f t="shared" si="382"/>
        <v>880000</v>
      </c>
      <c r="P566" s="26">
        <f t="shared" si="382"/>
        <v>880000</v>
      </c>
      <c r="Q566" s="26">
        <f t="shared" si="382"/>
        <v>880115.27</v>
      </c>
      <c r="R566" s="26">
        <f t="shared" si="382"/>
        <v>880115.27</v>
      </c>
      <c r="S566" s="26">
        <f t="shared" si="382"/>
        <v>880224.46</v>
      </c>
      <c r="T566" s="26">
        <f t="shared" si="382"/>
        <v>1120504.838</v>
      </c>
      <c r="U566" s="26">
        <f t="shared" si="382"/>
        <v>1120678.9330000002</v>
      </c>
      <c r="V566" s="26">
        <f t="shared" si="382"/>
        <v>1121357.8659999999</v>
      </c>
      <c r="W566" s="26">
        <f t="shared" si="382"/>
        <v>1121357.8659999999</v>
      </c>
      <c r="X566" s="26">
        <f t="shared" si="382"/>
        <v>1121357.8659999999</v>
      </c>
      <c r="Y566" s="26">
        <f t="shared" si="382"/>
        <v>1121357.8659999999</v>
      </c>
      <c r="Z566" s="26">
        <f t="shared" si="382"/>
        <v>1121357.8659999999</v>
      </c>
      <c r="AA566" s="26">
        <f t="shared" si="382"/>
        <v>1121531.9610000001</v>
      </c>
      <c r="AB566" s="26">
        <f t="shared" si="382"/>
        <v>1121706.0559999999</v>
      </c>
      <c r="AC566" s="26">
        <f t="shared" si="382"/>
        <v>1121712.0247499999</v>
      </c>
      <c r="AD566" s="26">
        <f t="shared" si="382"/>
        <v>1122042.8615000001</v>
      </c>
      <c r="AE566" s="26">
        <f t="shared" si="382"/>
        <v>1122048.7052500001</v>
      </c>
      <c r="AF566" s="26">
        <f t="shared" si="382"/>
        <v>1282730.676</v>
      </c>
      <c r="AG566" s="26">
        <f t="shared" si="382"/>
        <v>1284365.4116000002</v>
      </c>
      <c r="AH566" s="26">
        <f t="shared" si="382"/>
        <v>1284927.0443</v>
      </c>
      <c r="AI566" s="26">
        <f t="shared" si="382"/>
        <v>1284927.0443</v>
      </c>
      <c r="AJ566" s="26">
        <f t="shared" si="382"/>
        <v>1285470.5019999999</v>
      </c>
      <c r="AK566" s="26">
        <f t="shared" si="382"/>
        <v>1285470.5019999999</v>
      </c>
      <c r="AL566" s="26">
        <f t="shared" si="382"/>
        <v>1285470.5019999999</v>
      </c>
      <c r="AM566" s="26">
        <f t="shared" ref="AM566:BO566" si="383">AM289+AM372+AM545+AM224</f>
        <v>1284931.6192999999</v>
      </c>
      <c r="AN566" s="26">
        <f t="shared" si="383"/>
        <v>1284936.1943000001</v>
      </c>
      <c r="AO566" s="26">
        <f t="shared" si="383"/>
        <v>1284399.2678499999</v>
      </c>
      <c r="AP566" s="26">
        <f t="shared" si="383"/>
        <v>1283864.1101500001</v>
      </c>
      <c r="AQ566" s="26">
        <f t="shared" si="383"/>
        <v>1283327.0586999999</v>
      </c>
      <c r="AR566" s="26">
        <f t="shared" si="383"/>
        <v>1565124.1541599999</v>
      </c>
      <c r="AS566" s="26">
        <f t="shared" si="383"/>
        <v>1568174.5335000001</v>
      </c>
      <c r="AT566" s="26">
        <f t="shared" si="383"/>
        <v>1569226.63341</v>
      </c>
      <c r="AU566" s="26">
        <f t="shared" si="383"/>
        <v>1569226.63341</v>
      </c>
      <c r="AV566" s="26">
        <f t="shared" si="383"/>
        <v>1570232.4981249999</v>
      </c>
      <c r="AW566" s="26">
        <f t="shared" si="383"/>
        <v>1570232.4981249999</v>
      </c>
      <c r="AX566" s="26">
        <f t="shared" si="383"/>
        <v>1570232.4981249999</v>
      </c>
      <c r="AY566" s="26">
        <f t="shared" si="383"/>
        <v>1569231.7334099999</v>
      </c>
      <c r="AZ566" s="26">
        <f t="shared" si="383"/>
        <v>1569236.83341</v>
      </c>
      <c r="BA566" s="26">
        <f t="shared" si="383"/>
        <v>1568212.4710000001</v>
      </c>
      <c r="BB566" s="26">
        <f t="shared" si="383"/>
        <v>1567214.9562850001</v>
      </c>
      <c r="BC566" s="26">
        <f t="shared" si="383"/>
        <v>1566190.418875</v>
      </c>
      <c r="BD566" s="26">
        <f t="shared" si="383"/>
        <v>2168714.4421350001</v>
      </c>
      <c r="BE566" s="26">
        <f t="shared" si="383"/>
        <v>2173938.199916</v>
      </c>
      <c r="BF566" s="26">
        <f t="shared" si="383"/>
        <v>2175698.4483429999</v>
      </c>
      <c r="BG566" s="26">
        <f t="shared" si="383"/>
        <v>2175698.4483429999</v>
      </c>
      <c r="BH566" s="26">
        <f t="shared" si="383"/>
        <v>2177437.2342699999</v>
      </c>
      <c r="BI566" s="26">
        <f t="shared" si="383"/>
        <v>2177437.2342699999</v>
      </c>
      <c r="BJ566" s="26">
        <f t="shared" si="383"/>
        <v>2177437.2342699999</v>
      </c>
      <c r="BK566" s="26">
        <f t="shared" si="383"/>
        <v>2175703.548343</v>
      </c>
      <c r="BL566" s="26">
        <f t="shared" si="383"/>
        <v>2175708.6483430001</v>
      </c>
      <c r="BM566" s="26">
        <f t="shared" si="383"/>
        <v>2173976.1374159995</v>
      </c>
      <c r="BN566" s="26">
        <f t="shared" si="383"/>
        <v>2172245.7014890001</v>
      </c>
      <c r="BO566" s="26">
        <f t="shared" si="383"/>
        <v>2170513.0155619998</v>
      </c>
      <c r="BP566" s="38">
        <f t="shared" si="375"/>
        <v>84349333.79653503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>
        <f t="shared" si="385"/>
        <v>562424</v>
      </c>
      <c r="BD567" s="26">
        <f t="shared" si="385"/>
        <v>562424</v>
      </c>
      <c r="BE567" s="26">
        <f t="shared" si="385"/>
        <v>562424</v>
      </c>
      <c r="BF567" s="26">
        <f t="shared" si="385"/>
        <v>562424</v>
      </c>
      <c r="BG567" s="26">
        <f t="shared" si="385"/>
        <v>562424</v>
      </c>
      <c r="BH567" s="26">
        <f t="shared" si="385"/>
        <v>562424</v>
      </c>
      <c r="BI567" s="26">
        <f t="shared" si="385"/>
        <v>562424</v>
      </c>
      <c r="BJ567" s="26">
        <f t="shared" si="385"/>
        <v>562424</v>
      </c>
      <c r="BK567" s="26">
        <f t="shared" si="385"/>
        <v>562424</v>
      </c>
      <c r="BL567" s="26">
        <f t="shared" si="385"/>
        <v>562424</v>
      </c>
      <c r="BM567" s="26">
        <f t="shared" si="385"/>
        <v>562424</v>
      </c>
      <c r="BN567" s="26">
        <f t="shared" si="385"/>
        <v>562424</v>
      </c>
      <c r="BO567" s="26">
        <f t="shared" si="385"/>
        <v>562424</v>
      </c>
      <c r="BP567" s="38">
        <f t="shared" si="375"/>
        <v>33745440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9342424</v>
      </c>
      <c r="L568" s="26">
        <f t="shared" si="386"/>
        <v>9342424</v>
      </c>
      <c r="M568" s="26">
        <f t="shared" si="386"/>
        <v>9342424</v>
      </c>
      <c r="N568" s="26">
        <f t="shared" si="386"/>
        <v>9342424</v>
      </c>
      <c r="O568" s="26">
        <f t="shared" si="386"/>
        <v>9342424</v>
      </c>
      <c r="P568" s="26">
        <f t="shared" si="386"/>
        <v>9342424</v>
      </c>
      <c r="Q568" s="26">
        <f t="shared" si="386"/>
        <v>9343115.6199999992</v>
      </c>
      <c r="R568" s="26">
        <f t="shared" si="386"/>
        <v>9343115.6199999992</v>
      </c>
      <c r="S568" s="26">
        <f t="shared" si="386"/>
        <v>9343770.7599999998</v>
      </c>
      <c r="T568" s="26">
        <f t="shared" si="386"/>
        <v>10785453.028000001</v>
      </c>
      <c r="U568" s="26">
        <f t="shared" si="386"/>
        <v>10786497.597999999</v>
      </c>
      <c r="V568" s="26">
        <f t="shared" si="386"/>
        <v>10790571.196</v>
      </c>
      <c r="W568" s="26">
        <f t="shared" si="386"/>
        <v>10790571.196</v>
      </c>
      <c r="X568" s="26">
        <f t="shared" si="386"/>
        <v>10790571.196</v>
      </c>
      <c r="Y568" s="26">
        <f t="shared" si="386"/>
        <v>10790571.196</v>
      </c>
      <c r="Z568" s="26">
        <f t="shared" si="386"/>
        <v>9790571.1960000005</v>
      </c>
      <c r="AA568" s="26">
        <f t="shared" si="386"/>
        <v>9791615.7659999989</v>
      </c>
      <c r="AB568" s="26">
        <f t="shared" si="386"/>
        <v>9792660.3359999992</v>
      </c>
      <c r="AC568" s="26">
        <f t="shared" si="386"/>
        <v>9792696.1484999992</v>
      </c>
      <c r="AD568" s="26">
        <f t="shared" si="386"/>
        <v>9794681.1689999998</v>
      </c>
      <c r="AE568" s="26">
        <f t="shared" si="386"/>
        <v>9794716.2314999998</v>
      </c>
      <c r="AF568" s="26">
        <f t="shared" si="386"/>
        <v>8258808.0559999999</v>
      </c>
      <c r="AG568" s="26">
        <f t="shared" si="386"/>
        <v>8268616.4696000004</v>
      </c>
      <c r="AH568" s="26">
        <f t="shared" si="386"/>
        <v>8271986.2658000002</v>
      </c>
      <c r="AI568" s="26">
        <f t="shared" si="386"/>
        <v>8271986.2658000002</v>
      </c>
      <c r="AJ568" s="26">
        <f t="shared" si="386"/>
        <v>8275247.0120000001</v>
      </c>
      <c r="AK568" s="26">
        <f t="shared" si="386"/>
        <v>8275247.0120000001</v>
      </c>
      <c r="AL568" s="26">
        <f t="shared" si="386"/>
        <v>8275247.0120000001</v>
      </c>
      <c r="AM568" s="26">
        <f t="shared" ref="AM568:BO568" si="387">AM567+AM566+AM565</f>
        <v>8272013.7158000004</v>
      </c>
      <c r="AN568" s="26">
        <f t="shared" si="387"/>
        <v>8272041.1657999996</v>
      </c>
      <c r="AO568" s="26">
        <f t="shared" si="387"/>
        <v>8268819.6071000006</v>
      </c>
      <c r="AP568" s="26">
        <f t="shared" si="387"/>
        <v>8265608.6609000005</v>
      </c>
      <c r="AQ568" s="26">
        <f t="shared" si="387"/>
        <v>8262386.3521999996</v>
      </c>
      <c r="AR568" s="26">
        <f t="shared" si="387"/>
        <v>9953168.9249600004</v>
      </c>
      <c r="AS568" s="26">
        <f t="shared" si="387"/>
        <v>9971471.2010000013</v>
      </c>
      <c r="AT568" s="26">
        <f t="shared" si="387"/>
        <v>9977783.8004599996</v>
      </c>
      <c r="AU568" s="26">
        <f t="shared" si="387"/>
        <v>9977783.8004599996</v>
      </c>
      <c r="AV568" s="26">
        <f t="shared" si="387"/>
        <v>9983818.9887499996</v>
      </c>
      <c r="AW568" s="26">
        <f t="shared" si="387"/>
        <v>9983818.9887499996</v>
      </c>
      <c r="AX568" s="26">
        <f t="shared" si="387"/>
        <v>9983818.9887499996</v>
      </c>
      <c r="AY568" s="26">
        <f t="shared" si="387"/>
        <v>9977814.4004600011</v>
      </c>
      <c r="AZ568" s="26">
        <f t="shared" si="387"/>
        <v>9977845.0004600007</v>
      </c>
      <c r="BA568" s="26">
        <f t="shared" si="387"/>
        <v>9971698.8260000013</v>
      </c>
      <c r="BB568" s="26">
        <f t="shared" si="387"/>
        <v>9965713.7377099991</v>
      </c>
      <c r="BC568" s="26">
        <f t="shared" si="387"/>
        <v>9959566.5132500008</v>
      </c>
      <c r="BD568" s="26">
        <f t="shared" si="387"/>
        <v>13574710.65281</v>
      </c>
      <c r="BE568" s="26">
        <f t="shared" si="387"/>
        <v>13606053.199495999</v>
      </c>
      <c r="BF568" s="26">
        <f t="shared" si="387"/>
        <v>13616614.690057999</v>
      </c>
      <c r="BG568" s="26">
        <f t="shared" si="387"/>
        <v>13616614.690057999</v>
      </c>
      <c r="BH568" s="26">
        <f t="shared" si="387"/>
        <v>13627047.405620001</v>
      </c>
      <c r="BI568" s="26">
        <f t="shared" si="387"/>
        <v>13627047.405620001</v>
      </c>
      <c r="BJ568" s="26">
        <f t="shared" si="387"/>
        <v>13627047.405620001</v>
      </c>
      <c r="BK568" s="26">
        <f t="shared" si="387"/>
        <v>13616645.290057998</v>
      </c>
      <c r="BL568" s="26">
        <f t="shared" si="387"/>
        <v>13616675.890058</v>
      </c>
      <c r="BM568" s="26">
        <f t="shared" si="387"/>
        <v>13606280.824495999</v>
      </c>
      <c r="BN568" s="26">
        <f t="shared" si="387"/>
        <v>13595898.208934</v>
      </c>
      <c r="BO568" s="26">
        <f t="shared" si="387"/>
        <v>13585502.093372</v>
      </c>
      <c r="BP568" s="38">
        <f>SUM(H568:BO568)</f>
        <v>617841442.77920985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112111818.00000001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123491176.257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99238007.594999999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119684303.17100999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163316137.75620002</v>
      </c>
      <c r="BP569" s="38">
        <f>SUM(H569:BO569)</f>
        <v>617841442.77921009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9342424</v>
      </c>
      <c r="L570" s="40">
        <f t="shared" si="388"/>
        <v>9342424</v>
      </c>
      <c r="M570" s="40">
        <f t="shared" si="388"/>
        <v>9342424</v>
      </c>
      <c r="N570" s="40">
        <f t="shared" si="388"/>
        <v>9342424</v>
      </c>
      <c r="O570" s="40">
        <f t="shared" si="388"/>
        <v>9342424</v>
      </c>
      <c r="P570" s="40">
        <f t="shared" si="388"/>
        <v>9342424</v>
      </c>
      <c r="Q570" s="40">
        <f t="shared" si="388"/>
        <v>9343115.620000001</v>
      </c>
      <c r="R570" s="40">
        <f t="shared" si="388"/>
        <v>9343115.620000001</v>
      </c>
      <c r="S570" s="40">
        <f t="shared" si="388"/>
        <v>9343770.7599999998</v>
      </c>
      <c r="T570" s="40">
        <f t="shared" si="388"/>
        <v>10785453.028000001</v>
      </c>
      <c r="U570" s="40">
        <f t="shared" si="388"/>
        <v>10786497.598000001</v>
      </c>
      <c r="V570" s="40">
        <f t="shared" si="388"/>
        <v>10790571.196</v>
      </c>
      <c r="W570" s="40">
        <f t="shared" si="388"/>
        <v>10790571.196</v>
      </c>
      <c r="X570" s="40">
        <f t="shared" si="388"/>
        <v>10790571.196</v>
      </c>
      <c r="Y570" s="40">
        <f t="shared" si="388"/>
        <v>10790571.196</v>
      </c>
      <c r="Z570" s="40">
        <f t="shared" si="388"/>
        <v>9790571.1960000005</v>
      </c>
      <c r="AA570" s="40">
        <f t="shared" si="388"/>
        <v>9791615.7660000008</v>
      </c>
      <c r="AB570" s="40">
        <f t="shared" si="388"/>
        <v>9792660.3359999992</v>
      </c>
      <c r="AC570" s="40">
        <f t="shared" si="388"/>
        <v>9792696.1484999992</v>
      </c>
      <c r="AD570" s="40">
        <f t="shared" si="388"/>
        <v>9794681.1689999998</v>
      </c>
      <c r="AE570" s="40">
        <f t="shared" si="388"/>
        <v>9794716.2314999998</v>
      </c>
      <c r="AF570" s="40">
        <f t="shared" si="388"/>
        <v>8258808.0559999999</v>
      </c>
      <c r="AG570" s="40">
        <f t="shared" si="388"/>
        <v>8268616.4696000004</v>
      </c>
      <c r="AH570" s="40">
        <f t="shared" si="388"/>
        <v>8271986.2658000002</v>
      </c>
      <c r="AI570" s="40">
        <f t="shared" si="388"/>
        <v>8271986.2658000002</v>
      </c>
      <c r="AJ570" s="40">
        <f t="shared" si="388"/>
        <v>8275247.0120000001</v>
      </c>
      <c r="AK570" s="40">
        <f t="shared" si="388"/>
        <v>8275247.0120000001</v>
      </c>
      <c r="AL570" s="40">
        <f t="shared" si="388"/>
        <v>8275247.0120000001</v>
      </c>
      <c r="AM570" s="40">
        <f t="shared" ref="AM570:BO570" si="389">AM553+AM380+AM297+AM232</f>
        <v>8272013.7158000004</v>
      </c>
      <c r="AN570" s="40">
        <f t="shared" si="389"/>
        <v>8272041.1657999996</v>
      </c>
      <c r="AO570" s="40">
        <f t="shared" si="389"/>
        <v>8268819.6071000006</v>
      </c>
      <c r="AP570" s="40">
        <f t="shared" si="389"/>
        <v>8265608.6609000005</v>
      </c>
      <c r="AQ570" s="40">
        <f t="shared" si="389"/>
        <v>8262386.3522000005</v>
      </c>
      <c r="AR570" s="40">
        <f t="shared" si="389"/>
        <v>9953168.9249600004</v>
      </c>
      <c r="AS570" s="40">
        <f t="shared" si="389"/>
        <v>9971471.2010000013</v>
      </c>
      <c r="AT570" s="40">
        <f t="shared" si="389"/>
        <v>9977783.8004599996</v>
      </c>
      <c r="AU570" s="40">
        <f t="shared" si="389"/>
        <v>9977783.8004599996</v>
      </c>
      <c r="AV570" s="40">
        <f t="shared" si="389"/>
        <v>9983818.9887499996</v>
      </c>
      <c r="AW570" s="40">
        <f t="shared" si="389"/>
        <v>9983818.9887499996</v>
      </c>
      <c r="AX570" s="40">
        <f t="shared" si="389"/>
        <v>9983818.9887499996</v>
      </c>
      <c r="AY570" s="40">
        <f t="shared" si="389"/>
        <v>9977814.4004600011</v>
      </c>
      <c r="AZ570" s="40">
        <f t="shared" si="389"/>
        <v>9977845.0004600007</v>
      </c>
      <c r="BA570" s="40">
        <f t="shared" si="389"/>
        <v>9971698.8260000013</v>
      </c>
      <c r="BB570" s="40">
        <f t="shared" si="389"/>
        <v>9965713.7377099991</v>
      </c>
      <c r="BC570" s="40">
        <f t="shared" si="389"/>
        <v>9959566.5132500008</v>
      </c>
      <c r="BD570" s="40">
        <f t="shared" si="389"/>
        <v>13574710.65281</v>
      </c>
      <c r="BE570" s="40">
        <f t="shared" si="389"/>
        <v>13606053.199495999</v>
      </c>
      <c r="BF570" s="40">
        <f t="shared" si="389"/>
        <v>13616614.690058</v>
      </c>
      <c r="BG570" s="40">
        <f t="shared" si="389"/>
        <v>13616614.690058</v>
      </c>
      <c r="BH570" s="40">
        <f t="shared" si="389"/>
        <v>13627047.405620001</v>
      </c>
      <c r="BI570" s="40">
        <f t="shared" si="389"/>
        <v>13627047.405620001</v>
      </c>
      <c r="BJ570" s="40">
        <f t="shared" si="389"/>
        <v>13627047.405620001</v>
      </c>
      <c r="BK570" s="40">
        <f t="shared" si="389"/>
        <v>13616645.290058</v>
      </c>
      <c r="BL570" s="40">
        <f t="shared" si="389"/>
        <v>13616675.890058</v>
      </c>
      <c r="BM570" s="40">
        <f t="shared" si="389"/>
        <v>13606280.824495999</v>
      </c>
      <c r="BN570" s="40">
        <f t="shared" si="389"/>
        <v>13595898.208934</v>
      </c>
      <c r="BO570" s="40">
        <f t="shared" si="389"/>
        <v>13585502.093372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zoomScale="120" zoomScaleNormal="120" workbookViewId="0">
      <pane xSplit="1" ySplit="1" topLeftCell="B148" activePane="bottomRight" state="frozen"/>
      <selection pane="topRight" activeCell="B1" sqref="B1"/>
      <selection pane="bottomLeft" activeCell="A2" sqref="A2"/>
      <selection pane="bottomRight" activeCell="B169" sqref="B169"/>
    </sheetView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60" t="s">
        <v>147</v>
      </c>
      <c r="C1" s="360" t="s">
        <v>35</v>
      </c>
      <c r="D1" s="360" t="s">
        <v>36</v>
      </c>
      <c r="E1" s="360" t="s">
        <v>37</v>
      </c>
      <c r="F1" s="360" t="s">
        <v>38</v>
      </c>
      <c r="G1" s="360" t="s">
        <v>39</v>
      </c>
    </row>
    <row r="2" spans="1:7" ht="12.75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2" t="s">
        <v>160</v>
      </c>
      <c r="B3" s="292"/>
      <c r="C3" s="292"/>
      <c r="D3" s="292"/>
      <c r="E3" s="292"/>
      <c r="F3" s="292"/>
      <c r="G3" s="292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ht="12.75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ht="12.75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ht="12.75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ht="12.75" x14ac:dyDescent="0.15">
      <c r="A25" s="146"/>
    </row>
    <row r="26" spans="1:7" ht="14" x14ac:dyDescent="0.15">
      <c r="A26" s="146" t="s">
        <v>126</v>
      </c>
    </row>
    <row r="27" spans="1:7" ht="12.75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7" customFormat="1" ht="14" x14ac:dyDescent="0.15">
      <c r="A30" s="277" t="s">
        <v>130</v>
      </c>
      <c r="B30" s="278">
        <v>0.25</v>
      </c>
      <c r="C30" s="278">
        <v>0.25</v>
      </c>
      <c r="D30" s="278">
        <v>0.35</v>
      </c>
      <c r="E30" s="278">
        <v>0.45</v>
      </c>
      <c r="F30" s="278">
        <v>0.55000000000000004</v>
      </c>
      <c r="G30" s="278">
        <v>0.85</v>
      </c>
    </row>
    <row r="31" spans="1:7" ht="12.75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7" customFormat="1" ht="14" x14ac:dyDescent="0.15">
      <c r="A34" s="277" t="s">
        <v>130</v>
      </c>
      <c r="B34" s="278">
        <v>0.25</v>
      </c>
      <c r="C34" s="278">
        <v>0.25</v>
      </c>
      <c r="D34" s="278">
        <v>0.35</v>
      </c>
      <c r="E34" s="278">
        <v>0.45</v>
      </c>
      <c r="F34" s="278">
        <v>0.55000000000000004</v>
      </c>
      <c r="G34" s="278">
        <v>0.85</v>
      </c>
    </row>
    <row r="35" spans="1:7" ht="12.75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7" customFormat="1" ht="14" x14ac:dyDescent="0.15">
      <c r="A38" s="277" t="s">
        <v>130</v>
      </c>
      <c r="B38" s="278">
        <v>0.25</v>
      </c>
      <c r="C38" s="278">
        <v>0.25</v>
      </c>
      <c r="D38" s="278">
        <v>0.35</v>
      </c>
      <c r="E38" s="278">
        <v>0.45</v>
      </c>
      <c r="F38" s="278">
        <v>0.55000000000000004</v>
      </c>
      <c r="G38" s="278">
        <v>0.85</v>
      </c>
    </row>
    <row r="39" spans="1:7" ht="12.75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7" customFormat="1" ht="14" x14ac:dyDescent="0.15">
      <c r="A42" s="277" t="s">
        <v>130</v>
      </c>
      <c r="B42" s="278">
        <v>0.25</v>
      </c>
      <c r="C42" s="278">
        <v>0.25</v>
      </c>
      <c r="D42" s="278">
        <v>0.35</v>
      </c>
      <c r="E42" s="278">
        <v>0.45</v>
      </c>
      <c r="F42" s="278">
        <v>0.55000000000000004</v>
      </c>
      <c r="G42" s="278">
        <v>0.85</v>
      </c>
    </row>
    <row r="43" spans="1:7" ht="12.75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7" customFormat="1" ht="14" x14ac:dyDescent="0.15">
      <c r="A46" s="277" t="s">
        <v>130</v>
      </c>
      <c r="B46" s="278">
        <v>0.25</v>
      </c>
      <c r="C46" s="278">
        <v>0.25</v>
      </c>
      <c r="D46" s="278">
        <v>0.35</v>
      </c>
      <c r="E46" s="278">
        <v>0.45</v>
      </c>
      <c r="F46" s="278">
        <v>0.55000000000000004</v>
      </c>
      <c r="G46" s="278">
        <v>0.85</v>
      </c>
    </row>
    <row r="47" spans="1:7" ht="12.75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ht="12.75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ht="12.75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7" customFormat="1" ht="14" x14ac:dyDescent="0.15">
      <c r="A56" s="277" t="s">
        <v>130</v>
      </c>
      <c r="B56" s="278">
        <v>0.5</v>
      </c>
      <c r="C56" s="278">
        <v>0.6</v>
      </c>
      <c r="D56" s="278">
        <v>0.7</v>
      </c>
      <c r="E56" s="278">
        <v>0.7</v>
      </c>
      <c r="F56" s="278">
        <v>0.85</v>
      </c>
      <c r="G56" s="278">
        <v>1</v>
      </c>
    </row>
    <row r="57" spans="1:7" ht="12.75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7" customFormat="1" ht="14" x14ac:dyDescent="0.15">
      <c r="A60" s="277" t="s">
        <v>130</v>
      </c>
      <c r="B60" s="278">
        <v>0.5</v>
      </c>
      <c r="C60" s="278">
        <v>0.6</v>
      </c>
      <c r="D60" s="278">
        <v>0.7</v>
      </c>
      <c r="E60" s="278">
        <v>0.7</v>
      </c>
      <c r="F60" s="278">
        <v>0.85</v>
      </c>
      <c r="G60" s="278">
        <v>1</v>
      </c>
    </row>
    <row r="61" spans="1:7" ht="12.75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7" customFormat="1" ht="14" x14ac:dyDescent="0.15">
      <c r="A64" s="277" t="s">
        <v>130</v>
      </c>
      <c r="B64" s="278">
        <v>0.5</v>
      </c>
      <c r="C64" s="278">
        <v>0.6</v>
      </c>
      <c r="D64" s="278">
        <v>0.7</v>
      </c>
      <c r="E64" s="278">
        <v>0.7</v>
      </c>
      <c r="F64" s="278">
        <v>0.85</v>
      </c>
      <c r="G64" s="278">
        <v>1</v>
      </c>
    </row>
    <row r="65" spans="1:7" ht="12.75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7" customFormat="1" ht="14" x14ac:dyDescent="0.15">
      <c r="A68" s="277" t="s">
        <v>130</v>
      </c>
      <c r="B68" s="278">
        <v>0.5</v>
      </c>
      <c r="C68" s="278">
        <v>0.6</v>
      </c>
      <c r="D68" s="278">
        <v>0.7</v>
      </c>
      <c r="E68" s="278">
        <v>0.7</v>
      </c>
      <c r="F68" s="278">
        <v>0.85</v>
      </c>
      <c r="G68" s="278">
        <v>1</v>
      </c>
    </row>
    <row r="69" spans="1:7" ht="12.75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ht="12.75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ht="12.75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7" customFormat="1" ht="14" x14ac:dyDescent="0.15">
      <c r="A78" s="277" t="s">
        <v>130</v>
      </c>
      <c r="B78" s="278">
        <v>0.5</v>
      </c>
      <c r="C78" s="278">
        <v>0.6</v>
      </c>
      <c r="D78" s="278">
        <v>0.7</v>
      </c>
      <c r="E78" s="278">
        <v>0.7</v>
      </c>
      <c r="F78" s="278">
        <v>0.85</v>
      </c>
      <c r="G78" s="278">
        <v>1</v>
      </c>
    </row>
    <row r="79" spans="1:7" ht="12.75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7" customFormat="1" ht="14" x14ac:dyDescent="0.15">
      <c r="A82" s="277" t="s">
        <v>130</v>
      </c>
      <c r="B82" s="278">
        <v>0.5</v>
      </c>
      <c r="C82" s="278">
        <v>0.6</v>
      </c>
      <c r="D82" s="278">
        <v>0.7</v>
      </c>
      <c r="E82" s="278">
        <v>0.7</v>
      </c>
      <c r="F82" s="278">
        <v>0.85</v>
      </c>
      <c r="G82" s="278">
        <v>1</v>
      </c>
    </row>
    <row r="83" spans="1:7" ht="12.75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7" customFormat="1" ht="14" x14ac:dyDescent="0.15">
      <c r="A86" s="277" t="s">
        <v>130</v>
      </c>
      <c r="B86" s="278">
        <v>0.5</v>
      </c>
      <c r="C86" s="278">
        <v>0.6</v>
      </c>
      <c r="D86" s="278">
        <v>0.7</v>
      </c>
      <c r="E86" s="278">
        <v>0.7</v>
      </c>
      <c r="F86" s="278">
        <v>0.85</v>
      </c>
      <c r="G86" s="278">
        <v>1</v>
      </c>
    </row>
    <row r="87" spans="1:7" ht="12.75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7" customFormat="1" ht="14" x14ac:dyDescent="0.15">
      <c r="A90" s="277" t="s">
        <v>130</v>
      </c>
      <c r="B90" s="278">
        <v>0.5</v>
      </c>
      <c r="C90" s="278">
        <v>0.6</v>
      </c>
      <c r="D90" s="278">
        <v>0.7</v>
      </c>
      <c r="E90" s="278">
        <v>0.7</v>
      </c>
      <c r="F90" s="278">
        <v>0.85</v>
      </c>
      <c r="G90" s="278">
        <v>1</v>
      </c>
    </row>
    <row r="91" spans="1:7" ht="12.75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7" customFormat="1" ht="14" x14ac:dyDescent="0.15">
      <c r="A94" s="277" t="s">
        <v>130</v>
      </c>
      <c r="B94" s="278">
        <v>0.5</v>
      </c>
      <c r="C94" s="278">
        <v>0.6</v>
      </c>
      <c r="D94" s="278">
        <v>0.7</v>
      </c>
      <c r="E94" s="278">
        <v>0.7</v>
      </c>
      <c r="F94" s="278">
        <v>0.85</v>
      </c>
      <c r="G94" s="278">
        <v>1</v>
      </c>
    </row>
    <row r="95" spans="1:7" ht="12.75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7" customFormat="1" ht="14" x14ac:dyDescent="0.15">
      <c r="A98" s="277" t="s">
        <v>130</v>
      </c>
      <c r="B98" s="278">
        <v>0.5</v>
      </c>
      <c r="C98" s="278">
        <v>0.6</v>
      </c>
      <c r="D98" s="278">
        <v>0.7</v>
      </c>
      <c r="E98" s="278">
        <v>0.7</v>
      </c>
      <c r="F98" s="278">
        <v>0.85</v>
      </c>
      <c r="G98" s="278">
        <v>1</v>
      </c>
    </row>
    <row r="99" spans="1:7" ht="12.75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ht="12.75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ht="12.75" x14ac:dyDescent="0.15">
      <c r="A105" s="146"/>
      <c r="B105" s="151"/>
      <c r="C105" s="151"/>
      <c r="D105" s="151"/>
      <c r="E105" s="151"/>
      <c r="F105" s="151"/>
      <c r="G105" s="151"/>
    </row>
    <row r="106" spans="1:7" ht="12.75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7" customFormat="1" ht="14" x14ac:dyDescent="0.15">
      <c r="A109" s="277" t="s">
        <v>130</v>
      </c>
      <c r="B109" s="278">
        <v>0.5</v>
      </c>
      <c r="C109" s="278">
        <v>0.6</v>
      </c>
      <c r="D109" s="278">
        <v>0.7</v>
      </c>
      <c r="E109" s="278">
        <v>0.7</v>
      </c>
      <c r="F109" s="278">
        <v>0.85</v>
      </c>
      <c r="G109" s="278">
        <v>1</v>
      </c>
    </row>
    <row r="110" spans="1:7" ht="12.75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7" customFormat="1" ht="14" x14ac:dyDescent="0.15">
      <c r="A113" s="277" t="s">
        <v>130</v>
      </c>
      <c r="B113" s="278">
        <v>0.5</v>
      </c>
      <c r="C113" s="278">
        <v>0.6</v>
      </c>
      <c r="D113" s="278">
        <v>0.7</v>
      </c>
      <c r="E113" s="278">
        <v>0.7</v>
      </c>
      <c r="F113" s="278">
        <v>0.85</v>
      </c>
      <c r="G113" s="278">
        <v>1</v>
      </c>
    </row>
    <row r="114" spans="1:7" ht="12.75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7" customFormat="1" ht="14" x14ac:dyDescent="0.15">
      <c r="A117" s="277" t="s">
        <v>130</v>
      </c>
      <c r="B117" s="278">
        <v>0.5</v>
      </c>
      <c r="C117" s="278">
        <v>0.6</v>
      </c>
      <c r="D117" s="278">
        <v>0.7</v>
      </c>
      <c r="E117" s="278">
        <v>0.7</v>
      </c>
      <c r="F117" s="278">
        <v>0.85</v>
      </c>
      <c r="G117" s="278">
        <v>1</v>
      </c>
    </row>
    <row r="118" spans="1:7" ht="12.75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7" customFormat="1" ht="14" x14ac:dyDescent="0.15">
      <c r="A121" s="277" t="s">
        <v>130</v>
      </c>
      <c r="B121" s="278">
        <v>0.5</v>
      </c>
      <c r="C121" s="278">
        <v>0.6</v>
      </c>
      <c r="D121" s="278">
        <v>0.7</v>
      </c>
      <c r="E121" s="278">
        <v>0.7</v>
      </c>
      <c r="F121" s="278">
        <v>0.85</v>
      </c>
      <c r="G121" s="278">
        <v>1</v>
      </c>
    </row>
    <row r="122" spans="1:7" ht="12.75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7" customFormat="1" ht="14" x14ac:dyDescent="0.15">
      <c r="A125" s="277" t="s">
        <v>130</v>
      </c>
      <c r="B125" s="278">
        <v>0.5</v>
      </c>
      <c r="C125" s="278">
        <v>0.6</v>
      </c>
      <c r="D125" s="278">
        <v>0.7</v>
      </c>
      <c r="E125" s="278">
        <v>0.7</v>
      </c>
      <c r="F125" s="278">
        <v>0.85</v>
      </c>
      <c r="G125" s="278">
        <v>1</v>
      </c>
    </row>
    <row r="126" spans="1:7" ht="12.75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7" customFormat="1" ht="14" x14ac:dyDescent="0.15">
      <c r="A129" s="277" t="s">
        <v>130</v>
      </c>
      <c r="B129" s="278">
        <v>0.5</v>
      </c>
      <c r="C129" s="278">
        <v>0.6</v>
      </c>
      <c r="D129" s="278">
        <v>0.7</v>
      </c>
      <c r="E129" s="278">
        <v>0.7</v>
      </c>
      <c r="F129" s="278">
        <v>0.85</v>
      </c>
      <c r="G129" s="278">
        <v>1</v>
      </c>
    </row>
    <row r="130" spans="1:7" ht="12.75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7" customFormat="1" ht="14" x14ac:dyDescent="0.15">
      <c r="A133" s="277" t="s">
        <v>130</v>
      </c>
      <c r="B133" s="278">
        <v>0.5</v>
      </c>
      <c r="C133" s="278">
        <v>0.6</v>
      </c>
      <c r="D133" s="278">
        <v>0.7</v>
      </c>
      <c r="E133" s="278">
        <v>0.7</v>
      </c>
      <c r="F133" s="278">
        <v>0.85</v>
      </c>
      <c r="G133" s="278">
        <v>1</v>
      </c>
    </row>
    <row r="134" spans="1:7" ht="12.75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7" customFormat="1" ht="14" x14ac:dyDescent="0.15">
      <c r="A137" s="277" t="s">
        <v>130</v>
      </c>
      <c r="B137" s="278">
        <v>0.5</v>
      </c>
      <c r="C137" s="278">
        <v>0.6</v>
      </c>
      <c r="D137" s="278">
        <v>0.7</v>
      </c>
      <c r="E137" s="278">
        <v>0.7</v>
      </c>
      <c r="F137" s="278">
        <v>0.85</v>
      </c>
      <c r="G137" s="278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7" customFormat="1" ht="14" x14ac:dyDescent="0.15">
      <c r="A141" s="277" t="s">
        <v>130</v>
      </c>
      <c r="B141" s="278">
        <v>0.5</v>
      </c>
      <c r="C141" s="278">
        <v>0.6</v>
      </c>
      <c r="D141" s="278">
        <v>0.7</v>
      </c>
      <c r="E141" s="278">
        <v>0.7</v>
      </c>
      <c r="F141" s="278">
        <v>0.85</v>
      </c>
      <c r="G141" s="278">
        <v>1</v>
      </c>
    </row>
    <row r="142" spans="1:7" ht="12.75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7" customFormat="1" ht="14" x14ac:dyDescent="0.15">
      <c r="A145" s="277" t="s">
        <v>130</v>
      </c>
      <c r="B145" s="278">
        <v>0.5</v>
      </c>
      <c r="C145" s="278">
        <v>0.6</v>
      </c>
      <c r="D145" s="278">
        <v>0.7</v>
      </c>
      <c r="E145" s="278">
        <v>0.7</v>
      </c>
      <c r="F145" s="278">
        <v>0.85</v>
      </c>
      <c r="G145" s="278">
        <v>1</v>
      </c>
    </row>
    <row r="146" spans="1:7" ht="12.75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7" customFormat="1" ht="14" x14ac:dyDescent="0.15">
      <c r="A149" s="277" t="s">
        <v>130</v>
      </c>
      <c r="B149" s="278">
        <v>0.5</v>
      </c>
      <c r="C149" s="278">
        <v>0.6</v>
      </c>
      <c r="D149" s="278">
        <v>0.7</v>
      </c>
      <c r="E149" s="278">
        <v>0.7</v>
      </c>
      <c r="F149" s="278">
        <v>0.85</v>
      </c>
      <c r="G149" s="278">
        <v>1</v>
      </c>
    </row>
    <row r="150" spans="1:7" ht="12.75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7" customFormat="1" ht="14" x14ac:dyDescent="0.15">
      <c r="A153" s="277" t="s">
        <v>130</v>
      </c>
      <c r="B153" s="278">
        <v>0.5</v>
      </c>
      <c r="C153" s="278">
        <v>0.6</v>
      </c>
      <c r="D153" s="278">
        <v>0.7</v>
      </c>
      <c r="E153" s="278">
        <v>0.7</v>
      </c>
      <c r="F153" s="278">
        <v>0.85</v>
      </c>
      <c r="G153" s="278">
        <v>1</v>
      </c>
    </row>
    <row r="154" spans="1:7" ht="12.75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7" customFormat="1" ht="14" x14ac:dyDescent="0.15">
      <c r="A157" s="277" t="s">
        <v>130</v>
      </c>
      <c r="B157" s="278">
        <v>0.5</v>
      </c>
      <c r="C157" s="278">
        <v>0.6</v>
      </c>
      <c r="D157" s="278">
        <v>0.7</v>
      </c>
      <c r="E157" s="278">
        <v>0.7</v>
      </c>
      <c r="F157" s="278">
        <v>0.85</v>
      </c>
      <c r="G157" s="278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7" customFormat="1" ht="14" x14ac:dyDescent="0.15">
      <c r="A161" s="277" t="s">
        <v>130</v>
      </c>
      <c r="B161" s="278">
        <v>0.5</v>
      </c>
      <c r="C161" s="278">
        <v>0.6</v>
      </c>
      <c r="D161" s="278">
        <v>0.7</v>
      </c>
      <c r="E161" s="278">
        <v>0.7</v>
      </c>
      <c r="F161" s="278">
        <v>0.85</v>
      </c>
      <c r="G161" s="278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7" customFormat="1" ht="14" x14ac:dyDescent="0.15">
      <c r="A165" s="277" t="s">
        <v>130</v>
      </c>
      <c r="B165" s="278">
        <v>0.5</v>
      </c>
      <c r="C165" s="278">
        <v>0.6</v>
      </c>
      <c r="D165" s="278">
        <v>0.7</v>
      </c>
      <c r="E165" s="278">
        <v>0.7</v>
      </c>
      <c r="F165" s="278">
        <v>0.85</v>
      </c>
      <c r="G165" s="278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7" customFormat="1" ht="14" x14ac:dyDescent="0.15">
      <c r="A169" s="277" t="s">
        <v>130</v>
      </c>
      <c r="B169" s="278">
        <v>0.5</v>
      </c>
      <c r="C169" s="278">
        <v>0.6</v>
      </c>
      <c r="D169" s="278">
        <v>0.7</v>
      </c>
      <c r="E169" s="278">
        <v>0.7</v>
      </c>
      <c r="F169" s="278">
        <v>0.85</v>
      </c>
      <c r="G169" s="278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ht="12.75" x14ac:dyDescent="0.15">
      <c r="A177" s="33" t="s">
        <v>1237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ht="12.75" x14ac:dyDescent="0.15">
      <c r="A178" s="33" t="s">
        <v>1238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ht="12.75" x14ac:dyDescent="0.15">
      <c r="A179" s="33" t="s">
        <v>1235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ht="12.75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ht="12.75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ht="12.75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ht="12.75" x14ac:dyDescent="0.15">
      <c r="A183" s="33" t="s">
        <v>1239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zoomScale="110" zoomScaleNormal="110" workbookViewId="0">
      <pane xSplit="1" ySplit="1" topLeftCell="B15" activePane="bottomRight" state="frozen"/>
      <selection pane="topRight" activeCell="B1" sqref="B1"/>
      <selection pane="bottomLeft" activeCell="A2" sqref="A2"/>
      <selection pane="bottomRight" activeCell="B28" sqref="B28"/>
    </sheetView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1209</v>
      </c>
      <c r="C1" s="10" t="s">
        <v>1210</v>
      </c>
      <c r="D1" s="10" t="s">
        <v>1211</v>
      </c>
      <c r="E1" s="10" t="s">
        <v>1212</v>
      </c>
      <c r="F1" s="10" t="s">
        <v>1213</v>
      </c>
    </row>
    <row r="2" spans="1:102" x14ac:dyDescent="0.15">
      <c r="A2" s="14" t="s">
        <v>1208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52802275</v>
      </c>
      <c r="C7" s="3">
        <f t="shared" si="0"/>
        <v>67285073.547500014</v>
      </c>
      <c r="D7" s="3">
        <f t="shared" si="0"/>
        <v>77074099.662499994</v>
      </c>
      <c r="E7" s="3">
        <f t="shared" si="0"/>
        <v>94112679.309175014</v>
      </c>
      <c r="F7" s="3">
        <f t="shared" si="0"/>
        <v>130472541.46350001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94802275</v>
      </c>
      <c r="C9" s="3">
        <f t="shared" si="0"/>
        <v>103285073.54750001</v>
      </c>
      <c r="D9" s="3">
        <f t="shared" si="0"/>
        <v>77074099.662499994</v>
      </c>
      <c r="E9" s="3">
        <f t="shared" si="0"/>
        <v>94112679.309175014</v>
      </c>
      <c r="F9" s="3">
        <f t="shared" si="0"/>
        <v>130472541.46350001</v>
      </c>
    </row>
    <row r="10" spans="1:102" x14ac:dyDescent="0.15">
      <c r="A10" s="2" t="s">
        <v>4</v>
      </c>
      <c r="B10" s="3">
        <f t="shared" si="0"/>
        <v>10560455</v>
      </c>
      <c r="C10" s="3">
        <f t="shared" si="0"/>
        <v>13457014.7095</v>
      </c>
      <c r="D10" s="3">
        <f t="shared" si="0"/>
        <v>15414819.932500003</v>
      </c>
      <c r="E10" s="3">
        <f t="shared" si="0"/>
        <v>18822535.861835003</v>
      </c>
      <c r="F10" s="3">
        <f t="shared" si="0"/>
        <v>26094508.2927</v>
      </c>
    </row>
    <row r="11" spans="1:102" x14ac:dyDescent="0.15">
      <c r="A11" s="5" t="s">
        <v>3</v>
      </c>
      <c r="B11" s="4">
        <f>B10/B9</f>
        <v>0.11139453140760598</v>
      </c>
      <c r="C11" s="4">
        <f>C10/C9</f>
        <v>0.13029002398213158</v>
      </c>
      <c r="D11" s="4">
        <f>D10/D9</f>
        <v>0.20000000000000007</v>
      </c>
      <c r="E11" s="4">
        <f>E10/E9</f>
        <v>0.2</v>
      </c>
      <c r="F11" s="4">
        <f>F10/F9</f>
        <v>0.19999999999999998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>
        <f>E26+E40+E54+E68</f>
        <v>6749088</v>
      </c>
      <c r="F12" s="3">
        <f>F26+F40+F54+F68</f>
        <v>6749088</v>
      </c>
    </row>
    <row r="13" spans="1:102" x14ac:dyDescent="0.15">
      <c r="A13" s="2" t="s">
        <v>1</v>
      </c>
      <c r="B13" s="4">
        <f>B12/B9</f>
        <v>7.1191202953726579E-2</v>
      </c>
      <c r="C13" s="4">
        <f>C12/C9</f>
        <v>6.5344272586456031E-2</v>
      </c>
      <c r="D13" s="4">
        <f>D12/D9</f>
        <v>8.7566225613449941E-2</v>
      </c>
      <c r="E13" s="4">
        <f>E12/E9</f>
        <v>7.171284517177734E-2</v>
      </c>
      <c r="F13" s="4">
        <f>F12/F9</f>
        <v>5.1728033533309174E-2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112111818</v>
      </c>
      <c r="C14" s="3">
        <f>C28+C42+C56+C70</f>
        <v>123491176.257</v>
      </c>
      <c r="D14" s="3">
        <f>D28+D42+D56+D70</f>
        <v>99238007.595000014</v>
      </c>
      <c r="E14" s="3">
        <f>E28+E42+E56+E70</f>
        <v>119684303.17100999</v>
      </c>
      <c r="F14" s="3">
        <f>F28+F42+F56+F70</f>
        <v>163316137.75620002</v>
      </c>
      <c r="G14" s="1">
        <f>SUM(B14:F14)</f>
        <v>617841442.77921009</v>
      </c>
      <c r="H14" s="1">
        <f>+F28+F42+F56+F70</f>
        <v>163316137.75620002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24002275.000000004</v>
      </c>
      <c r="C21" s="26">
        <f>STAFF_CWS!AE211</f>
        <v>33685073.547500007</v>
      </c>
      <c r="D21" s="26">
        <f>STAFF_CWS!AQ211</f>
        <v>43474099.662500001</v>
      </c>
      <c r="E21" s="26">
        <f>STAFF_CWS!BC211</f>
        <v>53312679.309175014</v>
      </c>
      <c r="F21" s="26">
        <f>STAFF_CWS!BO211</f>
        <v>82472541.463500008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24002275.000000004</v>
      </c>
      <c r="C23" s="26">
        <f>STAFF_CWS!AE215</f>
        <v>33685073.547500007</v>
      </c>
      <c r="D23" s="26">
        <f>STAFF_CWS!AQ215</f>
        <v>43474099.662500001</v>
      </c>
      <c r="E23" s="26">
        <f>STAFF_CWS!BC215</f>
        <v>53312679.309175014</v>
      </c>
      <c r="F23" s="26">
        <f>STAFF_CWS!BO215</f>
        <v>82472541.463500008</v>
      </c>
    </row>
    <row r="24" spans="1:102" x14ac:dyDescent="0.15">
      <c r="A24" s="2" t="s">
        <v>4</v>
      </c>
      <c r="B24" s="26">
        <f>STAFF_CWS!S225</f>
        <v>4800455</v>
      </c>
      <c r="C24" s="26">
        <f>STAFF_CWS!AE225</f>
        <v>6737014.7094999999</v>
      </c>
      <c r="D24" s="26">
        <f>STAFF_CWS!AQ225</f>
        <v>8694819.9325000029</v>
      </c>
      <c r="E24" s="26">
        <f>STAFF_CWS!BC225</f>
        <v>10662535.861835001</v>
      </c>
      <c r="F24" s="26">
        <f>STAFF_CWS!BO225</f>
        <v>16494508.292699998</v>
      </c>
    </row>
    <row r="25" spans="1:102" x14ac:dyDescent="0.15">
      <c r="A25" s="5" t="s">
        <v>3</v>
      </c>
      <c r="B25" s="4">
        <f>B24/B23</f>
        <v>0.19999999999999996</v>
      </c>
      <c r="C25" s="4">
        <f>C24/C23</f>
        <v>0.19999999999999996</v>
      </c>
      <c r="D25" s="4">
        <f>D24/D23</f>
        <v>0.20000000000000007</v>
      </c>
      <c r="E25" s="4">
        <f>E24/E23</f>
        <v>0.19999999999999996</v>
      </c>
      <c r="F25" s="4">
        <f>F24/F23</f>
        <v>0.19999999999999996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>
        <f>STAFF_CWS!BC231</f>
        <v>3374544</v>
      </c>
      <c r="F26" s="26">
        <f>STAFF_CWS!BO231</f>
        <v>3374544</v>
      </c>
    </row>
    <row r="27" spans="1:102" x14ac:dyDescent="0.15">
      <c r="A27" s="2" t="s">
        <v>1</v>
      </c>
      <c r="B27" s="4">
        <f>B26/B23</f>
        <v>0.14059267298620651</v>
      </c>
      <c r="C27" s="4">
        <f>C26/C23</f>
        <v>0.10017920831437363</v>
      </c>
      <c r="D27" s="4">
        <f>D26/D23</f>
        <v>7.7621941022296151E-2</v>
      </c>
      <c r="E27" s="4">
        <f>E26/E23</f>
        <v>6.3297212665491515E-2</v>
      </c>
      <c r="F27" s="4">
        <f>F26/F23</f>
        <v>4.0917182132594723E-2</v>
      </c>
    </row>
    <row r="28" spans="1:102" x14ac:dyDescent="0.15">
      <c r="A28" s="2" t="s">
        <v>0</v>
      </c>
      <c r="B28" s="26">
        <f>STAFF_CWS!S233</f>
        <v>32177274</v>
      </c>
      <c r="C28" s="26">
        <f>STAFF_CWS!AE233</f>
        <v>43796632.256999999</v>
      </c>
      <c r="D28" s="26">
        <f>STAFF_CWS!AQ233</f>
        <v>55543463.595000014</v>
      </c>
      <c r="E28" s="26">
        <f>STAFF_CWS!BC233</f>
        <v>67349759.171009988</v>
      </c>
      <c r="F28" s="26">
        <f>STAFF_CWS!BO233</f>
        <v>102341593.7562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>
        <f>STAFF_CWS!BC532</f>
        <v>40800000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>
        <f>STAFF_CWS!BC536</f>
        <v>40800000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>
        <f>STAFF_CWS!BC546</f>
        <v>8160000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>
        <f>STAFF_CWS!BC552</f>
        <v>3374544</v>
      </c>
      <c r="F68" s="26">
        <f>STAFF_CWS!BO552</f>
        <v>3374544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>
        <f>E68/E65</f>
        <v>8.2709411764705879E-2</v>
      </c>
      <c r="F69" s="4">
        <f>F68/F65</f>
        <v>7.0303000000000004E-2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>
        <f>STAFF_CWS!BC554</f>
        <v>52334544</v>
      </c>
      <c r="F70" s="26">
        <f>STAFF_CWS!BO554</f>
        <v>60974544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zoomScaleNormal="100" workbookViewId="0">
      <selection activeCell="B12" sqref="B12"/>
    </sheetView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63" t="s">
        <v>35</v>
      </c>
      <c r="D1" s="363"/>
      <c r="E1" s="363"/>
      <c r="F1" s="363"/>
      <c r="G1" s="363"/>
      <c r="H1" s="363"/>
      <c r="I1" s="363"/>
      <c r="J1" s="363"/>
      <c r="K1" s="363"/>
      <c r="L1" s="363"/>
      <c r="M1" s="363"/>
      <c r="N1" s="363"/>
      <c r="O1" s="363" t="s">
        <v>36</v>
      </c>
      <c r="P1" s="363"/>
      <c r="Q1" s="363"/>
      <c r="R1" s="363"/>
      <c r="S1" s="363"/>
      <c r="T1" s="363"/>
      <c r="U1" s="363"/>
      <c r="V1" s="363"/>
      <c r="W1" s="363"/>
      <c r="X1" s="363"/>
      <c r="Y1" s="363"/>
      <c r="Z1" s="363"/>
      <c r="AA1" s="363" t="s">
        <v>37</v>
      </c>
      <c r="AB1" s="363"/>
      <c r="AC1" s="363"/>
      <c r="AD1" s="363"/>
      <c r="AE1" s="363"/>
      <c r="AF1" s="363"/>
      <c r="AG1" s="363"/>
      <c r="AH1" s="363"/>
      <c r="AI1" s="363"/>
      <c r="AJ1" s="363"/>
      <c r="AK1" s="363"/>
      <c r="AL1" s="363"/>
      <c r="AM1" s="363" t="s">
        <v>38</v>
      </c>
      <c r="AN1" s="363"/>
      <c r="AO1" s="363"/>
      <c r="AP1" s="363"/>
      <c r="AQ1" s="363"/>
      <c r="AR1" s="363"/>
      <c r="AS1" s="363"/>
      <c r="AT1" s="363"/>
      <c r="AU1" s="363"/>
      <c r="AV1" s="363"/>
      <c r="AW1" s="363"/>
      <c r="AX1" s="363"/>
      <c r="AY1" s="363" t="s">
        <v>39</v>
      </c>
      <c r="AZ1" s="363"/>
      <c r="BA1" s="363"/>
      <c r="BB1" s="363"/>
      <c r="BC1" s="363"/>
      <c r="BD1" s="363"/>
      <c r="BE1" s="363"/>
      <c r="BF1" s="363"/>
      <c r="BG1" s="363"/>
      <c r="BH1" s="363"/>
      <c r="BI1" s="363"/>
      <c r="BJ1" s="363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63" t="s">
        <v>151</v>
      </c>
      <c r="B5" s="363"/>
    </row>
    <row r="6" spans="1:63" x14ac:dyDescent="0.15">
      <c r="C6" s="363" t="s">
        <v>35</v>
      </c>
      <c r="D6" s="363"/>
      <c r="E6" s="363"/>
      <c r="F6" s="363"/>
      <c r="G6" s="363"/>
      <c r="H6" s="363"/>
      <c r="I6" s="363"/>
      <c r="J6" s="363"/>
      <c r="K6" s="363"/>
      <c r="L6" s="363"/>
      <c r="M6" s="363"/>
      <c r="N6" s="363"/>
      <c r="O6" s="363" t="s">
        <v>36</v>
      </c>
      <c r="P6" s="363"/>
      <c r="Q6" s="363"/>
      <c r="R6" s="363"/>
      <c r="S6" s="363"/>
      <c r="T6" s="363"/>
      <c r="U6" s="363"/>
      <c r="V6" s="363"/>
      <c r="W6" s="363"/>
      <c r="X6" s="363"/>
      <c r="Y6" s="363"/>
      <c r="Z6" s="363"/>
      <c r="AA6" s="363" t="s">
        <v>37</v>
      </c>
      <c r="AB6" s="363"/>
      <c r="AC6" s="363"/>
      <c r="AD6" s="363"/>
      <c r="AE6" s="363"/>
      <c r="AF6" s="363"/>
      <c r="AG6" s="363"/>
      <c r="AH6" s="363"/>
      <c r="AI6" s="363"/>
      <c r="AJ6" s="363"/>
      <c r="AK6" s="363"/>
      <c r="AL6" s="363"/>
      <c r="AM6" s="363" t="s">
        <v>38</v>
      </c>
      <c r="AN6" s="363"/>
      <c r="AO6" s="363"/>
      <c r="AP6" s="363"/>
      <c r="AQ6" s="363"/>
      <c r="AR6" s="363"/>
      <c r="AS6" s="363"/>
      <c r="AT6" s="363"/>
      <c r="AU6" s="363"/>
      <c r="AV6" s="363"/>
      <c r="AW6" s="363"/>
      <c r="AX6" s="363"/>
      <c r="AY6" s="363" t="s">
        <v>39</v>
      </c>
      <c r="AZ6" s="363"/>
      <c r="BA6" s="363"/>
      <c r="BB6" s="363"/>
      <c r="BC6" s="363"/>
      <c r="BD6" s="363"/>
      <c r="BE6" s="363"/>
      <c r="BF6" s="363"/>
      <c r="BG6" s="363"/>
      <c r="BH6" s="363"/>
      <c r="BI6" s="363"/>
      <c r="BJ6" s="363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9">
        <f>COLUMNS(C8:BJ8)</f>
        <v>60</v>
      </c>
    </row>
    <row r="9" spans="1:63" x14ac:dyDescent="0.15">
      <c r="B9" s="33" t="s">
        <v>1063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1064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576.35</v>
      </c>
      <c r="M10" s="9">
        <f>+STAFF_CWS!R562</f>
        <v>576.35</v>
      </c>
      <c r="N10" s="9">
        <f>+STAFF_CWS!S562</f>
        <v>1122.3</v>
      </c>
      <c r="O10" s="9">
        <f>+STAFF_CWS!T562</f>
        <v>2524.1900000000005</v>
      </c>
      <c r="P10" s="9">
        <f>+STAFF_CWS!U562</f>
        <v>3394.6650000000004</v>
      </c>
      <c r="Q10" s="9">
        <f>+STAFF_CWS!V562</f>
        <v>6789.3300000000008</v>
      </c>
      <c r="R10" s="9">
        <f>+STAFF_CWS!W562</f>
        <v>6789.3300000000008</v>
      </c>
      <c r="S10" s="9">
        <f>+STAFF_CWS!X562</f>
        <v>6789.3300000000008</v>
      </c>
      <c r="T10" s="9">
        <f>+STAFF_CWS!Y562</f>
        <v>6789.3300000000008</v>
      </c>
      <c r="U10" s="9">
        <f>+STAFF_CWS!Z562</f>
        <v>6789.3300000000008</v>
      </c>
      <c r="V10" s="9">
        <f>+STAFF_CWS!AA562</f>
        <v>7659.8050000000003</v>
      </c>
      <c r="W10" s="9">
        <f>+STAFF_CWS!AB562</f>
        <v>8530.2800000000007</v>
      </c>
      <c r="X10" s="9">
        <f>+STAFF_CWS!AC562</f>
        <v>8560.1237500000007</v>
      </c>
      <c r="Y10" s="9">
        <f>+STAFF_CWS!AD562</f>
        <v>10214.307500000001</v>
      </c>
      <c r="Z10" s="9">
        <f>+STAFF_CWS!AE562</f>
        <v>10243.526250000001</v>
      </c>
      <c r="AA10" s="9">
        <f>+STAFF_CWS!AF562</f>
        <v>13653.38</v>
      </c>
      <c r="AB10" s="9">
        <f>+STAFF_CWS!AG562</f>
        <v>21827.058000000005</v>
      </c>
      <c r="AC10" s="9">
        <f>+STAFF_CWS!AH562</f>
        <v>24635.2215</v>
      </c>
      <c r="AD10" s="9">
        <f>+STAFF_CWS!AI562</f>
        <v>24635.2215</v>
      </c>
      <c r="AE10" s="9">
        <f>+STAFF_CWS!AJ562</f>
        <v>27352.51</v>
      </c>
      <c r="AF10" s="9">
        <f>+STAFF_CWS!AK562</f>
        <v>27352.51</v>
      </c>
      <c r="AG10" s="9">
        <f>+STAFF_CWS!AL562</f>
        <v>27352.51</v>
      </c>
      <c r="AH10" s="9">
        <f>+STAFF_CWS!AM562</f>
        <v>24658.0965</v>
      </c>
      <c r="AI10" s="9">
        <f>+STAFF_CWS!AN562</f>
        <v>24680.9715</v>
      </c>
      <c r="AJ10" s="9">
        <f>+STAFF_CWS!AO562</f>
        <v>21996.339250000005</v>
      </c>
      <c r="AK10" s="9">
        <f>+STAFF_CWS!AP562</f>
        <v>19320.550750000002</v>
      </c>
      <c r="AL10" s="9">
        <f>+STAFF_CWS!AQ562</f>
        <v>16635.2935</v>
      </c>
      <c r="AM10" s="9">
        <f>+STAFF_CWS!AR562</f>
        <v>25620.770799999998</v>
      </c>
      <c r="AN10" s="9">
        <f>+STAFF_CWS!AS562</f>
        <v>40872.667500000003</v>
      </c>
      <c r="AO10" s="9">
        <f>+STAFF_CWS!AT562</f>
        <v>46133.167050000004</v>
      </c>
      <c r="AP10" s="9">
        <f>+STAFF_CWS!AU562</f>
        <v>46133.167050000004</v>
      </c>
      <c r="AQ10" s="9">
        <f>+STAFF_CWS!AV562</f>
        <v>51162.490625000006</v>
      </c>
      <c r="AR10" s="9">
        <f>+STAFF_CWS!AW562</f>
        <v>51162.490625000006</v>
      </c>
      <c r="AS10" s="9">
        <f>+STAFF_CWS!AX562</f>
        <v>51162.490625000006</v>
      </c>
      <c r="AT10" s="9">
        <f>+STAFF_CWS!AY562</f>
        <v>46158.667050000004</v>
      </c>
      <c r="AU10" s="9">
        <f>+STAFF_CWS!AZ562</f>
        <v>46184.167050000004</v>
      </c>
      <c r="AV10" s="9">
        <f>+STAFF_CWS!BA562</f>
        <v>41062.355000000003</v>
      </c>
      <c r="AW10" s="9">
        <f>+STAFF_CWS!BB562</f>
        <v>36074.781425000001</v>
      </c>
      <c r="AX10" s="9">
        <f>+STAFF_CWS!BC562</f>
        <v>30952.094375000001</v>
      </c>
      <c r="AY10" s="9">
        <f>+STAFF_CWS!BD562</f>
        <v>43572.210675000002</v>
      </c>
      <c r="AZ10" s="9">
        <f>+STAFF_CWS!BE562</f>
        <v>69690.999580000003</v>
      </c>
      <c r="BA10" s="9">
        <f>+STAFF_CWS!BF562</f>
        <v>78492.241714999996</v>
      </c>
      <c r="BB10" s="9">
        <f>+STAFF_CWS!BG562</f>
        <v>78492.241714999996</v>
      </c>
      <c r="BC10" s="9">
        <f>+STAFF_CWS!BH562</f>
        <v>87186.171350000004</v>
      </c>
      <c r="BD10" s="9">
        <f>+STAFF_CWS!BI562</f>
        <v>87186.171350000004</v>
      </c>
      <c r="BE10" s="9">
        <f>+STAFF_CWS!BJ562</f>
        <v>87186.171350000004</v>
      </c>
      <c r="BF10" s="9">
        <f>+STAFF_CWS!BK562</f>
        <v>78517.741714999996</v>
      </c>
      <c r="BG10" s="9">
        <f>+STAFF_CWS!BL562</f>
        <v>78543.241714999996</v>
      </c>
      <c r="BH10" s="9">
        <f>+STAFF_CWS!BM562</f>
        <v>69880.687080000003</v>
      </c>
      <c r="BI10" s="9">
        <f>+STAFF_CWS!BN562</f>
        <v>61228.507444999996</v>
      </c>
      <c r="BJ10" s="9">
        <f>+STAFF_CWS!BO562</f>
        <v>52565.077810000003</v>
      </c>
      <c r="BK10" s="37">
        <f>SUM(C10:BJ10)</f>
        <v>1746668.9826749999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4400000</v>
      </c>
      <c r="G11" s="9">
        <f t="shared" si="0"/>
        <v>4400000</v>
      </c>
      <c r="H11" s="9">
        <f t="shared" si="0"/>
        <v>4400000</v>
      </c>
      <c r="I11" s="9">
        <f t="shared" si="0"/>
        <v>4400000</v>
      </c>
      <c r="J11" s="9">
        <f t="shared" si="0"/>
        <v>4400000</v>
      </c>
      <c r="K11" s="9">
        <f t="shared" si="0"/>
        <v>4400000</v>
      </c>
      <c r="L11" s="9">
        <f t="shared" si="0"/>
        <v>4400576.3499999996</v>
      </c>
      <c r="M11" s="9">
        <f t="shared" si="0"/>
        <v>4400576.3499999996</v>
      </c>
      <c r="N11" s="9">
        <f t="shared" si="0"/>
        <v>4401122.3</v>
      </c>
      <c r="O11" s="9">
        <f t="shared" si="0"/>
        <v>5602524.1900000004</v>
      </c>
      <c r="P11" s="9">
        <f t="shared" si="0"/>
        <v>5603394.665</v>
      </c>
      <c r="Q11" s="9">
        <f t="shared" si="0"/>
        <v>5606789.3300000001</v>
      </c>
      <c r="R11" s="9">
        <f t="shared" si="0"/>
        <v>5606789.3300000001</v>
      </c>
      <c r="S11" s="9">
        <f t="shared" si="0"/>
        <v>5606789.3300000001</v>
      </c>
      <c r="T11" s="9">
        <f t="shared" si="0"/>
        <v>5606789.3300000001</v>
      </c>
      <c r="U11" s="9">
        <f t="shared" si="0"/>
        <v>5606789.3300000001</v>
      </c>
      <c r="V11" s="9">
        <f t="shared" si="0"/>
        <v>5607659.8049999997</v>
      </c>
      <c r="W11" s="9">
        <f t="shared" si="0"/>
        <v>5608530.2800000003</v>
      </c>
      <c r="X11" s="9">
        <f t="shared" si="0"/>
        <v>5608560.1237500003</v>
      </c>
      <c r="Y11" s="9">
        <f t="shared" si="0"/>
        <v>5610214.3075000001</v>
      </c>
      <c r="Z11" s="9">
        <f t="shared" si="0"/>
        <v>5610243.5262500001</v>
      </c>
      <c r="AA11" s="9">
        <f t="shared" si="0"/>
        <v>6413653.3799999999</v>
      </c>
      <c r="AB11" s="9">
        <f t="shared" si="0"/>
        <v>6421827.0580000002</v>
      </c>
      <c r="AC11" s="9">
        <f t="shared" si="0"/>
        <v>6424635.2215</v>
      </c>
      <c r="AD11" s="9">
        <f t="shared" si="0"/>
        <v>6424635.2215</v>
      </c>
      <c r="AE11" s="9">
        <f t="shared" si="0"/>
        <v>6427352.5099999998</v>
      </c>
      <c r="AF11" s="9">
        <f t="shared" si="0"/>
        <v>6427352.5099999998</v>
      </c>
      <c r="AG11" s="9">
        <f t="shared" si="0"/>
        <v>6427352.5099999998</v>
      </c>
      <c r="AH11" s="9">
        <f t="shared" si="0"/>
        <v>6424658.0965</v>
      </c>
      <c r="AI11" s="9">
        <f t="shared" si="0"/>
        <v>6424680.9715</v>
      </c>
      <c r="AJ11" s="9">
        <f t="shared" si="0"/>
        <v>6421996.3392500002</v>
      </c>
      <c r="AK11" s="9">
        <f t="shared" si="0"/>
        <v>6419320.5507500004</v>
      </c>
      <c r="AL11" s="9">
        <f t="shared" si="0"/>
        <v>6416635.2934999997</v>
      </c>
      <c r="AM11" s="9">
        <f t="shared" si="0"/>
        <v>7825620.7708000001</v>
      </c>
      <c r="AN11" s="9">
        <f t="shared" si="0"/>
        <v>7840872.6675000004</v>
      </c>
      <c r="AO11" s="9">
        <f t="shared" si="0"/>
        <v>7846133.1670500003</v>
      </c>
      <c r="AP11" s="9">
        <f t="shared" si="0"/>
        <v>7846133.1670500003</v>
      </c>
      <c r="AQ11" s="9">
        <f t="shared" si="0"/>
        <v>7851162.4906249996</v>
      </c>
      <c r="AR11" s="9">
        <f t="shared" si="0"/>
        <v>7851162.4906249996</v>
      </c>
      <c r="AS11" s="9">
        <f t="shared" si="0"/>
        <v>7851162.4906249996</v>
      </c>
      <c r="AT11" s="9">
        <f t="shared" si="0"/>
        <v>7846158.6670500003</v>
      </c>
      <c r="AU11" s="9">
        <f t="shared" si="0"/>
        <v>7846184.1670500003</v>
      </c>
      <c r="AV11" s="9">
        <f t="shared" si="0"/>
        <v>7841062.3550000004</v>
      </c>
      <c r="AW11" s="9">
        <f t="shared" si="0"/>
        <v>7836074.7814250002</v>
      </c>
      <c r="AX11" s="9">
        <f t="shared" si="0"/>
        <v>7830952.0943750003</v>
      </c>
      <c r="AY11" s="9">
        <f t="shared" si="0"/>
        <v>10843572.210674999</v>
      </c>
      <c r="AZ11" s="9">
        <f t="shared" si="0"/>
        <v>10869690.99958</v>
      </c>
      <c r="BA11" s="9">
        <f t="shared" si="0"/>
        <v>10878492.241714999</v>
      </c>
      <c r="BB11" s="9">
        <f t="shared" si="0"/>
        <v>10878492.241714999</v>
      </c>
      <c r="BC11" s="9">
        <f t="shared" si="0"/>
        <v>10887186.17135</v>
      </c>
      <c r="BD11" s="9">
        <f t="shared" si="0"/>
        <v>10887186.17135</v>
      </c>
      <c r="BE11" s="9">
        <f t="shared" si="0"/>
        <v>10887186.17135</v>
      </c>
      <c r="BF11" s="9">
        <f t="shared" si="0"/>
        <v>10878517.741714999</v>
      </c>
      <c r="BG11" s="9">
        <f t="shared" si="0"/>
        <v>10878543.241714999</v>
      </c>
      <c r="BH11" s="9">
        <f t="shared" si="0"/>
        <v>10869880.68708</v>
      </c>
      <c r="BI11" s="9">
        <f t="shared" si="0"/>
        <v>10861228.507445</v>
      </c>
      <c r="BJ11" s="9">
        <f t="shared" si="0"/>
        <v>10852565.077810001</v>
      </c>
      <c r="BK11" s="37">
        <f>SUM(BK9:BK10)</f>
        <v>421746668.98267502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63" t="s">
        <v>154</v>
      </c>
      <c r="B13" s="363"/>
    </row>
    <row r="14" spans="1:63" x14ac:dyDescent="0.15">
      <c r="C14" s="363" t="s">
        <v>35</v>
      </c>
      <c r="D14" s="363"/>
      <c r="E14" s="363"/>
      <c r="F14" s="363"/>
      <c r="G14" s="363"/>
      <c r="H14" s="363"/>
      <c r="I14" s="363"/>
      <c r="J14" s="363"/>
      <c r="K14" s="363"/>
      <c r="L14" s="363"/>
      <c r="M14" s="363"/>
      <c r="N14" s="363"/>
      <c r="O14" s="363" t="s">
        <v>36</v>
      </c>
      <c r="P14" s="363"/>
      <c r="Q14" s="363"/>
      <c r="R14" s="363"/>
      <c r="S14" s="363"/>
      <c r="T14" s="363"/>
      <c r="U14" s="363"/>
      <c r="V14" s="363"/>
      <c r="W14" s="363"/>
      <c r="X14" s="363"/>
      <c r="Y14" s="363"/>
      <c r="Z14" s="363"/>
      <c r="AA14" s="363" t="s">
        <v>37</v>
      </c>
      <c r="AB14" s="363"/>
      <c r="AC14" s="363"/>
      <c r="AD14" s="363"/>
      <c r="AE14" s="363"/>
      <c r="AF14" s="363"/>
      <c r="AG14" s="363"/>
      <c r="AH14" s="363"/>
      <c r="AI14" s="363"/>
      <c r="AJ14" s="363"/>
      <c r="AK14" s="363"/>
      <c r="AL14" s="363"/>
      <c r="AM14" s="363" t="s">
        <v>38</v>
      </c>
      <c r="AN14" s="363"/>
      <c r="AO14" s="363"/>
      <c r="AP14" s="363"/>
      <c r="AQ14" s="363"/>
      <c r="AR14" s="363"/>
      <c r="AS14" s="363"/>
      <c r="AT14" s="363"/>
      <c r="AU14" s="363"/>
      <c r="AV14" s="363"/>
      <c r="AW14" s="363"/>
      <c r="AX14" s="363"/>
      <c r="AY14" s="363" t="s">
        <v>39</v>
      </c>
      <c r="AZ14" s="363"/>
      <c r="BA14" s="363"/>
      <c r="BB14" s="363"/>
      <c r="BC14" s="363"/>
      <c r="BD14" s="363"/>
      <c r="BE14" s="363"/>
      <c r="BF14" s="363"/>
      <c r="BG14" s="363"/>
      <c r="BH14" s="363"/>
      <c r="BI14" s="363"/>
      <c r="BJ14" s="363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30</vt:i4>
      </vt:variant>
    </vt:vector>
  </HeadingPairs>
  <TitlesOfParts>
    <vt:vector size="93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ImpuestoEjecutivos</vt:lpstr>
      <vt:lpstr>ImpuestoProduccion</vt:lpstr>
      <vt:lpstr>ImpuestosOperacion</vt:lpstr>
      <vt:lpstr>ImpuestosVentas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2023-04-07T01:03:57Z</dcterms:modified>
</cp:coreProperties>
</file>