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F8648532-B62C-1C4A-AF45-DECBB44053BD}" xr6:coauthVersionLast="47" xr6:coauthVersionMax="47" xr10:uidLastSave="{00000000-0000-0000-0000-000000000000}"/>
  <bookViews>
    <workbookView xWindow="0" yWindow="500" windowWidth="22400" windowHeight="15860" firstSheet="30" activeTab="30" xr2:uid="{26791159-4678-F343-BB50-DB94161E19E5}"/>
    <workbookView xWindow="7860" yWindow="2500" windowWidth="22960" windowHeight="16440" firstSheet="35" activeTab="40" xr2:uid="{4554B65D-1482-0B4F-AAE8-9ADB1F83DFC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4" i="51" l="1"/>
  <c r="F24" i="51"/>
  <c r="E24" i="51"/>
  <c r="E3" i="51" s="1"/>
  <c r="G21" i="51"/>
  <c r="F21" i="51"/>
  <c r="E21" i="51"/>
  <c r="E20" i="51"/>
  <c r="I20" i="51"/>
  <c r="H20" i="51"/>
  <c r="G20" i="51"/>
  <c r="F20" i="51"/>
  <c r="B46" i="51"/>
  <c r="B41" i="51"/>
  <c r="B36" i="51"/>
  <c r="B47" i="51"/>
  <c r="B42" i="51"/>
  <c r="B39" i="51"/>
  <c r="B38" i="51"/>
  <c r="B28" i="51"/>
  <c r="B27" i="51"/>
  <c r="E9" i="51"/>
  <c r="B44" i="51"/>
  <c r="Z7" i="48" l="1"/>
  <c r="Y7" i="48"/>
  <c r="X7" i="48"/>
  <c r="W7" i="48"/>
  <c r="V7" i="48"/>
  <c r="U7" i="48"/>
  <c r="T7" i="48"/>
  <c r="S7" i="48"/>
  <c r="R7" i="48"/>
  <c r="Q7" i="48"/>
  <c r="P7" i="48"/>
  <c r="O7" i="48"/>
  <c r="C7" i="48"/>
  <c r="F104" i="46"/>
  <c r="E102" i="46"/>
  <c r="B102" i="46"/>
  <c r="A102" i="46"/>
  <c r="E100" i="46"/>
  <c r="B100" i="46"/>
  <c r="A100" i="46"/>
  <c r="F98" i="46"/>
  <c r="G97" i="46"/>
  <c r="F97" i="46"/>
  <c r="D96" i="46"/>
  <c r="F96" i="46" s="1"/>
  <c r="E93" i="46"/>
  <c r="A93" i="46"/>
  <c r="E91" i="46"/>
  <c r="B91" i="46"/>
  <c r="B93" i="46" s="1"/>
  <c r="A91" i="46"/>
  <c r="G90" i="46"/>
  <c r="F90" i="46"/>
  <c r="D90" i="46"/>
  <c r="F89" i="46"/>
  <c r="D88" i="46"/>
  <c r="F88" i="46" s="1"/>
  <c r="E85" i="46"/>
  <c r="B85" i="46"/>
  <c r="A85" i="46"/>
  <c r="F83" i="46"/>
  <c r="F82" i="46"/>
  <c r="F81" i="46"/>
  <c r="F85" i="46" s="1"/>
  <c r="G80" i="46"/>
  <c r="F80" i="46"/>
  <c r="D80" i="46"/>
  <c r="D85" i="46" s="1"/>
  <c r="E77" i="46"/>
  <c r="B77" i="46"/>
  <c r="A77" i="46"/>
  <c r="E75" i="46"/>
  <c r="B75" i="46"/>
  <c r="A75" i="46"/>
  <c r="F73" i="46"/>
  <c r="G72" i="46"/>
  <c r="F72" i="46"/>
  <c r="D71" i="46"/>
  <c r="D75" i="46" s="1"/>
  <c r="E68" i="46"/>
  <c r="A68" i="46"/>
  <c r="E66" i="46"/>
  <c r="B66" i="46"/>
  <c r="B68" i="46" s="1"/>
  <c r="A66" i="46"/>
  <c r="G65" i="46"/>
  <c r="F65" i="46"/>
  <c r="D65" i="46"/>
  <c r="F64" i="46"/>
  <c r="D63" i="46"/>
  <c r="F63" i="46" s="1"/>
  <c r="E60" i="46"/>
  <c r="B60" i="46"/>
  <c r="A60" i="46"/>
  <c r="F59" i="46"/>
  <c r="F58" i="46"/>
  <c r="F57" i="46"/>
  <c r="D56" i="46"/>
  <c r="D60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C52" i="48"/>
  <c r="A48" i="48"/>
  <c r="A88" i="48" s="1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AL78" i="48"/>
  <c r="AK78" i="48"/>
  <c r="AJ78" i="48"/>
  <c r="AI78" i="48"/>
  <c r="AH78" i="48"/>
  <c r="AG78" i="48"/>
  <c r="AF78" i="48"/>
  <c r="AE78" i="48"/>
  <c r="AD78" i="48"/>
  <c r="AB78" i="48"/>
  <c r="AA78" i="48"/>
  <c r="Z78" i="48"/>
  <c r="Y78" i="48"/>
  <c r="X78" i="48"/>
  <c r="W78" i="48"/>
  <c r="V78" i="48"/>
  <c r="U78" i="48"/>
  <c r="T78" i="48"/>
  <c r="S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Z70" i="48"/>
  <c r="Y70" i="48"/>
  <c r="X70" i="48"/>
  <c r="W70" i="48"/>
  <c r="V70" i="48"/>
  <c r="U70" i="48"/>
  <c r="T70" i="48"/>
  <c r="S70" i="48"/>
  <c r="R70" i="48"/>
  <c r="Q70" i="48"/>
  <c r="P70" i="48"/>
  <c r="O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Z52" i="48"/>
  <c r="Y52" i="48"/>
  <c r="X52" i="48"/>
  <c r="W52" i="48"/>
  <c r="V52" i="48"/>
  <c r="U52" i="48"/>
  <c r="T52" i="48"/>
  <c r="S52" i="48"/>
  <c r="R52" i="48"/>
  <c r="Q52" i="48"/>
  <c r="P52" i="48"/>
  <c r="O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L50" i="48"/>
  <c r="AL59" i="48" s="1"/>
  <c r="AK50" i="48"/>
  <c r="AK51" i="48" s="1"/>
  <c r="AJ50" i="48"/>
  <c r="AI50" i="48"/>
  <c r="AI58" i="48" s="1"/>
  <c r="AH50" i="48"/>
  <c r="AH58" i="48" s="1"/>
  <c r="AG50" i="48"/>
  <c r="AG61" i="48" s="1"/>
  <c r="AF50" i="48"/>
  <c r="AE50" i="48"/>
  <c r="AD50" i="48"/>
  <c r="AC50" i="48"/>
  <c r="AB50" i="48"/>
  <c r="AA50" i="48"/>
  <c r="AA51" i="48" s="1"/>
  <c r="Z50" i="48"/>
  <c r="Y50" i="48"/>
  <c r="Y58" i="48" s="1"/>
  <c r="X50" i="48"/>
  <c r="W50" i="48"/>
  <c r="V50" i="48"/>
  <c r="U50" i="48"/>
  <c r="T50" i="48"/>
  <c r="S50" i="48"/>
  <c r="S51" i="48" s="1"/>
  <c r="R50" i="48"/>
  <c r="R51" i="48" s="1"/>
  <c r="Q50" i="48"/>
  <c r="Q51" i="48" s="1"/>
  <c r="P50" i="48"/>
  <c r="O50" i="48"/>
  <c r="F52" i="46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A38" i="48"/>
  <c r="A40" i="48" s="1"/>
  <c r="D13" i="46"/>
  <c r="F13" i="46" s="1"/>
  <c r="G13" i="46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43" i="48" s="1"/>
  <c r="A34" i="48"/>
  <c r="A37" i="48" s="1"/>
  <c r="N33" i="48"/>
  <c r="M33" i="48"/>
  <c r="L33" i="48"/>
  <c r="K33" i="48"/>
  <c r="J33" i="48"/>
  <c r="I33" i="48"/>
  <c r="H33" i="48"/>
  <c r="G33" i="48"/>
  <c r="F33" i="48"/>
  <c r="E33" i="48"/>
  <c r="D33" i="48"/>
  <c r="C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F6" i="46"/>
  <c r="F7" i="46"/>
  <c r="A8" i="46"/>
  <c r="F56" i="46" l="1"/>
  <c r="G56" i="46" s="1"/>
  <c r="D77" i="46"/>
  <c r="G85" i="46"/>
  <c r="F100" i="46"/>
  <c r="G96" i="46"/>
  <c r="F66" i="46"/>
  <c r="G63" i="46"/>
  <c r="F91" i="46"/>
  <c r="G88" i="46"/>
  <c r="D91" i="46"/>
  <c r="D93" i="46" s="1"/>
  <c r="F71" i="46"/>
  <c r="D100" i="46"/>
  <c r="D102" i="46" s="1"/>
  <c r="D66" i="46"/>
  <c r="D68" i="46" s="1"/>
  <c r="U59" i="48"/>
  <c r="A89" i="48"/>
  <c r="A86" i="48"/>
  <c r="AY72" i="48"/>
  <c r="AY81" i="48" s="1"/>
  <c r="AK58" i="48"/>
  <c r="U58" i="48"/>
  <c r="AS72" i="48"/>
  <c r="AS81" i="48" s="1"/>
  <c r="U51" i="48"/>
  <c r="U54" i="48" s="1"/>
  <c r="AA54" i="48"/>
  <c r="S54" i="48"/>
  <c r="AS59" i="48"/>
  <c r="AT72" i="48"/>
  <c r="AT81" i="48" s="1"/>
  <c r="R54" i="48"/>
  <c r="AP54" i="48"/>
  <c r="AX54" i="48"/>
  <c r="AW54" i="48"/>
  <c r="T59" i="48"/>
  <c r="Q54" i="48"/>
  <c r="BI72" i="48"/>
  <c r="BI81" i="48" s="1"/>
  <c r="AO51" i="48"/>
  <c r="AO54" i="48" s="1"/>
  <c r="T58" i="48"/>
  <c r="BI58" i="48"/>
  <c r="AR72" i="48"/>
  <c r="AR81" i="48" s="1"/>
  <c r="U72" i="48"/>
  <c r="U81" i="48" s="1"/>
  <c r="AC72" i="48"/>
  <c r="AC81" i="48" s="1"/>
  <c r="AK54" i="48"/>
  <c r="AS54" i="48"/>
  <c r="BA72" i="48"/>
  <c r="BA81" i="48" s="1"/>
  <c r="AZ51" i="48"/>
  <c r="AZ54" i="48" s="1"/>
  <c r="AS58" i="48"/>
  <c r="AZ59" i="48"/>
  <c r="AD72" i="48"/>
  <c r="AD81" i="48" s="1"/>
  <c r="BJ72" i="48"/>
  <c r="BJ81" i="48" s="1"/>
  <c r="BA51" i="48"/>
  <c r="BA54" i="48" s="1"/>
  <c r="AW58" i="48"/>
  <c r="BA59" i="48"/>
  <c r="AR61" i="48"/>
  <c r="AR58" i="48"/>
  <c r="BH58" i="48"/>
  <c r="AK72" i="48"/>
  <c r="AK81" i="48" s="1"/>
  <c r="BG61" i="48"/>
  <c r="AB59" i="48"/>
  <c r="T51" i="48"/>
  <c r="T54" i="48" s="1"/>
  <c r="AL51" i="48"/>
  <c r="AL54" i="48" s="1"/>
  <c r="AY51" i="48"/>
  <c r="AY54" i="48" s="1"/>
  <c r="S58" i="48"/>
  <c r="AJ58" i="48"/>
  <c r="BG58" i="48"/>
  <c r="AR59" i="48"/>
  <c r="AP61" i="48"/>
  <c r="AJ72" i="48"/>
  <c r="AJ81" i="48" s="1"/>
  <c r="BH72" i="48"/>
  <c r="BH81" i="48" s="1"/>
  <c r="AB58" i="48"/>
  <c r="BG51" i="48"/>
  <c r="BG54" i="48" s="1"/>
  <c r="T72" i="48"/>
  <c r="T71" i="48" s="1"/>
  <c r="T75" i="48" s="1"/>
  <c r="T77" i="48" s="1"/>
  <c r="AC51" i="48"/>
  <c r="AC54" i="48" s="1"/>
  <c r="AD51" i="48"/>
  <c r="AD54" i="48" s="1"/>
  <c r="AT51" i="48"/>
  <c r="AT54" i="48" s="1"/>
  <c r="BI51" i="48"/>
  <c r="BI54" i="48" s="1"/>
  <c r="AC58" i="48"/>
  <c r="AZ58" i="48"/>
  <c r="AJ59" i="48"/>
  <c r="AB61" i="48"/>
  <c r="AB72" i="48"/>
  <c r="AR51" i="48"/>
  <c r="AR54" i="48" s="1"/>
  <c r="BH51" i="48"/>
  <c r="BH54" i="48" s="1"/>
  <c r="AC59" i="48"/>
  <c r="AJ51" i="48"/>
  <c r="AJ54" i="48" s="1"/>
  <c r="BJ51" i="48"/>
  <c r="BJ54" i="48" s="1"/>
  <c r="AG58" i="48"/>
  <c r="BA58" i="48"/>
  <c r="AK59" i="48"/>
  <c r="BH59" i="48"/>
  <c r="AZ72" i="48"/>
  <c r="AZ81" i="48" s="1"/>
  <c r="AB51" i="48"/>
  <c r="AB54" i="48" s="1"/>
  <c r="BH61" i="48"/>
  <c r="AH61" i="48"/>
  <c r="R72" i="48"/>
  <c r="R81" i="48" s="1"/>
  <c r="R59" i="48"/>
  <c r="R61" i="48"/>
  <c r="R58" i="48"/>
  <c r="AP72" i="48"/>
  <c r="AP81" i="48" s="1"/>
  <c r="AP59" i="48"/>
  <c r="AP58" i="48"/>
  <c r="BF60" i="48"/>
  <c r="BF72" i="48"/>
  <c r="BF81" i="48" s="1"/>
  <c r="BF59" i="48"/>
  <c r="BF51" i="48"/>
  <c r="BF54" i="48" s="1"/>
  <c r="Z72" i="48"/>
  <c r="Z81" i="48" s="1"/>
  <c r="Z59" i="48"/>
  <c r="Z61" i="48"/>
  <c r="Z58" i="48"/>
  <c r="Z51" i="48"/>
  <c r="Z54" i="48" s="1"/>
  <c r="AH72" i="48"/>
  <c r="AH81" i="48" s="1"/>
  <c r="AH59" i="48"/>
  <c r="AH51" i="48"/>
  <c r="AH54" i="48" s="1"/>
  <c r="AX72" i="48"/>
  <c r="AX81" i="48" s="1"/>
  <c r="AX59" i="48"/>
  <c r="AX61" i="48"/>
  <c r="S59" i="48"/>
  <c r="S61" i="48"/>
  <c r="S72" i="48"/>
  <c r="S81" i="48" s="1"/>
  <c r="AA72" i="48"/>
  <c r="AA81" i="48" s="1"/>
  <c r="AA59" i="48"/>
  <c r="AA58" i="48"/>
  <c r="AA61" i="48"/>
  <c r="AI59" i="48"/>
  <c r="AI61" i="48"/>
  <c r="AI51" i="48"/>
  <c r="AI54" i="48" s="1"/>
  <c r="AI72" i="48"/>
  <c r="AI81" i="48" s="1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Q72" i="48"/>
  <c r="Q81" i="48" s="1"/>
  <c r="Q59" i="48"/>
  <c r="Y72" i="48"/>
  <c r="Y81" i="48" s="1"/>
  <c r="Y59" i="48"/>
  <c r="Y61" i="48"/>
  <c r="AG72" i="48"/>
  <c r="AG81" i="48" s="1"/>
  <c r="AG59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V61" i="48"/>
  <c r="V72" i="48"/>
  <c r="V81" i="48" s="1"/>
  <c r="V58" i="48"/>
  <c r="BJ61" i="48"/>
  <c r="BJ59" i="48"/>
  <c r="BJ58" i="48"/>
  <c r="Q61" i="48"/>
  <c r="AG51" i="48"/>
  <c r="AG54" i="48" s="1"/>
  <c r="AU61" i="48"/>
  <c r="AU72" i="48"/>
  <c r="AU81" i="48" s="1"/>
  <c r="AU59" i="48"/>
  <c r="AU58" i="48"/>
  <c r="AU51" i="48"/>
  <c r="AU54" i="48" s="1"/>
  <c r="BK82" i="48"/>
  <c r="AD61" i="48"/>
  <c r="AD58" i="48"/>
  <c r="AD59" i="48"/>
  <c r="AL61" i="48"/>
  <c r="AL72" i="48"/>
  <c r="AL81" i="48" s="1"/>
  <c r="AL58" i="48"/>
  <c r="AT61" i="48"/>
  <c r="AT59" i="48"/>
  <c r="AT58" i="48"/>
  <c r="BB61" i="48"/>
  <c r="BB60" i="48"/>
  <c r="BB58" i="48"/>
  <c r="BB72" i="48"/>
  <c r="BB81" i="48" s="1"/>
  <c r="O61" i="48"/>
  <c r="O72" i="48"/>
  <c r="O81" i="48" s="1"/>
  <c r="O59" i="48"/>
  <c r="O58" i="48"/>
  <c r="O51" i="48"/>
  <c r="O54" i="48" s="1"/>
  <c r="W61" i="48"/>
  <c r="W72" i="48"/>
  <c r="W81" i="48" s="1"/>
  <c r="W59" i="48"/>
  <c r="W58" i="48"/>
  <c r="W51" i="48"/>
  <c r="W54" i="48" s="1"/>
  <c r="AE61" i="48"/>
  <c r="AE72" i="48"/>
  <c r="AE81" i="48" s="1"/>
  <c r="AE59" i="48"/>
  <c r="AE58" i="48"/>
  <c r="AE51" i="48"/>
  <c r="AE54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V51" i="48"/>
  <c r="V54" i="48" s="1"/>
  <c r="BB51" i="48"/>
  <c r="BB54" i="48" s="1"/>
  <c r="AO58" i="48"/>
  <c r="V59" i="48"/>
  <c r="P72" i="48"/>
  <c r="P81" i="48" s="1"/>
  <c r="P59" i="48"/>
  <c r="P61" i="48"/>
  <c r="P58" i="48"/>
  <c r="P51" i="48"/>
  <c r="P54" i="48" s="1"/>
  <c r="X72" i="48"/>
  <c r="X81" i="48" s="1"/>
  <c r="X59" i="48"/>
  <c r="X61" i="48"/>
  <c r="X58" i="48"/>
  <c r="X51" i="48"/>
  <c r="X54" i="48" s="1"/>
  <c r="AF72" i="48"/>
  <c r="AF81" i="48" s="1"/>
  <c r="AF59" i="48"/>
  <c r="AF61" i="48"/>
  <c r="AF58" i="48"/>
  <c r="AF51" i="48"/>
  <c r="AF54" i="48" s="1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Y51" i="48"/>
  <c r="Y54" i="48" s="1"/>
  <c r="BE51" i="48"/>
  <c r="BE54" i="48" s="1"/>
  <c r="Q58" i="48"/>
  <c r="BE60" i="48"/>
  <c r="AW61" i="48"/>
  <c r="T61" i="48"/>
  <c r="AJ61" i="48"/>
  <c r="AZ61" i="48"/>
  <c r="U61" i="48"/>
  <c r="AC61" i="48"/>
  <c r="AK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F14" i="46"/>
  <c r="D23" i="46"/>
  <c r="F23" i="46"/>
  <c r="F60" i="46" l="1"/>
  <c r="G60" i="46" s="1"/>
  <c r="G66" i="46"/>
  <c r="F68" i="46"/>
  <c r="G68" i="46" s="1"/>
  <c r="F93" i="46"/>
  <c r="G93" i="46" s="1"/>
  <c r="G91" i="46"/>
  <c r="F75" i="46"/>
  <c r="G71" i="46"/>
  <c r="F102" i="46"/>
  <c r="G102" i="46" s="1"/>
  <c r="G100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D71" i="48"/>
  <c r="AD75" i="48" s="1"/>
  <c r="AD77" i="48" s="1"/>
  <c r="AD88" i="48" s="1"/>
  <c r="AC71" i="48"/>
  <c r="AC75" i="48" s="1"/>
  <c r="AC77" i="48" s="1"/>
  <c r="AJ71" i="48"/>
  <c r="AJ75" i="48" s="1"/>
  <c r="AJ77" i="48" s="1"/>
  <c r="AJ88" i="48" s="1"/>
  <c r="U71" i="48"/>
  <c r="U75" i="48" s="1"/>
  <c r="U77" i="48" s="1"/>
  <c r="U88" i="48" s="1"/>
  <c r="AS71" i="48"/>
  <c r="AS75" i="48" s="1"/>
  <c r="AS77" i="48" s="1"/>
  <c r="AS88" i="48" s="1"/>
  <c r="Y71" i="48"/>
  <c r="Y75" i="48" s="1"/>
  <c r="Y77" i="48" s="1"/>
  <c r="Y88" i="48" s="1"/>
  <c r="AZ63" i="48"/>
  <c r="AZ65" i="48" s="1"/>
  <c r="Z71" i="48"/>
  <c r="Z75" i="48" s="1"/>
  <c r="Z77" i="48" s="1"/>
  <c r="Z88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Q71" i="48"/>
  <c r="Q75" i="48" s="1"/>
  <c r="Q77" i="48" s="1"/>
  <c r="Q88" i="48" s="1"/>
  <c r="X71" i="48"/>
  <c r="X75" i="48" s="1"/>
  <c r="X77" i="48" s="1"/>
  <c r="X88" i="48" s="1"/>
  <c r="BB63" i="48"/>
  <c r="BB65" i="48" s="1"/>
  <c r="AQ71" i="48"/>
  <c r="AQ75" i="48" s="1"/>
  <c r="AQ77" i="48" s="1"/>
  <c r="AQ88" i="48" s="1"/>
  <c r="S71" i="48"/>
  <c r="S75" i="48" s="1"/>
  <c r="S77" i="48" s="1"/>
  <c r="S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AK71" i="48"/>
  <c r="AK75" i="48" s="1"/>
  <c r="AK77" i="48" s="1"/>
  <c r="AK88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P71" i="48"/>
  <c r="P75" i="48" s="1"/>
  <c r="P77" i="48" s="1"/>
  <c r="P88" i="48" s="1"/>
  <c r="AL71" i="48"/>
  <c r="AL75" i="48" s="1"/>
  <c r="AL77" i="48" s="1"/>
  <c r="AL88" i="48" s="1"/>
  <c r="T81" i="48"/>
  <c r="T88" i="48" s="1"/>
  <c r="BF71" i="48"/>
  <c r="BF75" i="48" s="1"/>
  <c r="BF77" i="48" s="1"/>
  <c r="BF88" i="48" s="1"/>
  <c r="AM71" i="48"/>
  <c r="AM75" i="48" s="1"/>
  <c r="AM77" i="48" s="1"/>
  <c r="AM88" i="48" s="1"/>
  <c r="AB81" i="48"/>
  <c r="AB71" i="48"/>
  <c r="AB75" i="48" s="1"/>
  <c r="AB77" i="48" s="1"/>
  <c r="AB88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O71" i="48"/>
  <c r="O75" i="48" s="1"/>
  <c r="O77" i="48" s="1"/>
  <c r="O88" i="48" s="1"/>
  <c r="V71" i="48"/>
  <c r="V75" i="48" s="1"/>
  <c r="V77" i="48" s="1"/>
  <c r="V88" i="48" s="1"/>
  <c r="AF71" i="48"/>
  <c r="AF75" i="48" s="1"/>
  <c r="AF77" i="48" s="1"/>
  <c r="AF88" i="48" s="1"/>
  <c r="AH71" i="48"/>
  <c r="AH75" i="48" s="1"/>
  <c r="AH77" i="48" s="1"/>
  <c r="AH88" i="48" s="1"/>
  <c r="AI71" i="48"/>
  <c r="AI75" i="48" s="1"/>
  <c r="AI77" i="48" s="1"/>
  <c r="AI88" i="48" s="1"/>
  <c r="W71" i="48"/>
  <c r="W75" i="48" s="1"/>
  <c r="W77" i="48" s="1"/>
  <c r="W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AE71" i="48"/>
  <c r="AE75" i="48" s="1"/>
  <c r="AE77" i="48" s="1"/>
  <c r="AE88" i="48" s="1"/>
  <c r="BB71" i="48"/>
  <c r="BB75" i="48" s="1"/>
  <c r="BB77" i="48" s="1"/>
  <c r="BB88" i="48" s="1"/>
  <c r="AG71" i="48"/>
  <c r="AG75" i="48" s="1"/>
  <c r="AG77" i="48" s="1"/>
  <c r="AG88" i="48" s="1"/>
  <c r="AA71" i="48"/>
  <c r="AA75" i="48" s="1"/>
  <c r="AA77" i="48" s="1"/>
  <c r="AA88" i="48" s="1"/>
  <c r="R71" i="48"/>
  <c r="R75" i="48" s="1"/>
  <c r="R77" i="48" s="1"/>
  <c r="R88" i="48" s="1"/>
  <c r="F33" i="46"/>
  <c r="G33" i="46" s="1"/>
  <c r="G39" i="46"/>
  <c r="G48" i="46"/>
  <c r="G14" i="46"/>
  <c r="G23" i="46"/>
  <c r="G75" i="46" l="1"/>
  <c r="F77" i="46"/>
  <c r="G77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N35" i="47" l="1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AL33" i="48"/>
  <c r="G37" i="51" s="1"/>
  <c r="AK33" i="48"/>
  <c r="AJ33" i="48"/>
  <c r="AI33" i="48"/>
  <c r="AH33" i="48"/>
  <c r="AG33" i="48"/>
  <c r="AF33" i="48"/>
  <c r="AE33" i="48"/>
  <c r="AD33" i="48"/>
  <c r="AC33" i="48"/>
  <c r="AB33" i="48"/>
  <c r="AA33" i="48"/>
  <c r="Z33" i="48"/>
  <c r="F37" i="51" s="1"/>
  <c r="Y33" i="48"/>
  <c r="X33" i="48"/>
  <c r="W33" i="48"/>
  <c r="V33" i="48"/>
  <c r="U33" i="48"/>
  <c r="T33" i="48"/>
  <c r="S33" i="48"/>
  <c r="R33" i="48"/>
  <c r="Q33" i="48"/>
  <c r="P33" i="48"/>
  <c r="O33" i="48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AL15" i="48"/>
  <c r="G22" i="51" s="1"/>
  <c r="AK15" i="48"/>
  <c r="AJ15" i="48"/>
  <c r="AI15" i="48"/>
  <c r="AH15" i="48"/>
  <c r="AG15" i="48"/>
  <c r="AF15" i="48"/>
  <c r="AE15" i="48"/>
  <c r="AD15" i="48"/>
  <c r="AC15" i="48"/>
  <c r="AB15" i="48"/>
  <c r="AA15" i="48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C133" i="46"/>
  <c r="D133" i="46" s="1"/>
  <c r="D132" i="46"/>
  <c r="F132" i="46" s="1"/>
  <c r="G132" i="46" s="1"/>
  <c r="D127" i="46"/>
  <c r="BL67" i="49" s="1"/>
  <c r="C126" i="46"/>
  <c r="BF39" i="48" s="1"/>
  <c r="B123" i="46"/>
  <c r="B136" i="46" s="1"/>
  <c r="F120" i="46"/>
  <c r="D119" i="46"/>
  <c r="D123" i="46" s="1"/>
  <c r="C112" i="46"/>
  <c r="D112" i="46" s="1"/>
  <c r="D111" i="46"/>
  <c r="F111" i="46" s="1"/>
  <c r="G111" i="46" s="1"/>
  <c r="D106" i="46"/>
  <c r="AU67" i="49" s="1"/>
  <c r="C105" i="46"/>
  <c r="AV39" i="48" s="1"/>
  <c r="B115" i="46"/>
  <c r="AJ67" i="49"/>
  <c r="AF39" i="48"/>
  <c r="X67" i="49"/>
  <c r="S39" i="48"/>
  <c r="E121" i="46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J67" i="49"/>
  <c r="H67" i="49"/>
  <c r="G67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D122" i="59" l="1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B39" i="48"/>
  <c r="BF67" i="49"/>
  <c r="AP67" i="49"/>
  <c r="AM72" i="82"/>
  <c r="AA39" i="48"/>
  <c r="AU72" i="82"/>
  <c r="BM67" i="49"/>
  <c r="AX39" i="48"/>
  <c r="H43" i="51" s="1"/>
  <c r="AW39" i="48"/>
  <c r="AT72" i="82"/>
  <c r="AV67" i="49"/>
  <c r="AL72" i="82"/>
  <c r="AW67" i="49"/>
  <c r="AG39" i="48"/>
  <c r="AK72" i="82"/>
  <c r="AX67" i="49"/>
  <c r="AH39" i="48"/>
  <c r="AJ72" i="82"/>
  <c r="F106" i="46"/>
  <c r="G106" i="46" s="1"/>
  <c r="AO39" i="48"/>
  <c r="AI39" i="48"/>
  <c r="AE72" i="82"/>
  <c r="D105" i="46"/>
  <c r="F105" i="46" s="1"/>
  <c r="G105" i="46" s="1"/>
  <c r="BE67" i="49"/>
  <c r="AP39" i="48"/>
  <c r="AJ39" i="48"/>
  <c r="AY72" i="82"/>
  <c r="AQ72" i="82"/>
  <c r="AI72" i="82"/>
  <c r="BI67" i="49"/>
  <c r="AR67" i="49"/>
  <c r="AZ67" i="49"/>
  <c r="AS39" i="48"/>
  <c r="AC39" i="48"/>
  <c r="AK39" i="48"/>
  <c r="X27" i="50"/>
  <c r="BC39" i="48"/>
  <c r="AS72" i="82"/>
  <c r="BG67" i="49"/>
  <c r="AQ39" i="48"/>
  <c r="AZ72" i="82"/>
  <c r="AR72" i="82"/>
  <c r="BH67" i="49"/>
  <c r="AQ67" i="49"/>
  <c r="AY67" i="49"/>
  <c r="AR39" i="48"/>
  <c r="AX72" i="82"/>
  <c r="AP72" i="82"/>
  <c r="AH72" i="82"/>
  <c r="BB67" i="49"/>
  <c r="BJ67" i="49"/>
  <c r="AS67" i="49"/>
  <c r="BA67" i="49"/>
  <c r="AT39" i="48"/>
  <c r="AD39" i="48"/>
  <c r="AL39" i="48"/>
  <c r="G43" i="51" s="1"/>
  <c r="P27" i="50"/>
  <c r="AW72" i="82"/>
  <c r="AO72" i="82"/>
  <c r="AG72" i="82"/>
  <c r="BC67" i="49"/>
  <c r="BK67" i="49"/>
  <c r="AT67" i="49"/>
  <c r="AM39" i="48"/>
  <c r="AU39" i="48"/>
  <c r="AE39" i="48"/>
  <c r="AV72" i="82"/>
  <c r="AN72" i="82"/>
  <c r="AF72" i="82"/>
  <c r="F127" i="46"/>
  <c r="G127" i="46" s="1"/>
  <c r="BD67" i="49"/>
  <c r="AN39" i="48"/>
  <c r="BL72" i="82"/>
  <c r="BD39" i="48"/>
  <c r="BK72" i="82"/>
  <c r="D126" i="46"/>
  <c r="D129" i="46" s="1"/>
  <c r="BD72" i="82"/>
  <c r="B108" i="46"/>
  <c r="BC72" i="82"/>
  <c r="BB72" i="82"/>
  <c r="BA39" i="48"/>
  <c r="BB39" i="48"/>
  <c r="BJ72" i="82"/>
  <c r="W72" i="82"/>
  <c r="BG39" i="48"/>
  <c r="AA67" i="49"/>
  <c r="BG72" i="82"/>
  <c r="BH39" i="48"/>
  <c r="O39" i="48"/>
  <c r="X72" i="82"/>
  <c r="BF72" i="82"/>
  <c r="AY39" i="48"/>
  <c r="BI39" i="48"/>
  <c r="BE72" i="82"/>
  <c r="AZ39" i="48"/>
  <c r="BJ39" i="48"/>
  <c r="I43" i="51" s="1"/>
  <c r="Q72" i="82"/>
  <c r="V39" i="48"/>
  <c r="W39" i="48"/>
  <c r="Z72" i="82"/>
  <c r="X39" i="48"/>
  <c r="V72" i="82"/>
  <c r="AK67" i="49"/>
  <c r="P39" i="48"/>
  <c r="R72" i="82"/>
  <c r="U39" i="48"/>
  <c r="Y72" i="82"/>
  <c r="S67" i="49"/>
  <c r="AA72" i="82"/>
  <c r="S72" i="82"/>
  <c r="T39" i="48"/>
  <c r="Q39" i="48"/>
  <c r="Y39" i="48"/>
  <c r="BI72" i="82"/>
  <c r="BA72" i="82"/>
  <c r="U72" i="82"/>
  <c r="BE39" i="48"/>
  <c r="R39" i="48"/>
  <c r="Z39" i="48"/>
  <c r="F43" i="51" s="1"/>
  <c r="BH72" i="82"/>
  <c r="AB72" i="82"/>
  <c r="T72" i="82"/>
  <c r="B129" i="46"/>
  <c r="AD67" i="49"/>
  <c r="AL67" i="49"/>
  <c r="AE67" i="49"/>
  <c r="AM67" i="49"/>
  <c r="AF67" i="49"/>
  <c r="AN67" i="49"/>
  <c r="AG67" i="49"/>
  <c r="AO67" i="49"/>
  <c r="AH67" i="49"/>
  <c r="AI67" i="49"/>
  <c r="Z27" i="50"/>
  <c r="F4" i="46"/>
  <c r="G4" i="46" s="1"/>
  <c r="Y67" i="49"/>
  <c r="R67" i="49"/>
  <c r="Z67" i="49"/>
  <c r="T67" i="49"/>
  <c r="AB67" i="49"/>
  <c r="U67" i="49"/>
  <c r="AC67" i="49"/>
  <c r="V67" i="49"/>
  <c r="W67" i="49"/>
  <c r="AZ140" i="49"/>
  <c r="AR140" i="49"/>
  <c r="AY140" i="49"/>
  <c r="AQ140" i="49"/>
  <c r="AX140" i="49"/>
  <c r="AP140" i="49"/>
  <c r="AW140" i="49"/>
  <c r="F112" i="46"/>
  <c r="G112" i="46" s="1"/>
  <c r="AV140" i="49"/>
  <c r="AU140" i="49"/>
  <c r="AT140" i="49"/>
  <c r="BA140" i="49"/>
  <c r="AS140" i="49"/>
  <c r="Y27" i="50"/>
  <c r="M67" i="49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D115" i="46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D136" i="46"/>
  <c r="BH140" i="49"/>
  <c r="F133" i="46"/>
  <c r="BG140" i="49"/>
  <c r="BF140" i="49"/>
  <c r="BM140" i="49"/>
  <c r="BE140" i="49"/>
  <c r="T27" i="50"/>
  <c r="V27" i="50"/>
  <c r="Q27" i="50"/>
  <c r="AA27" i="50"/>
  <c r="R27" i="50"/>
  <c r="N67" i="49"/>
  <c r="O67" i="49"/>
  <c r="P67" i="49"/>
  <c r="F67" i="49"/>
  <c r="I67" i="49"/>
  <c r="Q67" i="49"/>
  <c r="K67" i="49"/>
  <c r="L67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D108" i="46"/>
  <c r="AH27" i="50"/>
  <c r="F126" i="46"/>
  <c r="G126" i="46" s="1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G133" i="46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S60" i="48"/>
  <c r="S63" i="48" s="1"/>
  <c r="S65" i="48" s="1"/>
  <c r="R60" i="48"/>
  <c r="R63" i="48" s="1"/>
  <c r="R65" i="48" s="1"/>
  <c r="U60" i="48"/>
  <c r="U63" i="48" s="1"/>
  <c r="U65" i="48" s="1"/>
  <c r="Q60" i="48"/>
  <c r="Q63" i="48" s="1"/>
  <c r="Q65" i="48" s="1"/>
  <c r="X60" i="48"/>
  <c r="X63" i="48" s="1"/>
  <c r="X65" i="48" s="1"/>
  <c r="T60" i="48"/>
  <c r="T63" i="48" s="1"/>
  <c r="T65" i="48" s="1"/>
  <c r="P60" i="48"/>
  <c r="P63" i="48" s="1"/>
  <c r="P65" i="48" s="1"/>
  <c r="O60" i="48"/>
  <c r="V60" i="48"/>
  <c r="V63" i="48" s="1"/>
  <c r="V65" i="48" s="1"/>
  <c r="Y60" i="48"/>
  <c r="Y63" i="48" s="1"/>
  <c r="Y65" i="48" s="1"/>
  <c r="W60" i="48"/>
  <c r="W63" i="48" s="1"/>
  <c r="W65" i="48" s="1"/>
  <c r="Z60" i="48"/>
  <c r="Z63" i="48" s="1"/>
  <c r="Z65" i="48" s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E119" i="46"/>
  <c r="BD27" i="50" s="1"/>
  <c r="AX27" i="50"/>
  <c r="AV27" i="50"/>
  <c r="AP27" i="50"/>
  <c r="AT27" i="50"/>
  <c r="AU27" i="50"/>
  <c r="AQ27" i="50"/>
  <c r="E115" i="46"/>
  <c r="G8" i="46"/>
  <c r="E122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S13" i="48" l="1"/>
  <c r="S6" i="48"/>
  <c r="S9" i="48" s="1"/>
  <c r="S8" i="48" s="1"/>
  <c r="W13" i="48"/>
  <c r="W6" i="48"/>
  <c r="W9" i="48" s="1"/>
  <c r="W8" i="48" s="1"/>
  <c r="R13" i="48"/>
  <c r="R6" i="48"/>
  <c r="P13" i="48"/>
  <c r="P6" i="48"/>
  <c r="P9" i="48" s="1"/>
  <c r="P8" i="48" s="1"/>
  <c r="Z13" i="48"/>
  <c r="Z6" i="48"/>
  <c r="Z9" i="48" s="1"/>
  <c r="Z8" i="48" s="1"/>
  <c r="X13" i="48"/>
  <c r="X6" i="48"/>
  <c r="T13" i="48"/>
  <c r="T6" i="48"/>
  <c r="T9" i="48" s="1"/>
  <c r="T8" i="48" s="1"/>
  <c r="Q13" i="48"/>
  <c r="Q6" i="48"/>
  <c r="U13" i="48"/>
  <c r="U6" i="48"/>
  <c r="U9" i="48" s="1"/>
  <c r="U8" i="48" s="1"/>
  <c r="Y13" i="48"/>
  <c r="Y6" i="48"/>
  <c r="Y9" i="48" s="1"/>
  <c r="Y8" i="48" s="1"/>
  <c r="V13" i="48"/>
  <c r="V6" i="48"/>
  <c r="O13" i="48"/>
  <c r="O6" i="48"/>
  <c r="O9" i="48" s="1"/>
  <c r="O8" i="48" s="1"/>
  <c r="L8" i="48"/>
  <c r="L13" i="48" s="1"/>
  <c r="L50" i="48"/>
  <c r="D8" i="48"/>
  <c r="D13" i="48" s="1"/>
  <c r="D50" i="48"/>
  <c r="K9" i="48"/>
  <c r="K50" i="48" s="1"/>
  <c r="K72" i="48" s="1"/>
  <c r="K71" i="48" s="1"/>
  <c r="K8" i="48"/>
  <c r="K13" i="48" s="1"/>
  <c r="N9" i="48"/>
  <c r="N50" i="48" s="1"/>
  <c r="E9" i="48"/>
  <c r="E50" i="48" s="1"/>
  <c r="G8" i="48"/>
  <c r="G13" i="48" s="1"/>
  <c r="G35" i="48" s="1"/>
  <c r="G34" i="48" s="1"/>
  <c r="G38" i="48" s="1"/>
  <c r="G50" i="48"/>
  <c r="H8" i="48"/>
  <c r="H13" i="48" s="1"/>
  <c r="H35" i="48" s="1"/>
  <c r="H34" i="48" s="1"/>
  <c r="H38" i="48" s="1"/>
  <c r="H50" i="48"/>
  <c r="H72" i="48" s="1"/>
  <c r="H71" i="48" s="1"/>
  <c r="M9" i="48"/>
  <c r="M50" i="48" s="1"/>
  <c r="F6" i="48"/>
  <c r="F9" i="48" s="1"/>
  <c r="I8" i="48"/>
  <c r="I13" i="48" s="1"/>
  <c r="I35" i="48" s="1"/>
  <c r="I34" i="48" s="1"/>
  <c r="I38" i="48" s="1"/>
  <c r="I50" i="48"/>
  <c r="I72" i="48" s="1"/>
  <c r="I71" i="48" s="1"/>
  <c r="J8" i="48"/>
  <c r="J13" i="48" s="1"/>
  <c r="J35" i="48" s="1"/>
  <c r="J34" i="48" s="1"/>
  <c r="J38" i="48" s="1"/>
  <c r="J50" i="48"/>
  <c r="J72" i="48" s="1"/>
  <c r="J71" i="48" s="1"/>
  <c r="C38" i="47"/>
  <c r="C6" i="48" s="1"/>
  <c r="C9" i="48" s="1"/>
  <c r="C8" i="48" s="1"/>
  <c r="T66" i="48"/>
  <c r="T89" i="48"/>
  <c r="W66" i="48"/>
  <c r="W89" i="48"/>
  <c r="U66" i="48"/>
  <c r="U89" i="48"/>
  <c r="X66" i="48"/>
  <c r="X89" i="48"/>
  <c r="Z66" i="48"/>
  <c r="Z89" i="48"/>
  <c r="Y66" i="48"/>
  <c r="Y89" i="48"/>
  <c r="R66" i="48"/>
  <c r="R89" i="48"/>
  <c r="P66" i="48"/>
  <c r="P89" i="48"/>
  <c r="Q66" i="48"/>
  <c r="Q89" i="48"/>
  <c r="V66" i="48"/>
  <c r="V89" i="48"/>
  <c r="S66" i="48"/>
  <c r="S89" i="48"/>
  <c r="O63" i="48"/>
  <c r="AB60" i="48"/>
  <c r="AB63" i="48" s="1"/>
  <c r="AB65" i="48" s="1"/>
  <c r="AG60" i="48"/>
  <c r="AG63" i="48" s="1"/>
  <c r="AG65" i="48" s="1"/>
  <c r="AA60" i="48"/>
  <c r="AA63" i="48" s="1"/>
  <c r="AA65" i="48" s="1"/>
  <c r="AI60" i="48"/>
  <c r="AI63" i="48" s="1"/>
  <c r="AI65" i="48" s="1"/>
  <c r="AK60" i="48"/>
  <c r="AK63" i="48" s="1"/>
  <c r="AK65" i="48" s="1"/>
  <c r="AE60" i="48"/>
  <c r="AE63" i="48" s="1"/>
  <c r="AE65" i="48" s="1"/>
  <c r="AJ60" i="48"/>
  <c r="AJ63" i="48" s="1"/>
  <c r="AJ65" i="48" s="1"/>
  <c r="AL60" i="48"/>
  <c r="AL63" i="48" s="1"/>
  <c r="AL65" i="48" s="1"/>
  <c r="AF60" i="48"/>
  <c r="AF63" i="48" s="1"/>
  <c r="AF65" i="48" s="1"/>
  <c r="AC60" i="48"/>
  <c r="AC63" i="48" s="1"/>
  <c r="AC65" i="48" s="1"/>
  <c r="AH60" i="48"/>
  <c r="AH63" i="48" s="1"/>
  <c r="AH65" i="48" s="1"/>
  <c r="AD60" i="48"/>
  <c r="AD63" i="48" s="1"/>
  <c r="AD65" i="48" s="1"/>
  <c r="BJ27" i="50"/>
  <c r="BK27" i="50"/>
  <c r="BI27" i="50"/>
  <c r="AZ27" i="50"/>
  <c r="BN27" i="50"/>
  <c r="BN35" i="50" s="1"/>
  <c r="BL27" i="50"/>
  <c r="E108" i="46"/>
  <c r="F119" i="46"/>
  <c r="G119" i="46" s="1"/>
  <c r="BE27" i="50"/>
  <c r="E123" i="46"/>
  <c r="F123" i="46" s="1"/>
  <c r="BM27" i="50"/>
  <c r="BM35" i="50" s="1"/>
  <c r="BM66" i="50" s="1"/>
  <c r="BG27" i="50"/>
  <c r="BB27" i="50"/>
  <c r="BH27" i="50"/>
  <c r="BF27" i="50"/>
  <c r="BC27" i="50"/>
  <c r="BA27" i="50"/>
  <c r="F122" i="46"/>
  <c r="C27" i="47"/>
  <c r="L46" i="47"/>
  <c r="AJ13" i="48" s="1"/>
  <c r="K46" i="47"/>
  <c r="AI13" i="48" s="1"/>
  <c r="I46" i="47"/>
  <c r="AG13" i="48" s="1"/>
  <c r="F46" i="47"/>
  <c r="AD13" i="48" s="1"/>
  <c r="E46" i="47"/>
  <c r="AC13" i="48" s="1"/>
  <c r="N46" i="47"/>
  <c r="AL13" i="48" s="1"/>
  <c r="J46" i="47"/>
  <c r="AH13" i="48" s="1"/>
  <c r="D46" i="47"/>
  <c r="AB13" i="48" s="1"/>
  <c r="M46" i="47"/>
  <c r="AK13" i="48" s="1"/>
  <c r="G46" i="47"/>
  <c r="AE13" i="48" s="1"/>
  <c r="H46" i="47"/>
  <c r="AF13" i="48" s="1"/>
  <c r="C46" i="47"/>
  <c r="AA13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Q9" i="48" l="1"/>
  <c r="Q8" i="48" s="1"/>
  <c r="V9" i="48"/>
  <c r="V8" i="48" s="1"/>
  <c r="R9" i="48"/>
  <c r="R8" i="48" s="1"/>
  <c r="X9" i="48"/>
  <c r="X8" i="48"/>
  <c r="E72" i="48"/>
  <c r="E71" i="48" s="1"/>
  <c r="N72" i="48"/>
  <c r="N71" i="48" s="1"/>
  <c r="N75" i="48" s="1"/>
  <c r="N77" i="48" s="1"/>
  <c r="K35" i="48"/>
  <c r="K34" i="48" s="1"/>
  <c r="K38" i="48" s="1"/>
  <c r="M72" i="48"/>
  <c r="M81" i="48" s="1"/>
  <c r="D72" i="48"/>
  <c r="D81" i="48" s="1"/>
  <c r="D71" i="48"/>
  <c r="D34" i="48"/>
  <c r="D35" i="48"/>
  <c r="G72" i="48"/>
  <c r="G71" i="48" s="1"/>
  <c r="L72" i="48"/>
  <c r="L71" i="48" s="1"/>
  <c r="L35" i="48"/>
  <c r="L34" i="48"/>
  <c r="L38" i="48" s="1"/>
  <c r="E8" i="48"/>
  <c r="E13" i="48" s="1"/>
  <c r="D61" i="48"/>
  <c r="D58" i="48"/>
  <c r="D60" i="48"/>
  <c r="D51" i="48"/>
  <c r="D54" i="48" s="1"/>
  <c r="D59" i="48"/>
  <c r="C13" i="48"/>
  <c r="C14" i="48" s="1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81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81" i="48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AK66" i="48"/>
  <c r="AK89" i="48"/>
  <c r="AF66" i="48"/>
  <c r="AF89" i="48"/>
  <c r="AB66" i="48"/>
  <c r="AB89" i="48"/>
  <c r="AL66" i="48"/>
  <c r="AL89" i="48"/>
  <c r="AD66" i="48"/>
  <c r="AD89" i="48"/>
  <c r="AI66" i="48"/>
  <c r="AI89" i="48"/>
  <c r="AH66" i="48"/>
  <c r="AH89" i="48"/>
  <c r="AA66" i="48"/>
  <c r="AA89" i="48"/>
  <c r="AJ66" i="48"/>
  <c r="AJ89" i="48"/>
  <c r="AE66" i="48"/>
  <c r="AE89" i="48"/>
  <c r="AC66" i="48"/>
  <c r="AG66" i="48"/>
  <c r="AG89" i="48"/>
  <c r="O65" i="48"/>
  <c r="O89" i="48" s="1"/>
  <c r="BM39" i="50"/>
  <c r="BM43" i="50" s="1"/>
  <c r="F115" i="46"/>
  <c r="G115" i="46" s="1"/>
  <c r="BN39" i="50"/>
  <c r="BN43" i="50" s="1"/>
  <c r="E129" i="46"/>
  <c r="F108" i="46"/>
  <c r="G108" i="46" s="1"/>
  <c r="E136" i="46"/>
  <c r="BN66" i="50"/>
  <c r="G123" i="46"/>
  <c r="F129" i="46"/>
  <c r="G129" i="46" s="1"/>
  <c r="F136" i="46"/>
  <c r="G136" i="46" s="1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Q14" i="48"/>
  <c r="Q17" i="48" s="1"/>
  <c r="Q21" i="48"/>
  <c r="Q24" i="48"/>
  <c r="Q35" i="48"/>
  <c r="R38" i="50"/>
  <c r="R39" i="50" s="1"/>
  <c r="R51" i="52" s="1"/>
  <c r="S111" i="59"/>
  <c r="Q23" i="48"/>
  <c r="Q21" i="71"/>
  <c r="R25" i="50"/>
  <c r="Q22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P14" i="48"/>
  <c r="P17" i="48" s="1"/>
  <c r="P21" i="48"/>
  <c r="P35" i="48"/>
  <c r="R111" i="59"/>
  <c r="P24" i="48"/>
  <c r="P23" i="48"/>
  <c r="P21" i="71"/>
  <c r="Q25" i="50"/>
  <c r="P22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R14" i="48"/>
  <c r="R17" i="48" s="1"/>
  <c r="S38" i="50"/>
  <c r="S39" i="50" s="1"/>
  <c r="S51" i="52" s="1"/>
  <c r="R23" i="48"/>
  <c r="R21" i="48"/>
  <c r="S25" i="50"/>
  <c r="R22" i="48"/>
  <c r="R21" i="71"/>
  <c r="S15" i="92"/>
  <c r="R35" i="48"/>
  <c r="R34" i="48" s="1"/>
  <c r="R24" i="48"/>
  <c r="Y67" i="82"/>
  <c r="Y54" i="82"/>
  <c r="Y44" i="82"/>
  <c r="Y48" i="82" s="1"/>
  <c r="Y52" i="82"/>
  <c r="Y55" i="82"/>
  <c r="Y53" i="82"/>
  <c r="W14" i="48"/>
  <c r="W17" i="48" s="1"/>
  <c r="W21" i="48"/>
  <c r="W22" i="48"/>
  <c r="X15" i="92"/>
  <c r="W23" i="48"/>
  <c r="W21" i="71"/>
  <c r="W35" i="48"/>
  <c r="X38" i="50"/>
  <c r="X39" i="50" s="1"/>
  <c r="X51" i="52" s="1"/>
  <c r="X25" i="50"/>
  <c r="Y111" i="59"/>
  <c r="W24" i="48"/>
  <c r="S23" i="48"/>
  <c r="S35" i="48"/>
  <c r="S24" i="48"/>
  <c r="T38" i="50"/>
  <c r="T39" i="50" s="1"/>
  <c r="T51" i="52" s="1"/>
  <c r="S14" i="48"/>
  <c r="S17" i="48" s="1"/>
  <c r="S21" i="48"/>
  <c r="T25" i="50"/>
  <c r="S21" i="71"/>
  <c r="S22" i="48"/>
  <c r="U111" i="59"/>
  <c r="T15" i="92"/>
  <c r="W52" i="82"/>
  <c r="W54" i="82"/>
  <c r="W53" i="82"/>
  <c r="W44" i="82"/>
  <c r="W48" i="82" s="1"/>
  <c r="W67" i="82"/>
  <c r="W55" i="82"/>
  <c r="Y35" i="48"/>
  <c r="Y23" i="48"/>
  <c r="Z38" i="50"/>
  <c r="Z39" i="50" s="1"/>
  <c r="Z51" i="52" s="1"/>
  <c r="AA111" i="59"/>
  <c r="Y22" i="48"/>
  <c r="Z15" i="92"/>
  <c r="Z25" i="50"/>
  <c r="Y14" i="48"/>
  <c r="Y17" i="48" s="1"/>
  <c r="Y21" i="71"/>
  <c r="Y21" i="48"/>
  <c r="Y24" i="48"/>
  <c r="F74" i="52"/>
  <c r="AF43" i="82"/>
  <c r="N74" i="52"/>
  <c r="AN43" i="82"/>
  <c r="O24" i="48"/>
  <c r="O14" i="48"/>
  <c r="O22" i="48"/>
  <c r="O23" i="48"/>
  <c r="P25" i="50"/>
  <c r="P15" i="92"/>
  <c r="O21" i="71"/>
  <c r="P38" i="50"/>
  <c r="O35" i="48"/>
  <c r="Q111" i="59"/>
  <c r="O21" i="48"/>
  <c r="V111" i="59"/>
  <c r="T21" i="48"/>
  <c r="U25" i="50"/>
  <c r="T14" i="48"/>
  <c r="T17" i="48" s="1"/>
  <c r="U15" i="92"/>
  <c r="T24" i="48"/>
  <c r="T23" i="48"/>
  <c r="T21" i="71"/>
  <c r="T35" i="48"/>
  <c r="T22" i="48"/>
  <c r="U38" i="50"/>
  <c r="U39" i="50" s="1"/>
  <c r="U51" i="52" s="1"/>
  <c r="Z24" i="48"/>
  <c r="Z14" i="48"/>
  <c r="Z17" i="48" s="1"/>
  <c r="AB111" i="59"/>
  <c r="Z21" i="48"/>
  <c r="Z22" i="48"/>
  <c r="Z21" i="71"/>
  <c r="AA25" i="50"/>
  <c r="Z35" i="48"/>
  <c r="AA15" i="92"/>
  <c r="AA38" i="50"/>
  <c r="AA39" i="50" s="1"/>
  <c r="AA51" i="52" s="1"/>
  <c r="Z23" i="48"/>
  <c r="V67" i="82"/>
  <c r="V54" i="82"/>
  <c r="V53" i="82"/>
  <c r="V52" i="82"/>
  <c r="V44" i="82"/>
  <c r="V48" i="82" s="1"/>
  <c r="V55" i="82"/>
  <c r="W111" i="59"/>
  <c r="U23" i="48"/>
  <c r="U14" i="48"/>
  <c r="U17" i="48" s="1"/>
  <c r="V25" i="50"/>
  <c r="U21" i="48"/>
  <c r="V15" i="92"/>
  <c r="U22" i="48"/>
  <c r="U21" i="71"/>
  <c r="U35" i="48"/>
  <c r="U34" i="48" s="1"/>
  <c r="V38" i="50"/>
  <c r="V39" i="50" s="1"/>
  <c r="V51" i="52" s="1"/>
  <c r="U24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X23" i="48"/>
  <c r="X35" i="48"/>
  <c r="Y38" i="50"/>
  <c r="Y39" i="50" s="1"/>
  <c r="Y51" i="52" s="1"/>
  <c r="Y25" i="50"/>
  <c r="Y15" i="92"/>
  <c r="X21" i="48"/>
  <c r="X24" i="48"/>
  <c r="X21" i="71"/>
  <c r="Z111" i="59"/>
  <c r="X22" i="48"/>
  <c r="X14" i="48"/>
  <c r="X17" i="48" s="1"/>
  <c r="W25" i="50"/>
  <c r="V21" i="48"/>
  <c r="X111" i="59"/>
  <c r="V35" i="48"/>
  <c r="V22" i="48"/>
  <c r="W38" i="50"/>
  <c r="W39" i="50" s="1"/>
  <c r="W51" i="52" s="1"/>
  <c r="V21" i="71"/>
  <c r="V24" i="48"/>
  <c r="W15" i="92"/>
  <c r="V14" i="48"/>
  <c r="V17" i="48" s="1"/>
  <c r="V23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N81" i="48" l="1"/>
  <c r="N88" i="48" s="1"/>
  <c r="L81" i="48"/>
  <c r="N35" i="48"/>
  <c r="N34" i="48" s="1"/>
  <c r="N38" i="48" s="1"/>
  <c r="F21" i="48"/>
  <c r="F35" i="48"/>
  <c r="F34" i="48" s="1"/>
  <c r="F38" i="48" s="1"/>
  <c r="M35" i="48"/>
  <c r="M34" i="48"/>
  <c r="M38" i="48" s="1"/>
  <c r="M71" i="48"/>
  <c r="M75" i="48" s="1"/>
  <c r="M77" i="48" s="1"/>
  <c r="M88" i="48" s="1"/>
  <c r="E35" i="48"/>
  <c r="E34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D75" i="48"/>
  <c r="D77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E88" i="48" s="1"/>
  <c r="L75" i="48"/>
  <c r="L77" i="48" s="1"/>
  <c r="L88" i="48" s="1"/>
  <c r="G75" i="48"/>
  <c r="G77" i="48" s="1"/>
  <c r="G88" i="48" s="1"/>
  <c r="H63" i="48"/>
  <c r="H65" i="48" s="1"/>
  <c r="D63" i="48"/>
  <c r="D65" i="48" s="1"/>
  <c r="D66" i="48" s="1"/>
  <c r="E63" i="48"/>
  <c r="E65" i="48" s="1"/>
  <c r="C61" i="48"/>
  <c r="BK50" i="48"/>
  <c r="C59" i="48"/>
  <c r="C58" i="48"/>
  <c r="C51" i="48"/>
  <c r="C72" i="48"/>
  <c r="C71" i="48" s="1"/>
  <c r="O66" i="48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V57" i="82"/>
  <c r="V60" i="82" s="1"/>
  <c r="V61" i="82" s="1"/>
  <c r="U38" i="48"/>
  <c r="D23" i="49"/>
  <c r="AV23" i="49" s="1"/>
  <c r="R26" i="48"/>
  <c r="T115" i="59" s="1"/>
  <c r="R38" i="48"/>
  <c r="D20" i="49"/>
  <c r="AS20" i="49" s="1"/>
  <c r="T26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H24" i="48"/>
  <c r="AH23" i="48"/>
  <c r="AH21" i="71"/>
  <c r="AH14" i="48"/>
  <c r="AH17" i="48" s="1"/>
  <c r="AI15" i="92"/>
  <c r="AI38" i="50"/>
  <c r="AI39" i="50" s="1"/>
  <c r="AI51" i="52" s="1"/>
  <c r="AH21" i="48"/>
  <c r="AJ111" i="59"/>
  <c r="AH35" i="48"/>
  <c r="AH34" i="48" s="1"/>
  <c r="AH22" i="48"/>
  <c r="D95" i="49"/>
  <c r="T44" i="48"/>
  <c r="T34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O26" i="48"/>
  <c r="F29" i="51"/>
  <c r="AD21" i="71"/>
  <c r="AE25" i="50"/>
  <c r="AE38" i="50"/>
  <c r="AE39" i="50" s="1"/>
  <c r="AE51" i="52" s="1"/>
  <c r="AD14" i="48"/>
  <c r="AD17" i="48" s="1"/>
  <c r="AD23" i="48"/>
  <c r="AE15" i="92"/>
  <c r="AD35" i="48"/>
  <c r="AD34" i="48" s="1"/>
  <c r="AD21" i="48"/>
  <c r="AD24" i="48"/>
  <c r="AD22" i="48"/>
  <c r="AF111" i="59"/>
  <c r="W47" i="82"/>
  <c r="S47" i="50"/>
  <c r="T30" i="50" s="1"/>
  <c r="W26" i="48"/>
  <c r="Y115" i="59" s="1"/>
  <c r="AB57" i="82"/>
  <c r="AB60" i="82" s="1"/>
  <c r="AB61" i="82" s="1"/>
  <c r="V78" i="82"/>
  <c r="V27" i="82"/>
  <c r="V66" i="82"/>
  <c r="Z26" i="48"/>
  <c r="F7" i="59"/>
  <c r="F28" i="51"/>
  <c r="S26" i="48"/>
  <c r="U115" i="59" s="1"/>
  <c r="W47" i="50"/>
  <c r="X30" i="50" s="1"/>
  <c r="Y114" i="59"/>
  <c r="W7" i="52"/>
  <c r="T19" i="82"/>
  <c r="T20" i="82" s="1"/>
  <c r="X26" i="48"/>
  <c r="S66" i="82"/>
  <c r="S27" i="82"/>
  <c r="S28" i="82" s="1"/>
  <c r="S78" i="82"/>
  <c r="D96" i="49"/>
  <c r="U44" i="48"/>
  <c r="AM53" i="82"/>
  <c r="AM54" i="82"/>
  <c r="AM52" i="82"/>
  <c r="AM67" i="82"/>
  <c r="AM44" i="82"/>
  <c r="AM48" i="82" s="1"/>
  <c r="AM55" i="82"/>
  <c r="V34" i="48"/>
  <c r="D97" i="49"/>
  <c r="V44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V26" i="48"/>
  <c r="X115" i="59" s="1"/>
  <c r="S57" i="82"/>
  <c r="D92" i="49"/>
  <c r="Q44" i="48"/>
  <c r="Q34" i="48"/>
  <c r="AB21" i="48"/>
  <c r="AB24" i="48"/>
  <c r="AB22" i="48"/>
  <c r="AB23" i="48"/>
  <c r="AB35" i="48"/>
  <c r="AC25" i="50"/>
  <c r="AC15" i="92"/>
  <c r="AB14" i="48"/>
  <c r="AB17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E14" i="48"/>
  <c r="AE17" i="48" s="1"/>
  <c r="AF38" i="50"/>
  <c r="AF39" i="50" s="1"/>
  <c r="AF51" i="52" s="1"/>
  <c r="AG111" i="59"/>
  <c r="AE24" i="48"/>
  <c r="AE21" i="71"/>
  <c r="AE23" i="48"/>
  <c r="AE35" i="48"/>
  <c r="AE34" i="48" s="1"/>
  <c r="AF25" i="50"/>
  <c r="AF15" i="92"/>
  <c r="AE21" i="48"/>
  <c r="AE22" i="48"/>
  <c r="U26" i="48"/>
  <c r="W115" i="59" s="1"/>
  <c r="D101" i="49"/>
  <c r="Z44" i="48"/>
  <c r="T47" i="50"/>
  <c r="AM25" i="50"/>
  <c r="AL35" i="48"/>
  <c r="AL34" i="48" s="1"/>
  <c r="AM15" i="92"/>
  <c r="AL24" i="48"/>
  <c r="AL21" i="48"/>
  <c r="AL14" i="48"/>
  <c r="AL17" i="48" s="1"/>
  <c r="AL22" i="48"/>
  <c r="AN111" i="59"/>
  <c r="AM38" i="50"/>
  <c r="AM39" i="50" s="1"/>
  <c r="AM51" i="52" s="1"/>
  <c r="AL21" i="71"/>
  <c r="AL23" i="48"/>
  <c r="Y7" i="52"/>
  <c r="AA114" i="59"/>
  <c r="S34" i="48"/>
  <c r="S44" i="48"/>
  <c r="D94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F23" i="48"/>
  <c r="AF22" i="48"/>
  <c r="AF35" i="48"/>
  <c r="AF34" i="48" s="1"/>
  <c r="AG15" i="92"/>
  <c r="AG38" i="50"/>
  <c r="AG39" i="50" s="1"/>
  <c r="AG51" i="52" s="1"/>
  <c r="AF21" i="48"/>
  <c r="AG25" i="50"/>
  <c r="AH111" i="59"/>
  <c r="AF14" i="48"/>
  <c r="AF17" i="48" s="1"/>
  <c r="AF24" i="48"/>
  <c r="P34" i="48"/>
  <c r="P44" i="48"/>
  <c r="D91" i="49"/>
  <c r="AL111" i="59"/>
  <c r="AK38" i="50"/>
  <c r="AK39" i="50" s="1"/>
  <c r="AK51" i="52" s="1"/>
  <c r="AJ21" i="48"/>
  <c r="AJ21" i="71"/>
  <c r="AJ22" i="48"/>
  <c r="AJ23" i="48"/>
  <c r="AK25" i="50"/>
  <c r="AJ35" i="48"/>
  <c r="AJ34" i="48" s="1"/>
  <c r="AJ14" i="48"/>
  <c r="AJ17" i="48" s="1"/>
  <c r="AK15" i="92"/>
  <c r="AJ24" i="48"/>
  <c r="T57" i="82"/>
  <c r="AL38" i="50"/>
  <c r="AL39" i="50" s="1"/>
  <c r="AL51" i="52" s="1"/>
  <c r="AL25" i="50"/>
  <c r="AK21" i="71"/>
  <c r="AK23" i="48"/>
  <c r="AK22" i="48"/>
  <c r="AM111" i="59"/>
  <c r="AL15" i="92"/>
  <c r="AK35" i="48"/>
  <c r="AK21" i="48"/>
  <c r="AK14" i="48"/>
  <c r="AK17" i="48" s="1"/>
  <c r="AK24" i="48"/>
  <c r="BG43" i="82"/>
  <c r="I76" i="52"/>
  <c r="P26" i="48"/>
  <c r="Q26" i="48"/>
  <c r="X7" i="52"/>
  <c r="Z114" i="59"/>
  <c r="AI21" i="71"/>
  <c r="AJ25" i="50"/>
  <c r="AJ38" i="50"/>
  <c r="AJ39" i="50" s="1"/>
  <c r="AJ51" i="52" s="1"/>
  <c r="AI24" i="48"/>
  <c r="AJ15" i="92"/>
  <c r="AI21" i="48"/>
  <c r="AI35" i="48"/>
  <c r="AI34" i="48" s="1"/>
  <c r="AI22" i="48"/>
  <c r="AK111" i="59"/>
  <c r="AI23" i="48"/>
  <c r="AI14" i="48"/>
  <c r="AI17" i="48" s="1"/>
  <c r="X47" i="82"/>
  <c r="O44" i="48"/>
  <c r="O34" i="48"/>
  <c r="D90" i="49"/>
  <c r="F39" i="51"/>
  <c r="O17" i="48"/>
  <c r="U114" i="59"/>
  <c r="S7" i="52"/>
  <c r="D93" i="49"/>
  <c r="R44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Z34" i="48"/>
  <c r="AG44" i="82"/>
  <c r="AG48" i="82" s="1"/>
  <c r="AG47" i="82" s="1"/>
  <c r="AG52" i="82"/>
  <c r="AG53" i="82"/>
  <c r="AG55" i="82"/>
  <c r="AG54" i="82"/>
  <c r="AG67" i="82"/>
  <c r="X34" i="48"/>
  <c r="D99" i="49"/>
  <c r="X44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Y26" i="48"/>
  <c r="AA115" i="59" s="1"/>
  <c r="W57" i="82"/>
  <c r="W59" i="82" s="1"/>
  <c r="D98" i="49"/>
  <c r="W44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A23" i="48"/>
  <c r="AB15" i="92"/>
  <c r="AA21" i="48"/>
  <c r="AA14" i="48"/>
  <c r="AA24" i="48"/>
  <c r="AC111" i="59"/>
  <c r="AB38" i="50"/>
  <c r="AA35" i="48"/>
  <c r="AA22" i="48"/>
  <c r="AA21" i="71"/>
  <c r="AB25" i="50"/>
  <c r="W34" i="48"/>
  <c r="AB27" i="82"/>
  <c r="AB78" i="82"/>
  <c r="AG21" i="48"/>
  <c r="AG23" i="48"/>
  <c r="AG14" i="48"/>
  <c r="AG17" i="48" s="1"/>
  <c r="AG21" i="71"/>
  <c r="AH25" i="50"/>
  <c r="AH38" i="50"/>
  <c r="AH39" i="50" s="1"/>
  <c r="AH51" i="52" s="1"/>
  <c r="AH15" i="92"/>
  <c r="AI111" i="59"/>
  <c r="AG35" i="48"/>
  <c r="AG24" i="48"/>
  <c r="AG22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0" i="49"/>
  <c r="Y34" i="48"/>
  <c r="Y44" i="48"/>
  <c r="BF43" i="82"/>
  <c r="H76" i="52"/>
  <c r="BD43" i="82"/>
  <c r="F76" i="52"/>
  <c r="AC23" i="48"/>
  <c r="AC14" i="48"/>
  <c r="AC17" i="48" s="1"/>
  <c r="AD38" i="50"/>
  <c r="AD39" i="50" s="1"/>
  <c r="AD51" i="52" s="1"/>
  <c r="AC21" i="71"/>
  <c r="AE111" i="59"/>
  <c r="AD25" i="50"/>
  <c r="AC21" i="48"/>
  <c r="AC24" i="48"/>
  <c r="AC22" i="48"/>
  <c r="AD15" i="92"/>
  <c r="AC35" i="48"/>
  <c r="AC34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K22" i="48"/>
  <c r="K23" i="48"/>
  <c r="K24" i="48"/>
  <c r="L38" i="50"/>
  <c r="L39" i="50" s="1"/>
  <c r="L51" i="52" s="1"/>
  <c r="L25" i="50"/>
  <c r="K44" i="48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K67" i="82"/>
  <c r="K55" i="82"/>
  <c r="K54" i="82"/>
  <c r="K53" i="82"/>
  <c r="K52" i="82"/>
  <c r="K44" i="82"/>
  <c r="K48" i="82" s="1"/>
  <c r="K47" i="82" s="1"/>
  <c r="D38" i="50"/>
  <c r="C35" i="48"/>
  <c r="D25" i="50"/>
  <c r="D15" i="92"/>
  <c r="C21" i="48"/>
  <c r="E111" i="59"/>
  <c r="C22" i="48"/>
  <c r="C21" i="71"/>
  <c r="C23" i="48"/>
  <c r="C24" i="48"/>
  <c r="E43" i="82"/>
  <c r="M54" i="82"/>
  <c r="M53" i="82"/>
  <c r="M52" i="82"/>
  <c r="M44" i="82"/>
  <c r="M48" i="82" s="1"/>
  <c r="M47" i="82" s="1"/>
  <c r="M67" i="82"/>
  <c r="M66" i="82" s="1"/>
  <c r="M55" i="82"/>
  <c r="I44" i="48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N22" i="48"/>
  <c r="N23" i="48"/>
  <c r="N24" i="48"/>
  <c r="O38" i="50"/>
  <c r="O39" i="50" s="1"/>
  <c r="O51" i="52" s="1"/>
  <c r="N44" i="48"/>
  <c r="O25" i="50"/>
  <c r="N47" i="50" s="1"/>
  <c r="O30" i="50" s="1"/>
  <c r="N14" i="48"/>
  <c r="N17" i="48" s="1"/>
  <c r="O15" i="92"/>
  <c r="P111" i="59"/>
  <c r="N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D24" i="48"/>
  <c r="D21" i="48"/>
  <c r="F111" i="59"/>
  <c r="D22" i="48"/>
  <c r="D21" i="71"/>
  <c r="D14" i="48"/>
  <c r="D17" i="48" s="1"/>
  <c r="D44" i="48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L44" i="48"/>
  <c r="M25" i="50"/>
  <c r="N111" i="59"/>
  <c r="L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M21" i="48"/>
  <c r="M23" i="48"/>
  <c r="O111" i="59"/>
  <c r="M21" i="71"/>
  <c r="N38" i="50"/>
  <c r="N39" i="50" s="1"/>
  <c r="N51" i="52" s="1"/>
  <c r="M44" i="48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BK59" i="48" l="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BK61" i="48"/>
  <c r="E66" i="48"/>
  <c r="E89" i="48"/>
  <c r="D88" i="48"/>
  <c r="K89" i="48"/>
  <c r="K66" i="48"/>
  <c r="J89" i="48"/>
  <c r="J66" i="48"/>
  <c r="BK72" i="48"/>
  <c r="C81" i="48"/>
  <c r="BK81" i="48" s="1"/>
  <c r="H66" i="48"/>
  <c r="H89" i="48"/>
  <c r="C54" i="48"/>
  <c r="BK51" i="48"/>
  <c r="C63" i="48"/>
  <c r="BK58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BK60" i="48"/>
  <c r="U40" i="48"/>
  <c r="R40" i="48"/>
  <c r="G40" i="48"/>
  <c r="G44" i="48"/>
  <c r="F40" i="48"/>
  <c r="F44" i="48"/>
  <c r="C34" i="48"/>
  <c r="C38" i="48" s="1"/>
  <c r="C40" i="48" s="1"/>
  <c r="C44" i="48"/>
  <c r="E38" i="48"/>
  <c r="E40" i="48" s="1"/>
  <c r="E44" i="48"/>
  <c r="J40" i="48"/>
  <c r="J44" i="48"/>
  <c r="H40" i="48"/>
  <c r="H44" i="48"/>
  <c r="V59" i="82"/>
  <c r="V29" i="82" s="1"/>
  <c r="T35" i="82"/>
  <c r="AJ23" i="49"/>
  <c r="H47" i="82"/>
  <c r="X23" i="49"/>
  <c r="BH23" i="49"/>
  <c r="BN23" i="49" s="1"/>
  <c r="V116" i="59"/>
  <c r="T28" i="48"/>
  <c r="AC47" i="50"/>
  <c r="AD30" i="50" s="1"/>
  <c r="T116" i="59"/>
  <c r="AG20" i="49"/>
  <c r="U20" i="49"/>
  <c r="Z47" i="50"/>
  <c r="AA30" i="50" s="1"/>
  <c r="R28" i="48"/>
  <c r="BE20" i="49"/>
  <c r="BN20" i="49" s="1"/>
  <c r="AI47" i="50"/>
  <c r="AJ30" i="50" s="1"/>
  <c r="X116" i="59"/>
  <c r="V28" i="48"/>
  <c r="U60" i="82"/>
  <c r="U61" i="82" s="1"/>
  <c r="AN57" i="82"/>
  <c r="AN59" i="82" s="1"/>
  <c r="AB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W28" i="48"/>
  <c r="U116" i="59"/>
  <c r="Y28" i="48"/>
  <c r="R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AB28" i="82"/>
  <c r="G7" i="59"/>
  <c r="AK47" i="82"/>
  <c r="Z38" i="48"/>
  <c r="Z40" i="48" s="1"/>
  <c r="D28" i="49"/>
  <c r="AM27" i="82"/>
  <c r="AM78" i="82"/>
  <c r="AM66" i="82"/>
  <c r="AC78" i="82"/>
  <c r="AC27" i="82"/>
  <c r="D31" i="49"/>
  <c r="AC38" i="48"/>
  <c r="AC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19" i="49"/>
  <c r="Q38" i="48"/>
  <c r="Q40" i="48" s="1"/>
  <c r="D104" i="49"/>
  <c r="AC44" i="48"/>
  <c r="AI78" i="82"/>
  <c r="AI27" i="82"/>
  <c r="AI66" i="82"/>
  <c r="AE38" i="48"/>
  <c r="AE40" i="48" s="1"/>
  <c r="D33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K44" i="48"/>
  <c r="D112" i="49"/>
  <c r="AK34" i="48"/>
  <c r="T59" i="82"/>
  <c r="T21" i="82" s="1"/>
  <c r="R37" i="52" s="1"/>
  <c r="T60" i="82"/>
  <c r="T61" i="82" s="1"/>
  <c r="D34" i="49"/>
  <c r="AF38" i="48"/>
  <c r="AF40" i="48" s="1"/>
  <c r="D107" i="49"/>
  <c r="AF44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T92" i="49"/>
  <c r="BD92" i="49"/>
  <c r="BN92" i="49" s="1"/>
  <c r="AR92" i="49"/>
  <c r="AF92" i="49"/>
  <c r="AH19" i="82"/>
  <c r="AH71" i="82"/>
  <c r="AH73" i="82" s="1"/>
  <c r="AJ38" i="48"/>
  <c r="AJ40" i="48" s="1"/>
  <c r="D38" i="49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Y30" i="50"/>
  <c r="X34" i="50"/>
  <c r="AJ19" i="82"/>
  <c r="AJ71" i="82"/>
  <c r="AJ73" i="82" s="1"/>
  <c r="R115" i="59"/>
  <c r="R116" i="59" s="1"/>
  <c r="P28" i="48"/>
  <c r="D21" i="49"/>
  <c r="S38" i="48"/>
  <c r="S40" i="48" s="1"/>
  <c r="G28" i="51"/>
  <c r="G29" i="51"/>
  <c r="AE47" i="82"/>
  <c r="E13" i="50"/>
  <c r="P51" i="52"/>
  <c r="AI38" i="48"/>
  <c r="AI40" i="48" s="1"/>
  <c r="D37" i="49"/>
  <c r="AJ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6" i="49"/>
  <c r="BH96" i="49"/>
  <c r="BN96" i="49" s="1"/>
  <c r="AV96" i="49"/>
  <c r="AJ96" i="49"/>
  <c r="Q59" i="82"/>
  <c r="Q29" i="82" s="1"/>
  <c r="Q60" i="82"/>
  <c r="Q61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G26" i="48"/>
  <c r="AI115" i="59" s="1"/>
  <c r="AA44" i="48"/>
  <c r="G39" i="51"/>
  <c r="D102" i="49"/>
  <c r="AA34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99" i="49"/>
  <c r="BK99" i="49"/>
  <c r="BN99" i="49" s="1"/>
  <c r="AY99" i="49"/>
  <c r="AA99" i="49"/>
  <c r="AG66" i="82"/>
  <c r="C30" i="47"/>
  <c r="D28" i="47"/>
  <c r="D29" i="47"/>
  <c r="O28" i="48"/>
  <c r="O7" i="52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1" i="49"/>
  <c r="BM101" i="49"/>
  <c r="BN101" i="49" s="1"/>
  <c r="BA101" i="49"/>
  <c r="AC101" i="49"/>
  <c r="D32" i="49"/>
  <c r="AD38" i="48"/>
  <c r="AD40" i="48" s="1"/>
  <c r="D36" i="49"/>
  <c r="AH38" i="48"/>
  <c r="AH40" i="48" s="1"/>
  <c r="AN71" i="82"/>
  <c r="AN73" i="82" s="1"/>
  <c r="AN19" i="82"/>
  <c r="AG44" i="48"/>
  <c r="D108" i="49"/>
  <c r="AG34" i="48"/>
  <c r="AC66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N27" i="82"/>
  <c r="AN78" i="82"/>
  <c r="AB39" i="50"/>
  <c r="F12" i="50"/>
  <c r="T28" i="82"/>
  <c r="T36" i="82" s="1"/>
  <c r="X38" i="48"/>
  <c r="X40" i="48" s="1"/>
  <c r="D26" i="49"/>
  <c r="U28" i="82"/>
  <c r="U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D71" i="82"/>
  <c r="AD73" i="82" s="1"/>
  <c r="AD19" i="82"/>
  <c r="AC57" i="82"/>
  <c r="AC59" i="82" s="1"/>
  <c r="D27" i="49"/>
  <c r="Y38" i="48"/>
  <c r="Y40" i="48" s="1"/>
  <c r="F3" i="97"/>
  <c r="F3" i="91"/>
  <c r="AA26" i="48"/>
  <c r="G27" i="51"/>
  <c r="AA28" i="82"/>
  <c r="AB59" i="82"/>
  <c r="AB29" i="82" s="1"/>
  <c r="R30" i="50"/>
  <c r="R34" i="50" s="1"/>
  <c r="Q19" i="82"/>
  <c r="Q71" i="82"/>
  <c r="Q73" i="82" s="1"/>
  <c r="S28" i="48"/>
  <c r="Q125" i="59"/>
  <c r="O10" i="52"/>
  <c r="F47" i="51"/>
  <c r="F13" i="51" s="1"/>
  <c r="AI44" i="48"/>
  <c r="D110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V38" i="48"/>
  <c r="V40" i="48" s="1"/>
  <c r="D24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C26" i="48"/>
  <c r="AE115" i="59" s="1"/>
  <c r="AN100" i="49"/>
  <c r="BL100" i="49"/>
  <c r="BN100" i="49" s="1"/>
  <c r="AB100" i="49"/>
  <c r="AZ100" i="49"/>
  <c r="AG7" i="52"/>
  <c r="AI114" i="59"/>
  <c r="X10" i="52"/>
  <c r="Z125" i="59"/>
  <c r="AG57" i="82"/>
  <c r="AG59" i="82" s="1"/>
  <c r="X59" i="82"/>
  <c r="X29" i="82" s="1"/>
  <c r="AI26" i="48"/>
  <c r="AK115" i="59" s="1"/>
  <c r="S115" i="59"/>
  <c r="S116" i="59" s="1"/>
  <c r="Q28" i="48"/>
  <c r="AK26" i="48"/>
  <c r="AM115" i="59" s="1"/>
  <c r="P38" i="48"/>
  <c r="P40" i="48" s="1"/>
  <c r="D18" i="49"/>
  <c r="BF94" i="49"/>
  <c r="BN94" i="49" s="1"/>
  <c r="AT94" i="49"/>
  <c r="AH94" i="49"/>
  <c r="V94" i="49"/>
  <c r="AL44" i="48"/>
  <c r="D113" i="49"/>
  <c r="AL47" i="82"/>
  <c r="AL78" i="82"/>
  <c r="AL27" i="82"/>
  <c r="AM47" i="82"/>
  <c r="W125" i="59"/>
  <c r="U10" i="52"/>
  <c r="Y116" i="59"/>
  <c r="V28" i="82"/>
  <c r="U28" i="48"/>
  <c r="AJ57" i="82"/>
  <c r="AJ60" i="82" s="1"/>
  <c r="AJ61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F66" i="82"/>
  <c r="AF78" i="82"/>
  <c r="AF27" i="82"/>
  <c r="D109" i="49"/>
  <c r="AH44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D26" i="48"/>
  <c r="AF115" i="59" s="1"/>
  <c r="AH26" i="48"/>
  <c r="AJ115" i="59" s="1"/>
  <c r="S71" i="82"/>
  <c r="S73" i="82" s="1"/>
  <c r="S19" i="82"/>
  <c r="AD44" i="48"/>
  <c r="D105" i="49"/>
  <c r="Q115" i="59"/>
  <c r="F31" i="51"/>
  <c r="F5" i="51" s="1"/>
  <c r="AJ78" i="82"/>
  <c r="AJ27" i="82"/>
  <c r="AJ28" i="82" s="1"/>
  <c r="AH27" i="82"/>
  <c r="AH78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T38" i="48"/>
  <c r="T40" i="48" s="1"/>
  <c r="D22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5" i="49"/>
  <c r="W38" i="48"/>
  <c r="W40" i="48" s="1"/>
  <c r="G30" i="51"/>
  <c r="Q30" i="50"/>
  <c r="Q34" i="50" s="1"/>
  <c r="P34" i="50"/>
  <c r="W10" i="52"/>
  <c r="Y125" i="59"/>
  <c r="R10" i="52"/>
  <c r="T125" i="59"/>
  <c r="R90" i="49"/>
  <c r="BB90" i="49"/>
  <c r="BN90" i="49" s="1"/>
  <c r="AP90" i="49"/>
  <c r="AD90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W34" i="50"/>
  <c r="AB44" i="48"/>
  <c r="D103" i="49"/>
  <c r="AD57" i="82"/>
  <c r="AD59" i="82" s="1"/>
  <c r="X125" i="59"/>
  <c r="V10" i="52"/>
  <c r="AM57" i="82"/>
  <c r="AM59" i="82" s="1"/>
  <c r="Z115" i="59"/>
  <c r="Z116" i="59" s="1"/>
  <c r="X28" i="48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A17" i="48"/>
  <c r="AA71" i="82"/>
  <c r="AA73" i="82" s="1"/>
  <c r="AA19" i="82"/>
  <c r="Z98" i="49"/>
  <c r="BJ98" i="49"/>
  <c r="BN98" i="49" s="1"/>
  <c r="AX98" i="49"/>
  <c r="AL98" i="49"/>
  <c r="AI57" i="82"/>
  <c r="AI60" i="82" s="1"/>
  <c r="AI61" i="82" s="1"/>
  <c r="AK57" i="82"/>
  <c r="AK59" i="82" s="1"/>
  <c r="BE93" i="49"/>
  <c r="BN93" i="49" s="1"/>
  <c r="AS93" i="49"/>
  <c r="AG93" i="49"/>
  <c r="U93" i="49"/>
  <c r="F38" i="51"/>
  <c r="O38" i="48"/>
  <c r="O40" i="48" s="1"/>
  <c r="D17" i="49"/>
  <c r="D111" i="49"/>
  <c r="AJ44" i="48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BB55" i="82"/>
  <c r="BB53" i="82"/>
  <c r="BB52" i="82"/>
  <c r="BB67" i="82"/>
  <c r="BB54" i="82"/>
  <c r="BB44" i="82"/>
  <c r="BB48" i="82" s="1"/>
  <c r="AL38" i="48"/>
  <c r="AL40" i="48" s="1"/>
  <c r="D40" i="49"/>
  <c r="AE44" i="48"/>
  <c r="D106" i="49"/>
  <c r="Z71" i="82"/>
  <c r="Z73" i="82" s="1"/>
  <c r="Z19" i="82"/>
  <c r="AB34" i="48"/>
  <c r="AW97" i="49"/>
  <c r="AK97" i="49"/>
  <c r="Y97" i="49"/>
  <c r="BI97" i="49"/>
  <c r="BN97" i="49" s="1"/>
  <c r="AB115" i="59"/>
  <c r="AB116" i="59" s="1"/>
  <c r="Z28" i="48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5" i="49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V34" i="50"/>
  <c r="R36" i="52"/>
  <c r="R36" i="82"/>
  <c r="G47" i="50"/>
  <c r="H30" i="50" s="1"/>
  <c r="M26" i="48"/>
  <c r="O115" i="59" s="1"/>
  <c r="I47" i="50"/>
  <c r="J30" i="50" s="1"/>
  <c r="G26" i="48"/>
  <c r="K57" i="82"/>
  <c r="K26" i="48"/>
  <c r="M115" i="59" s="1"/>
  <c r="I57" i="82"/>
  <c r="F26" i="48"/>
  <c r="H115" i="59" s="1"/>
  <c r="H26" i="48"/>
  <c r="J115" i="59" s="1"/>
  <c r="I26" i="48"/>
  <c r="N57" i="82"/>
  <c r="E47" i="50"/>
  <c r="F30" i="50" s="1"/>
  <c r="O34" i="50"/>
  <c r="O42" i="50" s="1"/>
  <c r="G57" i="82"/>
  <c r="G60" i="82" s="1"/>
  <c r="G61" i="82" s="1"/>
  <c r="H27" i="82"/>
  <c r="H78" i="82"/>
  <c r="D87" i="49"/>
  <c r="D26" i="48"/>
  <c r="F115" i="59" s="1"/>
  <c r="N7" i="52"/>
  <c r="P114" i="59"/>
  <c r="D84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H66" i="82"/>
  <c r="O27" i="82"/>
  <c r="O78" i="82"/>
  <c r="D38" i="48"/>
  <c r="D40" i="48" s="1"/>
  <c r="D79" i="49"/>
  <c r="L19" i="82"/>
  <c r="L71" i="82"/>
  <c r="L73" i="82" s="1"/>
  <c r="L57" i="82"/>
  <c r="L114" i="59"/>
  <c r="J7" i="52"/>
  <c r="I40" i="48"/>
  <c r="C26" i="48"/>
  <c r="E27" i="51"/>
  <c r="K47" i="50"/>
  <c r="I71" i="82"/>
  <c r="I73" i="82" s="1"/>
  <c r="I19" i="82"/>
  <c r="J57" i="82"/>
  <c r="F7" i="52"/>
  <c r="H114" i="59"/>
  <c r="M47" i="50"/>
  <c r="L40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E26" i="48"/>
  <c r="G115" i="59" s="1"/>
  <c r="D88" i="49"/>
  <c r="O47" i="82"/>
  <c r="N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C17" i="48"/>
  <c r="J114" i="59"/>
  <c r="H7" i="52"/>
  <c r="D81" i="49"/>
  <c r="D82" i="49"/>
  <c r="H57" i="82"/>
  <c r="H60" i="82" s="1"/>
  <c r="G78" i="82"/>
  <c r="G27" i="82"/>
  <c r="O57" i="82"/>
  <c r="O59" i="82" s="1"/>
  <c r="L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0" i="49"/>
  <c r="M40" i="48"/>
  <c r="L47" i="50"/>
  <c r="M30" i="50" s="1"/>
  <c r="N114" i="59"/>
  <c r="L7" i="52"/>
  <c r="E7" i="59"/>
  <c r="L78" i="82"/>
  <c r="L27" i="82"/>
  <c r="N78" i="82"/>
  <c r="N27" i="82"/>
  <c r="J26" i="48"/>
  <c r="L115" i="59" s="1"/>
  <c r="P78" i="82"/>
  <c r="P27" i="82"/>
  <c r="I7" i="52"/>
  <c r="K114" i="59"/>
  <c r="M57" i="82"/>
  <c r="M60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BK71" i="48" l="1"/>
  <c r="C65" i="48"/>
  <c r="C66" i="48" s="1"/>
  <c r="F66" i="48"/>
  <c r="F89" i="48"/>
  <c r="BK54" i="48"/>
  <c r="C77" i="48"/>
  <c r="BK77" i="48" s="1"/>
  <c r="BK75" i="48"/>
  <c r="R8" i="52"/>
  <c r="U8" i="52"/>
  <c r="D9" i="49"/>
  <c r="AT9" i="49" s="1"/>
  <c r="T29" i="48"/>
  <c r="V117" i="59" s="1"/>
  <c r="Z29" i="48"/>
  <c r="AB117" i="59" s="1"/>
  <c r="W29" i="48"/>
  <c r="Y117" i="59" s="1"/>
  <c r="R29" i="48"/>
  <c r="T117" i="59" s="1"/>
  <c r="X29" i="48"/>
  <c r="Z117" i="59" s="1"/>
  <c r="Q29" i="48"/>
  <c r="S117" i="59" s="1"/>
  <c r="S29" i="48"/>
  <c r="U117" i="59" s="1"/>
  <c r="P29" i="48"/>
  <c r="R117" i="59" s="1"/>
  <c r="U29" i="48"/>
  <c r="W117" i="59" s="1"/>
  <c r="V29" i="48"/>
  <c r="X117" i="59" s="1"/>
  <c r="Y29" i="48"/>
  <c r="AA117" i="59" s="1"/>
  <c r="AM65" i="48"/>
  <c r="AM89" i="48" s="1"/>
  <c r="BK63" i="48"/>
  <c r="T120" i="59"/>
  <c r="W120" i="59"/>
  <c r="D5" i="49"/>
  <c r="F5" i="49" s="1"/>
  <c r="F66" i="49" s="1"/>
  <c r="D12" i="49"/>
  <c r="M12" i="49" s="1"/>
  <c r="M66" i="49" s="1"/>
  <c r="M68" i="49" s="1"/>
  <c r="J41" i="48" s="1"/>
  <c r="D10" i="49"/>
  <c r="BG10" i="49" s="1"/>
  <c r="D8" i="49"/>
  <c r="BE8" i="49" s="1"/>
  <c r="AI34" i="50"/>
  <c r="AI35" i="50" s="1"/>
  <c r="D7" i="49"/>
  <c r="AF7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J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C28" i="48"/>
  <c r="AH28" i="48"/>
  <c r="D62" i="49"/>
  <c r="BK62" i="49" s="1"/>
  <c r="BN62" i="49" s="1"/>
  <c r="BH38" i="48"/>
  <c r="AI116" i="59"/>
  <c r="AG28" i="48"/>
  <c r="BE57" i="82"/>
  <c r="BE59" i="82" s="1"/>
  <c r="T29" i="82"/>
  <c r="T37" i="82" s="1"/>
  <c r="BG38" i="48"/>
  <c r="D61" i="49"/>
  <c r="BJ61" i="49" s="1"/>
  <c r="BN61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B28" i="48"/>
  <c r="F11" i="59"/>
  <c r="E21" i="116" s="1"/>
  <c r="BB26" i="48"/>
  <c r="BD115" i="59" s="1"/>
  <c r="AE28" i="48"/>
  <c r="BJ57" i="82"/>
  <c r="BI57" i="82"/>
  <c r="BI59" i="82" s="1"/>
  <c r="BF26" i="48"/>
  <c r="BH115" i="59" s="1"/>
  <c r="BB47" i="50"/>
  <c r="BC30" i="50" s="1"/>
  <c r="AE60" i="82"/>
  <c r="AE61" i="82" s="1"/>
  <c r="BK34" i="50"/>
  <c r="K115" i="59"/>
  <c r="I28" i="48"/>
  <c r="D55" i="49"/>
  <c r="BD55" i="49" s="1"/>
  <c r="BN55" i="49" s="1"/>
  <c r="BA38" i="48"/>
  <c r="BA40" i="48" s="1"/>
  <c r="Q42" i="50"/>
  <c r="Q35" i="50"/>
  <c r="I115" i="59"/>
  <c r="G28" i="48"/>
  <c r="N60" i="82"/>
  <c r="N61" i="82" s="1"/>
  <c r="N59" i="82"/>
  <c r="N21" i="82" s="1"/>
  <c r="D54" i="49"/>
  <c r="BC54" i="49" s="1"/>
  <c r="BN54" i="49" s="1"/>
  <c r="AZ38" i="48"/>
  <c r="AZ40" i="48" s="1"/>
  <c r="BG19" i="82"/>
  <c r="BG71" i="82"/>
  <c r="BG73" i="82" s="1"/>
  <c r="BD38" i="48"/>
  <c r="BD40" i="48" s="1"/>
  <c r="D58" i="49"/>
  <c r="BG58" i="49" s="1"/>
  <c r="BN58" i="49" s="1"/>
  <c r="V42" i="50"/>
  <c r="V35" i="50"/>
  <c r="AO40" i="49"/>
  <c r="BA40" i="49"/>
  <c r="BM40" i="49"/>
  <c r="BN40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C34" i="48"/>
  <c r="D130" i="49"/>
  <c r="BF130" i="49" s="1"/>
  <c r="BN130" i="49" s="1"/>
  <c r="BC44" i="48"/>
  <c r="BC7" i="52"/>
  <c r="BE114" i="59"/>
  <c r="AB35" i="82"/>
  <c r="AB20" i="82"/>
  <c r="Z36" i="52" s="1"/>
  <c r="AB21" i="82"/>
  <c r="AK24" i="49"/>
  <c r="AW24" i="49"/>
  <c r="Y24" i="49"/>
  <c r="BI24" i="49"/>
  <c r="BN24" i="49" s="1"/>
  <c r="AK125" i="59"/>
  <c r="AI10" i="52"/>
  <c r="AA120" i="59"/>
  <c r="Y8" i="52"/>
  <c r="BG114" i="59"/>
  <c r="BE7" i="52"/>
  <c r="BE47" i="50"/>
  <c r="BF30" i="50" s="1"/>
  <c r="Z120" i="59"/>
  <c r="X8" i="52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F33" i="51"/>
  <c r="F34" i="51" s="1"/>
  <c r="O29" i="48"/>
  <c r="Q117" i="59" s="1"/>
  <c r="AV43" i="82"/>
  <c r="J75" i="52"/>
  <c r="AG19" i="82"/>
  <c r="AG71" i="82"/>
  <c r="AG73" i="82" s="1"/>
  <c r="BD57" i="82"/>
  <c r="BA57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1" i="49"/>
  <c r="BN111" i="49" s="1"/>
  <c r="AY111" i="49"/>
  <c r="AM111" i="49"/>
  <c r="BK27" i="82"/>
  <c r="BK78" i="82"/>
  <c r="BK66" i="82"/>
  <c r="P42" i="50"/>
  <c r="P35" i="50"/>
  <c r="X120" i="59"/>
  <c r="V8" i="52"/>
  <c r="AZ27" i="49"/>
  <c r="AB27" i="49"/>
  <c r="BL27" i="49"/>
  <c r="BN27" i="49" s="1"/>
  <c r="AN27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C26" i="48"/>
  <c r="BE115" i="59" s="1"/>
  <c r="S35" i="50"/>
  <c r="S42" i="50"/>
  <c r="BE44" i="48"/>
  <c r="D132" i="49"/>
  <c r="BH132" i="49" s="1"/>
  <c r="BN132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L57" i="82"/>
  <c r="BL59" i="82" s="1"/>
  <c r="AF104" i="49"/>
  <c r="AC78" i="48" s="1"/>
  <c r="BD104" i="49"/>
  <c r="BA78" i="48" s="1"/>
  <c r="AR104" i="49"/>
  <c r="AO78" i="48" s="1"/>
  <c r="AL35" i="82"/>
  <c r="AL21" i="82"/>
  <c r="AL20" i="82"/>
  <c r="AJ36" i="52" s="1"/>
  <c r="AM28" i="82"/>
  <c r="AM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H57" i="82"/>
  <c r="BH59" i="82" s="1"/>
  <c r="BA7" i="52"/>
  <c r="BC114" i="59"/>
  <c r="BE105" i="49"/>
  <c r="BN105" i="49" s="1"/>
  <c r="AS105" i="49"/>
  <c r="AG105" i="49"/>
  <c r="AJ125" i="59"/>
  <c r="AH10" i="52"/>
  <c r="AL29" i="82"/>
  <c r="AL28" i="82"/>
  <c r="AD28" i="48"/>
  <c r="AD29" i="82"/>
  <c r="AD28" i="82"/>
  <c r="F21" i="59"/>
  <c r="E31" i="116" s="1"/>
  <c r="AJ34" i="50"/>
  <c r="AI28" i="48"/>
  <c r="AY43" i="82"/>
  <c r="M75" i="52"/>
  <c r="AE19" i="82"/>
  <c r="AE71" i="82"/>
  <c r="AE73" i="82" s="1"/>
  <c r="BD66" i="82"/>
  <c r="H3" i="91"/>
  <c r="H3" i="97"/>
  <c r="AY34" i="48"/>
  <c r="I39" i="51"/>
  <c r="D126" i="49"/>
  <c r="BB126" i="49" s="1"/>
  <c r="BN126" i="49" s="1"/>
  <c r="AY44" i="48"/>
  <c r="BL114" i="59"/>
  <c r="BJ7" i="52"/>
  <c r="BE66" i="82"/>
  <c r="U20" i="82"/>
  <c r="U35" i="82"/>
  <c r="U21" i="82"/>
  <c r="AK29" i="82"/>
  <c r="AK28" i="82"/>
  <c r="AC28" i="49"/>
  <c r="AO28" i="49"/>
  <c r="BM28" i="49"/>
  <c r="BN28" i="49" s="1"/>
  <c r="BA28" i="49"/>
  <c r="BD26" i="48"/>
  <c r="BF115" i="59" s="1"/>
  <c r="BD47" i="50"/>
  <c r="Y120" i="59"/>
  <c r="W8" i="52"/>
  <c r="BF57" i="82"/>
  <c r="BF59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D35" i="82"/>
  <c r="AD20" i="82"/>
  <c r="AB36" i="52" s="1"/>
  <c r="AD21" i="82"/>
  <c r="BE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F28" i="48"/>
  <c r="I30" i="51"/>
  <c r="AH21" i="82"/>
  <c r="AH35" i="82"/>
  <c r="AH20" i="82"/>
  <c r="AF36" i="52" s="1"/>
  <c r="BF33" i="49"/>
  <c r="BN33" i="49" s="1"/>
  <c r="AH33" i="49"/>
  <c r="AT33" i="49"/>
  <c r="Q8" i="52"/>
  <c r="S120" i="59"/>
  <c r="AE120" i="59"/>
  <c r="AC8" i="52"/>
  <c r="AB120" i="59"/>
  <c r="Z8" i="52"/>
  <c r="D136" i="49"/>
  <c r="BL136" i="49" s="1"/>
  <c r="BN136" i="49" s="1"/>
  <c r="BI34" i="48"/>
  <c r="BI44" i="48"/>
  <c r="BB27" i="82"/>
  <c r="BB78" i="82"/>
  <c r="BB66" i="82"/>
  <c r="F42" i="51"/>
  <c r="BB57" i="82"/>
  <c r="BB59" i="82" s="1"/>
  <c r="AA7" i="52"/>
  <c r="AC114" i="59"/>
  <c r="AA28" i="48"/>
  <c r="BK57" i="82"/>
  <c r="BK60" i="82" s="1"/>
  <c r="BK61" i="82" s="1"/>
  <c r="AJ59" i="82"/>
  <c r="AJ29" i="82" s="1"/>
  <c r="AD125" i="59"/>
  <c r="AB10" i="52"/>
  <c r="AX25" i="49"/>
  <c r="AL25" i="49"/>
  <c r="BJ25" i="49"/>
  <c r="BN25" i="49" s="1"/>
  <c r="Z25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7" i="49"/>
  <c r="BM137" i="49" s="1"/>
  <c r="BN137" i="49" s="1"/>
  <c r="BJ44" i="48"/>
  <c r="D39" i="49"/>
  <c r="AK38" i="48"/>
  <c r="AK40" i="48" s="1"/>
  <c r="AG120" i="59"/>
  <c r="AE8" i="52"/>
  <c r="T19" i="49"/>
  <c r="AR19" i="49"/>
  <c r="BD19" i="49"/>
  <c r="BN19" i="49" s="1"/>
  <c r="AF19" i="49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3" i="49"/>
  <c r="BN113" i="49" s="1"/>
  <c r="AO113" i="49"/>
  <c r="BA113" i="49"/>
  <c r="AM116" i="59"/>
  <c r="AC60" i="82"/>
  <c r="AC61" i="82" s="1"/>
  <c r="V20" i="82"/>
  <c r="T36" i="52" s="1"/>
  <c r="V21" i="82"/>
  <c r="V35" i="82"/>
  <c r="AK28" i="48"/>
  <c r="Q20" i="82"/>
  <c r="Q35" i="82"/>
  <c r="Q21" i="82"/>
  <c r="BE34" i="48"/>
  <c r="AG60" i="82"/>
  <c r="AG61" i="82" s="1"/>
  <c r="AN29" i="82"/>
  <c r="AN28" i="82"/>
  <c r="AK36" i="49"/>
  <c r="AW36" i="49"/>
  <c r="BI36" i="49"/>
  <c r="BN36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A38" i="48"/>
  <c r="AA40" i="48" s="1"/>
  <c r="D29" i="49"/>
  <c r="AH116" i="59"/>
  <c r="X42" i="50"/>
  <c r="X35" i="50"/>
  <c r="I27" i="51"/>
  <c r="AY26" i="48"/>
  <c r="AN112" i="49"/>
  <c r="AZ112" i="49"/>
  <c r="BL112" i="49"/>
  <c r="BN112" i="49" s="1"/>
  <c r="AI71" i="82"/>
  <c r="AI73" i="82" s="1"/>
  <c r="AI19" i="82"/>
  <c r="R29" i="82"/>
  <c r="R21" i="82"/>
  <c r="AC28" i="82"/>
  <c r="AC29" i="82"/>
  <c r="AK60" i="82"/>
  <c r="AK61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2" i="49"/>
  <c r="W22" i="49"/>
  <c r="AI22" i="49"/>
  <c r="BG22" i="49"/>
  <c r="BN22" i="49" s="1"/>
  <c r="BA47" i="50"/>
  <c r="AJ116" i="59"/>
  <c r="AF71" i="82"/>
  <c r="AF73" i="82" s="1"/>
  <c r="AF19" i="82"/>
  <c r="BC47" i="50"/>
  <c r="BD30" i="50" s="1"/>
  <c r="AN125" i="59"/>
  <c r="AL10" i="52"/>
  <c r="BJ110" i="49"/>
  <c r="BN110" i="49" s="1"/>
  <c r="AX110" i="49"/>
  <c r="AL110" i="49"/>
  <c r="R42" i="50"/>
  <c r="R35" i="50"/>
  <c r="AM26" i="49"/>
  <c r="BK26" i="49"/>
  <c r="BN26" i="49" s="1"/>
  <c r="AA26" i="49"/>
  <c r="AY26" i="49"/>
  <c r="BD114" i="59"/>
  <c r="BB7" i="52"/>
  <c r="AG38" i="48"/>
  <c r="AG40" i="48" s="1"/>
  <c r="D35" i="49"/>
  <c r="AD8" i="52"/>
  <c r="AF120" i="59"/>
  <c r="AZ43" i="82"/>
  <c r="N75" i="52"/>
  <c r="AU43" i="82"/>
  <c r="I75" i="52"/>
  <c r="BB102" i="49"/>
  <c r="BN102" i="49" s="1"/>
  <c r="AP102" i="49"/>
  <c r="AD102" i="49"/>
  <c r="BH44" i="48"/>
  <c r="D135" i="49"/>
  <c r="BK135" i="49" s="1"/>
  <c r="BN135" i="49" s="1"/>
  <c r="Y34" i="50"/>
  <c r="I28" i="51"/>
  <c r="D134" i="49"/>
  <c r="BJ134" i="49" s="1"/>
  <c r="BN134" i="49" s="1"/>
  <c r="BG44" i="48"/>
  <c r="AF10" i="52"/>
  <c r="AH125" i="59"/>
  <c r="AK10" i="52"/>
  <c r="AM125" i="59"/>
  <c r="BL78" i="82"/>
  <c r="BL27" i="82"/>
  <c r="AI28" i="82"/>
  <c r="M28" i="48"/>
  <c r="G34" i="50"/>
  <c r="G35" i="50" s="1"/>
  <c r="I34" i="50"/>
  <c r="I35" i="50" s="1"/>
  <c r="O116" i="59"/>
  <c r="P116" i="59"/>
  <c r="K28" i="48"/>
  <c r="H28" i="48"/>
  <c r="F28" i="48"/>
  <c r="O35" i="50"/>
  <c r="O43" i="50" s="1"/>
  <c r="O40" i="64" s="1"/>
  <c r="P60" i="82"/>
  <c r="P61" i="82" s="1"/>
  <c r="O60" i="82"/>
  <c r="O61" i="82" s="1"/>
  <c r="L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8" i="49"/>
  <c r="AP78" i="49"/>
  <c r="R78" i="49"/>
  <c r="R139" i="49" s="1"/>
  <c r="F78" i="49"/>
  <c r="F139" i="49" s="1"/>
  <c r="AD78" i="49"/>
  <c r="P29" i="82"/>
  <c r="P28" i="82"/>
  <c r="G120" i="59"/>
  <c r="E8" i="52"/>
  <c r="H61" i="82"/>
  <c r="J34" i="50"/>
  <c r="D28" i="48"/>
  <c r="L20" i="82"/>
  <c r="L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I35" i="82"/>
  <c r="I21" i="82"/>
  <c r="I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Y139" i="49" s="1"/>
  <c r="Y141" i="49" s="1"/>
  <c r="AW85" i="49"/>
  <c r="G20" i="82"/>
  <c r="G21" i="82"/>
  <c r="G35" i="82"/>
  <c r="AA87" i="49"/>
  <c r="AA139" i="49" s="1"/>
  <c r="AA141" i="49" s="1"/>
  <c r="AY87" i="49"/>
  <c r="AM87" i="49"/>
  <c r="BK87" i="49"/>
  <c r="O87" i="49"/>
  <c r="O139" i="49" s="1"/>
  <c r="O141" i="49" s="1"/>
  <c r="I28" i="82"/>
  <c r="I29" i="82"/>
  <c r="N35" i="82"/>
  <c r="N20" i="82"/>
  <c r="BF82" i="49"/>
  <c r="AT82" i="49"/>
  <c r="J82" i="49"/>
  <c r="J139" i="49" s="1"/>
  <c r="J141" i="49" s="1"/>
  <c r="AH82" i="49"/>
  <c r="V82" i="49"/>
  <c r="V139" i="49" s="1"/>
  <c r="V141" i="49" s="1"/>
  <c r="F29" i="82"/>
  <c r="F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M20" i="82"/>
  <c r="M35" i="82"/>
  <c r="W83" i="49"/>
  <c r="W139" i="49" s="1"/>
  <c r="W141" i="49" s="1"/>
  <c r="AU83" i="49"/>
  <c r="BG83" i="49"/>
  <c r="AI83" i="49"/>
  <c r="K83" i="49"/>
  <c r="K139" i="49" s="1"/>
  <c r="K141" i="49" s="1"/>
  <c r="N28" i="82"/>
  <c r="H125" i="59"/>
  <c r="F10" i="52"/>
  <c r="E114" i="59"/>
  <c r="C7" i="52"/>
  <c r="C28" i="48"/>
  <c r="E78" i="82"/>
  <c r="E27" i="82"/>
  <c r="D14" i="49"/>
  <c r="J28" i="48"/>
  <c r="D6" i="49"/>
  <c r="J9" i="49"/>
  <c r="J66" i="49" s="1"/>
  <c r="J68" i="49" s="1"/>
  <c r="G41" i="48" s="1"/>
  <c r="V9" i="49"/>
  <c r="AH9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W10" i="49"/>
  <c r="K19" i="82"/>
  <c r="K71" i="82"/>
  <c r="K73" i="82" s="1"/>
  <c r="N28" i="48"/>
  <c r="H34" i="50"/>
  <c r="D15" i="49"/>
  <c r="E57" i="82"/>
  <c r="M10" i="52"/>
  <c r="O125" i="59"/>
  <c r="F35" i="82"/>
  <c r="F21" i="82"/>
  <c r="F20" i="82"/>
  <c r="O28" i="82"/>
  <c r="O29" i="82"/>
  <c r="E28" i="48"/>
  <c r="D16" i="49"/>
  <c r="H8" i="52"/>
  <c r="J120" i="59"/>
  <c r="J28" i="82"/>
  <c r="L120" i="59"/>
  <c r="J8" i="52"/>
  <c r="L28" i="82"/>
  <c r="AF80" i="49"/>
  <c r="T80" i="49"/>
  <c r="T139" i="49" s="1"/>
  <c r="T141" i="49" s="1"/>
  <c r="BD80" i="49"/>
  <c r="AR80" i="49"/>
  <c r="H80" i="49"/>
  <c r="H139" i="49" s="1"/>
  <c r="H141" i="49" s="1"/>
  <c r="D30" i="50"/>
  <c r="D6" i="50" s="1"/>
  <c r="C34" i="50"/>
  <c r="G28" i="82"/>
  <c r="G29" i="82"/>
  <c r="E48" i="82"/>
  <c r="P88" i="49"/>
  <c r="P139" i="49" s="1"/>
  <c r="P141" i="49" s="1"/>
  <c r="AZ88" i="49"/>
  <c r="BL88" i="49"/>
  <c r="AN88" i="49"/>
  <c r="AB88" i="49"/>
  <c r="AB139" i="49" s="1"/>
  <c r="AB141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C88" i="48" l="1"/>
  <c r="C89" i="48"/>
  <c r="BA89" i="48"/>
  <c r="BA88" i="48"/>
  <c r="I8" i="49"/>
  <c r="I66" i="49" s="1"/>
  <c r="I68" i="49" s="1"/>
  <c r="F41" i="48" s="1"/>
  <c r="AC89" i="48"/>
  <c r="AC88" i="48"/>
  <c r="AO89" i="48"/>
  <c r="AO88" i="48"/>
  <c r="BF9" i="49"/>
  <c r="AI10" i="49"/>
  <c r="K10" i="49"/>
  <c r="K66" i="49" s="1"/>
  <c r="K68" i="49" s="1"/>
  <c r="H41" i="48" s="1"/>
  <c r="AD5" i="49"/>
  <c r="BB5" i="49"/>
  <c r="BN5" i="49" s="1"/>
  <c r="R5" i="49"/>
  <c r="R66" i="49" s="1"/>
  <c r="R68" i="49" s="1"/>
  <c r="O41" i="48" s="1"/>
  <c r="AP5" i="49"/>
  <c r="BK78" i="48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AK66" i="49" s="1"/>
  <c r="AK68" i="49" s="1"/>
  <c r="AH41" i="48" s="1"/>
  <c r="Y12" i="49"/>
  <c r="Y66" i="49" s="1"/>
  <c r="Y68" i="49" s="1"/>
  <c r="V41" i="48" s="1"/>
  <c r="BI12" i="49"/>
  <c r="BN12" i="49" s="1"/>
  <c r="AW12" i="49"/>
  <c r="AU10" i="49"/>
  <c r="BN104" i="49"/>
  <c r="M29" i="82"/>
  <c r="T7" i="49"/>
  <c r="T66" i="49" s="1"/>
  <c r="T68" i="49" s="1"/>
  <c r="Q41" i="48" s="1"/>
  <c r="BD7" i="49"/>
  <c r="BN7" i="49" s="1"/>
  <c r="U8" i="49"/>
  <c r="U66" i="49" s="1"/>
  <c r="U68" i="49" s="1"/>
  <c r="R41" i="48" s="1"/>
  <c r="AG8" i="49"/>
  <c r="AG66" i="49" s="1"/>
  <c r="AG68" i="49" s="1"/>
  <c r="AD41" i="48" s="1"/>
  <c r="H7" i="49"/>
  <c r="H66" i="49" s="1"/>
  <c r="H68" i="49" s="1"/>
  <c r="E41" i="48" s="1"/>
  <c r="AS8" i="49"/>
  <c r="AR7" i="49"/>
  <c r="AI42" i="50"/>
  <c r="BG40" i="48"/>
  <c r="BH40" i="48"/>
  <c r="AC42" i="50"/>
  <c r="E47" i="82"/>
  <c r="E28" i="82" s="1"/>
  <c r="E59" i="82"/>
  <c r="E21" i="82" s="1"/>
  <c r="AD35" i="50"/>
  <c r="AD50" i="52" s="1"/>
  <c r="L21" i="82"/>
  <c r="L37" i="82" s="1"/>
  <c r="Z42" i="50"/>
  <c r="I29" i="48"/>
  <c r="K117" i="59" s="1"/>
  <c r="BD116" i="59"/>
  <c r="BC60" i="82"/>
  <c r="BC61" i="82" s="1"/>
  <c r="BE60" i="82"/>
  <c r="BE61" i="82" s="1"/>
  <c r="W66" i="49"/>
  <c r="W68" i="49" s="1"/>
  <c r="T41" i="48" s="1"/>
  <c r="N29" i="82"/>
  <c r="N37" i="82" s="1"/>
  <c r="BF34" i="50"/>
  <c r="BF35" i="50" s="1"/>
  <c r="H29" i="48"/>
  <c r="J117" i="59" s="1"/>
  <c r="AH36" i="82"/>
  <c r="BI35" i="82"/>
  <c r="BH28" i="48"/>
  <c r="BI21" i="82"/>
  <c r="BG37" i="52" s="1"/>
  <c r="BL35" i="82"/>
  <c r="AI139" i="49"/>
  <c r="AI141" i="49" s="1"/>
  <c r="AF45" i="48" s="1"/>
  <c r="O50" i="52"/>
  <c r="AJ139" i="49"/>
  <c r="AJ141" i="49" s="1"/>
  <c r="AI79" i="82" s="1"/>
  <c r="AI80" i="82" s="1"/>
  <c r="BB28" i="48"/>
  <c r="BA35" i="82"/>
  <c r="G29" i="48"/>
  <c r="I117" i="59" s="1"/>
  <c r="AN139" i="49"/>
  <c r="AN141" i="49" s="1"/>
  <c r="AM79" i="82" s="1"/>
  <c r="AM80" i="82" s="1"/>
  <c r="AO139" i="49"/>
  <c r="AO141" i="49" s="1"/>
  <c r="AN79" i="82" s="1"/>
  <c r="AN80" i="82" s="1"/>
  <c r="V66" i="49"/>
  <c r="V68" i="49" s="1"/>
  <c r="S41" i="48" s="1"/>
  <c r="AA36" i="82"/>
  <c r="O66" i="50"/>
  <c r="Q68" i="50" s="1"/>
  <c r="AM139" i="49"/>
  <c r="AM141" i="49" s="1"/>
  <c r="AL79" i="82" s="1"/>
  <c r="AL80" i="82" s="1"/>
  <c r="AL30" i="82" s="1"/>
  <c r="BK59" i="82"/>
  <c r="BK29" i="82" s="1"/>
  <c r="AH66" i="49"/>
  <c r="AH68" i="49" s="1"/>
  <c r="AE41" i="48" s="1"/>
  <c r="AI66" i="49"/>
  <c r="AI68" i="49" s="1"/>
  <c r="AF41" i="48" s="1"/>
  <c r="AG139" i="49"/>
  <c r="AG141" i="49" s="1"/>
  <c r="AF79" i="82" s="1"/>
  <c r="AF80" i="82" s="1"/>
  <c r="AJ36" i="82"/>
  <c r="BF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39" i="49"/>
  <c r="AF141" i="49" s="1"/>
  <c r="AC45" i="48" s="1"/>
  <c r="AF66" i="49"/>
  <c r="AF68" i="49" s="1"/>
  <c r="AC41" i="48" s="1"/>
  <c r="AL36" i="82"/>
  <c r="G42" i="51"/>
  <c r="AH139" i="49"/>
  <c r="AH141" i="49" s="1"/>
  <c r="AE45" i="48" s="1"/>
  <c r="AE139" i="49"/>
  <c r="AE141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C38" i="48"/>
  <c r="BC40" i="48" s="1"/>
  <c r="D57" i="49"/>
  <c r="BF57" i="49" s="1"/>
  <c r="BN57" i="49" s="1"/>
  <c r="BH28" i="82"/>
  <c r="BH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Y37" i="82"/>
  <c r="S37" i="82"/>
  <c r="Q37" i="52"/>
  <c r="G33" i="51"/>
  <c r="G34" i="51" s="1"/>
  <c r="AA29" i="48"/>
  <c r="AC117" i="59" s="1"/>
  <c r="BB28" i="82"/>
  <c r="BB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U36" i="82"/>
  <c r="S36" i="52"/>
  <c r="D53" i="49"/>
  <c r="BB53" i="49" s="1"/>
  <c r="BN53" i="49" s="1"/>
  <c r="AY38" i="48"/>
  <c r="AY40" i="48" s="1"/>
  <c r="AY44" i="82"/>
  <c r="AY48" i="82" s="1"/>
  <c r="AY67" i="82"/>
  <c r="AY55" i="82"/>
  <c r="AY54" i="82"/>
  <c r="AY53" i="82"/>
  <c r="AY52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B38" i="48"/>
  <c r="BB40" i="48" s="1"/>
  <c r="D56" i="49"/>
  <c r="BE56" i="49" s="1"/>
  <c r="BN56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V37" i="82"/>
  <c r="X36" i="52"/>
  <c r="Z36" i="82"/>
  <c r="BL39" i="49"/>
  <c r="BN39" i="49" s="1"/>
  <c r="AN39" i="49"/>
  <c r="AZ39" i="49"/>
  <c r="AS54" i="82"/>
  <c r="AS55" i="82"/>
  <c r="AS53" i="82"/>
  <c r="AS52" i="82"/>
  <c r="AS67" i="82"/>
  <c r="AS44" i="82"/>
  <c r="AS48" i="82" s="1"/>
  <c r="AS47" i="82" s="1"/>
  <c r="W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C21" i="82"/>
  <c r="AC35" i="82"/>
  <c r="AC20" i="82"/>
  <c r="AA36" i="52" s="1"/>
  <c r="BA28" i="48"/>
  <c r="AJ37" i="52"/>
  <c r="AL37" i="82"/>
  <c r="AY7" i="52"/>
  <c r="BA114" i="59"/>
  <c r="AY28" i="48"/>
  <c r="I24" i="51"/>
  <c r="BE10" i="52"/>
  <c r="BG125" i="59"/>
  <c r="BI29" i="82"/>
  <c r="BI28" i="82"/>
  <c r="BI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K71" i="82"/>
  <c r="BK73" i="82" s="1"/>
  <c r="BK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C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39" i="49"/>
  <c r="AL141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0" i="49"/>
  <c r="BC30" i="49"/>
  <c r="BN30" i="49" s="1"/>
  <c r="AE30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J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E38" i="48"/>
  <c r="BE40" i="48" s="1"/>
  <c r="D59" i="49"/>
  <c r="BH59" i="49" s="1"/>
  <c r="BN59" i="49" s="1"/>
  <c r="AB42" i="50"/>
  <c r="AB35" i="50"/>
  <c r="E22" i="116"/>
  <c r="F13" i="59"/>
  <c r="E23" i="116" s="1"/>
  <c r="AJ42" i="50"/>
  <c r="AJ35" i="50"/>
  <c r="BD28" i="48"/>
  <c r="BK28" i="82"/>
  <c r="AH35" i="50"/>
  <c r="AH42" i="50"/>
  <c r="AK139" i="49"/>
  <c r="AK141" i="49" s="1"/>
  <c r="AH45" i="48" s="1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K29" i="48"/>
  <c r="M117" i="59" s="1"/>
  <c r="AD139" i="49"/>
  <c r="AD141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F38" i="48"/>
  <c r="BF40" i="48" s="1"/>
  <c r="D60" i="49"/>
  <c r="BI60" i="49" s="1"/>
  <c r="BN60" i="49" s="1"/>
  <c r="AI35" i="82"/>
  <c r="AI21" i="82"/>
  <c r="AI20" i="82"/>
  <c r="AG36" i="52" s="1"/>
  <c r="BD10" i="52"/>
  <c r="BF125" i="59"/>
  <c r="AJ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G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F29" i="48"/>
  <c r="H117" i="59" s="1"/>
  <c r="I36" i="82"/>
  <c r="F37" i="82"/>
  <c r="G36" i="82"/>
  <c r="M36" i="82"/>
  <c r="E60" i="82"/>
  <c r="E61" i="82" s="1"/>
  <c r="I37" i="82"/>
  <c r="N36" i="82"/>
  <c r="L29" i="48"/>
  <c r="N117" i="59" s="1"/>
  <c r="P36" i="82"/>
  <c r="H35" i="82"/>
  <c r="H21" i="82"/>
  <c r="H20" i="82"/>
  <c r="H36" i="82" s="1"/>
  <c r="S79" i="82"/>
  <c r="S80" i="82" s="1"/>
  <c r="Q45" i="48"/>
  <c r="K35" i="82"/>
  <c r="K20" i="82"/>
  <c r="K36" i="82" s="1"/>
  <c r="K21" i="82"/>
  <c r="K37" i="82" s="1"/>
  <c r="BN89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I45" i="48"/>
  <c r="D29" i="48"/>
  <c r="F117" i="59" s="1"/>
  <c r="F116" i="59"/>
  <c r="O37" i="82"/>
  <c r="BN88" i="49"/>
  <c r="N45" i="48"/>
  <c r="P79" i="82"/>
  <c r="P80" i="82" s="1"/>
  <c r="M42" i="50"/>
  <c r="M35" i="50"/>
  <c r="F45" i="48"/>
  <c r="H79" i="82"/>
  <c r="H80" i="82" s="1"/>
  <c r="F120" i="59"/>
  <c r="D8" i="52"/>
  <c r="T45" i="48"/>
  <c r="V79" i="82"/>
  <c r="V80" i="82" s="1"/>
  <c r="BN86" i="49"/>
  <c r="G45" i="48"/>
  <c r="G90" i="48" s="1"/>
  <c r="I79" i="82"/>
  <c r="I80" i="82" s="1"/>
  <c r="I30" i="82" s="1"/>
  <c r="U45" i="48"/>
  <c r="W79" i="82"/>
  <c r="W80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D41" i="48" s="1"/>
  <c r="AQ6" i="49"/>
  <c r="Y79" i="82"/>
  <c r="Y80" i="82" s="1"/>
  <c r="W45" i="48"/>
  <c r="BH11" i="49"/>
  <c r="L11" i="49"/>
  <c r="L66" i="49" s="1"/>
  <c r="L68" i="49" s="1"/>
  <c r="I41" i="48" s="1"/>
  <c r="AV11" i="49"/>
  <c r="X11" i="49"/>
  <c r="X66" i="49" s="1"/>
  <c r="X68" i="49" s="1"/>
  <c r="U41" i="48" s="1"/>
  <c r="AJ11" i="49"/>
  <c r="N79" i="82"/>
  <c r="N80" i="82" s="1"/>
  <c r="L45" i="48"/>
  <c r="BN8" i="49"/>
  <c r="R141" i="49"/>
  <c r="AC142" i="49"/>
  <c r="O36" i="82"/>
  <c r="M45" i="48"/>
  <c r="O79" i="82"/>
  <c r="O80" i="82" s="1"/>
  <c r="C42" i="50"/>
  <c r="C9" i="50"/>
  <c r="C15" i="50" s="1"/>
  <c r="C18" i="50" s="1"/>
  <c r="C35" i="50"/>
  <c r="AN15" i="49"/>
  <c r="AZ15" i="49"/>
  <c r="P15" i="49"/>
  <c r="P66" i="49" s="1"/>
  <c r="P68" i="49" s="1"/>
  <c r="M41" i="48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K41" i="48" s="1"/>
  <c r="AX13" i="49"/>
  <c r="J29" i="48"/>
  <c r="L117" i="59" s="1"/>
  <c r="L116" i="59"/>
  <c r="K120" i="59"/>
  <c r="I8" i="52"/>
  <c r="BN82" i="49"/>
  <c r="BN87" i="49"/>
  <c r="V45" i="48"/>
  <c r="X79" i="82"/>
  <c r="X80" i="82" s="1"/>
  <c r="X30" i="82" s="1"/>
  <c r="BN84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M37" i="82"/>
  <c r="K45" i="48"/>
  <c r="M79" i="82"/>
  <c r="M80" i="82" s="1"/>
  <c r="E10" i="59"/>
  <c r="BN85" i="49"/>
  <c r="D45" i="48"/>
  <c r="F79" i="82"/>
  <c r="F80" i="82" s="1"/>
  <c r="BN78" i="49"/>
  <c r="E73" i="82"/>
  <c r="D34" i="50"/>
  <c r="G79" i="82"/>
  <c r="G80" i="82" s="1"/>
  <c r="E45" i="48"/>
  <c r="AO16" i="49"/>
  <c r="AO66" i="49" s="1"/>
  <c r="AO68" i="49" s="1"/>
  <c r="AL41" i="48" s="1"/>
  <c r="Q16" i="49"/>
  <c r="Q66" i="49" s="1"/>
  <c r="Q68" i="49" s="1"/>
  <c r="N41" i="48" s="1"/>
  <c r="BA16" i="49"/>
  <c r="BM16" i="49"/>
  <c r="AC16" i="49"/>
  <c r="AC66" i="49" s="1"/>
  <c r="AC68" i="49" s="1"/>
  <c r="Z41" i="48" s="1"/>
  <c r="E42" i="51"/>
  <c r="H35" i="50"/>
  <c r="H42" i="50"/>
  <c r="BN10" i="49"/>
  <c r="BN9" i="49"/>
  <c r="BK14" i="49"/>
  <c r="AM14" i="49"/>
  <c r="AM66" i="49" s="1"/>
  <c r="AM68" i="49" s="1"/>
  <c r="AJ41" i="48" s="1"/>
  <c r="AA14" i="49"/>
  <c r="AA66" i="49" s="1"/>
  <c r="AA68" i="49" s="1"/>
  <c r="X41" i="48" s="1"/>
  <c r="O14" i="49"/>
  <c r="O66" i="49" s="1"/>
  <c r="O68" i="49" s="1"/>
  <c r="L41" i="48" s="1"/>
  <c r="AY14" i="49"/>
  <c r="J79" i="82"/>
  <c r="J80" i="82" s="1"/>
  <c r="H45" i="48"/>
  <c r="H90" i="48" s="1"/>
  <c r="F36" i="82"/>
  <c r="L79" i="82"/>
  <c r="L80" i="82" s="1"/>
  <c r="J45" i="48"/>
  <c r="J90" i="48" s="1"/>
  <c r="BN79" i="49"/>
  <c r="L36" i="82"/>
  <c r="E5" i="51"/>
  <c r="E35" i="82"/>
  <c r="E35" i="50"/>
  <c r="E42" i="50"/>
  <c r="N29" i="48"/>
  <c r="P117" i="59" s="1"/>
  <c r="Z45" i="48"/>
  <c r="AB79" i="82"/>
  <c r="AB80" i="82" s="1"/>
  <c r="K42" i="50"/>
  <c r="K35" i="50"/>
  <c r="F68" i="49"/>
  <c r="C41" i="48" s="1"/>
  <c r="E116" i="59"/>
  <c r="C29" i="48"/>
  <c r="E117" i="59" s="1"/>
  <c r="E33" i="51"/>
  <c r="X45" i="48"/>
  <c r="Z79" i="82"/>
  <c r="Z80" i="82" s="1"/>
  <c r="I66" i="50"/>
  <c r="K68" i="50" s="1"/>
  <c r="I43" i="50"/>
  <c r="I40" i="64" s="1"/>
  <c r="I50" i="52"/>
  <c r="L74" i="82"/>
  <c r="L75" i="82" s="1"/>
  <c r="Y45" i="48"/>
  <c r="AA79" i="82"/>
  <c r="AA80" i="82" s="1"/>
  <c r="BN80" i="49"/>
  <c r="G116" i="59"/>
  <c r="E29" i="48"/>
  <c r="G117" i="59" s="1"/>
  <c r="E120" i="59"/>
  <c r="C8" i="52"/>
  <c r="E44" i="51"/>
  <c r="L35" i="50"/>
  <c r="L42" i="50"/>
  <c r="R45" i="48"/>
  <c r="T79" i="82"/>
  <c r="T80" i="82" s="1"/>
  <c r="J35" i="82"/>
  <c r="J21" i="82"/>
  <c r="J20" i="82"/>
  <c r="J36" i="82" s="1"/>
  <c r="BN83" i="49"/>
  <c r="S45" i="48"/>
  <c r="U79" i="82"/>
  <c r="U80" i="82" s="1"/>
  <c r="P45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H74" i="82" l="1"/>
  <c r="H75" i="82" s="1"/>
  <c r="F90" i="48"/>
  <c r="J74" i="82"/>
  <c r="J75" i="82" s="1"/>
  <c r="J83" i="82" s="1"/>
  <c r="J13" i="82" s="1"/>
  <c r="H28" i="52" s="1"/>
  <c r="Q90" i="48"/>
  <c r="AD66" i="49"/>
  <c r="AD68" i="49" s="1"/>
  <c r="AA41" i="48" s="1"/>
  <c r="E87" i="48"/>
  <c r="E93" i="48" s="1"/>
  <c r="R90" i="48"/>
  <c r="AH87" i="48"/>
  <c r="N87" i="48"/>
  <c r="N93" i="48" s="1"/>
  <c r="H86" i="48"/>
  <c r="H92" i="48" s="1"/>
  <c r="P90" i="48"/>
  <c r="M87" i="48"/>
  <c r="M93" i="48" s="1"/>
  <c r="L87" i="48"/>
  <c r="L93" i="48" s="1"/>
  <c r="AC86" i="48"/>
  <c r="J86" i="48"/>
  <c r="J92" i="48" s="1"/>
  <c r="F87" i="48"/>
  <c r="F93" i="48" s="1"/>
  <c r="G87" i="48"/>
  <c r="G93" i="48" s="1"/>
  <c r="F86" i="48"/>
  <c r="F92" i="48" s="1"/>
  <c r="S87" i="48"/>
  <c r="S86" i="48"/>
  <c r="T87" i="48"/>
  <c r="T86" i="48"/>
  <c r="E86" i="48"/>
  <c r="E92" i="48" s="1"/>
  <c r="G86" i="48"/>
  <c r="G92" i="48" s="1"/>
  <c r="AF86" i="48"/>
  <c r="K87" i="48"/>
  <c r="K93" i="48" s="1"/>
  <c r="AC87" i="48"/>
  <c r="D86" i="48"/>
  <c r="D92" i="48" s="1"/>
  <c r="AE86" i="48"/>
  <c r="R87" i="48"/>
  <c r="R86" i="48"/>
  <c r="V86" i="48"/>
  <c r="V87" i="48"/>
  <c r="AF87" i="48"/>
  <c r="H87" i="48"/>
  <c r="H93" i="48" s="1"/>
  <c r="AE87" i="48"/>
  <c r="X87" i="48"/>
  <c r="X86" i="48"/>
  <c r="K86" i="48"/>
  <c r="K92" i="48" s="1"/>
  <c r="W91" i="48"/>
  <c r="W86" i="48"/>
  <c r="W87" i="48"/>
  <c r="N86" i="48"/>
  <c r="N92" i="48" s="1"/>
  <c r="Y86" i="48"/>
  <c r="Y87" i="48"/>
  <c r="U87" i="48"/>
  <c r="U86" i="48"/>
  <c r="BJ120" i="59"/>
  <c r="AH86" i="48"/>
  <c r="D87" i="48"/>
  <c r="D93" i="48" s="1"/>
  <c r="Z86" i="48"/>
  <c r="Z87" i="48"/>
  <c r="I86" i="48"/>
  <c r="I92" i="48" s="1"/>
  <c r="L86" i="48"/>
  <c r="L92" i="48" s="1"/>
  <c r="M86" i="48"/>
  <c r="M92" i="48" s="1"/>
  <c r="P86" i="48"/>
  <c r="P87" i="48"/>
  <c r="BG8" i="52"/>
  <c r="Q86" i="48"/>
  <c r="Q87" i="48"/>
  <c r="J87" i="48"/>
  <c r="J93" i="48" s="1"/>
  <c r="I87" i="48"/>
  <c r="I93" i="48" s="1"/>
  <c r="D90" i="48"/>
  <c r="E90" i="48"/>
  <c r="S90" i="48"/>
  <c r="AF91" i="48"/>
  <c r="T90" i="48"/>
  <c r="AE90" i="48"/>
  <c r="AH91" i="48"/>
  <c r="I91" i="48"/>
  <c r="M91" i="48"/>
  <c r="AC91" i="48"/>
  <c r="N91" i="48"/>
  <c r="K91" i="48"/>
  <c r="V91" i="48"/>
  <c r="L91" i="48"/>
  <c r="D91" i="48"/>
  <c r="E91" i="48"/>
  <c r="X91" i="48"/>
  <c r="Z91" i="48"/>
  <c r="K90" i="48"/>
  <c r="Y91" i="48"/>
  <c r="M90" i="48"/>
  <c r="U91" i="48"/>
  <c r="N90" i="48"/>
  <c r="BG29" i="48"/>
  <c r="BI117" i="59" s="1"/>
  <c r="BH29" i="48"/>
  <c r="BJ117" i="59" s="1"/>
  <c r="AE91" i="48"/>
  <c r="BB29" i="48"/>
  <c r="BD117" i="59" s="1"/>
  <c r="R91" i="48"/>
  <c r="G91" i="48"/>
  <c r="BF29" i="48"/>
  <c r="BH117" i="59" s="1"/>
  <c r="H91" i="48"/>
  <c r="X90" i="48"/>
  <c r="BE29" i="48"/>
  <c r="BG117" i="59" s="1"/>
  <c r="Y90" i="48"/>
  <c r="U90" i="48"/>
  <c r="BA29" i="48"/>
  <c r="BC117" i="59" s="1"/>
  <c r="W90" i="48"/>
  <c r="AC90" i="48"/>
  <c r="Q91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AF90" i="48"/>
  <c r="J91" i="48"/>
  <c r="Z90" i="48"/>
  <c r="BI29" i="48"/>
  <c r="BK117" i="59" s="1"/>
  <c r="T91" i="48"/>
  <c r="F91" i="48"/>
  <c r="P91" i="48"/>
  <c r="V90" i="48"/>
  <c r="AH90" i="48"/>
  <c r="AD43" i="50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L45" i="48"/>
  <c r="AL91" i="48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D45" i="48"/>
  <c r="AD87" i="48" s="1"/>
  <c r="AJ74" i="82"/>
  <c r="AJ75" i="82" s="1"/>
  <c r="AJ22" i="82" s="1"/>
  <c r="S74" i="82"/>
  <c r="S75" i="82" s="1"/>
  <c r="S82" i="82" s="1"/>
  <c r="S12" i="82" s="1"/>
  <c r="AG74" i="82"/>
  <c r="AG75" i="82" s="1"/>
  <c r="AJ45" i="48"/>
  <c r="AJ91" i="48" s="1"/>
  <c r="AG45" i="48"/>
  <c r="AK45" i="48"/>
  <c r="AB45" i="48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T26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P26" i="48"/>
  <c r="AR115" i="59" s="1"/>
  <c r="BG21" i="82"/>
  <c r="BE37" i="52" s="1"/>
  <c r="AT57" i="82"/>
  <c r="AT60" i="82" s="1"/>
  <c r="AT61" i="82" s="1"/>
  <c r="AX57" i="82"/>
  <c r="AX59" i="82" s="1"/>
  <c r="AN26" i="48"/>
  <c r="AP115" i="59" s="1"/>
  <c r="AC36" i="82"/>
  <c r="BK66" i="50"/>
  <c r="BM68" i="50" s="1"/>
  <c r="BK50" i="52"/>
  <c r="BK43" i="50"/>
  <c r="BK40" i="64" s="1"/>
  <c r="I21" i="59"/>
  <c r="H31" i="116" s="1"/>
  <c r="AU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I45" i="48"/>
  <c r="AO26" i="48"/>
  <c r="AQ115" i="59" s="1"/>
  <c r="BA35" i="50"/>
  <c r="BA42" i="50"/>
  <c r="AX19" i="82"/>
  <c r="AX71" i="82"/>
  <c r="AX73" i="82" s="1"/>
  <c r="D49" i="49"/>
  <c r="AU38" i="48"/>
  <c r="AU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M38" i="48"/>
  <c r="AM40" i="48" s="1"/>
  <c r="D41" i="49"/>
  <c r="BG35" i="50"/>
  <c r="BG42" i="50"/>
  <c r="BH35" i="82"/>
  <c r="BH21" i="82"/>
  <c r="BH20" i="82"/>
  <c r="BB42" i="50"/>
  <c r="BB35" i="50"/>
  <c r="AO66" i="82"/>
  <c r="AO27" i="82"/>
  <c r="AO78" i="82"/>
  <c r="BM67" i="82"/>
  <c r="AS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3" i="49"/>
  <c r="AV44" i="48"/>
  <c r="H21" i="51"/>
  <c r="J21" i="51" s="1"/>
  <c r="AM17" i="48"/>
  <c r="BK14" i="48"/>
  <c r="R68" i="50"/>
  <c r="AW38" i="48"/>
  <c r="AW40" i="48" s="1"/>
  <c r="D51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4" i="49"/>
  <c r="AP38" i="48"/>
  <c r="AP40" i="48" s="1"/>
  <c r="BE20" i="82"/>
  <c r="BE21" i="82"/>
  <c r="BE35" i="82"/>
  <c r="D119" i="49"/>
  <c r="AR44" i="48"/>
  <c r="H7" i="59"/>
  <c r="J7" i="59" s="1"/>
  <c r="BM111" i="59"/>
  <c r="BJ8" i="52"/>
  <c r="BL120" i="59"/>
  <c r="BH35" i="50"/>
  <c r="BH42" i="50"/>
  <c r="D124" i="49"/>
  <c r="AW44" i="48"/>
  <c r="AU47" i="82"/>
  <c r="AM37" i="82"/>
  <c r="AK37" i="52"/>
  <c r="AO48" i="82"/>
  <c r="BM44" i="82"/>
  <c r="AR78" i="82"/>
  <c r="AR27" i="82"/>
  <c r="AP71" i="82"/>
  <c r="AP73" i="82" s="1"/>
  <c r="AP19" i="82"/>
  <c r="D122" i="49"/>
  <c r="AU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Y29" i="48"/>
  <c r="BA117" i="59" s="1"/>
  <c r="I33" i="51"/>
  <c r="I34" i="51" s="1"/>
  <c r="AA37" i="52"/>
  <c r="AC37" i="82"/>
  <c r="AP47" i="50"/>
  <c r="AQ30" i="50" s="1"/>
  <c r="AT27" i="82"/>
  <c r="AT78" i="82"/>
  <c r="AR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K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N34" i="48"/>
  <c r="BK120" i="59"/>
  <c r="BI8" i="52"/>
  <c r="BL39" i="50"/>
  <c r="BL34" i="50"/>
  <c r="AO57" i="82"/>
  <c r="BM52" i="82"/>
  <c r="D121" i="49"/>
  <c r="AT44" i="48"/>
  <c r="AJ66" i="49"/>
  <c r="AJ68" i="49" s="1"/>
  <c r="AG41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T34" i="48"/>
  <c r="I10" i="59"/>
  <c r="H20" i="116" s="1"/>
  <c r="BA116" i="59"/>
  <c r="I12" i="59" s="1"/>
  <c r="AS66" i="82"/>
  <c r="D117" i="49"/>
  <c r="AP44" i="48"/>
  <c r="AG37" i="82"/>
  <c r="AE37" i="52"/>
  <c r="AW78" i="82"/>
  <c r="AW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X78" i="82"/>
  <c r="AX27" i="82"/>
  <c r="AN7" i="52"/>
  <c r="AP114" i="59"/>
  <c r="AZ57" i="82"/>
  <c r="AZ59" i="82" s="1"/>
  <c r="AU27" i="82"/>
  <c r="AU78" i="82"/>
  <c r="AO142" i="49"/>
  <c r="AV19" i="82"/>
  <c r="AV71" i="82"/>
  <c r="AV73" i="82" s="1"/>
  <c r="AQ114" i="59"/>
  <c r="AO7" i="52"/>
  <c r="AF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M54" i="82"/>
  <c r="AU114" i="59"/>
  <c r="AS7" i="52"/>
  <c r="AI36" i="82"/>
  <c r="AZ66" i="82"/>
  <c r="AT47" i="50"/>
  <c r="AW114" i="59"/>
  <c r="AU7" i="52"/>
  <c r="AQ26" i="48"/>
  <c r="AS115" i="59" s="1"/>
  <c r="AW57" i="82"/>
  <c r="AW59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E10" i="50"/>
  <c r="E16" i="50" s="1"/>
  <c r="AW26" i="48"/>
  <c r="AY115" i="59" s="1"/>
  <c r="AX47" i="82"/>
  <c r="AQ66" i="82"/>
  <c r="K26" i="92"/>
  <c r="K28" i="92" s="1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E17" i="51" s="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AC9" i="52"/>
  <c r="AE121" i="59"/>
  <c r="AE122" i="59" s="1"/>
  <c r="AC69" i="49"/>
  <c r="M74" i="82"/>
  <c r="M75" i="82" s="1"/>
  <c r="O74" i="82"/>
  <c r="O75" i="82" s="1"/>
  <c r="O82" i="82" s="1"/>
  <c r="O12" i="82" s="1"/>
  <c r="O126" i="59"/>
  <c r="O127" i="59" s="1"/>
  <c r="M11" i="52"/>
  <c r="J22" i="82"/>
  <c r="J23" i="82" s="1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AC70" i="49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AL74" i="82"/>
  <c r="AL75" i="82" s="1"/>
  <c r="E11" i="52"/>
  <c r="G126" i="59"/>
  <c r="G127" i="59" s="1"/>
  <c r="F126" i="59"/>
  <c r="F127" i="59" s="1"/>
  <c r="D11" i="52"/>
  <c r="M30" i="82"/>
  <c r="T121" i="59"/>
  <c r="T122" i="59" s="1"/>
  <c r="R9" i="52"/>
  <c r="BN13" i="49"/>
  <c r="AH9" i="52"/>
  <c r="AJ121" i="59"/>
  <c r="AJ122" i="59" s="1"/>
  <c r="W74" i="82"/>
  <c r="W75" i="82" s="1"/>
  <c r="W82" i="82" s="1"/>
  <c r="W12" i="82" s="1"/>
  <c r="E79" i="82"/>
  <c r="C45" i="48"/>
  <c r="C90" i="48" s="1"/>
  <c r="Q143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T30" i="82"/>
  <c r="AA30" i="82"/>
  <c r="BN14" i="49"/>
  <c r="H43" i="50"/>
  <c r="H40" i="64" s="1"/>
  <c r="H66" i="50"/>
  <c r="J68" i="50" s="1"/>
  <c r="H50" i="52"/>
  <c r="G30" i="82"/>
  <c r="K11" i="52"/>
  <c r="M126" i="59"/>
  <c r="M127" i="59" s="1"/>
  <c r="V9" i="52"/>
  <c r="X121" i="59"/>
  <c r="X122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X31" i="82"/>
  <c r="X16" i="82" s="1"/>
  <c r="V30" i="52" s="1"/>
  <c r="C10" i="50"/>
  <c r="C16" i="50" s="1"/>
  <c r="C19" i="50" s="1"/>
  <c r="C66" i="50"/>
  <c r="C50" i="52"/>
  <c r="C43" i="50"/>
  <c r="K74" i="82"/>
  <c r="K75" i="82" s="1"/>
  <c r="K82" i="82" s="1"/>
  <c r="K12" i="82" s="1"/>
  <c r="G11" i="52"/>
  <c r="I126" i="59"/>
  <c r="I127" i="59" s="1"/>
  <c r="H30" i="82"/>
  <c r="H82" i="82"/>
  <c r="H12" i="82" s="1"/>
  <c r="AC11" i="52"/>
  <c r="AE126" i="59"/>
  <c r="AE127" i="59" s="1"/>
  <c r="AO143" i="49"/>
  <c r="AA45" i="48"/>
  <c r="AC79" i="82"/>
  <c r="AC80" i="82" s="1"/>
  <c r="D21" i="116"/>
  <c r="R126" i="59"/>
  <c r="R127" i="59" s="1"/>
  <c r="P11" i="52"/>
  <c r="L121" i="59"/>
  <c r="L122" i="59" s="1"/>
  <c r="J9" i="52"/>
  <c r="E74" i="82"/>
  <c r="Q70" i="49"/>
  <c r="J126" i="59"/>
  <c r="J127" i="59" s="1"/>
  <c r="H11" i="52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E9" i="52"/>
  <c r="AG121" i="59"/>
  <c r="AG122" i="59" s="1"/>
  <c r="T9" i="52"/>
  <c r="V121" i="59"/>
  <c r="V122" i="59" s="1"/>
  <c r="V11" i="52"/>
  <c r="X126" i="59"/>
  <c r="X127" i="59" s="1"/>
  <c r="AK30" i="82"/>
  <c r="AH121" i="59"/>
  <c r="AH122" i="59" s="1"/>
  <c r="AF9" i="52"/>
  <c r="O45" i="48"/>
  <c r="O90" i="48" s="1"/>
  <c r="Q79" i="82"/>
  <c r="Q80" i="82" s="1"/>
  <c r="AC143" i="49"/>
  <c r="L11" i="52"/>
  <c r="N126" i="59"/>
  <c r="N127" i="59" s="1"/>
  <c r="BN11" i="49"/>
  <c r="R74" i="82"/>
  <c r="R75" i="82" s="1"/>
  <c r="W30" i="82"/>
  <c r="F11" i="52"/>
  <c r="H126" i="59"/>
  <c r="H127" i="59" s="1"/>
  <c r="AE11" i="52"/>
  <c r="AG126" i="59"/>
  <c r="AG127" i="59" s="1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J82" i="82"/>
  <c r="J12" i="82" s="1"/>
  <c r="BN16" i="49"/>
  <c r="F50" i="52"/>
  <c r="F43" i="50"/>
  <c r="F40" i="64" s="1"/>
  <c r="F66" i="50"/>
  <c r="H68" i="50" s="1"/>
  <c r="BN15" i="49"/>
  <c r="N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Q11" i="52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AA90" i="48" l="1"/>
  <c r="AC74" i="82"/>
  <c r="AC75" i="82" s="1"/>
  <c r="AC82" i="82" s="1"/>
  <c r="AC12" i="82" s="1"/>
  <c r="C86" i="48"/>
  <c r="C92" i="48" s="1"/>
  <c r="C87" i="48"/>
  <c r="C93" i="48" s="1"/>
  <c r="AD86" i="48"/>
  <c r="O86" i="48"/>
  <c r="AI91" i="48"/>
  <c r="AI87" i="48"/>
  <c r="AJ87" i="48"/>
  <c r="AA86" i="48"/>
  <c r="AL87" i="48"/>
  <c r="AB87" i="48"/>
  <c r="AB86" i="48"/>
  <c r="AA87" i="48"/>
  <c r="AI86" i="48"/>
  <c r="AJ86" i="48"/>
  <c r="AG91" i="48"/>
  <c r="AG86" i="48"/>
  <c r="AG87" i="48"/>
  <c r="O87" i="48"/>
  <c r="AL86" i="48"/>
  <c r="T82" i="82"/>
  <c r="T12" i="82" s="1"/>
  <c r="R32" i="52" s="1"/>
  <c r="AD11" i="52"/>
  <c r="AD90" i="48"/>
  <c r="AE19" i="92" s="1"/>
  <c r="C91" i="48"/>
  <c r="AB11" i="52"/>
  <c r="AB90" i="48"/>
  <c r="AM126" i="59"/>
  <c r="AM127" i="59" s="1"/>
  <c r="AA91" i="48"/>
  <c r="AI11" i="52"/>
  <c r="AI90" i="48"/>
  <c r="AI126" i="59"/>
  <c r="AI127" i="59" s="1"/>
  <c r="AG90" i="48"/>
  <c r="O91" i="48"/>
  <c r="AB91" i="48"/>
  <c r="AJ11" i="52"/>
  <c r="AJ90" i="48"/>
  <c r="AK14" i="67" s="1"/>
  <c r="AK17" i="67" s="1"/>
  <c r="AL18" i="67" s="1"/>
  <c r="AN126" i="59"/>
  <c r="AN127" i="59" s="1"/>
  <c r="AL90" i="48"/>
  <c r="AM19" i="92" s="1"/>
  <c r="AD91" i="48"/>
  <c r="AE20" i="92" s="1"/>
  <c r="T83" i="82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K41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T28" i="48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S22" i="82"/>
  <c r="S23" i="82" s="1"/>
  <c r="S24" i="82" s="1"/>
  <c r="Q3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N28" i="48"/>
  <c r="AP28" i="48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U28" i="48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O28" i="48"/>
  <c r="AP116" i="59"/>
  <c r="AT59" i="82"/>
  <c r="AT21" i="82" s="1"/>
  <c r="T12" i="52"/>
  <c r="AU28" i="82"/>
  <c r="AX116" i="59"/>
  <c r="AW60" i="82"/>
  <c r="AW61" i="82" s="1"/>
  <c r="AO70" i="49"/>
  <c r="BF36" i="82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7" i="49"/>
  <c r="AS139" i="49" s="1"/>
  <c r="AS141" i="49" s="1"/>
  <c r="BE117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1" i="49"/>
  <c r="AP41" i="49"/>
  <c r="AP66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R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M28" i="48"/>
  <c r="H24" i="51"/>
  <c r="AO114" i="59"/>
  <c r="AM7" i="52"/>
  <c r="BK17" i="48"/>
  <c r="AX28" i="48"/>
  <c r="AS28" i="82"/>
  <c r="AS29" i="82"/>
  <c r="AQ8" i="52"/>
  <c r="AS120" i="59"/>
  <c r="BA125" i="49"/>
  <c r="BA139" i="49" s="1"/>
  <c r="BA141" i="49" s="1"/>
  <c r="BM125" i="49"/>
  <c r="AR28" i="82"/>
  <c r="AZ66" i="50"/>
  <c r="H10" i="50"/>
  <c r="H16" i="50" s="1"/>
  <c r="AZ50" i="52"/>
  <c r="AZ43" i="50"/>
  <c r="AZ40" i="64" s="1"/>
  <c r="E56" i="50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T35" i="82"/>
  <c r="AT20" i="82"/>
  <c r="AR36" i="52" s="1"/>
  <c r="AZ71" i="82"/>
  <c r="AZ73" i="82" s="1"/>
  <c r="AZ19" i="82"/>
  <c r="AV35" i="82"/>
  <c r="AV21" i="82"/>
  <c r="AV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5" i="49"/>
  <c r="AT66" i="49" s="1"/>
  <c r="AT68" i="49" s="1"/>
  <c r="AQ41" i="48" s="1"/>
  <c r="BF45" i="49"/>
  <c r="AX20" i="82"/>
  <c r="AV36" i="52" s="1"/>
  <c r="AX21" i="82"/>
  <c r="AX35" i="82"/>
  <c r="AS28" i="48"/>
  <c r="BG119" i="49"/>
  <c r="AU119" i="49"/>
  <c r="AU139" i="49" s="1"/>
  <c r="AU141" i="49" s="1"/>
  <c r="BD37" i="82"/>
  <c r="BB37" i="52"/>
  <c r="AT116" i="59"/>
  <c r="BH66" i="50"/>
  <c r="BJ68" i="50" s="1"/>
  <c r="BH43" i="50"/>
  <c r="BH40" i="64" s="1"/>
  <c r="BH50" i="52"/>
  <c r="BB36" i="52"/>
  <c r="BD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R19" i="82"/>
  <c r="AR71" i="82"/>
  <c r="AR73" i="82" s="1"/>
  <c r="I13" i="59"/>
  <c r="H23" i="116" s="1"/>
  <c r="H22" i="116"/>
  <c r="AV30" i="50"/>
  <c r="AV34" i="50" s="1"/>
  <c r="BM78" i="82"/>
  <c r="AR116" i="49"/>
  <c r="AR139" i="49" s="1"/>
  <c r="AR141" i="49" s="1"/>
  <c r="BD116" i="49"/>
  <c r="AP30" i="50"/>
  <c r="AP34" i="50" s="1"/>
  <c r="AX28" i="82"/>
  <c r="AX29" i="82"/>
  <c r="BB114" i="49"/>
  <c r="AP114" i="49"/>
  <c r="AP139" i="49" s="1"/>
  <c r="AL30" i="50"/>
  <c r="AL34" i="50" s="1"/>
  <c r="AK34" i="50"/>
  <c r="AZ28" i="82"/>
  <c r="AZ29" i="82"/>
  <c r="AV28" i="82"/>
  <c r="AV29" i="82"/>
  <c r="AX122" i="49"/>
  <c r="AX139" i="49" s="1"/>
  <c r="AX141" i="49" s="1"/>
  <c r="BJ122" i="49"/>
  <c r="BK36" i="82"/>
  <c r="AZ116" i="59"/>
  <c r="BG43" i="50"/>
  <c r="BG40" i="64" s="1"/>
  <c r="BG50" i="52"/>
  <c r="BG66" i="50"/>
  <c r="BI68" i="50" s="1"/>
  <c r="AO69" i="49"/>
  <c r="AQ71" i="82"/>
  <c r="AQ73" i="82" s="1"/>
  <c r="AQ19" i="82"/>
  <c r="H31" i="51"/>
  <c r="AO115" i="59"/>
  <c r="BK26" i="48"/>
  <c r="BJ36" i="82"/>
  <c r="AV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W20" i="92"/>
  <c r="Y49" i="68"/>
  <c r="W26" i="92"/>
  <c r="W28" i="92" s="1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I32" i="52"/>
  <c r="AI121" i="59"/>
  <c r="AI122" i="59" s="1"/>
  <c r="AG9" i="52"/>
  <c r="Q121" i="59"/>
  <c r="F45" i="51"/>
  <c r="F10" i="51" s="1"/>
  <c r="F11" i="51" s="1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AD12" i="52"/>
  <c r="U9" i="52"/>
  <c r="U12" i="52" s="1"/>
  <c r="W121" i="59"/>
  <c r="W122" i="59" s="1"/>
  <c r="W129" i="59" s="1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F48" i="51"/>
  <c r="F14" i="51" s="1"/>
  <c r="F15" i="51" s="1"/>
  <c r="V22" i="71"/>
  <c r="W19" i="92"/>
  <c r="W14" i="67"/>
  <c r="W17" i="67" s="1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AC12" i="52"/>
  <c r="V31" i="82"/>
  <c r="V16" i="82" s="1"/>
  <c r="T30" i="52" s="1"/>
  <c r="E7" i="51"/>
  <c r="S12" i="52"/>
  <c r="Q22" i="71"/>
  <c r="R14" i="67"/>
  <c r="R17" i="67" s="1"/>
  <c r="S18" i="67" s="1"/>
  <c r="R19" i="92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I129" i="59" l="1"/>
  <c r="AK91" i="48"/>
  <c r="AL26" i="92" s="1"/>
  <c r="AL28" i="92" s="1"/>
  <c r="AK86" i="48"/>
  <c r="AK87" i="48"/>
  <c r="T14" i="82"/>
  <c r="R31" i="5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K90" i="48"/>
  <c r="AK22" i="71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K40" i="48"/>
  <c r="AL22" i="71"/>
  <c r="AM14" i="67"/>
  <c r="AM17" i="67" s="1"/>
  <c r="AN18" i="67" s="1"/>
  <c r="V23" i="82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K38" i="48"/>
  <c r="AT36" i="82"/>
  <c r="F20" i="52"/>
  <c r="AU35" i="50"/>
  <c r="AU42" i="50"/>
  <c r="AL42" i="50"/>
  <c r="AL35" i="50"/>
  <c r="H7" i="92"/>
  <c r="AP79" i="82"/>
  <c r="AP80" i="82" s="1"/>
  <c r="AN45" i="48"/>
  <c r="BN51" i="49"/>
  <c r="BL66" i="49"/>
  <c r="BL68" i="49" s="1"/>
  <c r="BI41" i="48" s="1"/>
  <c r="AV35" i="50"/>
  <c r="AV42" i="50"/>
  <c r="AR20" i="82"/>
  <c r="AP36" i="52" s="1"/>
  <c r="AR21" i="82"/>
  <c r="AR35" i="82"/>
  <c r="BN121" i="49"/>
  <c r="BI139" i="49"/>
  <c r="BI141" i="49" s="1"/>
  <c r="AR8" i="52"/>
  <c r="AT120" i="59"/>
  <c r="AR45" i="48"/>
  <c r="AT79" i="82"/>
  <c r="AT80" i="82" s="1"/>
  <c r="AP36" i="82"/>
  <c r="AQ45" i="48"/>
  <c r="AQ90" i="48" s="1"/>
  <c r="AS79" i="82"/>
  <c r="AS80" i="82" s="1"/>
  <c r="AR37" i="52"/>
  <c r="AS45" i="48"/>
  <c r="AU79" i="82"/>
  <c r="AU80" i="82" s="1"/>
  <c r="H54" i="50"/>
  <c r="BB68" i="50"/>
  <c r="H33" i="51"/>
  <c r="AM29" i="48"/>
  <c r="AO117" i="59" s="1"/>
  <c r="BK28" i="48"/>
  <c r="AO61" i="82"/>
  <c r="BM60" i="82"/>
  <c r="BN41" i="49"/>
  <c r="BB66" i="49"/>
  <c r="BN44" i="49"/>
  <c r="BE66" i="49"/>
  <c r="BE68" i="49" s="1"/>
  <c r="BB41" i="48" s="1"/>
  <c r="AV79" i="82"/>
  <c r="AV80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Y79" i="82"/>
  <c r="AY80" i="82" s="1"/>
  <c r="AY30" i="82" s="1"/>
  <c r="AY31" i="82" s="1"/>
  <c r="AY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W37" i="82"/>
  <c r="AU37" i="52"/>
  <c r="AP45" i="48"/>
  <c r="AP90" i="48" s="1"/>
  <c r="AR79" i="82"/>
  <c r="AR80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V37" i="82"/>
  <c r="AS8" i="52"/>
  <c r="AU120" i="59"/>
  <c r="BN125" i="49"/>
  <c r="BM139" i="49"/>
  <c r="BM141" i="49" s="1"/>
  <c r="AY20" i="82"/>
  <c r="AY35" i="82"/>
  <c r="AY21" i="82"/>
  <c r="AN37" i="52"/>
  <c r="AP37" i="82"/>
  <c r="AQ21" i="82"/>
  <c r="AQ20" i="82"/>
  <c r="AQ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X45" i="48"/>
  <c r="AZ79" i="82"/>
  <c r="AZ80" i="82" s="1"/>
  <c r="AZ30" i="82" s="1"/>
  <c r="AZ31" i="82" s="1"/>
  <c r="AZ16" i="82" s="1"/>
  <c r="AX30" i="52" s="1"/>
  <c r="AR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V45" i="48"/>
  <c r="AM35" i="50"/>
  <c r="AM42" i="50"/>
  <c r="AW79" i="82"/>
  <c r="AW80" i="82" s="1"/>
  <c r="AW30" i="82" s="1"/>
  <c r="AW31" i="82" s="1"/>
  <c r="AW16" i="82" s="1"/>
  <c r="AU30" i="52" s="1"/>
  <c r="AU45" i="48"/>
  <c r="AU90" i="48" s="1"/>
  <c r="AQ79" i="82"/>
  <c r="AQ80" i="82" s="1"/>
  <c r="AO45" i="48"/>
  <c r="H42" i="51"/>
  <c r="J42" i="51" s="1"/>
  <c r="BM52" i="49"/>
  <c r="BA52" i="49"/>
  <c r="BA66" i="49" s="1"/>
  <c r="BA68" i="49" s="1"/>
  <c r="AX41" i="48" s="1"/>
  <c r="AX91" i="48" s="1"/>
  <c r="AR43" i="49"/>
  <c r="AR66" i="49" s="1"/>
  <c r="AR68" i="49" s="1"/>
  <c r="AO41" i="48" s="1"/>
  <c r="AO87" i="48" s="1"/>
  <c r="BD43" i="49"/>
  <c r="AZ35" i="82"/>
  <c r="AZ21" i="82"/>
  <c r="AZ20" i="82"/>
  <c r="AX36" i="52" s="1"/>
  <c r="AT42" i="50"/>
  <c r="AT35" i="50"/>
  <c r="H10" i="64"/>
  <c r="H125" i="116" s="1"/>
  <c r="AU36" i="82"/>
  <c r="AP141" i="49"/>
  <c r="BA142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3" i="49"/>
  <c r="BK139" i="49"/>
  <c r="BK141" i="49" s="1"/>
  <c r="AM8" i="52"/>
  <c r="H44" i="51"/>
  <c r="AO120" i="59"/>
  <c r="AN8" i="52"/>
  <c r="AP120" i="59"/>
  <c r="AS37" i="52"/>
  <c r="AU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Y74" i="82"/>
  <c r="AY75" i="82" s="1"/>
  <c r="AV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8" i="49"/>
  <c r="AM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V91" i="48" l="1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M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E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A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8" i="49"/>
  <c r="AY41" i="48" s="1"/>
  <c r="BA70" i="49"/>
  <c r="AO74" i="82"/>
  <c r="BN42" i="49"/>
  <c r="BC66" i="49"/>
  <c r="BC68" i="49" s="1"/>
  <c r="AZ41" i="48" s="1"/>
  <c r="BN50" i="49"/>
  <c r="BK66" i="49"/>
  <c r="BK68" i="49" s="1"/>
  <c r="BH41" i="48" s="1"/>
  <c r="AS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X74" i="82"/>
  <c r="AX75" i="82" s="1"/>
  <c r="AO37" i="82"/>
  <c r="AM37" i="52"/>
  <c r="BJ45" i="48"/>
  <c r="BL79" i="82"/>
  <c r="BL80" i="82" s="1"/>
  <c r="BI45" i="48"/>
  <c r="BI90" i="48" s="1"/>
  <c r="BK79" i="82"/>
  <c r="BK80" i="82" s="1"/>
  <c r="BK30" i="82" s="1"/>
  <c r="BK31" i="82" s="1"/>
  <c r="BK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C45" i="48"/>
  <c r="BC90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39" i="49"/>
  <c r="BH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B45" i="48"/>
  <c r="BB90" i="48" s="1"/>
  <c r="BD79" i="82"/>
  <c r="BD80" i="82" s="1"/>
  <c r="BD74" i="82"/>
  <c r="BD75" i="82" s="1"/>
  <c r="BK74" i="82"/>
  <c r="BK75" i="82" s="1"/>
  <c r="BI74" i="82"/>
  <c r="BI75" i="82" s="1"/>
  <c r="AM45" i="48"/>
  <c r="AM86" i="48" s="1"/>
  <c r="BA143" i="49"/>
  <c r="AO79" i="82"/>
  <c r="BB79" i="82"/>
  <c r="BB80" i="82" s="1"/>
  <c r="AZ45" i="48"/>
  <c r="AQ74" i="82"/>
  <c r="AQ75" i="82" s="1"/>
  <c r="AW37" i="52"/>
  <c r="AY37" i="82"/>
  <c r="BN46" i="49"/>
  <c r="BG66" i="49"/>
  <c r="BG68" i="49" s="1"/>
  <c r="BD41" i="48" s="1"/>
  <c r="BA69" i="49"/>
  <c r="BI79" i="82"/>
  <c r="BI80" i="82" s="1"/>
  <c r="BG45" i="48"/>
  <c r="BG90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8" i="49"/>
  <c r="BI66" i="49"/>
  <c r="BI68" i="49" s="1"/>
  <c r="BF41" i="48" s="1"/>
  <c r="BF79" i="82"/>
  <c r="BF80" i="82" s="1"/>
  <c r="BD45" i="48"/>
  <c r="BH79" i="82"/>
  <c r="BH80" i="82" s="1"/>
  <c r="BF45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BH87" i="48" l="1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Y45" i="48"/>
  <c r="AY90" i="48" s="1"/>
  <c r="BA79" i="82"/>
  <c r="BA80" i="82" s="1"/>
  <c r="BM143" i="49"/>
  <c r="BN143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69" i="49"/>
  <c r="BN69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0" i="49"/>
  <c r="BN70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Y87" i="48" l="1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I362" i="6" l="1"/>
  <c r="AI368" i="6"/>
  <c r="AI369" i="6"/>
  <c r="AT376" i="6"/>
  <c r="AT378" i="6" s="1"/>
  <c r="AE160" i="91"/>
  <c r="AE35" i="92" s="1"/>
  <c r="AF152" i="59"/>
  <c r="AE353" i="97"/>
  <c r="AI367" i="6"/>
  <c r="AI372" i="6" s="1"/>
  <c r="AE164" i="91" s="1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P362" i="6" l="1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BA378" i="6" l="1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G219" i="6" l="1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G224" i="6" l="1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D164" i="59" l="1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<sst xmlns="http://schemas.openxmlformats.org/spreadsheetml/2006/main" count="7535" uniqueCount="1260">
  <si>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</si>
  <si>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</si>
  <si>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</si>
  <si>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</si>
  <si>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</si>
  <si>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</si>
  <si>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</si>
  <si>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</si>
  <si>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</si>
  <si>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</si>
  <si>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</si>
  <si>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</si>
  <si>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</si>
  <si>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</si>
  <si>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</si>
  <si>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</si>
  <si>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</si>
  <si>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</si>
  <si>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</si>
  <si>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</si>
  <si>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</si>
  <si>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</si>
  <si>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</si>
  <si>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</si>
  <si>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</si>
  <si>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</si>
  <si>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</si>
  <si>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</si>
  <si>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</si>
  <si>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</si>
  <si>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</si>
  <si>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</si>
  <si>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</si>
  <si>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</si>
  <si>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</si>
  <si>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</si>
  <si>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</si>
  <si>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</si>
  <si>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</si>
  <si>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</si>
  <si>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</si>
  <si>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</si>
  <si>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</si>
  <si>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</si>
  <si>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</si>
  <si>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</si>
  <si>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</si>
  <si>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</si>
  <si>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</si>
  <si>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</si>
  <si>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</si>
  <si>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</si>
  <si>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</si>
  <si>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</si>
  <si>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</si>
  <si>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</si>
  <si>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</si>
  <si>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</si>
  <si>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</si>
  <si>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</si>
  <si>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</si>
  <si>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</si>
  <si>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</si>
  <si>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</si>
  <si>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</si>
  <si>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</si>
  <si>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</si>
  <si>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</si>
  <si>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</si>
  <si>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</si>
  <si>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</si>
  <si>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</si>
  <si>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</si>
  <si>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</si>
  <si>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</si>
  <si>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</si>
  <si>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</si>
  <si>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</si>
  <si>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</si>
  <si>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</si>
  <si>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</si>
  <si>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</si>
  <si>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</si>
  <si>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</si>
  <si>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</si>
  <si>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</si>
  <si>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</si>
  <si>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</si>
  <si>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</si>
  <si>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</si>
  <si>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</si>
  <si>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</si>
  <si>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</si>
  <si>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</si>
  <si>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</si>
  <si>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</si>
  <si>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</si>
  <si>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</si>
  <si>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</si>
  <si>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</si>
  <si>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</si>
  <si>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</si>
  <si>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</si>
  <si>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</si>
  <si>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</si>
  <si>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</si>
  <si>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</si>
  <si>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</si>
  <si>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</si>
  <si>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</si>
  <si>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</si>
  <si>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</si>
  <si>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</si>
  <si>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</si>
  <si>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</si>
  <si>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</si>
  <si>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</si>
  <si>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</si>
  <si>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</si>
  <si>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</si>
  <si>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</si>
  <si>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</si>
  <si>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</si>
  <si>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</si>
  <si>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</si>
  <si>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</si>
  <si>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</si>
  <si>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</si>
  <si>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</si>
  <si>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</si>
  <si>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</si>
  <si>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</si>
  <si>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</si>
  <si>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</si>
  <si>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</si>
  <si>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</si>
  <si>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</si>
  <si>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</si>
  <si>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</si>
  <si>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</si>
  <si>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</si>
  <si>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</si>
  <si>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</si>
  <si>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</si>
  <si>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</si>
  <si>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</si>
  <si>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</si>
  <si>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</si>
  <si>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</si>
  <si>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</si>
  <si>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</si>
  <si>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</si>
  <si>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</si>
  <si>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</si>
  <si>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</si>
  <si>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</si>
  <si>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</si>
  <si>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</si>
  <si>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</si>
  <si>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</si>
  <si>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</si>
  <si>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</si>
  <si>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</si>
  <si>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</si>
  <si>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</si>
  <si>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</si>
  <si>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</si>
  <si>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</si>
  <si>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</si>
  <si>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</si>
  <si>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</si>
  <si>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</si>
  <si>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</si>
  <si>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</si>
  <si>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</si>
  <si>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</si>
  <si>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</si>
  <si>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</si>
  <si>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</si>
  <si>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</si>
  <si>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</si>
  <si>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</si>
  <si>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</si>
  <si>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</si>
  <si>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</si>
  <si>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</si>
  <si>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</si>
  <si>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</si>
  <si>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</si>
  <si>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</si>
  <si>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</si>
  <si>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</si>
  <si>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</si>
  <si>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</si>
  <si>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</si>
  <si>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</si>
  <si>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</si>
  <si>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</si>
  <si>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</si>
  <si>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</si>
  <si>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</si>
  <si>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</si>
  <si>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</si>
  <si>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</si>
  <si>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</si>
  <si>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</si>
  <si>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</si>
  <si>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</si>
  <si>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</si>
  <si>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</si>
  <si>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</si>
  <si>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</si>
  <si>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</si>
  <si>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</si>
  <si>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</si>
  <si>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</si>
  <si>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</si>
  <si>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</si>
  <si>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</si>
  <si>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</si>
  <si>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</si>
  <si>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</si>
  <si>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</si>
  <si>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</si>
  <si>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</si>
  <si>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</si>
  <si>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</si>
  <si>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</si>
  <si>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</si>
  <si>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</si>
  <si>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</si>
  <si>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</si>
  <si>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</si>
  <si>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</si>
  <si>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</si>
  <si>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</si>
  <si>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</si>
  <si>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</si>
  <si>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</si>
  <si>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</si>
  <si>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</si>
  <si>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</si>
  <si>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</si>
  <si>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</si>
  <si>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</si>
  <si>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</si>
  <si>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</si>
  <si>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</si>
  <si>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</si>
  <si>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</si>
  <si>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</si>
  <si>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</si>
  <si>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</si>
  <si>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</si>
  <si>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</si>
  <si>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</si>
  <si>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</si>
  <si>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</si>
  <si>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</si>
  <si>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</si>
  <si>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</si>
  <si>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</si>
  <si>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</si>
  <si>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</si>
  <si>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</si>
  <si>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</si>
  <si>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</si>
  <si>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</si>
  <si>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</si>
  <si>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</si>
  <si>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</si>
  <si>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</si>
  <si>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</si>
  <si>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</si>
  <si>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</si>
  <si>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</si>
  <si>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</si>
  <si>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</si>
  <si>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</si>
  <si>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</si>
  <si>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</si>
  <si>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</si>
  <si>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</si>
  <si>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</si>
  <si>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</si>
  <si>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</si>
  <si>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</si>
  <si>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</si>
  <si>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</si>
  <si>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</si>
  <si>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</si>
  <si>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</si>
  <si>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</si>
  <si>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</si>
  <si>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</si>
  <si>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</si>
  <si>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</si>
  <si>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</si>
  <si>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</si>
  <si>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</si>
  <si>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</si>
  <si>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</si>
  <si>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</si>
  <si>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</si>
  <si>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</si>
  <si>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</si>
  <si>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</si>
  <si>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</si>
  <si>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</si>
  <si>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</si>
  <si>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</si>
  <si>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</si>
  <si>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</si>
  <si>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</si>
  <si>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</si>
  <si>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</si>
  <si>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</si>
  <si>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</si>
  <si>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</si>
  <si>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</si>
  <si>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</si>
  <si>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</si>
  <si>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</si>
  <si>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</si>
  <si>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</si>
  <si>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</si>
  <si>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</si>
  <si>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</si>
  <si>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</si>
  <si>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</si>
  <si>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</si>
  <si>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</si>
  <si>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</si>
  <si>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</si>
  <si>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</si>
  <si>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</si>
  <si>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</si>
  <si>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</si>
  <si>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</si>
  <si>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</si>
  <si>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</si>
  <si>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</si>
  <si>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</si>
  <si>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</si>
  <si>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</si>
  <si>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</si>
  <si>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</si>
  <si>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</si>
  <si>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</si>
  <si>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</si>
  <si>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</si>
  <si>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</si>
  <si>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</si>
  <si>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</si>
  <si>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</si>
  <si>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</si>
  <si>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</si>
  <si>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</si>
  <si>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</si>
  <si>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</si>
  <si>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</si>
  <si>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</si>
  <si>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</si>
  <si>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</si>
  <si>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</si>
  <si>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</si>
  <si>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</si>
  <si>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</si>
  <si>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</si>
  <si>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</si>
  <si>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</si>
  <si>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</si>
  <si>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</si>
  <si>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</si>
  <si>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</si>
  <si>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</si>
  <si>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</si>
  <si>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</si>
  <si>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</si>
  <si>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</si>
  <si>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</si>
  <si>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</si>
  <si>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</si>
  <si>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</si>
  <si>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</si>
  <si>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</si>
  <si>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</si>
  <si>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</si>
  <si>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</si>
  <si>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</si>
  <si>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</si>
  <si>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</si>
  <si>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</si>
  <si>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</si>
  <si>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</si>
  <si>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</si>
  <si>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</si>
  <si>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</si>
  <si>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</si>
  <si>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</si>
  <si>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</si>
  <si>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</si>
  <si>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</si>
  <si>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</si>
  <si>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</si>
  <si>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</si>
  <si>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</si>
  <si>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</si>
  <si>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</si>
  <si>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</si>
  <si>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</si>
  <si>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</si>
  <si>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</si>
  <si>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</si>
  <si>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</si>
  <si>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</si>
  <si>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</si>
  <si>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</si>
  <si>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</si>
  <si>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</si>
  <si>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</si>
  <si>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</si>
  <si>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</si>
  <si>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</si>
  <si>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</si>
  <si>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</si>
  <si>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</si>
  <si>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</si>
  <si>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</si>
  <si>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</si>
  <si>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</si>
  <si>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</si>
  <si>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</si>
  <si>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</si>
  <si>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</si>
  <si>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</si>
  <si>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</si>
  <si>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</si>
  <si>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</si>
  <si>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</si>
  <si>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</si>
  <si>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</si>
  <si>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</si>
  <si>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</si>
  <si>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</si>
  <si>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</si>
  <si>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</si>
  <si>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</si>
  <si>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</si>
  <si>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</si>
  <si>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</si>
  <si>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</si>
  <si>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</si>
  <si>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</si>
  <si>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</si>
  <si>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</si>
  <si>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</si>
  <si>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</si>
  <si>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</si>
  <si>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</si>
  <si>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</si>
  <si>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</si>
  <si>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</si>
  <si>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</si>
  <si>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</si>
  <si>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</si>
  <si>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</si>
  <si>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</si>
  <si>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</si>
  <si>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</si>
  <si>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</si>
  <si>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</si>
  <si>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</si>
  <si>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</si>
  <si>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</si>
  <si>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</si>
  <si>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</si>
  <si>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</si>
  <si>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</si>
  <si>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</si>
  <si>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</si>
  <si>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</si>
  <si>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</si>
  <si>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</si>
  <si>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</si>
  <si>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</si>
  <si>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</si>
  <si>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</si>
  <si>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</si>
  <si>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</si>
  <si>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</si>
  <si>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</si>
  <si>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</si>
  <si>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</si>
  <si>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</si>
  <si>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</si>
  <si>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</si>
  <si>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</si>
  <si>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</si>
  <si>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</si>
  <si>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</si>
  <si>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</si>
  <si>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</si>
  <si>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</si>
  <si>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</si>
  <si>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</si>
  <si>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</si>
  <si>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</si>
  <si>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</si>
  <si>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</si>
  <si>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</si>
  <si>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</si>
  <si>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</si>
  <si>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</si>
  <si>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</si>
  <si>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</si>
  <si>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</si>
  <si>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</si>
  <si>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</si>
  <si>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</si>
  <si>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</si>
  <si>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</si>
  <si>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</si>
  <si>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</si>
  <si>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</si>
  <si>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</si>
  <si>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</si>
  <si>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</si>
  <si>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</si>
  <si>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</si>
  <si>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</si>
  <si>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</si>
  <si>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</si>
  <si>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</si>
  <si>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</si>
  <si>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</si>
  <si>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</si>
  <si>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</si>
  <si>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</si>
  <si>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</si>
  <si>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</si>
  <si>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</si>
  <si>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</si>
  <si>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</si>
  <si>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</si>
  <si>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</si>
  <si>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</si>
  <si>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</si>
  <si>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</si>
  <si>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</si>
  <si>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</si>
  <si>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</si>
  <si>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</si>
  <si>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</si>
  <si>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</si>
  <si>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</si>
  <si>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</si>
  <si>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</si>
  <si>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</si>
  <si>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</si>
  <si>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</si>
  <si>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</si>
  <si>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</si>
  <si>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</si>
  <si>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</si>
  <si>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</si>
  <si>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</si>
  <si>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</si>
  <si>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</si>
  <si>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</si>
  <si>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</si>
  <si>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</si>
  <si>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</si>
  <si>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</si>
  <si>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</si>
  <si>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</si>
  <si>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</si>
  <si>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</si>
  <si>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</si>
  <si>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</si>
  <si>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</si>
  <si>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</si>
  <si>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</si>
  <si>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</si>
  <si>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</si>
  <si>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</si>
  <si>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</si>
  <si>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</si>
  <si>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</si>
  <si>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</si>
  <si>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</si>
  <si>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</si>
  <si>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</si>
  <si>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</si>
  <si>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</si>
  <si>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</si>
  <si>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</si>
  <si>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</si>
  <si>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</si>
  <si>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</si>
  <si>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</si>
  <si>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</si>
  <si>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</si>
  <si>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</si>
  <si>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</si>
  <si>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</si>
  <si>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</si>
  <si>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</si>
  <si>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</si>
  <si>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</si>
  <si>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</si>
  <si>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</si>
  <si>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</si>
  <si>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</si>
  <si>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</si>
  <si>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</si>
  <si>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</si>
  <si>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</si>
  <si>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</si>
  <si>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</si>
  <si>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</si>
  <si>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</si>
  <si>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</si>
  <si>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</si>
  <si>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</si>
  <si>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</si>
  <si>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</si>
  <si>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</si>
  <si>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</si>
  <si>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</si>
  <si>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</si>
  <si>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</si>
  <si>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</si>
  <si>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</si>
  <si>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</si>
  <si>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</si>
  <si>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</si>
  <si>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</si>
  <si>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</si>
  <si>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</si>
  <si>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</si>
  <si>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</si>
  <si>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</si>
  <si>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</si>
  <si>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</si>
  <si>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</si>
  <si>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</si>
  <si>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</si>
  <si>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</si>
  <si>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</si>
  <si>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</si>
  <si>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</si>
  <si>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</si>
  <si>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</si>
  <si>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</si>
  <si>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</si>
  <si>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</si>
  <si>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</si>
  <si>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</si>
  <si>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</si>
  <si>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</si>
  <si>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</si>
  <si>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</si>
  <si>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</si>
  <si>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</si>
  <si>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</si>
  <si>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</si>
  <si>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</si>
  <si>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</si>
  <si>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</si>
  <si>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</si>
  <si>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</si>
  <si>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</si>
  <si>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</si>
  <si>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</si>
  <si>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</si>
  <si>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</si>
  <si>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</si>
  <si>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</si>
  <si>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</si>
  <si>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</si>
  <si>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</si>
  <si>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</si>
  <si>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</si>
  <si>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</si>
  <si>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</si>
  <si>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</si>
  <si>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</si>
  <si>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</si>
  <si>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</si>
  <si>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</si>
  <si>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</si>
  <si>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</si>
  <si>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</si>
  <si>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</si>
  <si>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</si>
  <si>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</si>
  <si>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</si>
  <si>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</si>
  <si>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</si>
  <si>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</si>
  <si>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</si>
  <si>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</si>
  <si>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</si>
  <si>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</si>
  <si>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</si>
  <si>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</si>
  <si>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</si>
  <si>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</si>
  <si>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</si>
  <si>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</si>
  <si>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</si>
  <si>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</si>
  <si>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</si>
  <si>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</si>
  <si>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</si>
  <si>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</si>
  <si>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</si>
  <si>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</si>
  <si>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</si>
  <si>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</si>
  <si>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</si>
  <si>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</si>
  <si>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</si>
  <si>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</si>
  <si>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</si>
  <si>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</si>
  <si>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</si>
  <si>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</si>
  <si>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</si>
  <si>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</si>
  <si>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</si>
  <si>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</si>
  <si>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</si>
  <si>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</si>
  <si>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</si>
  <si>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</si>
  <si>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</si>
  <si>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</si>
  <si>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</si>
  <si>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</si>
  <si>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</si>
  <si>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</si>
  <si>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</si>
  <si>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</si>
  <si>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</si>
  <si>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</si>
  <si>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</si>
  <si>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</si>
  <si>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</si>
  <si>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</si>
  <si>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</si>
  <si>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</si>
  <si>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</si>
  <si>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</si>
  <si>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</si>
  <si>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</si>
  <si>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</si>
  <si>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</si>
  <si>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</si>
  <si>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</si>
  <si>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</si>
  <si>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</si>
  <si>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</si>
  <si>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</si>
  <si>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</si>
  <si>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</si>
  <si>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</si>
  <si>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</si>
  <si>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</si>
  <si>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</si>
  <si>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</si>
  <si>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</si>
  <si>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</si>
  <si>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</si>
  <si>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</si>
  <si>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</si>
  <si>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</si>
  <si>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</si>
  <si>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</si>
  <si>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</si>
  <si>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</si>
  <si>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</si>
  <si>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</si>
  <si>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</si>
  <si>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</si>
  <si>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</si>
  <si>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</si>
  <si>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</si>
  <si>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</si>
  <si>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</si>
  <si>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</si>
  <si>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</si>
  <si>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</si>
  <si>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</si>
  <si>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</si>
  <si>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</si>
  <si>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</si>
  <si>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</si>
  <si>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</si>
  <si>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</si>
  <si>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</si>
  <si>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</si>
  <si>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</si>
  <si>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</si>
  <si>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</si>
  <si>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</si>
  <si>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</si>
  <si>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</si>
  <si>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</si>
  <si>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</si>
  <si>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</si>
  <si>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</si>
  <si>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</si>
  <si>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</si>
  <si>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</si>
  <si>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</si>
  <si>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</si>
  <si>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</si>
  <si>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</si>
  <si>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</si>
  <si>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</si>
  <si>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</si>
  <si>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</si>
  <si>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</si>
  <si>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</si>
  <si>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</si>
  <si>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</si>
  <si>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</si>
  <si>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</si>
  <si>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</si>
  <si>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</si>
  <si>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</si>
  <si>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</si>
  <si>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</si>
  <si>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</si>
  <si>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</si>
  <si>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</si>
  <si>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</si>
  <si>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</si>
  <si>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</si>
  <si>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</si>
  <si>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</si>
  <si>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</si>
  <si>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</si>
  <si>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</si>
  <si>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</si>
  <si>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</si>
  <si>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</si>
  <si>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</si>
  <si>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</si>
  <si>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</si>
  <si>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</si>
  <si>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</si>
  <si>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</si>
  <si>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</si>
  <si>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</si>
  <si>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</si>
  <si>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</si>
  <si>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</si>
  <si>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</si>
  <si>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</si>
  <si>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</si>
  <si>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</si>
  <si>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</si>
  <si>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</si>
  <si>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</si>
  <si>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</si>
  <si>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</si>
  <si>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</si>
  <si>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</si>
  <si>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</si>
  <si>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</si>
  <si>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</si>
  <si>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</si>
  <si>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</si>
  <si>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</si>
  <si>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</si>
  <si>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</si>
  <si>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</si>
  <si>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</si>
  <si>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</si>
  <si>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</si>
  <si>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</si>
  <si>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</si>
  <si>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</si>
  <si>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</si>
  <si>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</si>
  <si>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</si>
  <si>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</si>
  <si>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</si>
  <si>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</si>
  <si>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</si>
  <si>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</si>
  <si>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</si>
  <si>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</si>
  <si>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</si>
  <si>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</si>
  <si>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</si>
  <si>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</si>
  <si>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</si>
  <si>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</si>
  <si>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</si>
  <si>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</si>
  <si>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</si>
  <si>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</si>
  <si>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</si>
  <si>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</si>
  <si>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</si>
  <si>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</si>
  <si>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</si>
  <si>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</si>
  <si>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</si>
  <si>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</si>
  <si>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</si>
  <si>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</si>
  <si>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</si>
  <si>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</si>
  <si>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</si>
  <si>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</si>
  <si>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</si>
  <si>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</si>
  <si>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</si>
  <si>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</si>
  <si>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</si>
  <si>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</si>
  <si>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</si>
  <si>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</si>
  <si>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</si>
  <si>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</si>
  <si>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</si>
  <si>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</si>
  <si>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</si>
  <si>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</si>
  <si>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</si>
  <si>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</si>
  <si>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</si>
  <si>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</si>
  <si>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</si>
  <si>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</si>
  <si>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</si>
  <si>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</si>
  <si>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</si>
  <si>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</si>
  <si>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</si>
  <si>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</si>
  <si>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</si>
  <si>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</si>
  <si>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</si>
  <si>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</si>
  <si>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</si>
  <si>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</si>
  <si>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</si>
  <si>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</si>
  <si>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</si>
  <si>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</si>
  <si>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</si>
  <si>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</si>
  <si>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</si>
  <si>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</si>
  <si>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</si>
  <si>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</si>
  <si>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</si>
  <si>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</si>
  <si>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</si>
  <si>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</si>
  <si>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</si>
  <si>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</si>
  <si>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</si>
  <si>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</si>
  <si>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</si>
  <si>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</si>
  <si>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</si>
  <si>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</si>
  <si>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</si>
  <si>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</si>
  <si>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</si>
  <si>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</si>
  <si>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</si>
  <si>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</si>
  <si>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</si>
  <si>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</si>
  <si>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</si>
  <si>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</si>
  <si>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</si>
  <si>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</si>
  <si>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</si>
  <si>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</si>
  <si>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</si>
  <si>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</si>
  <si>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</si>
  <si>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</si>
  <si>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</si>
  <si>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</si>
  <si>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</si>
  <si>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</si>
  <si>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</si>
  <si>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</si>
  <si>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</si>
  <si>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</si>
  <si>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</si>
  <si>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</si>
  <si>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</si>
  <si>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</si>
  <si>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</si>
  <si>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</si>
  <si>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</si>
  <si>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</si>
  <si>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</si>
  <si>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</si>
  <si>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</si>
  <si>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</si>
  <si>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</si>
  <si>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</si>
  <si>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</si>
  <si>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</si>
  <si>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</si>
  <si>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</si>
  <si>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</si>
  <si>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</si>
  <si>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</si>
  <si>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</si>
  <si>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</si>
  <si>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</si>
  <si>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</si>
  <si>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</si>
  <si>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</si>
  <si>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</si>
  <si>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</si>
  <si>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</si>
  <si>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</si>
  <si>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</si>
  <si>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</si>
  <si>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</si>
  <si>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</si>
  <si>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</si>
  <si>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</si>
  <si>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</si>
  <si>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</si>
  <si>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</si>
  <si>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</si>
  <si>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</si>
  <si>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</si>
  <si>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</si>
  <si>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</si>
  <si>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</si>
  <si>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</si>
  <si>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</si>
  <si>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</si>
  <si>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</si>
  <si>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</si>
  <si>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</si>
  <si>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</si>
  <si>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</si>
  <si>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</si>
  <si>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</si>
  <si>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</si>
  <si>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</si>
  <si>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</si>
  <si>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</si>
  <si>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</si>
  <si>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</si>
  <si>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</si>
  <si>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</si>
  <si>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</si>
  <si>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</si>
  <si>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</si>
  <si>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</si>
  <si>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</si>
  <si>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</si>
  <si>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</si>
  <si>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</si>
  <si>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</si>
  <si>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</si>
  <si>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</si>
  <si>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</si>
  <si>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</si>
  <si>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</si>
  <si>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</si>
  <si>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</si>
  <si>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</si>
  <si>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</si>
  <si>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</si>
  <si>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</si>
  <si>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</si>
  <si>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</si>
  <si>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</si>
  <si>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</si>
  <si>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</si>
  <si>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</si>
  <si>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</si>
  <si>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</si>
  <si>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</si>
  <si>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</si>
  <si>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</si>
  <si>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</si>
  <si>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</si>
  <si>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</si>
  <si>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</si>
  <si>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</si>
  <si>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</si>
  <si>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</si>
  <si>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</si>
  <si>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</si>
  <si>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</si>
  <si>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</si>
  <si>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</si>
  <si>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</si>
  <si>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</si>
  <si>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</si>
  <si>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</si>
  <si>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</si>
  <si>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</si>
  <si>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</si>
  <si>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</si>
  <si>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</si>
  <si>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</si>
  <si>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</si>
  <si>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</si>
  <si>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</si>
  <si>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</si>
  <si>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</si>
  <si>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</si>
  <si>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</si>
  <si>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</si>
  <si>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</si>
  <si>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</si>
  <si>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</si>
  <si>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</si>
  <si>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</si>
  <si>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</si>
  <si>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</si>
  <si>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</si>
  <si>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</si>
  <si>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</si>
  <si>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</si>
  <si>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</si>
  <si>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</si>
  <si>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</si>
  <si>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</si>
  <si>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</si>
  <si>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</si>
  <si>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</si>
  <si>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</si>
  <si>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</si>
  <si>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</si>
  <si>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</si>
  <si>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</si>
  <si>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</si>
  <si>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</si>
  <si>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</si>
  <si>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</si>
  <si>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</si>
  <si>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</si>
  <si>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</si>
  <si>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</si>
  <si>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</si>
  <si>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</si>
  <si>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</si>
  <si>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</si>
  <si>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</si>
  <si>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</si>
  <si>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</si>
  <si>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</si>
  <si>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</si>
  <si>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</si>
  <si>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</si>
  <si>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</si>
  <si>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</si>
  <si>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</si>
  <si>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</si>
  <si>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</si>
  <si>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</si>
  <si>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</si>
  <si>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</si>
  <si>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</si>
  <si>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</si>
  <si>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</si>
  <si>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</si>
  <si>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</si>
  <si>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</si>
  <si>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</si>
  <si>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</si>
  <si>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</si>
  <si>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</si>
  <si>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</si>
  <si>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</si>
  <si>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</si>
  <si>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</si>
  <si>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</si>
  <si>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</si>
  <si>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</si>
  <si>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</si>
  <si>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</si>
  <si>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</si>
  <si>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</si>
  <si>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</si>
  <si>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</si>
  <si>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</si>
  <si>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</si>
  <si>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</si>
  <si>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</si>
  <si>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</si>
  <si>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</si>
  <si>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</si>
  <si>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</si>
  <si>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</si>
  <si>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</si>
  <si>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</si>
  <si>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</si>
  <si>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</si>
  <si>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</si>
  <si>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</si>
  <si>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</si>
  <si>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</si>
  <si>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</si>
  <si>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</si>
  <si>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</si>
  <si>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</si>
  <si>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</si>
  <si>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</si>
  <si>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</si>
  <si>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</si>
  <si>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</si>
  <si>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</si>
  <si>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</si>
  <si>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</si>
  <si>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</si>
  <si>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</si>
  <si>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</si>
  <si>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</si>
  <si>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</si>
  <si>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</si>
  <si>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</si>
  <si>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</si>
  <si>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</si>
  <si>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</si>
  <si>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</si>
  <si>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</si>
  <si>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</si>
  <si>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</si>
  <si>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</si>
  <si>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</si>
  <si>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</si>
  <si>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</si>
  <si>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</si>
  <si>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</si>
  <si>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</si>
  <si>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</si>
  <si>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</si>
  <si>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 xml:space="preserve"> Maintenance Revenue 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</si>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</sst>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-6882924.0229368499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-2638203.1896035168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-123180667.89166668</c:v>
                </c:pt>
                <c:pt idx="14">
                  <c:v>-133851480.18333335</c:v>
                </c:pt>
                <c:pt idx="15">
                  <c:v>-144505737.47500002</c:v>
                </c:pt>
                <c:pt idx="16">
                  <c:v>-155179559.76666668</c:v>
                </c:pt>
                <c:pt idx="17">
                  <c:v>-165821412.05833334</c:v>
                </c:pt>
                <c:pt idx="18">
                  <c:v>-176451969.34999999</c:v>
                </c:pt>
                <c:pt idx="19">
                  <c:v>-186116398.30833334</c:v>
                </c:pt>
                <c:pt idx="20">
                  <c:v>-195765177.26666668</c:v>
                </c:pt>
                <c:pt idx="21">
                  <c:v>-205443096.22500002</c:v>
                </c:pt>
                <c:pt idx="22">
                  <c:v>-215139530.18333337</c:v>
                </c:pt>
                <c:pt idx="23">
                  <c:v>-224817449.14166671</c:v>
                </c:pt>
                <c:pt idx="24">
                  <c:v>-234551928.10000005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-123859251.22499998</c:v>
                </c:pt>
                <c:pt idx="14">
                  <c:v>-134744421.84999996</c:v>
                </c:pt>
                <c:pt idx="15">
                  <c:v>-145451037.47499996</c:v>
                </c:pt>
                <c:pt idx="16">
                  <c:v>-156159218.09999996</c:v>
                </c:pt>
                <c:pt idx="17">
                  <c:v>-166889428.72499996</c:v>
                </c:pt>
                <c:pt idx="18">
                  <c:v>-177500344.34999996</c:v>
                </c:pt>
                <c:pt idx="19">
                  <c:v>-187098014.97499996</c:v>
                </c:pt>
                <c:pt idx="20">
                  <c:v>-196727035.59999996</c:v>
                </c:pt>
                <c:pt idx="21">
                  <c:v>-206295196.22499996</c:v>
                </c:pt>
                <c:pt idx="22">
                  <c:v>-215989871.84999996</c:v>
                </c:pt>
                <c:pt idx="23">
                  <c:v>-225546032.47499996</c:v>
                </c:pt>
                <c:pt idx="24">
                  <c:v>-235254753.09999996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-10738467.291666666</c:v>
                </c:pt>
                <c:pt idx="14">
                  <c:v>-10670812.291666666</c:v>
                </c:pt>
                <c:pt idx="15">
                  <c:v>-10654257.291666666</c:v>
                </c:pt>
                <c:pt idx="16">
                  <c:v>-10673822.291666666</c:v>
                </c:pt>
                <c:pt idx="17">
                  <c:v>-10641852.291666666</c:v>
                </c:pt>
                <c:pt idx="18">
                  <c:v>-10630557.291666666</c:v>
                </c:pt>
                <c:pt idx="19">
                  <c:v>-9664428.958333334</c:v>
                </c:pt>
                <c:pt idx="20">
                  <c:v>-9648778.958333334</c:v>
                </c:pt>
                <c:pt idx="21">
                  <c:v>-9677918.958333334</c:v>
                </c:pt>
                <c:pt idx="22">
                  <c:v>-9696433.958333334</c:v>
                </c:pt>
                <c:pt idx="23">
                  <c:v>-9677918.958333334</c:v>
                </c:pt>
                <c:pt idx="24">
                  <c:v>-9734478.958333334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-123180667.89166668</c:v>
                </c:pt>
                <c:pt idx="14">
                  <c:v>-133851480.18333335</c:v>
                </c:pt>
                <c:pt idx="15">
                  <c:v>-144505737.47500002</c:v>
                </c:pt>
                <c:pt idx="16">
                  <c:v>-155179559.76666668</c:v>
                </c:pt>
                <c:pt idx="17">
                  <c:v>-165821412.05833334</c:v>
                </c:pt>
                <c:pt idx="18">
                  <c:v>-176451969.34999999</c:v>
                </c:pt>
                <c:pt idx="19">
                  <c:v>-186116398.30833334</c:v>
                </c:pt>
                <c:pt idx="20">
                  <c:v>-195765177.26666668</c:v>
                </c:pt>
                <c:pt idx="21">
                  <c:v>-205443096.22500002</c:v>
                </c:pt>
                <c:pt idx="22">
                  <c:v>-215139530.18333337</c:v>
                </c:pt>
                <c:pt idx="23">
                  <c:v>-224817449.14166671</c:v>
                </c:pt>
                <c:pt idx="24">
                  <c:v>-234551928.10000005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-11065205.625</c:v>
                </c:pt>
                <c:pt idx="14">
                  <c:v>-10885170.625</c:v>
                </c:pt>
                <c:pt idx="15">
                  <c:v>-10706615.625</c:v>
                </c:pt>
                <c:pt idx="16">
                  <c:v>-10708180.625</c:v>
                </c:pt>
                <c:pt idx="17">
                  <c:v>-10730210.625</c:v>
                </c:pt>
                <c:pt idx="18">
                  <c:v>-10610915.625</c:v>
                </c:pt>
                <c:pt idx="19">
                  <c:v>-9597670.625</c:v>
                </c:pt>
                <c:pt idx="20">
                  <c:v>-9629020.625</c:v>
                </c:pt>
                <c:pt idx="21">
                  <c:v>-9568160.625</c:v>
                </c:pt>
                <c:pt idx="22">
                  <c:v>-9694675.625</c:v>
                </c:pt>
                <c:pt idx="23">
                  <c:v>-9556160.625</c:v>
                </c:pt>
                <c:pt idx="24">
                  <c:v>-9708720.625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-123859251.22499998</c:v>
                </c:pt>
                <c:pt idx="14">
                  <c:v>-134744421.84999996</c:v>
                </c:pt>
                <c:pt idx="15">
                  <c:v>-145451037.47499996</c:v>
                </c:pt>
                <c:pt idx="16">
                  <c:v>-156159218.09999996</c:v>
                </c:pt>
                <c:pt idx="17">
                  <c:v>-166889428.72499996</c:v>
                </c:pt>
                <c:pt idx="18">
                  <c:v>-177500344.34999996</c:v>
                </c:pt>
                <c:pt idx="19">
                  <c:v>-187098014.97499996</c:v>
                </c:pt>
                <c:pt idx="20">
                  <c:v>-196727035.59999996</c:v>
                </c:pt>
                <c:pt idx="21">
                  <c:v>-206295196.22499996</c:v>
                </c:pt>
                <c:pt idx="22">
                  <c:v>-215989871.84999996</c:v>
                </c:pt>
                <c:pt idx="23">
                  <c:v>-225546032.47499996</c:v>
                </c:pt>
                <c:pt idx="24">
                  <c:v>-235254753.09999996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52834690.099999964</c:v>
                </c:pt>
                <c:pt idx="12">
                  <c:v>43365172.499999963</c:v>
                </c:pt>
                <c:pt idx="13">
                  <c:v>32299966.874999963</c:v>
                </c:pt>
                <c:pt idx="14">
                  <c:v>21414796.249999963</c:v>
                </c:pt>
                <c:pt idx="15">
                  <c:v>10708180.624999963</c:v>
                </c:pt>
                <c:pt idx="16">
                  <c:v>-3.7252902984619141E-8</c:v>
                </c:pt>
                <c:pt idx="17">
                  <c:v>-10730210.625000037</c:v>
                </c:pt>
                <c:pt idx="18">
                  <c:v>-21341126.250000037</c:v>
                </c:pt>
                <c:pt idx="19">
                  <c:v>-30938796.875000037</c:v>
                </c:pt>
                <c:pt idx="20">
                  <c:v>-40567817.500000037</c:v>
                </c:pt>
                <c:pt idx="21">
                  <c:v>-50135978.125000037</c:v>
                </c:pt>
                <c:pt idx="22">
                  <c:v>-59830653.750000037</c:v>
                </c:pt>
                <c:pt idx="23">
                  <c:v>-69386814.37500003</c:v>
                </c:pt>
                <c:pt idx="24">
                  <c:v>-79095535.00000003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288000</c:v>
                </c:pt>
                <c:pt idx="13">
                  <c:v>468000</c:v>
                </c:pt>
                <c:pt idx="14">
                  <c:v>522000</c:v>
                </c:pt>
                <c:pt idx="15">
                  <c:v>522000</c:v>
                </c:pt>
                <c:pt idx="16">
                  <c:v>576000</c:v>
                </c:pt>
                <c:pt idx="17">
                  <c:v>630000</c:v>
                </c:pt>
                <c:pt idx="18">
                  <c:v>522000</c:v>
                </c:pt>
                <c:pt idx="19">
                  <c:v>576000</c:v>
                </c:pt>
                <c:pt idx="20">
                  <c:v>468000</c:v>
                </c:pt>
                <c:pt idx="21">
                  <c:v>468000</c:v>
                </c:pt>
                <c:pt idx="22">
                  <c:v>468000</c:v>
                </c:pt>
                <c:pt idx="23">
                  <c:v>288000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6930047.5</c:v>
                </c:pt>
                <c:pt idx="49">
                  <c:v>11257000</c:v>
                </c:pt>
                <c:pt idx="50">
                  <c:v>12555127.5</c:v>
                </c:pt>
                <c:pt idx="51">
                  <c:v>12555637.5</c:v>
                </c:pt>
                <c:pt idx="52">
                  <c:v>13860640</c:v>
                </c:pt>
                <c:pt idx="53">
                  <c:v>15158925</c:v>
                </c:pt>
                <c:pt idx="54">
                  <c:v>12555637.5</c:v>
                </c:pt>
                <c:pt idx="55">
                  <c:v>13860640</c:v>
                </c:pt>
                <c:pt idx="56">
                  <c:v>11257307.5</c:v>
                </c:pt>
                <c:pt idx="57">
                  <c:v>11257307.5</c:v>
                </c:pt>
                <c:pt idx="58">
                  <c:v>11257307.5</c:v>
                </c:pt>
                <c:pt idx="59">
                  <c:v>6930285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88000</c:v>
                </c:pt>
                <c:pt idx="13">
                  <c:v>143000</c:v>
                </c:pt>
                <c:pt idx="14">
                  <c:v>159500</c:v>
                </c:pt>
                <c:pt idx="15">
                  <c:v>159500</c:v>
                </c:pt>
                <c:pt idx="16">
                  <c:v>176000</c:v>
                </c:pt>
                <c:pt idx="17">
                  <c:v>192500</c:v>
                </c:pt>
                <c:pt idx="18">
                  <c:v>159500</c:v>
                </c:pt>
                <c:pt idx="19">
                  <c:v>176000</c:v>
                </c:pt>
                <c:pt idx="20">
                  <c:v>143000</c:v>
                </c:pt>
                <c:pt idx="21">
                  <c:v>143000</c:v>
                </c:pt>
                <c:pt idx="22">
                  <c:v>143000</c:v>
                </c:pt>
                <c:pt idx="23">
                  <c:v>88000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6888431.2000000002</c:v>
                </c:pt>
                <c:pt idx="49">
                  <c:v>11190161.699999999</c:v>
                </c:pt>
                <c:pt idx="50">
                  <c:v>12480722.6</c:v>
                </c:pt>
                <c:pt idx="51">
                  <c:v>12481232.6</c:v>
                </c:pt>
                <c:pt idx="52">
                  <c:v>13777407.4</c:v>
                </c:pt>
                <c:pt idx="53">
                  <c:v>15068125.800000001</c:v>
                </c:pt>
                <c:pt idx="54">
                  <c:v>12481232.6</c:v>
                </c:pt>
                <c:pt idx="55">
                  <c:v>13777407.4</c:v>
                </c:pt>
                <c:pt idx="56">
                  <c:v>11190469.199999999</c:v>
                </c:pt>
                <c:pt idx="57">
                  <c:v>11190469.199999999</c:v>
                </c:pt>
                <c:pt idx="58">
                  <c:v>11190469.199999999</c:v>
                </c:pt>
                <c:pt idx="59">
                  <c:v>6888668.7000000002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117333.33333333333</c:v>
                </c:pt>
                <c:pt idx="13">
                  <c:v>190666.66666666666</c:v>
                </c:pt>
                <c:pt idx="14">
                  <c:v>212666.66666666666</c:v>
                </c:pt>
                <c:pt idx="15">
                  <c:v>212666.66666666666</c:v>
                </c:pt>
                <c:pt idx="16">
                  <c:v>234666.66666666666</c:v>
                </c:pt>
                <c:pt idx="17">
                  <c:v>256666.66666666666</c:v>
                </c:pt>
                <c:pt idx="18">
                  <c:v>638000</c:v>
                </c:pt>
                <c:pt idx="19">
                  <c:v>704000</c:v>
                </c:pt>
                <c:pt idx="20">
                  <c:v>572000</c:v>
                </c:pt>
                <c:pt idx="21">
                  <c:v>572000</c:v>
                </c:pt>
                <c:pt idx="22">
                  <c:v>572000</c:v>
                </c:pt>
                <c:pt idx="23">
                  <c:v>352000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264000</c:v>
                </c:pt>
                <c:pt idx="11">
                  <c:v>528000</c:v>
                </c:pt>
                <c:pt idx="12">
                  <c:v>852000</c:v>
                </c:pt>
                <c:pt idx="13">
                  <c:v>1008000</c:v>
                </c:pt>
                <c:pt idx="14">
                  <c:v>1080000</c:v>
                </c:pt>
                <c:pt idx="15">
                  <c:v>1152000</c:v>
                </c:pt>
                <c:pt idx="16">
                  <c:v>1152000</c:v>
                </c:pt>
                <c:pt idx="17">
                  <c:v>1152000</c:v>
                </c:pt>
                <c:pt idx="18">
                  <c:v>1044000</c:v>
                </c:pt>
                <c:pt idx="19">
                  <c:v>1008000</c:v>
                </c:pt>
                <c:pt idx="20">
                  <c:v>936000</c:v>
                </c:pt>
                <c:pt idx="21">
                  <c:v>816000</c:v>
                </c:pt>
                <c:pt idx="22">
                  <c:v>852000</c:v>
                </c:pt>
                <c:pt idx="23">
                  <c:v>1104000</c:v>
                </c:pt>
                <c:pt idx="24">
                  <c:v>1548000</c:v>
                </c:pt>
                <c:pt idx="25">
                  <c:v>1876800</c:v>
                </c:pt>
                <c:pt idx="26">
                  <c:v>2027500</c:v>
                </c:pt>
                <c:pt idx="27">
                  <c:v>2178200</c:v>
                </c:pt>
                <c:pt idx="28">
                  <c:v>2178200</c:v>
                </c:pt>
                <c:pt idx="29">
                  <c:v>2178200</c:v>
                </c:pt>
                <c:pt idx="30">
                  <c:v>1945300</c:v>
                </c:pt>
                <c:pt idx="31">
                  <c:v>1863100</c:v>
                </c:pt>
                <c:pt idx="32">
                  <c:v>1712400</c:v>
                </c:pt>
                <c:pt idx="33">
                  <c:v>1465800</c:v>
                </c:pt>
                <c:pt idx="34">
                  <c:v>1246600</c:v>
                </c:pt>
                <c:pt idx="35">
                  <c:v>1287700</c:v>
                </c:pt>
                <c:pt idx="36">
                  <c:v>1657600</c:v>
                </c:pt>
                <c:pt idx="37">
                  <c:v>1662600</c:v>
                </c:pt>
                <c:pt idx="38">
                  <c:v>1665000</c:v>
                </c:pt>
                <c:pt idx="39">
                  <c:v>1667400</c:v>
                </c:pt>
                <c:pt idx="40">
                  <c:v>1667400</c:v>
                </c:pt>
                <c:pt idx="41">
                  <c:v>1667400</c:v>
                </c:pt>
                <c:pt idx="42">
                  <c:v>1663800</c:v>
                </c:pt>
                <c:pt idx="43">
                  <c:v>1662600</c:v>
                </c:pt>
                <c:pt idx="44">
                  <c:v>1660200</c:v>
                </c:pt>
                <c:pt idx="45">
                  <c:v>1656400</c:v>
                </c:pt>
                <c:pt idx="46">
                  <c:v>1653000</c:v>
                </c:pt>
                <c:pt idx="47">
                  <c:v>1653600</c:v>
                </c:pt>
                <c:pt idx="48">
                  <c:v>1659200</c:v>
                </c:pt>
                <c:pt idx="49">
                  <c:v>1663880</c:v>
                </c:pt>
                <c:pt idx="50">
                  <c:v>1666220</c:v>
                </c:pt>
                <c:pt idx="51">
                  <c:v>1668560</c:v>
                </c:pt>
                <c:pt idx="52">
                  <c:v>1668560</c:v>
                </c:pt>
                <c:pt idx="53">
                  <c:v>1668560</c:v>
                </c:pt>
                <c:pt idx="54">
                  <c:v>1665140</c:v>
                </c:pt>
                <c:pt idx="55">
                  <c:v>1664060</c:v>
                </c:pt>
                <c:pt idx="56">
                  <c:v>1661720</c:v>
                </c:pt>
                <c:pt idx="57">
                  <c:v>1658120</c:v>
                </c:pt>
                <c:pt idx="58">
                  <c:v>1738580</c:v>
                </c:pt>
                <c:pt idx="59">
                  <c:v>1819040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348000</c:v>
                </c:pt>
                <c:pt idx="13">
                  <c:v>384000</c:v>
                </c:pt>
                <c:pt idx="14">
                  <c:v>420000</c:v>
                </c:pt>
                <c:pt idx="15">
                  <c:v>348000</c:v>
                </c:pt>
                <c:pt idx="16">
                  <c:v>384000</c:v>
                </c:pt>
                <c:pt idx="17">
                  <c:v>312000</c:v>
                </c:pt>
                <c:pt idx="18">
                  <c:v>312000</c:v>
                </c:pt>
                <c:pt idx="19">
                  <c:v>312000</c:v>
                </c:pt>
                <c:pt idx="20">
                  <c:v>192000</c:v>
                </c:pt>
                <c:pt idx="21">
                  <c:v>348000</c:v>
                </c:pt>
                <c:pt idx="22">
                  <c:v>564000</c:v>
                </c:pt>
                <c:pt idx="23">
                  <c:v>636000</c:v>
                </c:pt>
                <c:pt idx="24">
                  <c:v>726100</c:v>
                </c:pt>
                <c:pt idx="25">
                  <c:v>794600</c:v>
                </c:pt>
                <c:pt idx="26">
                  <c:v>876800</c:v>
                </c:pt>
                <c:pt idx="27">
                  <c:v>726100</c:v>
                </c:pt>
                <c:pt idx="28">
                  <c:v>794600</c:v>
                </c:pt>
                <c:pt idx="29">
                  <c:v>643900</c:v>
                </c:pt>
                <c:pt idx="30">
                  <c:v>643900</c:v>
                </c:pt>
                <c:pt idx="31">
                  <c:v>643900</c:v>
                </c:pt>
                <c:pt idx="32">
                  <c:v>397300</c:v>
                </c:pt>
                <c:pt idx="33">
                  <c:v>424700</c:v>
                </c:pt>
                <c:pt idx="34">
                  <c:v>685000</c:v>
                </c:pt>
                <c:pt idx="35">
                  <c:v>767200</c:v>
                </c:pt>
                <c:pt idx="36">
                  <c:v>11200</c:v>
                </c:pt>
                <c:pt idx="37">
                  <c:v>12400</c:v>
                </c:pt>
                <c:pt idx="38">
                  <c:v>13600</c:v>
                </c:pt>
                <c:pt idx="39">
                  <c:v>11200</c:v>
                </c:pt>
                <c:pt idx="40">
                  <c:v>12400</c:v>
                </c:pt>
                <c:pt idx="41">
                  <c:v>10000</c:v>
                </c:pt>
                <c:pt idx="42">
                  <c:v>10000</c:v>
                </c:pt>
                <c:pt idx="43">
                  <c:v>10000</c:v>
                </c:pt>
                <c:pt idx="44">
                  <c:v>6200</c:v>
                </c:pt>
                <c:pt idx="45">
                  <c:v>6600</c:v>
                </c:pt>
                <c:pt idx="46">
                  <c:v>10600</c:v>
                </c:pt>
                <c:pt idx="47">
                  <c:v>11800</c:v>
                </c:pt>
                <c:pt idx="48">
                  <c:v>10620</c:v>
                </c:pt>
                <c:pt idx="49">
                  <c:v>11880</c:v>
                </c:pt>
                <c:pt idx="50">
                  <c:v>12960</c:v>
                </c:pt>
                <c:pt idx="51">
                  <c:v>10620</c:v>
                </c:pt>
                <c:pt idx="52">
                  <c:v>11880</c:v>
                </c:pt>
                <c:pt idx="53">
                  <c:v>9540</c:v>
                </c:pt>
                <c:pt idx="54">
                  <c:v>9540</c:v>
                </c:pt>
                <c:pt idx="55">
                  <c:v>9540</c:v>
                </c:pt>
                <c:pt idx="56">
                  <c:v>5940</c:v>
                </c:pt>
                <c:pt idx="57">
                  <c:v>90000</c:v>
                </c:pt>
                <c:pt idx="58">
                  <c:v>90000</c:v>
                </c:pt>
                <c:pt idx="59">
                  <c:v>117000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192000</c:v>
                </c:pt>
                <c:pt idx="13">
                  <c:v>312000</c:v>
                </c:pt>
                <c:pt idx="14">
                  <c:v>348000</c:v>
                </c:pt>
                <c:pt idx="15">
                  <c:v>348000</c:v>
                </c:pt>
                <c:pt idx="16">
                  <c:v>384000</c:v>
                </c:pt>
                <c:pt idx="17">
                  <c:v>420000</c:v>
                </c:pt>
                <c:pt idx="18">
                  <c:v>348000</c:v>
                </c:pt>
                <c:pt idx="19">
                  <c:v>384000</c:v>
                </c:pt>
                <c:pt idx="20">
                  <c:v>312000</c:v>
                </c:pt>
                <c:pt idx="21">
                  <c:v>312000</c:v>
                </c:pt>
                <c:pt idx="22">
                  <c:v>312000</c:v>
                </c:pt>
                <c:pt idx="23">
                  <c:v>192000</c:v>
                </c:pt>
                <c:pt idx="24">
                  <c:v>397300</c:v>
                </c:pt>
                <c:pt idx="25">
                  <c:v>643900</c:v>
                </c:pt>
                <c:pt idx="26">
                  <c:v>726100</c:v>
                </c:pt>
                <c:pt idx="27">
                  <c:v>726100</c:v>
                </c:pt>
                <c:pt idx="28">
                  <c:v>794600</c:v>
                </c:pt>
                <c:pt idx="29">
                  <c:v>876800</c:v>
                </c:pt>
                <c:pt idx="30">
                  <c:v>726100</c:v>
                </c:pt>
                <c:pt idx="31">
                  <c:v>794600</c:v>
                </c:pt>
                <c:pt idx="32">
                  <c:v>643900</c:v>
                </c:pt>
                <c:pt idx="33">
                  <c:v>643900</c:v>
                </c:pt>
                <c:pt idx="34">
                  <c:v>643900</c:v>
                </c:pt>
                <c:pt idx="35">
                  <c:v>397300</c:v>
                </c:pt>
                <c:pt idx="36">
                  <c:v>6200</c:v>
                </c:pt>
                <c:pt idx="37">
                  <c:v>10000</c:v>
                </c:pt>
                <c:pt idx="38">
                  <c:v>11200</c:v>
                </c:pt>
                <c:pt idx="39">
                  <c:v>11200</c:v>
                </c:pt>
                <c:pt idx="40">
                  <c:v>12400</c:v>
                </c:pt>
                <c:pt idx="41">
                  <c:v>13600</c:v>
                </c:pt>
                <c:pt idx="42">
                  <c:v>11200</c:v>
                </c:pt>
                <c:pt idx="43">
                  <c:v>12400</c:v>
                </c:pt>
                <c:pt idx="44">
                  <c:v>10000</c:v>
                </c:pt>
                <c:pt idx="45">
                  <c:v>10000</c:v>
                </c:pt>
                <c:pt idx="46">
                  <c:v>10000</c:v>
                </c:pt>
                <c:pt idx="47">
                  <c:v>6200</c:v>
                </c:pt>
                <c:pt idx="48">
                  <c:v>5940</c:v>
                </c:pt>
                <c:pt idx="49">
                  <c:v>9540</c:v>
                </c:pt>
                <c:pt idx="50">
                  <c:v>10620</c:v>
                </c:pt>
                <c:pt idx="51">
                  <c:v>10620</c:v>
                </c:pt>
                <c:pt idx="52">
                  <c:v>11880</c:v>
                </c:pt>
                <c:pt idx="53">
                  <c:v>12960</c:v>
                </c:pt>
                <c:pt idx="54">
                  <c:v>10620</c:v>
                </c:pt>
                <c:pt idx="55">
                  <c:v>11880</c:v>
                </c:pt>
                <c:pt idx="56">
                  <c:v>9540</c:v>
                </c:pt>
                <c:pt idx="57">
                  <c:v>9540</c:v>
                </c:pt>
                <c:pt idx="58">
                  <c:v>9540</c:v>
                </c:pt>
                <c:pt idx="59">
                  <c:v>5940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264000</c:v>
                </c:pt>
                <c:pt idx="10">
                  <c:v>528000</c:v>
                </c:pt>
                <c:pt idx="11">
                  <c:v>852000</c:v>
                </c:pt>
                <c:pt idx="12">
                  <c:v>1008000</c:v>
                </c:pt>
                <c:pt idx="13">
                  <c:v>1080000</c:v>
                </c:pt>
                <c:pt idx="14">
                  <c:v>1152000</c:v>
                </c:pt>
                <c:pt idx="15">
                  <c:v>1152000</c:v>
                </c:pt>
                <c:pt idx="16">
                  <c:v>1152000</c:v>
                </c:pt>
                <c:pt idx="17">
                  <c:v>1044000</c:v>
                </c:pt>
                <c:pt idx="18">
                  <c:v>1008000</c:v>
                </c:pt>
                <c:pt idx="19">
                  <c:v>936000</c:v>
                </c:pt>
                <c:pt idx="20">
                  <c:v>816000</c:v>
                </c:pt>
                <c:pt idx="21">
                  <c:v>852000</c:v>
                </c:pt>
                <c:pt idx="22">
                  <c:v>1104000</c:v>
                </c:pt>
                <c:pt idx="23">
                  <c:v>1548000</c:v>
                </c:pt>
                <c:pt idx="24">
                  <c:v>1876800</c:v>
                </c:pt>
                <c:pt idx="25">
                  <c:v>2027500</c:v>
                </c:pt>
                <c:pt idx="26">
                  <c:v>2178200</c:v>
                </c:pt>
                <c:pt idx="27">
                  <c:v>2178200</c:v>
                </c:pt>
                <c:pt idx="28">
                  <c:v>2178200</c:v>
                </c:pt>
                <c:pt idx="29">
                  <c:v>1945300</c:v>
                </c:pt>
                <c:pt idx="30">
                  <c:v>1863100</c:v>
                </c:pt>
                <c:pt idx="31">
                  <c:v>1712400</c:v>
                </c:pt>
                <c:pt idx="32">
                  <c:v>1465800</c:v>
                </c:pt>
                <c:pt idx="33">
                  <c:v>1246600</c:v>
                </c:pt>
                <c:pt idx="34">
                  <c:v>1287700</c:v>
                </c:pt>
                <c:pt idx="35">
                  <c:v>1657600</c:v>
                </c:pt>
                <c:pt idx="36">
                  <c:v>1662600</c:v>
                </c:pt>
                <c:pt idx="37">
                  <c:v>1665000</c:v>
                </c:pt>
                <c:pt idx="38">
                  <c:v>1667400</c:v>
                </c:pt>
                <c:pt idx="39">
                  <c:v>1667400</c:v>
                </c:pt>
                <c:pt idx="40">
                  <c:v>1667400</c:v>
                </c:pt>
                <c:pt idx="41">
                  <c:v>1663800</c:v>
                </c:pt>
                <c:pt idx="42">
                  <c:v>1662600</c:v>
                </c:pt>
                <c:pt idx="43">
                  <c:v>1660200</c:v>
                </c:pt>
                <c:pt idx="44">
                  <c:v>1656400</c:v>
                </c:pt>
                <c:pt idx="45">
                  <c:v>1653000</c:v>
                </c:pt>
                <c:pt idx="46">
                  <c:v>1653600</c:v>
                </c:pt>
                <c:pt idx="47">
                  <c:v>1659200</c:v>
                </c:pt>
                <c:pt idx="48">
                  <c:v>1663880</c:v>
                </c:pt>
                <c:pt idx="49">
                  <c:v>1666220</c:v>
                </c:pt>
                <c:pt idx="50">
                  <c:v>1668560</c:v>
                </c:pt>
                <c:pt idx="51">
                  <c:v>1668560</c:v>
                </c:pt>
                <c:pt idx="52">
                  <c:v>1668560</c:v>
                </c:pt>
                <c:pt idx="53">
                  <c:v>1665140</c:v>
                </c:pt>
                <c:pt idx="54">
                  <c:v>1664060</c:v>
                </c:pt>
                <c:pt idx="55">
                  <c:v>1661720</c:v>
                </c:pt>
                <c:pt idx="56">
                  <c:v>1658120</c:v>
                </c:pt>
                <c:pt idx="57">
                  <c:v>1738580</c:v>
                </c:pt>
                <c:pt idx="58">
                  <c:v>1819040</c:v>
                </c:pt>
                <c:pt idx="59">
                  <c:v>1930100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216000</c:v>
                </c:pt>
                <c:pt idx="10">
                  <c:v>504000</c:v>
                </c:pt>
                <c:pt idx="11">
                  <c:v>660000</c:v>
                </c:pt>
                <c:pt idx="12">
                  <c:v>696000</c:v>
                </c:pt>
                <c:pt idx="13">
                  <c:v>732000</c:v>
                </c:pt>
                <c:pt idx="14">
                  <c:v>804000</c:v>
                </c:pt>
                <c:pt idx="15">
                  <c:v>768000</c:v>
                </c:pt>
                <c:pt idx="16">
                  <c:v>732000</c:v>
                </c:pt>
                <c:pt idx="17">
                  <c:v>696000</c:v>
                </c:pt>
                <c:pt idx="18">
                  <c:v>624000</c:v>
                </c:pt>
                <c:pt idx="19">
                  <c:v>624000</c:v>
                </c:pt>
                <c:pt idx="20">
                  <c:v>504000</c:v>
                </c:pt>
                <c:pt idx="21">
                  <c:v>540000</c:v>
                </c:pt>
                <c:pt idx="22">
                  <c:v>912000</c:v>
                </c:pt>
                <c:pt idx="23">
                  <c:v>1200000</c:v>
                </c:pt>
                <c:pt idx="24">
                  <c:v>1362100</c:v>
                </c:pt>
                <c:pt idx="25">
                  <c:v>1520700</c:v>
                </c:pt>
                <c:pt idx="26">
                  <c:v>1671400</c:v>
                </c:pt>
                <c:pt idx="27">
                  <c:v>1602900</c:v>
                </c:pt>
                <c:pt idx="28">
                  <c:v>1520700</c:v>
                </c:pt>
                <c:pt idx="29">
                  <c:v>1438500</c:v>
                </c:pt>
                <c:pt idx="30">
                  <c:v>1287800</c:v>
                </c:pt>
                <c:pt idx="31">
                  <c:v>1287800</c:v>
                </c:pt>
                <c:pt idx="32">
                  <c:v>1041200</c:v>
                </c:pt>
                <c:pt idx="33">
                  <c:v>822000</c:v>
                </c:pt>
                <c:pt idx="34">
                  <c:v>1109700</c:v>
                </c:pt>
                <c:pt idx="35">
                  <c:v>1452200</c:v>
                </c:pt>
                <c:pt idx="36">
                  <c:v>778400</c:v>
                </c:pt>
                <c:pt idx="37">
                  <c:v>23600</c:v>
                </c:pt>
                <c:pt idx="38">
                  <c:v>26000</c:v>
                </c:pt>
                <c:pt idx="39">
                  <c:v>24800</c:v>
                </c:pt>
                <c:pt idx="40">
                  <c:v>23600</c:v>
                </c:pt>
                <c:pt idx="41">
                  <c:v>22400</c:v>
                </c:pt>
                <c:pt idx="42">
                  <c:v>20000</c:v>
                </c:pt>
                <c:pt idx="43">
                  <c:v>20000</c:v>
                </c:pt>
                <c:pt idx="44">
                  <c:v>16200</c:v>
                </c:pt>
                <c:pt idx="45">
                  <c:v>12800</c:v>
                </c:pt>
                <c:pt idx="46">
                  <c:v>17200</c:v>
                </c:pt>
                <c:pt idx="47">
                  <c:v>22400</c:v>
                </c:pt>
                <c:pt idx="48">
                  <c:v>22420</c:v>
                </c:pt>
                <c:pt idx="49">
                  <c:v>22500</c:v>
                </c:pt>
                <c:pt idx="50">
                  <c:v>24840</c:v>
                </c:pt>
                <c:pt idx="51">
                  <c:v>23580</c:v>
                </c:pt>
                <c:pt idx="52">
                  <c:v>22500</c:v>
                </c:pt>
                <c:pt idx="53">
                  <c:v>21420</c:v>
                </c:pt>
                <c:pt idx="54">
                  <c:v>19080</c:v>
                </c:pt>
                <c:pt idx="55">
                  <c:v>19080</c:v>
                </c:pt>
                <c:pt idx="56">
                  <c:v>15480</c:v>
                </c:pt>
                <c:pt idx="57">
                  <c:v>95940</c:v>
                </c:pt>
                <c:pt idx="58">
                  <c:v>180000</c:v>
                </c:pt>
                <c:pt idx="59">
                  <c:v>207000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88000</c:v>
                </c:pt>
                <c:pt idx="13">
                  <c:v>143000</c:v>
                </c:pt>
                <c:pt idx="14">
                  <c:v>159500</c:v>
                </c:pt>
                <c:pt idx="15">
                  <c:v>159500</c:v>
                </c:pt>
                <c:pt idx="16">
                  <c:v>176000</c:v>
                </c:pt>
                <c:pt idx="17">
                  <c:v>192500</c:v>
                </c:pt>
                <c:pt idx="18">
                  <c:v>159500</c:v>
                </c:pt>
                <c:pt idx="19">
                  <c:v>176000</c:v>
                </c:pt>
                <c:pt idx="20">
                  <c:v>143000</c:v>
                </c:pt>
                <c:pt idx="21">
                  <c:v>143000</c:v>
                </c:pt>
                <c:pt idx="22">
                  <c:v>143000</c:v>
                </c:pt>
                <c:pt idx="23">
                  <c:v>88000</c:v>
                </c:pt>
                <c:pt idx="24">
                  <c:v>-836437941.29999995</c:v>
                </c:pt>
                <c:pt idx="25">
                  <c:v>-1359213495.9000001</c:v>
                </c:pt>
                <c:pt idx="26">
                  <c:v>-1516037324.0999999</c:v>
                </c:pt>
                <c:pt idx="27">
                  <c:v>-1515974534.0999999</c:v>
                </c:pt>
                <c:pt idx="28">
                  <c:v>-1672792162.5999999</c:v>
                </c:pt>
                <c:pt idx="29">
                  <c:v>-1829595060.8</c:v>
                </c:pt>
                <c:pt idx="30">
                  <c:v>-1515974534.0999999</c:v>
                </c:pt>
                <c:pt idx="31">
                  <c:v>-1672792162.5999999</c:v>
                </c:pt>
                <c:pt idx="32">
                  <c:v>-1359150705.9000001</c:v>
                </c:pt>
                <c:pt idx="33">
                  <c:v>-1359150705.9000001</c:v>
                </c:pt>
                <c:pt idx="34">
                  <c:v>-1359150705.9000001</c:v>
                </c:pt>
                <c:pt idx="35">
                  <c:v>-836417011.29999995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6888431.2000000002</c:v>
                </c:pt>
                <c:pt idx="49">
                  <c:v>11190161.699999999</c:v>
                </c:pt>
                <c:pt idx="50">
                  <c:v>12480722.6</c:v>
                </c:pt>
                <c:pt idx="51">
                  <c:v>12481232.6</c:v>
                </c:pt>
                <c:pt idx="52">
                  <c:v>13777407.4</c:v>
                </c:pt>
                <c:pt idx="53">
                  <c:v>15068125.800000001</c:v>
                </c:pt>
                <c:pt idx="54">
                  <c:v>12481232.6</c:v>
                </c:pt>
                <c:pt idx="55">
                  <c:v>13777407.4</c:v>
                </c:pt>
                <c:pt idx="56">
                  <c:v>11190469.199999999</c:v>
                </c:pt>
                <c:pt idx="57">
                  <c:v>11190469.199999999</c:v>
                </c:pt>
                <c:pt idx="58">
                  <c:v>11190469.199999999</c:v>
                </c:pt>
                <c:pt idx="59">
                  <c:v>6888668.7000000002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-219912000</c:v>
                </c:pt>
                <c:pt idx="13">
                  <c:v>-357357000</c:v>
                </c:pt>
                <c:pt idx="14">
                  <c:v>-398590500</c:v>
                </c:pt>
                <c:pt idx="15">
                  <c:v>-398590500</c:v>
                </c:pt>
                <c:pt idx="16">
                  <c:v>-439824000</c:v>
                </c:pt>
                <c:pt idx="17">
                  <c:v>-481057500</c:v>
                </c:pt>
                <c:pt idx="18">
                  <c:v>-398590500</c:v>
                </c:pt>
                <c:pt idx="19">
                  <c:v>-439824000</c:v>
                </c:pt>
                <c:pt idx="20">
                  <c:v>-357357000</c:v>
                </c:pt>
                <c:pt idx="21">
                  <c:v>-357357000</c:v>
                </c:pt>
                <c:pt idx="22">
                  <c:v>-357357000</c:v>
                </c:pt>
                <c:pt idx="23">
                  <c:v>-219912000</c:v>
                </c:pt>
                <c:pt idx="24">
                  <c:v>-836437941.29999995</c:v>
                </c:pt>
                <c:pt idx="25">
                  <c:v>-1359213495.9000001</c:v>
                </c:pt>
                <c:pt idx="26">
                  <c:v>-1516037324.0999999</c:v>
                </c:pt>
                <c:pt idx="27">
                  <c:v>-1515974534.0999999</c:v>
                </c:pt>
                <c:pt idx="28">
                  <c:v>-1672792162.5999999</c:v>
                </c:pt>
                <c:pt idx="29">
                  <c:v>-1829595060.8</c:v>
                </c:pt>
                <c:pt idx="30">
                  <c:v>-1515974534.0999999</c:v>
                </c:pt>
                <c:pt idx="31">
                  <c:v>-1672792162.5999999</c:v>
                </c:pt>
                <c:pt idx="32">
                  <c:v>-1359150705.9000001</c:v>
                </c:pt>
                <c:pt idx="33">
                  <c:v>-1359150705.9000001</c:v>
                </c:pt>
                <c:pt idx="34">
                  <c:v>-1359150705.9000001</c:v>
                </c:pt>
                <c:pt idx="35">
                  <c:v>-836417011.29999995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-1381373.3</c:v>
                </c:pt>
                <c:pt idx="49">
                  <c:v>-2244025.5</c:v>
                </c:pt>
                <c:pt idx="50">
                  <c:v>-2506175.5</c:v>
                </c:pt>
                <c:pt idx="51">
                  <c:v>-2506070.5</c:v>
                </c:pt>
                <c:pt idx="52">
                  <c:v>-2762606.6</c:v>
                </c:pt>
                <c:pt idx="53">
                  <c:v>-3019107.7</c:v>
                </c:pt>
                <c:pt idx="54">
                  <c:v>-2506070.5</c:v>
                </c:pt>
                <c:pt idx="55">
                  <c:v>-2762606.6</c:v>
                </c:pt>
                <c:pt idx="56">
                  <c:v>-2243920.5</c:v>
                </c:pt>
                <c:pt idx="57">
                  <c:v>-2243920.5</c:v>
                </c:pt>
                <c:pt idx="58">
                  <c:v>-2243920.5</c:v>
                </c:pt>
                <c:pt idx="59">
                  <c:v>-1381338.3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220000000</c:v>
                </c:pt>
                <c:pt idx="13">
                  <c:v>357500000</c:v>
                </c:pt>
                <c:pt idx="14">
                  <c:v>398750000</c:v>
                </c:pt>
                <c:pt idx="15">
                  <c:v>398750000</c:v>
                </c:pt>
                <c:pt idx="16">
                  <c:v>440000000</c:v>
                </c:pt>
                <c:pt idx="17">
                  <c:v>481250000</c:v>
                </c:pt>
                <c:pt idx="18">
                  <c:v>398750000</c:v>
                </c:pt>
                <c:pt idx="19">
                  <c:v>440000000</c:v>
                </c:pt>
                <c:pt idx="20">
                  <c:v>357500000</c:v>
                </c:pt>
                <c:pt idx="21">
                  <c:v>357500000</c:v>
                </c:pt>
                <c:pt idx="22">
                  <c:v>357500000</c:v>
                </c:pt>
                <c:pt idx="23">
                  <c:v>220000000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8269804.5</c:v>
                </c:pt>
                <c:pt idx="49">
                  <c:v>13434187.199999999</c:v>
                </c:pt>
                <c:pt idx="50">
                  <c:v>14986898.1</c:v>
                </c:pt>
                <c:pt idx="51">
                  <c:v>14987303.1</c:v>
                </c:pt>
                <c:pt idx="52">
                  <c:v>16540014</c:v>
                </c:pt>
                <c:pt idx="53">
                  <c:v>18087233.5</c:v>
                </c:pt>
                <c:pt idx="54">
                  <c:v>14987303.1</c:v>
                </c:pt>
                <c:pt idx="55">
                  <c:v>16540014</c:v>
                </c:pt>
                <c:pt idx="56">
                  <c:v>13434389.699999999</c:v>
                </c:pt>
                <c:pt idx="57">
                  <c:v>13434389.699999999</c:v>
                </c:pt>
                <c:pt idx="58">
                  <c:v>13434389.699999999</c:v>
                </c:pt>
                <c:pt idx="59">
                  <c:v>8270007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8.6999999999999993</c:v>
                </c:pt>
                <c:pt idx="25">
                  <c:v>14.1</c:v>
                </c:pt>
                <c:pt idx="26">
                  <c:v>15.899999999999999</c:v>
                </c:pt>
                <c:pt idx="27">
                  <c:v>15.899999999999999</c:v>
                </c:pt>
                <c:pt idx="28">
                  <c:v>17.399999999999999</c:v>
                </c:pt>
                <c:pt idx="29">
                  <c:v>19.2</c:v>
                </c:pt>
                <c:pt idx="30">
                  <c:v>15.899999999999999</c:v>
                </c:pt>
                <c:pt idx="31">
                  <c:v>17.399999999999999</c:v>
                </c:pt>
                <c:pt idx="32">
                  <c:v>14.1</c:v>
                </c:pt>
                <c:pt idx="33">
                  <c:v>14.1</c:v>
                </c:pt>
                <c:pt idx="34">
                  <c:v>14.1</c:v>
                </c:pt>
                <c:pt idx="35">
                  <c:v>8.6999999999999993</c:v>
                </c:pt>
                <c:pt idx="36">
                  <c:v>2100</c:v>
                </c:pt>
                <c:pt idx="37">
                  <c:v>3500</c:v>
                </c:pt>
                <c:pt idx="38">
                  <c:v>3850</c:v>
                </c:pt>
                <c:pt idx="39">
                  <c:v>3850</c:v>
                </c:pt>
                <c:pt idx="40">
                  <c:v>4200</c:v>
                </c:pt>
                <c:pt idx="41">
                  <c:v>4550</c:v>
                </c:pt>
                <c:pt idx="42">
                  <c:v>3850</c:v>
                </c:pt>
                <c:pt idx="43">
                  <c:v>4200</c:v>
                </c:pt>
                <c:pt idx="44">
                  <c:v>3500</c:v>
                </c:pt>
                <c:pt idx="45">
                  <c:v>3500</c:v>
                </c:pt>
                <c:pt idx="46">
                  <c:v>3500</c:v>
                </c:pt>
                <c:pt idx="47">
                  <c:v>2100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-836258150</c:v>
                </c:pt>
                <c:pt idx="25">
                  <c:v>-1358922110</c:v>
                </c:pt>
                <c:pt idx="26">
                  <c:v>-1515708740</c:v>
                </c:pt>
                <c:pt idx="27">
                  <c:v>-1515645950</c:v>
                </c:pt>
                <c:pt idx="28">
                  <c:v>-1672432580</c:v>
                </c:pt>
                <c:pt idx="29">
                  <c:v>-1829198280</c:v>
                </c:pt>
                <c:pt idx="30">
                  <c:v>-1515645950</c:v>
                </c:pt>
                <c:pt idx="31">
                  <c:v>-1672432580</c:v>
                </c:pt>
                <c:pt idx="32">
                  <c:v>-1358859320</c:v>
                </c:pt>
                <c:pt idx="33">
                  <c:v>-1358859320</c:v>
                </c:pt>
                <c:pt idx="34">
                  <c:v>-1358859320</c:v>
                </c:pt>
                <c:pt idx="35">
                  <c:v>-836237220</c:v>
                </c:pt>
                <c:pt idx="36">
                  <c:v>-1398215</c:v>
                </c:pt>
                <c:pt idx="37">
                  <c:v>-2272095</c:v>
                </c:pt>
                <c:pt idx="38">
                  <c:v>-2534245</c:v>
                </c:pt>
                <c:pt idx="39">
                  <c:v>-2534140</c:v>
                </c:pt>
                <c:pt idx="40">
                  <c:v>-2796290</c:v>
                </c:pt>
                <c:pt idx="41">
                  <c:v>-3058405</c:v>
                </c:pt>
                <c:pt idx="42">
                  <c:v>-2534140</c:v>
                </c:pt>
                <c:pt idx="43">
                  <c:v>-2796290</c:v>
                </c:pt>
                <c:pt idx="44">
                  <c:v>-2271990</c:v>
                </c:pt>
                <c:pt idx="45">
                  <c:v>-2271990</c:v>
                </c:pt>
                <c:pt idx="46">
                  <c:v>-2271990</c:v>
                </c:pt>
                <c:pt idx="47">
                  <c:v>-1398180</c:v>
                </c:pt>
                <c:pt idx="48">
                  <c:v>-1398110</c:v>
                </c:pt>
                <c:pt idx="49">
                  <c:v>-2271920</c:v>
                </c:pt>
                <c:pt idx="50">
                  <c:v>-2534070</c:v>
                </c:pt>
                <c:pt idx="51">
                  <c:v>-2533965</c:v>
                </c:pt>
                <c:pt idx="52">
                  <c:v>-2796080</c:v>
                </c:pt>
                <c:pt idx="53">
                  <c:v>-3058160</c:v>
                </c:pt>
                <c:pt idx="54">
                  <c:v>-2533965</c:v>
                </c:pt>
                <c:pt idx="55">
                  <c:v>-2796080</c:v>
                </c:pt>
                <c:pt idx="56">
                  <c:v>-2271815</c:v>
                </c:pt>
                <c:pt idx="57">
                  <c:v>-2271815</c:v>
                </c:pt>
                <c:pt idx="58">
                  <c:v>-2271815</c:v>
                </c:pt>
                <c:pt idx="59">
                  <c:v>-1398075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9005625</c:v>
                </c:pt>
                <c:pt idx="37">
                  <c:v>14634000</c:v>
                </c:pt>
                <c:pt idx="38">
                  <c:v>16322625</c:v>
                </c:pt>
                <c:pt idx="39">
                  <c:v>16323075</c:v>
                </c:pt>
                <c:pt idx="40">
                  <c:v>18011700</c:v>
                </c:pt>
                <c:pt idx="41">
                  <c:v>19700325</c:v>
                </c:pt>
                <c:pt idx="42">
                  <c:v>16323075</c:v>
                </c:pt>
                <c:pt idx="43">
                  <c:v>18011700</c:v>
                </c:pt>
                <c:pt idx="44">
                  <c:v>14634225</c:v>
                </c:pt>
                <c:pt idx="45">
                  <c:v>14634225</c:v>
                </c:pt>
                <c:pt idx="46">
                  <c:v>14634225</c:v>
                </c:pt>
                <c:pt idx="47">
                  <c:v>9005850</c:v>
                </c:pt>
                <c:pt idx="48">
                  <c:v>8111137.5</c:v>
                </c:pt>
                <c:pt idx="49">
                  <c:v>13180320</c:v>
                </c:pt>
                <c:pt idx="50">
                  <c:v>14701297.5</c:v>
                </c:pt>
                <c:pt idx="51">
                  <c:v>14701702.5</c:v>
                </c:pt>
                <c:pt idx="52">
                  <c:v>16222680</c:v>
                </c:pt>
                <c:pt idx="53">
                  <c:v>17743455</c:v>
                </c:pt>
                <c:pt idx="54">
                  <c:v>14701702.5</c:v>
                </c:pt>
                <c:pt idx="55">
                  <c:v>16222680</c:v>
                </c:pt>
                <c:pt idx="56">
                  <c:v>13180522.5</c:v>
                </c:pt>
                <c:pt idx="57">
                  <c:v>13180522.5</c:v>
                </c:pt>
                <c:pt idx="58">
                  <c:v>13180522.5</c:v>
                </c:pt>
                <c:pt idx="59">
                  <c:v>8111340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288000</c:v>
                </c:pt>
                <c:pt idx="13">
                  <c:v>468000</c:v>
                </c:pt>
                <c:pt idx="14">
                  <c:v>522000</c:v>
                </c:pt>
                <c:pt idx="15">
                  <c:v>522000</c:v>
                </c:pt>
                <c:pt idx="16">
                  <c:v>576000</c:v>
                </c:pt>
                <c:pt idx="17">
                  <c:v>630000</c:v>
                </c:pt>
                <c:pt idx="18">
                  <c:v>522000</c:v>
                </c:pt>
                <c:pt idx="19">
                  <c:v>576000</c:v>
                </c:pt>
                <c:pt idx="20">
                  <c:v>468000</c:v>
                </c:pt>
                <c:pt idx="21">
                  <c:v>468000</c:v>
                </c:pt>
                <c:pt idx="22">
                  <c:v>468000</c:v>
                </c:pt>
                <c:pt idx="23">
                  <c:v>288000</c:v>
                </c:pt>
                <c:pt idx="24">
                  <c:v>594500</c:v>
                </c:pt>
                <c:pt idx="25">
                  <c:v>963500</c:v>
                </c:pt>
                <c:pt idx="26">
                  <c:v>1086500</c:v>
                </c:pt>
                <c:pt idx="27">
                  <c:v>1086500</c:v>
                </c:pt>
                <c:pt idx="28">
                  <c:v>1189000</c:v>
                </c:pt>
                <c:pt idx="29">
                  <c:v>1312000</c:v>
                </c:pt>
                <c:pt idx="30">
                  <c:v>1086500</c:v>
                </c:pt>
                <c:pt idx="31">
                  <c:v>1189000</c:v>
                </c:pt>
                <c:pt idx="32">
                  <c:v>963500</c:v>
                </c:pt>
                <c:pt idx="33">
                  <c:v>963500</c:v>
                </c:pt>
                <c:pt idx="34">
                  <c:v>963500</c:v>
                </c:pt>
                <c:pt idx="35">
                  <c:v>594500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2200</c:v>
                </c:pt>
                <c:pt idx="13">
                  <c:v>3575</c:v>
                </c:pt>
                <c:pt idx="14">
                  <c:v>3987.5</c:v>
                </c:pt>
                <c:pt idx="15">
                  <c:v>3987.5</c:v>
                </c:pt>
                <c:pt idx="16">
                  <c:v>4400</c:v>
                </c:pt>
                <c:pt idx="17">
                  <c:v>4812.5</c:v>
                </c:pt>
                <c:pt idx="18">
                  <c:v>3987.5</c:v>
                </c:pt>
                <c:pt idx="19">
                  <c:v>4400</c:v>
                </c:pt>
                <c:pt idx="20">
                  <c:v>3575</c:v>
                </c:pt>
                <c:pt idx="21">
                  <c:v>3575</c:v>
                </c:pt>
                <c:pt idx="22">
                  <c:v>3575</c:v>
                </c:pt>
                <c:pt idx="23">
                  <c:v>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172210.78000000003</c:v>
                </c:pt>
                <c:pt idx="49">
                  <c:v>279754.04249999998</c:v>
                </c:pt>
                <c:pt idx="50">
                  <c:v>312018.065</c:v>
                </c:pt>
                <c:pt idx="51">
                  <c:v>312030.815</c:v>
                </c:pt>
                <c:pt idx="52">
                  <c:v>344435.18500000006</c:v>
                </c:pt>
                <c:pt idx="53">
                  <c:v>376703.14500000002</c:v>
                </c:pt>
                <c:pt idx="54">
                  <c:v>312030.815</c:v>
                </c:pt>
                <c:pt idx="55">
                  <c:v>344435.18500000006</c:v>
                </c:pt>
                <c:pt idx="56">
                  <c:v>279761.73</c:v>
                </c:pt>
                <c:pt idx="57">
                  <c:v>279761.73</c:v>
                </c:pt>
                <c:pt idx="58">
                  <c:v>279761.73</c:v>
                </c:pt>
                <c:pt idx="59">
                  <c:v>172216.71750000003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5602200</c:v>
                </c:pt>
                <c:pt idx="13">
                  <c:v>5603575</c:v>
                </c:pt>
                <c:pt idx="14">
                  <c:v>5603987.5</c:v>
                </c:pt>
                <c:pt idx="15">
                  <c:v>5603987.5</c:v>
                </c:pt>
                <c:pt idx="16">
                  <c:v>5604400</c:v>
                </c:pt>
                <c:pt idx="17">
                  <c:v>5604812.5</c:v>
                </c:pt>
                <c:pt idx="18">
                  <c:v>5603987.5</c:v>
                </c:pt>
                <c:pt idx="19">
                  <c:v>5604400</c:v>
                </c:pt>
                <c:pt idx="20">
                  <c:v>5603575</c:v>
                </c:pt>
                <c:pt idx="21">
                  <c:v>5603575</c:v>
                </c:pt>
                <c:pt idx="22">
                  <c:v>5603575</c:v>
                </c:pt>
                <c:pt idx="23">
                  <c:v>5602200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10972210.779999999</c:v>
                </c:pt>
                <c:pt idx="49">
                  <c:v>11079754.0425</c:v>
                </c:pt>
                <c:pt idx="50">
                  <c:v>11112018.064999999</c:v>
                </c:pt>
                <c:pt idx="51">
                  <c:v>11112030.814999999</c:v>
                </c:pt>
                <c:pt idx="52">
                  <c:v>11144435.185000001</c:v>
                </c:pt>
                <c:pt idx="53">
                  <c:v>11176703.145</c:v>
                </c:pt>
                <c:pt idx="54">
                  <c:v>11112030.814999999</c:v>
                </c:pt>
                <c:pt idx="55">
                  <c:v>11144435.185000001</c:v>
                </c:pt>
                <c:pt idx="56">
                  <c:v>11079761.73</c:v>
                </c:pt>
                <c:pt idx="57">
                  <c:v>11079761.73</c:v>
                </c:pt>
                <c:pt idx="58">
                  <c:v>11079761.73</c:v>
                </c:pt>
                <c:pt idx="59">
                  <c:v>10972216.717499999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2200</c:v>
                </c:pt>
                <c:pt idx="13">
                  <c:v>3575</c:v>
                </c:pt>
                <c:pt idx="14">
                  <c:v>3987.5</c:v>
                </c:pt>
                <c:pt idx="15">
                  <c:v>3987.5</c:v>
                </c:pt>
                <c:pt idx="16">
                  <c:v>4400</c:v>
                </c:pt>
                <c:pt idx="17">
                  <c:v>4812.5</c:v>
                </c:pt>
                <c:pt idx="18">
                  <c:v>3987.5</c:v>
                </c:pt>
                <c:pt idx="19">
                  <c:v>4400</c:v>
                </c:pt>
                <c:pt idx="20">
                  <c:v>3575</c:v>
                </c:pt>
                <c:pt idx="21">
                  <c:v>3575</c:v>
                </c:pt>
                <c:pt idx="22">
                  <c:v>3575</c:v>
                </c:pt>
                <c:pt idx="23">
                  <c:v>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172210.78000000003</c:v>
                </c:pt>
                <c:pt idx="49">
                  <c:v>279754.04249999998</c:v>
                </c:pt>
                <c:pt idx="50">
                  <c:v>312018.065</c:v>
                </c:pt>
                <c:pt idx="51">
                  <c:v>312030.815</c:v>
                </c:pt>
                <c:pt idx="52">
                  <c:v>344435.18500000006</c:v>
                </c:pt>
                <c:pt idx="53">
                  <c:v>376703.14500000002</c:v>
                </c:pt>
                <c:pt idx="54">
                  <c:v>312030.815</c:v>
                </c:pt>
                <c:pt idx="55">
                  <c:v>344435.18500000006</c:v>
                </c:pt>
                <c:pt idx="56">
                  <c:v>279761.73</c:v>
                </c:pt>
                <c:pt idx="57">
                  <c:v>279761.73</c:v>
                </c:pt>
                <c:pt idx="58">
                  <c:v>279761.73</c:v>
                </c:pt>
                <c:pt idx="59">
                  <c:v>172216.71750000003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5602200</c:v>
                </c:pt>
                <c:pt idx="13">
                  <c:v>5603575</c:v>
                </c:pt>
                <c:pt idx="14">
                  <c:v>5603987.5</c:v>
                </c:pt>
                <c:pt idx="15">
                  <c:v>5603987.5</c:v>
                </c:pt>
                <c:pt idx="16">
                  <c:v>5604400</c:v>
                </c:pt>
                <c:pt idx="17">
                  <c:v>5604812.5</c:v>
                </c:pt>
                <c:pt idx="18">
                  <c:v>5603987.5</c:v>
                </c:pt>
                <c:pt idx="19">
                  <c:v>5604400</c:v>
                </c:pt>
                <c:pt idx="20">
                  <c:v>5603575</c:v>
                </c:pt>
                <c:pt idx="21">
                  <c:v>5603575</c:v>
                </c:pt>
                <c:pt idx="22">
                  <c:v>5603575</c:v>
                </c:pt>
                <c:pt idx="23">
                  <c:v>5602200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10972210.779999999</c:v>
                </c:pt>
                <c:pt idx="49">
                  <c:v>11079754.0425</c:v>
                </c:pt>
                <c:pt idx="50">
                  <c:v>11112018.064999999</c:v>
                </c:pt>
                <c:pt idx="51">
                  <c:v>11112030.814999999</c:v>
                </c:pt>
                <c:pt idx="52">
                  <c:v>11144435.185000001</c:v>
                </c:pt>
                <c:pt idx="53">
                  <c:v>11176703.145</c:v>
                </c:pt>
                <c:pt idx="54">
                  <c:v>11112030.814999999</c:v>
                </c:pt>
                <c:pt idx="55">
                  <c:v>11144435.185000001</c:v>
                </c:pt>
                <c:pt idx="56">
                  <c:v>11079761.73</c:v>
                </c:pt>
                <c:pt idx="57">
                  <c:v>11079761.73</c:v>
                </c:pt>
                <c:pt idx="58">
                  <c:v>11079761.73</c:v>
                </c:pt>
                <c:pt idx="59">
                  <c:v>10972216.717499999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topLeftCell="A40" workbookViewId="0">
      <selection activeCell="A57" sqref="A57"/>
    </sheetView>
    <sheetView workbookViewId="1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72" t="s">
        <v>829</v>
      </c>
      <c r="G2" s="372"/>
      <c r="H2" s="372"/>
      <c r="J2" s="372" t="s">
        <v>464</v>
      </c>
      <c r="K2" s="372"/>
      <c r="L2" s="372"/>
      <c r="M2" s="372"/>
      <c r="N2" s="372"/>
      <c r="O2" s="372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72" t="s">
        <v>1090</v>
      </c>
      <c r="G13" s="372"/>
      <c r="H13" s="372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72" t="s">
        <v>468</v>
      </c>
      <c r="G24" s="372"/>
      <c r="H24" s="372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71" t="s">
        <v>462</v>
      </c>
      <c r="H47" s="371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>
        <f>D153/D168</f>
        <v>67.116352272727212</v>
      </c>
      <c r="E5" s="257">
        <f>E153/E168</f>
        <v>-64.382945833333352</v>
      </c>
      <c r="F5" s="257" t="e">
        <f>F153/F168</f>
        <v>#VALUE!</v>
      </c>
      <c r="G5" s="257" t="e">
        <f>G153/G168</f>
        <v>#VALUE!</v>
      </c>
      <c r="H5" s="257" t="e">
        <f>H153/H168</f>
        <v>#VALUE!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>
        <f>(D150+D151)/D168</f>
        <v>65.82544318181813</v>
      </c>
      <c r="E6" s="257">
        <f>(E150+E151)/E168</f>
        <v>-65.672945833333358</v>
      </c>
      <c r="F6" s="257" t="e">
        <f>(F150+F151)/F168</f>
        <v>#VALUE!</v>
      </c>
      <c r="G6" s="257" t="e">
        <f>(G150+G151)/G168</f>
        <v>#VALUE!</v>
      </c>
      <c r="H6" s="257" t="e">
        <f>(H150+H151)/H168</f>
        <v>#VALUE!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9.2858578246671684</v>
      </c>
      <c r="E9" s="257">
        <f>(E20+E28+E33)/E151</f>
        <v>20.125</v>
      </c>
      <c r="F9" s="257" t="e">
        <f>(F20+F28+F33)/F151</f>
        <v>#VALUE!</v>
      </c>
      <c r="G9" s="257" t="e">
        <f>(G20+G28+G33)/G151</f>
        <v>#VALUE!</v>
      </c>
      <c r="H9" s="257" t="e">
        <f>(H20+H28+H33)/H151</f>
        <v>#VALUE!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1.261737089201878</v>
      </c>
      <c r="E10" s="258">
        <f>E21/((D152+E152)/2)</f>
        <v>3.3541666666666665</v>
      </c>
      <c r="F10" s="258">
        <f>F21/((E152+F152)/2)</f>
        <v>9.7451335163463941</v>
      </c>
      <c r="G10" s="258">
        <f>G21/((F152+G152)/2)</f>
        <v>0.52508441871683553</v>
      </c>
      <c r="H10" s="258">
        <f>H21/((G152+H152)/2)</f>
        <v>0.46307909620260224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1.6287878787878789</v>
      </c>
      <c r="E11" s="258">
        <f>E21/((D166+E166)/2)</f>
        <v>4.327956989247312</v>
      </c>
      <c r="F11" s="258">
        <f>F21/((E166+F166)/2)</f>
        <v>11.778523489932885</v>
      </c>
      <c r="G11" s="258">
        <f>G21/((F166+G166)/2)</f>
        <v>1.1810660518106606</v>
      </c>
      <c r="H11" s="258">
        <f>H21/((G166+H166)/2)</f>
        <v>7.2455527462946829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-152.0458903887251</v>
      </c>
      <c r="E14" s="259">
        <f t="shared" ref="E14:H14" si="0">E113/(E20+E28+E33)</f>
        <v>-21.067930900621114</v>
      </c>
      <c r="F14" s="259" t="e">
        <f t="shared" si="0"/>
        <v>#VALUE!</v>
      </c>
      <c r="G14" s="259" t="e">
        <f t="shared" si="0"/>
        <v>#VALUE!</v>
      </c>
      <c r="H14" s="259" t="e">
        <f t="shared" si="0"/>
        <v>#VALUE!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>
        <f>D113/(+D180/2)</f>
        <v>-5.1427848937773541</v>
      </c>
      <c r="E15" s="259">
        <f>E113/((D180+E180)/2)</f>
        <v>7.0429582624773568</v>
      </c>
      <c r="F15" s="259" t="e">
        <f>F113/((E180+F180)/2)</f>
        <v>#VALUE!</v>
      </c>
      <c r="G15" s="259" t="e">
        <f>G113/((F180+G180)/2)</f>
        <v>#VALUE!</v>
      </c>
      <c r="H15" s="259" t="e">
        <f>H113/((G180+H180)/2)</f>
        <v>#VALUE!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704340</v>
      </c>
      <c r="E20" s="70">
        <f>'FIN-P&amp;L_CWS'!F10</f>
        <v>5796000</v>
      </c>
      <c r="F20" s="70">
        <f>'FIN-P&amp;L_CWS'!G10</f>
        <v>11992500</v>
      </c>
      <c r="G20" s="70" t="e">
        <f>'FIN-P&amp;L_CWS'!H10</f>
        <v>#VALUE!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4025000</v>
      </c>
      <c r="F21" s="70">
        <f>'FIN-P&amp;L_CWS'!G11</f>
        <v>15619500</v>
      </c>
      <c r="G21" s="70">
        <f>'FIN-P&amp;L_CWS'!H11</f>
        <v>870800</v>
      </c>
      <c r="H21" s="70">
        <f>'FIN-P&amp;L_CWS'!I11</f>
        <v>831064.90000000014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166840</v>
      </c>
      <c r="E22" s="70">
        <f>'FIN-P&amp;L_CWS'!F12</f>
        <v>1771000</v>
      </c>
      <c r="F22" s="70">
        <f>'FIN-P&amp;L_CWS'!G12</f>
        <v>-3627000</v>
      </c>
      <c r="G22" s="70" t="e">
        <f>'FIN-P&amp;L_CWS'!H12</f>
        <v>#VALUE!</v>
      </c>
      <c r="H22" s="70">
        <f>'FIN-P&amp;L_CWS'!I12</f>
        <v>3468910.1000000006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-0.30243902439024389</v>
      </c>
      <c r="G23" s="46" t="e">
        <f>'FIN-P&amp;L_CWS'!H13</f>
        <v>#VALUE!</v>
      </c>
      <c r="H23" s="46">
        <f>'FIN-P&amp;L_CWS'!I13</f>
        <v>0.80672796934865909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175.49999999999997</v>
      </c>
      <c r="G26" s="70">
        <f>'FIN-P&amp;L_CWS'!H16</f>
        <v>42700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-16829059520</v>
      </c>
      <c r="G27" s="70">
        <f>'FIN-P&amp;L_CWS'!H17</f>
        <v>-28137970</v>
      </c>
      <c r="H27" s="70">
        <f>'FIN-P&amp;L_CWS'!I17</f>
        <v>-28135870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-16829059344.499998</v>
      </c>
      <c r="G28" s="70">
        <f>'FIN-P&amp;L_CWS'!H18</f>
        <v>-28095270</v>
      </c>
      <c r="H28" s="70">
        <f>'FIN-P&amp;L_CWS'!I18</f>
        <v>-28116970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35000</v>
      </c>
      <c r="E31" s="70">
        <f>'FIN-P&amp;L_CWS'!F21</f>
        <v>0</v>
      </c>
      <c r="F31" s="70">
        <f>'FIN-P&amp;L_CWS'!G21</f>
        <v>0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181240650</v>
      </c>
      <c r="H32" s="70">
        <f>'FIN-P&amp;L_CWS'!I22</f>
        <v>163237882.5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35000</v>
      </c>
      <c r="E33" s="70">
        <f>'FIN-P&amp;L_CWS'!F23</f>
        <v>0</v>
      </c>
      <c r="F33" s="70">
        <f>'FIN-P&amp;L_CWS'!G23</f>
        <v>0</v>
      </c>
      <c r="G33" s="70">
        <f>'FIN-P&amp;L_CWS'!H23</f>
        <v>181253150</v>
      </c>
      <c r="H33" s="70">
        <f>'FIN-P&amp;L_CWS'!I23</f>
        <v>163252857.5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201840</v>
      </c>
      <c r="E35" s="70">
        <f>'FIN-P&amp;L_CWS'!F25</f>
        <v>1771000</v>
      </c>
      <c r="F35" s="70">
        <f>'FIN-P&amp;L_CWS'!G25</f>
        <v>-16832686344.499998</v>
      </c>
      <c r="G35" s="70" t="e">
        <f>'FIN-P&amp;L_CWS'!H25</f>
        <v>#VALUE!</v>
      </c>
      <c r="H35" s="70">
        <f>'FIN-P&amp;L_CWS'!I25</f>
        <v>138604797.59999999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33644275</v>
      </c>
      <c r="F56" s="70" t="e">
        <f>'FIN-P&amp;L_CWS'!G46</f>
        <v>#VALUE!</v>
      </c>
      <c r="G56" s="70" t="e">
        <f>'FIN-P&amp;L_CWS'!H46</f>
        <v>#VALUE!</v>
      </c>
      <c r="H56" s="70">
        <f>'FIN-P&amp;L_CWS'!I46</f>
        <v>85065119.940000013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 t="e">
        <f>'FIN-P&amp;L_CWS'!G48</f>
        <v>#VALUE!</v>
      </c>
      <c r="G58" s="70" t="e">
        <f>'FIN-P&amp;L_CWS'!H48</f>
        <v>#VALUE!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 t="e">
        <f>'FIN-P&amp;L_CWS'!G49</f>
        <v>#VALUE!</v>
      </c>
      <c r="G59" s="70" t="e">
        <f>'FIN-P&amp;L_CWS'!H49</f>
        <v>#VALUE!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52810438</v>
      </c>
      <c r="E60" s="70">
        <f>'FIN-P&amp;L_CWS'!F50</f>
        <v>67244275</v>
      </c>
      <c r="F60" s="70" t="e">
        <f>'FIN-P&amp;L_CWS'!G50</f>
        <v>#VALUE!</v>
      </c>
      <c r="G60" s="70" t="e">
        <f>'FIN-P&amp;L_CWS'!H50</f>
        <v>#VALUE!</v>
      </c>
      <c r="H60" s="70">
        <f>'FIN-P&amp;L_CWS'!I50</f>
        <v>133065119.94000001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13448855</v>
      </c>
      <c r="F70" s="70" t="e">
        <f>'FIN-P&amp;L_CWS'!G60</f>
        <v>#VALUE!</v>
      </c>
      <c r="G70" s="70" t="e">
        <f>'FIN-P&amp;L_CWS'!H60</f>
        <v>#VALUE!</v>
      </c>
      <c r="H70" s="70">
        <f>'FIN-P&amp;L_CWS'!I60</f>
        <v>26613023.988000002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 t="e">
        <f>'FIN-P&amp;L_CWS'!G62</f>
        <v>#VALUE!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20197943</v>
      </c>
      <c r="F73" s="70" t="e">
        <f>'FIN-P&amp;L_CWS'!G63</f>
        <v>#VALUE!</v>
      </c>
      <c r="G73" s="70" t="e">
        <f>'FIN-P&amp;L_CWS'!H63</f>
        <v>#VALUE!</v>
      </c>
      <c r="H73" s="70" t="e">
        <f>'FIN-P&amp;L_CWS'!I63</f>
        <v>#VALUE!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123442218</v>
      </c>
      <c r="F75" s="70" t="e">
        <f>'FIN-P&amp;L_CWS'!G65</f>
        <v>#VALUE!</v>
      </c>
      <c r="G75" s="70" t="e">
        <f>'FIN-P&amp;L_CWS'!H65</f>
        <v>#VALUE!</v>
      </c>
      <c r="H75" s="70" t="e">
        <f>'FIN-P&amp;L_CWS'!I65</f>
        <v>#VALUE!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123880727.49999997</v>
      </c>
      <c r="F111" s="70" t="e">
        <f>'FIN-P&amp;L_CWS'!G101</f>
        <v>#VALUE!</v>
      </c>
      <c r="G111" s="70" t="e">
        <f>'FIN-P&amp;L_CWS'!H101</f>
        <v>#VALUE!</v>
      </c>
      <c r="H111" s="70" t="e">
        <f>'FIN-P&amp;L_CWS'!I101</f>
        <v>#VALUE!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-122109727.49999997</v>
      </c>
      <c r="F113" s="70" t="e">
        <f>'FIN-P&amp;L_CWS'!G103</f>
        <v>#VALUE!</v>
      </c>
      <c r="G113" s="70" t="e">
        <f>'FIN-P&amp;L_CWS'!H103</f>
        <v>#VALUE!</v>
      </c>
      <c r="H113" s="70" t="e">
        <f>'FIN-P&amp;L_CWS'!I103</f>
        <v>#VALUE!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-234551928.09999996</v>
      </c>
      <c r="F114" s="70" t="e">
        <f>'FIN-P&amp;L_CWS'!G104</f>
        <v>#VALUE!</v>
      </c>
      <c r="G114" s="70" t="e">
        <f>'FIN-P&amp;L_CWS'!H104</f>
        <v>#VALUE!</v>
      </c>
      <c r="H114" s="70" t="e">
        <f>'FIN-P&amp;L_CWS'!I104</f>
        <v>#VALUE!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-122109727.49999997</v>
      </c>
      <c r="F120" s="121" t="e">
        <f>'FIN-CASHFLOW_CWS'!F5</f>
        <v>#VALUE!</v>
      </c>
      <c r="G120" s="121" t="e">
        <f>'FIN-CASHFLOW_CWS'!G5</f>
        <v>#VALUE!</v>
      </c>
      <c r="H120" s="121" t="e">
        <f>'FIN-CASHFLOW_CWS'!H5</f>
        <v>#VALUE!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-208380</v>
      </c>
      <c r="F124" s="121" t="e">
        <f>'FIN-CASHFLOW_CWS'!F9</f>
        <v>#VALUE!</v>
      </c>
      <c r="G124" s="121" t="e">
        <f>'FIN-CASHFLOW_CWS'!G9</f>
        <v>#VALUE!</v>
      </c>
      <c r="H124" s="121" t="e">
        <f>'FIN-CASHFLOW_CWS'!H9</f>
        <v>#VALUE!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-696000</v>
      </c>
      <c r="F125" s="121">
        <f>'FIN-CASHFLOW_CWS'!F10</f>
        <v>-109600</v>
      </c>
      <c r="G125" s="121">
        <f>'FIN-CASHFLOW_CWS'!G10</f>
        <v>-1600</v>
      </c>
      <c r="H125" s="121">
        <f>'FIN-CASHFLOW_CWS'!H10</f>
        <v>-270900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540000</v>
      </c>
      <c r="F126" s="121">
        <f>'FIN-CASHFLOW_CWS'!F11</f>
        <v>252200</v>
      </c>
      <c r="G126" s="121">
        <f>'FIN-CASHFLOW_CWS'!G11</f>
        <v>-1429800</v>
      </c>
      <c r="H126" s="121">
        <f>'FIN-CASHFLOW_CWS'!H11</f>
        <v>184600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-253345</v>
      </c>
      <c r="E128" s="121">
        <f>'FIN-CASHFLOW_CWS'!E13</f>
        <v>-343980</v>
      </c>
      <c r="F128" s="121" t="e">
        <f>'FIN-CASHFLOW_CWS'!F13</f>
        <v>#VALUE!</v>
      </c>
      <c r="G128" s="121" t="e">
        <f>'FIN-CASHFLOW_CWS'!G13</f>
        <v>#VALUE!</v>
      </c>
      <c r="H128" s="121" t="e">
        <f>'FIN-CASHFLOW_CWS'!H13</f>
        <v>#VALUE!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-112666953.60000001</v>
      </c>
      <c r="E130" s="121">
        <f>'FIN-CASHFLOW_CWS'!E15</f>
        <v>-122453707.49999997</v>
      </c>
      <c r="F130" s="121" t="e">
        <f>'FIN-CASHFLOW_CWS'!F15</f>
        <v>#VALUE!</v>
      </c>
      <c r="G130" s="121" t="e">
        <f>'FIN-CASHFLOW_CWS'!G15</f>
        <v>#VALUE!</v>
      </c>
      <c r="H130" s="121" t="e">
        <f>'FIN-CASHFLOW_CWS'!H15</f>
        <v>#VALUE!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47195599.800000004</v>
      </c>
      <c r="D138" s="121">
        <f>'FIN-CASHFLOW_CWS'!D23</f>
        <v>108963618.29999995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47167007.800000004</v>
      </c>
      <c r="D140" s="121">
        <f>'FIN-CASHFLOW_CWS'!D25</f>
        <v>-3801835.3000000566</v>
      </c>
      <c r="E140" s="121">
        <f>'FIN-CASHFLOW_CWS'!E25</f>
        <v>-122460707.49999997</v>
      </c>
      <c r="F140" s="121" t="e">
        <f>'FIN-CASHFLOW_CWS'!F25</f>
        <v>#VALUE!</v>
      </c>
      <c r="G140" s="121" t="e">
        <f>'FIN-CASHFLOW_CWS'!G25</f>
        <v>#VALUE!</v>
      </c>
      <c r="H140" s="121" t="e">
        <f>'FIN-CASHFLOW_CWS'!H25</f>
        <v>#VALUE!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43365172.499999948</v>
      </c>
      <c r="F142" s="121">
        <f>'FIN-CASHFLOW_CWS'!F27</f>
        <v>-79095535.00000003</v>
      </c>
      <c r="G142" s="121" t="e">
        <f>'FIN-CASHFLOW_CWS'!G27</f>
        <v>#VALUE!</v>
      </c>
      <c r="H142" s="121" t="e">
        <f>'FIN-CASHFLOW_CWS'!H27</f>
        <v>#VALUE!</v>
      </c>
      <c r="I142" s="121"/>
    </row>
    <row r="143" spans="2:9" x14ac:dyDescent="0.15">
      <c r="B143" s="136" t="s">
        <v>487</v>
      </c>
      <c r="C143" s="121">
        <f>'FIN-CASHFLOW_CWS'!C28</f>
        <v>47167007.800000004</v>
      </c>
      <c r="D143" s="121">
        <f>'FIN-CASHFLOW_CWS'!D28</f>
        <v>43365172.499999948</v>
      </c>
      <c r="E143" s="121">
        <f>'FIN-CASHFLOW_CWS'!E28</f>
        <v>-79095535.00000003</v>
      </c>
      <c r="F143" s="121" t="e">
        <f>'FIN-CASHFLOW_CWS'!F28</f>
        <v>#VALUE!</v>
      </c>
      <c r="G143" s="121" t="e">
        <f>'FIN-CASHFLOW_CWS'!G28</f>
        <v>#VALUE!</v>
      </c>
      <c r="H143" s="121" t="e">
        <f>'FIN-CASHFLOW_CWS'!H28</f>
        <v>#VALUE!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47167007.800000004</v>
      </c>
      <c r="D150" s="121">
        <f>'FIN-BALANCE_CWS'!E7</f>
        <v>43365172.499999963</v>
      </c>
      <c r="E150" s="121">
        <f>'FIN-BALANCE_CWS'!F7</f>
        <v>-79095535.00000003</v>
      </c>
      <c r="F150" s="121" t="e">
        <f>'FIN-BALANCE_CWS'!G7</f>
        <v>#VALUE!</v>
      </c>
      <c r="G150" s="121" t="e">
        <f>'FIN-BALANCE_CWS'!H7</f>
        <v>#VALUE!</v>
      </c>
      <c r="H150" s="121" t="e">
        <f>'FIN-BALANCE_CWS'!I7</f>
        <v>#VALUE!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79620</v>
      </c>
      <c r="E151" s="121">
        <f>'FIN-BALANCE_CWS'!F8</f>
        <v>288000</v>
      </c>
      <c r="F151" s="121" t="e">
        <f>'FIN-BALANCE_CWS'!G8</f>
        <v>#VALUE!</v>
      </c>
      <c r="G151" s="121" t="e">
        <f>'FIN-BALANCE_CWS'!H8</f>
        <v>#VALUE!</v>
      </c>
      <c r="H151" s="121" t="e">
        <f>'FIN-BALANCE_CWS'!I8</f>
        <v>#VALUE!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1548000</v>
      </c>
      <c r="F152" s="121">
        <f>'FIN-BALANCE_CWS'!G9</f>
        <v>1657600</v>
      </c>
      <c r="G152" s="121">
        <f>'FIN-BALANCE_CWS'!H9</f>
        <v>1659200</v>
      </c>
      <c r="H152" s="121">
        <f>'FIN-BALANCE_CWS'!I9</f>
        <v>1930100</v>
      </c>
      <c r="I152" s="121"/>
    </row>
    <row r="153" spans="2:9" x14ac:dyDescent="0.15">
      <c r="B153" s="135" t="s">
        <v>469</v>
      </c>
      <c r="C153" s="121">
        <f>'FIN-BALANCE_CWS'!D10</f>
        <v>47167007.800000004</v>
      </c>
      <c r="D153" s="121">
        <f>'FIN-BALANCE_CWS'!E10</f>
        <v>44296792.499999963</v>
      </c>
      <c r="E153" s="121">
        <f>'FIN-BALANCE_CWS'!F10</f>
        <v>-77259535.00000003</v>
      </c>
      <c r="F153" s="121" t="e">
        <f>'FIN-BALANCE_CWS'!G10</f>
        <v>#VALUE!</v>
      </c>
      <c r="G153" s="121" t="e">
        <f>'FIN-BALANCE_CWS'!H10</f>
        <v>#VALUE!</v>
      </c>
      <c r="H153" s="121" t="e">
        <f>'FIN-BALANCE_CWS'!I10</f>
        <v>#VALUE!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47167007.800000004</v>
      </c>
      <c r="D160" s="121">
        <f>'FIN-BALANCE_CWS'!E17</f>
        <v>44377017.499999963</v>
      </c>
      <c r="E160" s="121">
        <f>'FIN-BALANCE_CWS'!F17</f>
        <v>-77192710.00000003</v>
      </c>
      <c r="F160" s="121" t="e">
        <f>'FIN-BALANCE_CWS'!G17</f>
        <v>#VALUE!</v>
      </c>
      <c r="G160" s="121" t="e">
        <f>'FIN-BALANCE_CWS'!H17</f>
        <v>#VALUE!</v>
      </c>
      <c r="H160" s="121" t="e">
        <f>'FIN-BALANCE_CWS'!I17</f>
        <v>#VALUE!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1200000</v>
      </c>
      <c r="F166" s="121">
        <f>'FIN-BALANCE_CWS'!G23</f>
        <v>1452200</v>
      </c>
      <c r="G166" s="121">
        <f>'FIN-BALANCE_CWS'!H23</f>
        <v>22400</v>
      </c>
      <c r="H166" s="121">
        <f>'FIN-BALANCE_CWS'!I23</f>
        <v>207000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1200000</v>
      </c>
      <c r="F168" s="121">
        <f>'FIN-BALANCE_CWS'!G25</f>
        <v>1452200</v>
      </c>
      <c r="G168" s="121">
        <f>'FIN-BALANCE_CWS'!H25</f>
        <v>22400</v>
      </c>
      <c r="H168" s="121">
        <f>'FIN-BALANCE_CWS'!I25</f>
        <v>207000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1200000</v>
      </c>
      <c r="F174" s="121">
        <f>'FIN-BALANCE_CWS'!G31</f>
        <v>1452200</v>
      </c>
      <c r="G174" s="121">
        <f>'FIN-BALANCE_CWS'!H31</f>
        <v>22400</v>
      </c>
      <c r="H174" s="121">
        <f>'FIN-BALANCE_CWS'!I31</f>
        <v>207000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47195599.800000004</v>
      </c>
      <c r="D177" s="121">
        <f>'FIN-BALANCE_CWS'!E34</f>
        <v>156159218.09999996</v>
      </c>
      <c r="E177" s="121">
        <f>'FIN-BALANCE_CWS'!F34</f>
        <v>156159218.09999996</v>
      </c>
      <c r="F177" s="121">
        <f>'FIN-BALANCE_CWS'!G34</f>
        <v>156159218.09999996</v>
      </c>
      <c r="G177" s="121">
        <f>'FIN-BALANCE_CWS'!H34</f>
        <v>156159218.09999996</v>
      </c>
      <c r="H177" s="121">
        <f>'FIN-BALANCE_CWS'!I34</f>
        <v>156159218.09999996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-224817449.14166671</v>
      </c>
      <c r="F178" s="121" t="e">
        <f>'FIN-BALANCE_CWS'!G35</f>
        <v>#VALUE!</v>
      </c>
      <c r="G178" s="121" t="e">
        <f>'FIN-BALANCE_CWS'!H35</f>
        <v>#VALUE!</v>
      </c>
      <c r="H178" s="121" t="e">
        <f>'FIN-BALANCE_CWS'!I35</f>
        <v>#VALUE!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-9734478.958333334</v>
      </c>
      <c r="F179" s="121" t="e">
        <f>'FIN-BALANCE_CWS'!G36</f>
        <v>#VALUE!</v>
      </c>
      <c r="G179" s="121" t="e">
        <f>'FIN-BALANCE_CWS'!H36</f>
        <v>#VALUE!</v>
      </c>
      <c r="H179" s="121">
        <f>'FIN-BALANCE_CWS'!I36</f>
        <v>-6882924.0229368499</v>
      </c>
      <c r="I179" s="121"/>
    </row>
    <row r="180" spans="2:9" x14ac:dyDescent="0.15">
      <c r="B180" s="135" t="s">
        <v>1075</v>
      </c>
      <c r="C180" s="121">
        <f>'FIN-BALANCE_CWS'!D37</f>
        <v>47167007.800000004</v>
      </c>
      <c r="D180" s="121">
        <f>'FIN-BALANCE_CWS'!E37</f>
        <v>43717017.499999955</v>
      </c>
      <c r="E180" s="121">
        <f>'FIN-BALANCE_CWS'!F37</f>
        <v>-78392710.000000075</v>
      </c>
      <c r="F180" s="121" t="e">
        <f>'FIN-BALANCE_CWS'!G37</f>
        <v>#VALUE!</v>
      </c>
      <c r="G180" s="121" t="e">
        <f>'FIN-BALANCE_CWS'!H37</f>
        <v>#VALUE!</v>
      </c>
      <c r="H180" s="121" t="e">
        <f>'FIN-BALANCE_CWS'!I37</f>
        <v>#VALUE!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47167007.800000004</v>
      </c>
      <c r="D182" s="121">
        <f>'FIN-BALANCE_CWS'!E39</f>
        <v>44377017.499999955</v>
      </c>
      <c r="E182" s="121">
        <f>'FIN-BALANCE_CWS'!F39</f>
        <v>-77192710.000000075</v>
      </c>
      <c r="F182" s="121" t="e">
        <f>'FIN-BALANCE_CWS'!G39</f>
        <v>#VALUE!</v>
      </c>
      <c r="G182" s="121" t="e">
        <f>'FIN-BALANCE_CWS'!H39</f>
        <v>#VALUE!</v>
      </c>
      <c r="H182" s="121" t="e">
        <f>'FIN-BALANCE_CWS'!I39</f>
        <v>#VALUE!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43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2231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704340</v>
      </c>
      <c r="F10" s="70">
        <f>SUM(Q114:AB114)</f>
        <v>5796000</v>
      </c>
      <c r="G10" s="70">
        <f>SUM(AC114:AN114)</f>
        <v>11992500</v>
      </c>
      <c r="H10" s="70" t="e">
        <f>SUM(AO114:AZ114)</f>
        <v>#VALUE!</v>
      </c>
      <c r="I10" s="70">
        <f>SUM(BA114:BL114)</f>
        <v>4299975</v>
      </c>
      <c r="J10" s="65" t="e">
        <f>SUM(D10:I10)</f>
        <v>#VALUE!</v>
      </c>
      <c r="K10" s="144" t="e">
        <f>J10-BM114</f>
        <v>#VALUE!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4025000</v>
      </c>
      <c r="G11" s="70">
        <f>SUM(AC115:AN115)</f>
        <v>15619500</v>
      </c>
      <c r="H11" s="70">
        <f>SUM(AO115:AZ115)</f>
        <v>870800</v>
      </c>
      <c r="I11" s="70">
        <f>SUM(BA115:BL115)</f>
        <v>831064.90000000014</v>
      </c>
      <c r="J11" s="65">
        <f>SUM(D11:I11)</f>
        <v>21883864.899999999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166840</v>
      </c>
      <c r="F12" s="70">
        <f>SUM(Q116:AB116)</f>
        <v>1771000</v>
      </c>
      <c r="G12" s="70">
        <f>SUM(AC116:AN116)</f>
        <v>-3627000</v>
      </c>
      <c r="H12" s="70" t="e">
        <f>SUM(AO116:AZ116)</f>
        <v>#VALUE!</v>
      </c>
      <c r="I12" s="70">
        <f>SUM(BA116:BL116)</f>
        <v>3468910.1000000006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-0.30243902439024389</v>
      </c>
      <c r="H13" s="46" t="e">
        <f>H12/H10</f>
        <v>#VALUE!</v>
      </c>
      <c r="I13" s="46">
        <f>I12/I10</f>
        <v>0.80672796934865909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175.49999999999997</v>
      </c>
      <c r="H16" s="70">
        <f>SUM(AO120:AZ120)</f>
        <v>42700</v>
      </c>
      <c r="I16" s="70">
        <f>SUM(BA120:BL120)</f>
        <v>18900</v>
      </c>
      <c r="J16" s="65">
        <f>SUM(D16:I16)</f>
        <v>61775.5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-16829059520</v>
      </c>
      <c r="H17" s="70">
        <f>SUM(AO121:AZ121)</f>
        <v>-28137970</v>
      </c>
      <c r="I17" s="70">
        <f>SUM(BA121:BL121)</f>
        <v>-28135870</v>
      </c>
      <c r="J17" s="65">
        <f>SUM(D17:I17)</f>
        <v>-16885333360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-16829059344.499998</v>
      </c>
      <c r="H18" s="70">
        <f>SUM(AO122:AZ122)</f>
        <v>-28095270</v>
      </c>
      <c r="I18" s="70">
        <f>SUM(BA122:BL122)</f>
        <v>-28116970</v>
      </c>
      <c r="J18" s="65">
        <f>SUM(D18:I18)</f>
        <v>-16885271584.499998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35000</v>
      </c>
      <c r="F21" s="70">
        <f>SUM(Q125:AB125)</f>
        <v>0</v>
      </c>
      <c r="G21" s="70">
        <f>SUM(AC125:AN125)</f>
        <v>0</v>
      </c>
      <c r="H21" s="70">
        <f>SUM(AO125:AZ125)</f>
        <v>12500</v>
      </c>
      <c r="I21" s="70">
        <f>SUM(BA125:BL125)</f>
        <v>14975</v>
      </c>
      <c r="J21" s="65">
        <f>SUM(D21:I21)</f>
        <v>62475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181240650</v>
      </c>
      <c r="I22" s="70">
        <f>SUM(BA126:BL126)</f>
        <v>163237882.5</v>
      </c>
      <c r="J22" s="65">
        <f>SUM(D22:I22)</f>
        <v>344478532.5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35000</v>
      </c>
      <c r="F23" s="70">
        <f>SUM(Q127:AB127)</f>
        <v>0</v>
      </c>
      <c r="G23" s="70">
        <f>SUM(AC127:AN127)</f>
        <v>0</v>
      </c>
      <c r="H23" s="70">
        <f>SUM(AO127:AZ127)</f>
        <v>181253150</v>
      </c>
      <c r="I23" s="70">
        <f>SUM(BA127:BL127)</f>
        <v>163252857.5</v>
      </c>
      <c r="J23" s="65">
        <f>SUM(D23:I23)</f>
        <v>344541007.5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201840</v>
      </c>
      <c r="F25" s="104">
        <f>SUM(Q129:AB129)</f>
        <v>1771000</v>
      </c>
      <c r="G25" s="104">
        <f>SUM(AC129:AN129)</f>
        <v>-16832686344.499998</v>
      </c>
      <c r="H25" s="104" t="e">
        <f>SUM(AO129:AZ129)</f>
        <v>#VALUE!</v>
      </c>
      <c r="I25" s="104">
        <f>SUM(BA129:BL129)</f>
        <v>138604797.59999999</v>
      </c>
      <c r="J25" s="38" t="e">
        <f>SUM(D25:I25)</f>
        <v>#VALUE!</v>
      </c>
      <c r="K25" s="144" t="e">
        <f>J25-BM129</f>
        <v>#VALUE!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33644275</v>
      </c>
      <c r="G46" s="158" t="e">
        <f>SUM(AC150:AN150)</f>
        <v>#VALUE!</v>
      </c>
      <c r="H46" s="158" t="e">
        <f>SUM(AO150:AZ150)</f>
        <v>#VALUE!</v>
      </c>
      <c r="I46" s="158">
        <f>SUM(BA150:BL150)</f>
        <v>85065119.940000013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 t="e">
        <f>SUM(AC152:AN152)</f>
        <v>#VALUE!</v>
      </c>
      <c r="H48" s="158" t="e">
        <f>SUM(AO152:AZ152)</f>
        <v>#VALUE!</v>
      </c>
      <c r="I48" s="158">
        <f>SUM(BA152:BL152)</f>
        <v>0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 t="e">
        <f>SUM(AC153:AN153)</f>
        <v>#VALUE!</v>
      </c>
      <c r="H49" s="158" t="e">
        <f>SUM(AO153:AZ153)</f>
        <v>#VALUE!</v>
      </c>
      <c r="I49" s="158">
        <f>SUM(BA153:BL153)</f>
        <v>48000000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52810438</v>
      </c>
      <c r="F50" s="160">
        <f>SUM(Q154:AB154)</f>
        <v>67244275</v>
      </c>
      <c r="G50" s="160" t="e">
        <f>SUM(AC154:AN154)</f>
        <v>#VALUE!</v>
      </c>
      <c r="H50" s="160" t="e">
        <f>SUM(AO154:AZ154)</f>
        <v>#VALUE!</v>
      </c>
      <c r="I50" s="160">
        <f>SUM(BA154:BL154)</f>
        <v>133065119.94000001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10562087.600000001</v>
      </c>
      <c r="F60" s="161">
        <f>SUM(Q164:AB164)</f>
        <v>13448855</v>
      </c>
      <c r="G60" s="161" t="e">
        <f>SUM(AC164:AN164)</f>
        <v>#VALUE!</v>
      </c>
      <c r="H60" s="161" t="e">
        <f>SUM(AO164:AZ164)</f>
        <v>#VALUE!</v>
      </c>
      <c r="I60" s="161">
        <f>SUM(BA164:BL164)</f>
        <v>26613023.988000002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 t="e">
        <f>SUM(AC166:AN166)</f>
        <v>#VALUE!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17311175.600000001</v>
      </c>
      <c r="F63" s="161">
        <f>SUM(Q167:AB167)</f>
        <v>20197943</v>
      </c>
      <c r="G63" s="161" t="e">
        <f>SUM(AC167:AN167)</f>
        <v>#VALUE!</v>
      </c>
      <c r="H63" s="161" t="e">
        <f>SUM(AO167:AZ167)</f>
        <v>#VALUE!</v>
      </c>
      <c r="I63" s="161" t="e">
        <f>SUM(BA167:BL167)</f>
        <v>#VALUE!</v>
      </c>
      <c r="J63" s="159" t="e">
        <f>SUM(D63:I63)</f>
        <v>#VALUE!</v>
      </c>
      <c r="K63" s="144" t="e">
        <f>J63-BM167</f>
        <v>#VALUE!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112121613.59999998</v>
      </c>
      <c r="F65" s="130">
        <f>SUM(Q169:AB169)</f>
        <v>123442218</v>
      </c>
      <c r="G65" s="130" t="e">
        <f>SUM(AC169:AN169)</f>
        <v>#VALUE!</v>
      </c>
      <c r="H65" s="130" t="e">
        <f>SUM(AO169:AZ169)</f>
        <v>#VALUE!</v>
      </c>
      <c r="I65" s="130" t="e">
        <f>SUM(BA169:BL169)</f>
        <v>#VALUE!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123880727.49999997</v>
      </c>
      <c r="G101" s="130" t="e">
        <f>SUM(AC205:AN205)</f>
        <v>#VALUE!</v>
      </c>
      <c r="H101" s="130" t="e">
        <f>SUM(AO205:AZ205)</f>
        <v>#VALUE!</v>
      </c>
      <c r="I101" s="130" t="e">
        <f>SUM(BA205:BL205)</f>
        <v>#VALUE!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-112413608.60000001</v>
      </c>
      <c r="F103" s="130">
        <f>SUM(Q207:AB207)</f>
        <v>-122109727.49999997</v>
      </c>
      <c r="G103" s="130" t="e">
        <f>SUM(AC207:AN207)</f>
        <v>#VALUE!</v>
      </c>
      <c r="H103" s="130" t="e">
        <f>SUM(AO207:AZ207)</f>
        <v>#VALUE!</v>
      </c>
      <c r="I103" s="130" t="e">
        <f>SUM(BA207:BL207)</f>
        <v>#VALUE!</v>
      </c>
      <c r="J103" s="38" t="e">
        <f>SUM(D103:I103)</f>
        <v>#VALUE!</v>
      </c>
      <c r="K103" s="144" t="e">
        <f>J103-BM207</f>
        <v>#VALUE!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-112442200.60000001</v>
      </c>
      <c r="F104" s="130">
        <f>F103+E104</f>
        <v>-234551928.09999996</v>
      </c>
      <c r="G104" s="130" t="e">
        <f>G103+F104</f>
        <v>#VALUE!</v>
      </c>
      <c r="H104" s="130" t="e">
        <f>H103+G104</f>
        <v>#VALUE!</v>
      </c>
      <c r="I104" s="130" t="e">
        <f>I103+H104</f>
        <v>#VALUE!</v>
      </c>
      <c r="J104" s="38" t="e">
        <f>SUM(D104:I104)</f>
        <v>#VALUE!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2" t="s">
        <v>35</v>
      </c>
      <c r="F107" s="372"/>
      <c r="G107" s="372"/>
      <c r="H107" s="372"/>
      <c r="I107" s="372"/>
      <c r="J107" s="372"/>
      <c r="K107" s="372"/>
      <c r="L107" s="372"/>
      <c r="M107" s="372"/>
      <c r="N107" s="372"/>
      <c r="O107" s="372"/>
      <c r="P107" s="372"/>
      <c r="Q107" s="372" t="s">
        <v>36</v>
      </c>
      <c r="R107" s="372"/>
      <c r="S107" s="372"/>
      <c r="T107" s="372"/>
      <c r="U107" s="372"/>
      <c r="V107" s="372"/>
      <c r="W107" s="372"/>
      <c r="X107" s="372"/>
      <c r="Y107" s="372"/>
      <c r="Z107" s="372"/>
      <c r="AA107" s="372"/>
      <c r="AB107" s="372"/>
      <c r="AC107" s="372" t="s">
        <v>37</v>
      </c>
      <c r="AD107" s="372"/>
      <c r="AE107" s="372"/>
      <c r="AF107" s="372"/>
      <c r="AG107" s="372"/>
      <c r="AH107" s="372"/>
      <c r="AI107" s="372"/>
      <c r="AJ107" s="372"/>
      <c r="AK107" s="372"/>
      <c r="AL107" s="372"/>
      <c r="AM107" s="372"/>
      <c r="AN107" s="372"/>
      <c r="AO107" s="372" t="s">
        <v>38</v>
      </c>
      <c r="AP107" s="372"/>
      <c r="AQ107" s="372"/>
      <c r="AR107" s="372"/>
      <c r="AS107" s="372"/>
      <c r="AT107" s="372"/>
      <c r="AU107" s="372"/>
      <c r="AV107" s="372"/>
      <c r="AW107" s="372"/>
      <c r="AX107" s="372"/>
      <c r="AY107" s="372"/>
      <c r="AZ107" s="372"/>
      <c r="BA107" s="372" t="s">
        <v>39</v>
      </c>
      <c r="BB107" s="372"/>
      <c r="BC107" s="372"/>
      <c r="BD107" s="372"/>
      <c r="BE107" s="372"/>
      <c r="BF107" s="372"/>
      <c r="BG107" s="372"/>
      <c r="BH107" s="372"/>
      <c r="BI107" s="372"/>
      <c r="BJ107" s="372"/>
      <c r="BK107" s="372"/>
      <c r="BL107" s="37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16</v>
      </c>
      <c r="R111" s="50">
        <f>'REV-REVCALC_CWS'!P13</f>
        <v>26</v>
      </c>
      <c r="S111" s="50">
        <f>'REV-REVCALC_CWS'!Q13</f>
        <v>29</v>
      </c>
      <c r="T111" s="50">
        <f>'REV-REVCALC_CWS'!R13</f>
        <v>29</v>
      </c>
      <c r="U111" s="50">
        <f>'REV-REVCALC_CWS'!S13</f>
        <v>32</v>
      </c>
      <c r="V111" s="50">
        <f>'REV-REVCALC_CWS'!T13</f>
        <v>35</v>
      </c>
      <c r="W111" s="50">
        <f>'REV-REVCALC_CWS'!U13</f>
        <v>29</v>
      </c>
      <c r="X111" s="50">
        <f>'REV-REVCALC_CWS'!V13</f>
        <v>32</v>
      </c>
      <c r="Y111" s="50">
        <f>'REV-REVCALC_CWS'!W13</f>
        <v>26</v>
      </c>
      <c r="Z111" s="50">
        <f>'REV-REVCALC_CWS'!X13</f>
        <v>26</v>
      </c>
      <c r="AA111" s="50">
        <f>'REV-REVCALC_CWS'!Y13</f>
        <v>26</v>
      </c>
      <c r="AB111" s="50">
        <f>'REV-REVCALC_CWS'!Z13</f>
        <v>16</v>
      </c>
      <c r="AC111" s="50">
        <f>'REV-REVCALC_CWS'!AA13</f>
        <v>29</v>
      </c>
      <c r="AD111" s="50">
        <f>'REV-REVCALC_CWS'!AB13</f>
        <v>47</v>
      </c>
      <c r="AE111" s="50">
        <f>'REV-REVCALC_CWS'!AC13</f>
        <v>53</v>
      </c>
      <c r="AF111" s="50">
        <f>'REV-REVCALC_CWS'!AD13</f>
        <v>53</v>
      </c>
      <c r="AG111" s="50">
        <f>'REV-REVCALC_CWS'!AE13</f>
        <v>58</v>
      </c>
      <c r="AH111" s="50">
        <f>'REV-REVCALC_CWS'!AF13</f>
        <v>64</v>
      </c>
      <c r="AI111" s="50">
        <f>'REV-REVCALC_CWS'!AG13</f>
        <v>53</v>
      </c>
      <c r="AJ111" s="50">
        <f>'REV-REVCALC_CWS'!AH13</f>
        <v>58</v>
      </c>
      <c r="AK111" s="50">
        <f>'REV-REVCALC_CWS'!AI13</f>
        <v>47</v>
      </c>
      <c r="AL111" s="50">
        <f>'REV-REVCALC_CWS'!AJ13</f>
        <v>47</v>
      </c>
      <c r="AM111" s="50">
        <f>'REV-REVCALC_CWS'!AK13</f>
        <v>47</v>
      </c>
      <c r="AN111" s="50">
        <f>'REV-REVCALC_CWS'!AL13</f>
        <v>29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2231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288000</v>
      </c>
      <c r="R114" s="70">
        <f>'REV-REVCALC_CWS'!P17</f>
        <v>468000</v>
      </c>
      <c r="S114" s="70">
        <f>'REV-REVCALC_CWS'!Q17</f>
        <v>522000</v>
      </c>
      <c r="T114" s="70">
        <f>'REV-REVCALC_CWS'!R17</f>
        <v>522000</v>
      </c>
      <c r="U114" s="70">
        <f>'REV-REVCALC_CWS'!S17</f>
        <v>576000</v>
      </c>
      <c r="V114" s="70">
        <f>'REV-REVCALC_CWS'!T17</f>
        <v>630000</v>
      </c>
      <c r="W114" s="70">
        <f>'REV-REVCALC_CWS'!U17</f>
        <v>522000</v>
      </c>
      <c r="X114" s="70">
        <f>'REV-REVCALC_CWS'!V17</f>
        <v>576000</v>
      </c>
      <c r="Y114" s="70">
        <f>'REV-REVCALC_CWS'!W17</f>
        <v>468000</v>
      </c>
      <c r="Z114" s="70">
        <f>'REV-REVCALC_CWS'!X17</f>
        <v>468000</v>
      </c>
      <c r="AA114" s="70">
        <f>'REV-REVCALC_CWS'!Y17</f>
        <v>468000</v>
      </c>
      <c r="AB114" s="70">
        <f>'REV-REVCALC_CWS'!Z17</f>
        <v>288000</v>
      </c>
      <c r="AC114" s="70">
        <f>'REV-REVCALC_CWS'!AA17</f>
        <v>594500</v>
      </c>
      <c r="AD114" s="70">
        <f>'REV-REVCALC_CWS'!AB17</f>
        <v>963500</v>
      </c>
      <c r="AE114" s="70">
        <f>'REV-REVCALC_CWS'!AC17</f>
        <v>1086500</v>
      </c>
      <c r="AF114" s="70">
        <f>'REV-REVCALC_CWS'!AD17</f>
        <v>1086500</v>
      </c>
      <c r="AG114" s="70">
        <f>'REV-REVCALC_CWS'!AE17</f>
        <v>1189000</v>
      </c>
      <c r="AH114" s="70">
        <f>'REV-REVCALC_CWS'!AF17</f>
        <v>1312000</v>
      </c>
      <c r="AI114" s="70">
        <f>'REV-REVCALC_CWS'!AG17</f>
        <v>1086500</v>
      </c>
      <c r="AJ114" s="70">
        <f>'REV-REVCALC_CWS'!AH17</f>
        <v>1189000</v>
      </c>
      <c r="AK114" s="70">
        <f>'REV-REVCALC_CWS'!AI17</f>
        <v>963500</v>
      </c>
      <c r="AL114" s="70">
        <f>'REV-REVCALC_CWS'!AJ17</f>
        <v>963500</v>
      </c>
      <c r="AM114" s="70">
        <f>'REV-REVCALC_CWS'!AK17</f>
        <v>963500</v>
      </c>
      <c r="AN114" s="70">
        <f>'REV-REVCALC_CWS'!AL17</f>
        <v>594500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215325</v>
      </c>
      <c r="BB114" s="70">
        <f>'REV-REVCALC_CWS'!AZ17</f>
        <v>345825</v>
      </c>
      <c r="BC114" s="70">
        <f>'REV-REVCALC_CWS'!BA17</f>
        <v>384975</v>
      </c>
      <c r="BD114" s="70">
        <f>'REV-REVCALC_CWS'!BB17</f>
        <v>384975</v>
      </c>
      <c r="BE114" s="70">
        <f>'REV-REVCALC_CWS'!BC17</f>
        <v>430650</v>
      </c>
      <c r="BF114" s="70">
        <f>'REV-REVCALC_CWS'!BD17</f>
        <v>469800</v>
      </c>
      <c r="BG114" s="70">
        <f>'REV-REVCALC_CWS'!BE17</f>
        <v>384975</v>
      </c>
      <c r="BH114" s="70">
        <f>'REV-REVCALC_CWS'!BF17</f>
        <v>430650</v>
      </c>
      <c r="BI114" s="70">
        <f>'REV-REVCALC_CWS'!BG17</f>
        <v>345825</v>
      </c>
      <c r="BJ114" s="70">
        <f>'REV-REVCALC_CWS'!BH17</f>
        <v>345825</v>
      </c>
      <c r="BK114" s="70">
        <f>'REV-REVCALC_CWS'!BI17</f>
        <v>345825</v>
      </c>
      <c r="BL114" s="70">
        <f>'REV-REVCALC_CWS'!BJ17</f>
        <v>215325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200000</v>
      </c>
      <c r="R115" s="70">
        <f>'REV-REVCALC_CWS'!P26</f>
        <v>325000</v>
      </c>
      <c r="S115" s="70">
        <f>'REV-REVCALC_CWS'!Q26</f>
        <v>362500</v>
      </c>
      <c r="T115" s="70">
        <f>'REV-REVCALC_CWS'!R26</f>
        <v>362500</v>
      </c>
      <c r="U115" s="70">
        <f>'REV-REVCALC_CWS'!S26</f>
        <v>400000</v>
      </c>
      <c r="V115" s="70">
        <f>'REV-REVCALC_CWS'!T26</f>
        <v>437500</v>
      </c>
      <c r="W115" s="70">
        <f>'REV-REVCALC_CWS'!U26</f>
        <v>362500</v>
      </c>
      <c r="X115" s="70">
        <f>'REV-REVCALC_CWS'!V26</f>
        <v>400000</v>
      </c>
      <c r="Y115" s="70">
        <f>'REV-REVCALC_CWS'!W26</f>
        <v>325000</v>
      </c>
      <c r="Z115" s="70">
        <f>'REV-REVCALC_CWS'!X26</f>
        <v>325000</v>
      </c>
      <c r="AA115" s="70">
        <f>'REV-REVCALC_CWS'!Y26</f>
        <v>325000</v>
      </c>
      <c r="AB115" s="70">
        <f>'REV-REVCALC_CWS'!Z26</f>
        <v>200000</v>
      </c>
      <c r="AC115" s="70">
        <f>'REV-REVCALC_CWS'!AA26</f>
        <v>774300</v>
      </c>
      <c r="AD115" s="70">
        <f>'REV-REVCALC_CWS'!AB26</f>
        <v>1254900</v>
      </c>
      <c r="AE115" s="70">
        <f>'REV-REVCALC_CWS'!AC26</f>
        <v>1415100</v>
      </c>
      <c r="AF115" s="70">
        <f>'REV-REVCALC_CWS'!AD26</f>
        <v>1415100</v>
      </c>
      <c r="AG115" s="70">
        <f>'REV-REVCALC_CWS'!AE26</f>
        <v>1548600</v>
      </c>
      <c r="AH115" s="70">
        <f>'REV-REVCALC_CWS'!AF26</f>
        <v>1708800</v>
      </c>
      <c r="AI115" s="70">
        <f>'REV-REVCALC_CWS'!AG26</f>
        <v>1415100</v>
      </c>
      <c r="AJ115" s="70">
        <f>'REV-REVCALC_CWS'!AH26</f>
        <v>1548600</v>
      </c>
      <c r="AK115" s="70">
        <f>'REV-REVCALC_CWS'!AI26</f>
        <v>1254900</v>
      </c>
      <c r="AL115" s="70">
        <f>'REV-REVCALC_CWS'!AJ26</f>
        <v>1254900</v>
      </c>
      <c r="AM115" s="70">
        <f>'REV-REVCALC_CWS'!AK26</f>
        <v>1254900</v>
      </c>
      <c r="AN115" s="70">
        <f>'REV-REVCALC_CWS'!AL26</f>
        <v>774300</v>
      </c>
      <c r="AO115" s="70">
        <f>'REV-REVCALC_CWS'!AM26</f>
        <v>43400</v>
      </c>
      <c r="AP115" s="70">
        <f>'REV-REVCALC_CWS'!AN26</f>
        <v>70000</v>
      </c>
      <c r="AQ115" s="70">
        <f>'REV-REVCALC_CWS'!AO26</f>
        <v>78400</v>
      </c>
      <c r="AR115" s="70">
        <f>'REV-REVCALC_CWS'!AP26</f>
        <v>78400</v>
      </c>
      <c r="AS115" s="70">
        <f>'REV-REVCALC_CWS'!AQ26</f>
        <v>86800</v>
      </c>
      <c r="AT115" s="70">
        <f>'REV-REVCALC_CWS'!AR26</f>
        <v>95200</v>
      </c>
      <c r="AU115" s="70">
        <f>'REV-REVCALC_CWS'!AS26</f>
        <v>78400</v>
      </c>
      <c r="AV115" s="70">
        <f>'REV-REVCALC_CWS'!AT26</f>
        <v>86800</v>
      </c>
      <c r="AW115" s="70">
        <f>'REV-REVCALC_CWS'!AU26</f>
        <v>70000</v>
      </c>
      <c r="AX115" s="70">
        <f>'REV-REVCALC_CWS'!AV26</f>
        <v>70000</v>
      </c>
      <c r="AY115" s="70">
        <f>'REV-REVCALC_CWS'!AW26</f>
        <v>70000</v>
      </c>
      <c r="AZ115" s="70">
        <f>'REV-REVCALC_CWS'!AX26</f>
        <v>43400</v>
      </c>
      <c r="BA115" s="70">
        <f>'REV-REVCALC_CWS'!AY26</f>
        <v>41616.300000000003</v>
      </c>
      <c r="BB115" s="70">
        <f>'REV-REVCALC_CWS'!AZ26</f>
        <v>66838.3</v>
      </c>
      <c r="BC115" s="70">
        <f>'REV-REVCALC_CWS'!BA26</f>
        <v>74404.899999999994</v>
      </c>
      <c r="BD115" s="70">
        <f>'REV-REVCALC_CWS'!BB26</f>
        <v>74404.899999999994</v>
      </c>
      <c r="BE115" s="70">
        <f>'REV-REVCALC_CWS'!BC26</f>
        <v>83232.600000000006</v>
      </c>
      <c r="BF115" s="70">
        <f>'REV-REVCALC_CWS'!BD26</f>
        <v>90799.2</v>
      </c>
      <c r="BG115" s="70">
        <f>'REV-REVCALC_CWS'!BE26</f>
        <v>74404.899999999994</v>
      </c>
      <c r="BH115" s="70">
        <f>'REV-REVCALC_CWS'!BF26</f>
        <v>83232.600000000006</v>
      </c>
      <c r="BI115" s="70">
        <f>'REV-REVCALC_CWS'!BG26</f>
        <v>66838.3</v>
      </c>
      <c r="BJ115" s="70">
        <f>'REV-REVCALC_CWS'!BH26</f>
        <v>66838.3</v>
      </c>
      <c r="BK115" s="70">
        <f>'REV-REVCALC_CWS'!BI26</f>
        <v>66838.3</v>
      </c>
      <c r="BL115" s="70">
        <f>'REV-REVCALC_CWS'!BJ26</f>
        <v>41616.300000000003</v>
      </c>
      <c r="BM115" s="167">
        <f>SUM(D115:BL115)</f>
        <v>21883864.900000002</v>
      </c>
    </row>
    <row r="116" spans="2:65" s="33" customFormat="1" x14ac:dyDescent="0.15">
      <c r="B116" s="47" t="s">
        <v>345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88000</v>
      </c>
      <c r="R116" s="70">
        <f t="shared" si="8"/>
        <v>143000</v>
      </c>
      <c r="S116" s="70">
        <f t="shared" si="8"/>
        <v>159500</v>
      </c>
      <c r="T116" s="70">
        <f t="shared" si="8"/>
        <v>159500</v>
      </c>
      <c r="U116" s="70">
        <f t="shared" si="8"/>
        <v>176000</v>
      </c>
      <c r="V116" s="70">
        <f t="shared" si="8"/>
        <v>192500</v>
      </c>
      <c r="W116" s="70">
        <f t="shared" si="8"/>
        <v>159500</v>
      </c>
      <c r="X116" s="70">
        <f t="shared" si="8"/>
        <v>176000</v>
      </c>
      <c r="Y116" s="70">
        <f t="shared" si="8"/>
        <v>143000</v>
      </c>
      <c r="Z116" s="70">
        <f t="shared" si="8"/>
        <v>143000</v>
      </c>
      <c r="AA116" s="70">
        <f t="shared" si="8"/>
        <v>143000</v>
      </c>
      <c r="AB116" s="70">
        <f t="shared" si="8"/>
        <v>88000</v>
      </c>
      <c r="AC116" s="70">
        <f t="shared" si="8"/>
        <v>-179800</v>
      </c>
      <c r="AD116" s="70">
        <f t="shared" si="8"/>
        <v>-291400</v>
      </c>
      <c r="AE116" s="70">
        <f t="shared" si="8"/>
        <v>-328600</v>
      </c>
      <c r="AF116" s="70">
        <f t="shared" si="8"/>
        <v>-328600</v>
      </c>
      <c r="AG116" s="70">
        <f t="shared" si="8"/>
        <v>-359600</v>
      </c>
      <c r="AH116" s="70">
        <f t="shared" si="8"/>
        <v>-396800</v>
      </c>
      <c r="AI116" s="70">
        <f t="shared" si="8"/>
        <v>-328600</v>
      </c>
      <c r="AJ116" s="70">
        <f t="shared" si="8"/>
        <v>-359600</v>
      </c>
      <c r="AK116" s="70">
        <f t="shared" si="8"/>
        <v>-291400</v>
      </c>
      <c r="AL116" s="70">
        <f t="shared" si="8"/>
        <v>-291400</v>
      </c>
      <c r="AM116" s="70">
        <f t="shared" si="8"/>
        <v>-291400</v>
      </c>
      <c r="AN116" s="70">
        <f t="shared" si="8"/>
        <v>-179800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173708.7</v>
      </c>
      <c r="BB116" s="70">
        <f t="shared" si="9"/>
        <v>278986.7</v>
      </c>
      <c r="BC116" s="70">
        <f t="shared" si="9"/>
        <v>310570.09999999998</v>
      </c>
      <c r="BD116" s="70">
        <f t="shared" si="9"/>
        <v>310570.09999999998</v>
      </c>
      <c r="BE116" s="70">
        <f t="shared" si="9"/>
        <v>347417.4</v>
      </c>
      <c r="BF116" s="70">
        <f t="shared" si="9"/>
        <v>379000.8</v>
      </c>
      <c r="BG116" s="70">
        <f t="shared" si="9"/>
        <v>310570.09999999998</v>
      </c>
      <c r="BH116" s="70">
        <f t="shared" si="9"/>
        <v>347417.4</v>
      </c>
      <c r="BI116" s="70">
        <f t="shared" si="9"/>
        <v>278986.7</v>
      </c>
      <c r="BJ116" s="70">
        <f t="shared" si="9"/>
        <v>278986.7</v>
      </c>
      <c r="BK116" s="70">
        <f t="shared" si="9"/>
        <v>278986.7</v>
      </c>
      <c r="BL116" s="70">
        <f t="shared" si="9"/>
        <v>173708.7</v>
      </c>
      <c r="BM116" s="167" t="e">
        <f>SUM(D116:BL116)</f>
        <v>#VALUE!</v>
      </c>
    </row>
    <row r="117" spans="2:65" s="33" customFormat="1" x14ac:dyDescent="0.15">
      <c r="B117" s="47" t="s">
        <v>327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</v>
      </c>
      <c r="AD117" s="46">
        <f>'REV-REVCALC_CWS'!AB29</f>
        <v>0</v>
      </c>
      <c r="AE117" s="46">
        <f>'REV-REVCALC_CWS'!AC29</f>
        <v>0</v>
      </c>
      <c r="AF117" s="46">
        <f>'REV-REVCALC_CWS'!AD29</f>
        <v>0</v>
      </c>
      <c r="AG117" s="46">
        <f>'REV-REVCALC_CWS'!AE29</f>
        <v>0</v>
      </c>
      <c r="AH117" s="46">
        <f>'REV-REVCALC_CWS'!AF29</f>
        <v>0</v>
      </c>
      <c r="AI117" s="46">
        <f>'REV-REVCALC_CWS'!AG29</f>
        <v>0</v>
      </c>
      <c r="AJ117" s="46">
        <f>'REV-REVCALC_CWS'!AH29</f>
        <v>0</v>
      </c>
      <c r="AK117" s="46">
        <f>'REV-REVCALC_CWS'!AI29</f>
        <v>0</v>
      </c>
      <c r="AL117" s="46">
        <f>'REV-REVCALC_CWS'!AJ29</f>
        <v>0</v>
      </c>
      <c r="AM117" s="46">
        <f>'REV-REVCALC_CWS'!AK29</f>
        <v>0</v>
      </c>
      <c r="AN117" s="46">
        <f>'REV-REVCALC_CWS'!AL29</f>
        <v>0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0.80672796934865909</v>
      </c>
      <c r="BB117" s="46">
        <f>'REV-REVCALC_CWS'!AZ29</f>
        <v>0.80672796934865909</v>
      </c>
      <c r="BC117" s="46">
        <f>'REV-REVCALC_CWS'!BA29</f>
        <v>0.80672796934865898</v>
      </c>
      <c r="BD117" s="46">
        <f>'REV-REVCALC_CWS'!BB29</f>
        <v>0.80672796934865898</v>
      </c>
      <c r="BE117" s="46">
        <f>'REV-REVCALC_CWS'!BC29</f>
        <v>0.80672796934865909</v>
      </c>
      <c r="BF117" s="46">
        <f>'REV-REVCALC_CWS'!BD29</f>
        <v>0.80672796934865898</v>
      </c>
      <c r="BG117" s="46">
        <f>'REV-REVCALC_CWS'!BE29</f>
        <v>0.80672796934865898</v>
      </c>
      <c r="BH117" s="46">
        <f>'REV-REVCALC_CWS'!BF29</f>
        <v>0.80672796934865909</v>
      </c>
      <c r="BI117" s="46">
        <f>'REV-REVCALC_CWS'!BG29</f>
        <v>0.80672796934865909</v>
      </c>
      <c r="BJ117" s="46">
        <f>'REV-REVCALC_CWS'!BH29</f>
        <v>0.80672796934865909</v>
      </c>
      <c r="BK117" s="46">
        <f>'REV-REVCALC_CWS'!BI29</f>
        <v>0.80672796934865909</v>
      </c>
      <c r="BL117" s="46">
        <f>'REV-REVCALC_CWS'!BJ29</f>
        <v>0.80672796934865909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8.6999999999999993</v>
      </c>
      <c r="AD120" s="70">
        <f>'REV-REVCALC_CWS'!AB40</f>
        <v>14.1</v>
      </c>
      <c r="AE120" s="70">
        <f>'REV-REVCALC_CWS'!AC40</f>
        <v>15.899999999999999</v>
      </c>
      <c r="AF120" s="70">
        <f>'REV-REVCALC_CWS'!AD40</f>
        <v>15.899999999999999</v>
      </c>
      <c r="AG120" s="70">
        <f>'REV-REVCALC_CWS'!AE40</f>
        <v>17.399999999999999</v>
      </c>
      <c r="AH120" s="70">
        <f>'REV-REVCALC_CWS'!AF40</f>
        <v>19.2</v>
      </c>
      <c r="AI120" s="70">
        <f>'REV-REVCALC_CWS'!AG40</f>
        <v>15.899999999999999</v>
      </c>
      <c r="AJ120" s="70">
        <f>'REV-REVCALC_CWS'!AH40</f>
        <v>17.399999999999999</v>
      </c>
      <c r="AK120" s="70">
        <f>'REV-REVCALC_CWS'!AI40</f>
        <v>14.1</v>
      </c>
      <c r="AL120" s="70">
        <f>'REV-REVCALC_CWS'!AJ40</f>
        <v>14.1</v>
      </c>
      <c r="AM120" s="70">
        <f>'REV-REVCALC_CWS'!AK40</f>
        <v>14.1</v>
      </c>
      <c r="AN120" s="70">
        <f>'REV-REVCALC_CWS'!AL40</f>
        <v>8.6999999999999993</v>
      </c>
      <c r="AO120" s="70">
        <f>'REV-REVCALC_CWS'!AM40</f>
        <v>2100</v>
      </c>
      <c r="AP120" s="70">
        <f>'REV-REVCALC_CWS'!AN40</f>
        <v>3500</v>
      </c>
      <c r="AQ120" s="70">
        <f>'REV-REVCALC_CWS'!AO40</f>
        <v>3850</v>
      </c>
      <c r="AR120" s="70">
        <f>'REV-REVCALC_CWS'!AP40</f>
        <v>3850</v>
      </c>
      <c r="AS120" s="70">
        <f>'REV-REVCALC_CWS'!AQ40</f>
        <v>4200</v>
      </c>
      <c r="AT120" s="70">
        <f>'REV-REVCALC_CWS'!AR40</f>
        <v>4550</v>
      </c>
      <c r="AU120" s="70">
        <f>'REV-REVCALC_CWS'!AS40</f>
        <v>3850</v>
      </c>
      <c r="AV120" s="70">
        <f>'REV-REVCALC_CWS'!AT40</f>
        <v>4200</v>
      </c>
      <c r="AW120" s="70">
        <f>'REV-REVCALC_CWS'!AU40</f>
        <v>3500</v>
      </c>
      <c r="AX120" s="70">
        <f>'REV-REVCALC_CWS'!AV40</f>
        <v>3500</v>
      </c>
      <c r="AY120" s="70">
        <f>'REV-REVCALC_CWS'!AW40</f>
        <v>3500</v>
      </c>
      <c r="AZ120" s="70">
        <f>'REV-REVCALC_CWS'!AX40</f>
        <v>2100</v>
      </c>
      <c r="BA120" s="70">
        <f>'REV-REVCALC_CWS'!AY40</f>
        <v>945</v>
      </c>
      <c r="BB120" s="70">
        <f>'REV-REVCALC_CWS'!AZ40</f>
        <v>1575</v>
      </c>
      <c r="BC120" s="70">
        <f>'REV-REVCALC_CWS'!BA40</f>
        <v>1575</v>
      </c>
      <c r="BD120" s="70">
        <f>'REV-REVCALC_CWS'!BB40</f>
        <v>1575</v>
      </c>
      <c r="BE120" s="70">
        <f>'REV-REVCALC_CWS'!BC40</f>
        <v>1890</v>
      </c>
      <c r="BF120" s="70">
        <f>'REV-REVCALC_CWS'!BD40</f>
        <v>2205</v>
      </c>
      <c r="BG120" s="70">
        <f>'REV-REVCALC_CWS'!BE40</f>
        <v>1575</v>
      </c>
      <c r="BH120" s="70">
        <f>'REV-REVCALC_CWS'!BF40</f>
        <v>1890</v>
      </c>
      <c r="BI120" s="70">
        <f>'REV-REVCALC_CWS'!BG40</f>
        <v>1575</v>
      </c>
      <c r="BJ120" s="70">
        <f>'REV-REVCALC_CWS'!BH40</f>
        <v>1575</v>
      </c>
      <c r="BK120" s="70">
        <f>'REV-REVCALC_CWS'!BI40</f>
        <v>1575</v>
      </c>
      <c r="BL120" s="70">
        <f>'REV-REVCALC_CWS'!BJ40</f>
        <v>945</v>
      </c>
      <c r="BM120" s="167">
        <f>SUM(D120:BL120)</f>
        <v>61775.5</v>
      </c>
    </row>
    <row r="121" spans="2:65" s="33" customFormat="1" x14ac:dyDescent="0.15">
      <c r="B121" s="47" t="s">
        <v>370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-836258150</v>
      </c>
      <c r="AD121" s="70">
        <f>'REV-REVCALC_CWS'!AB41</f>
        <v>-1358922110</v>
      </c>
      <c r="AE121" s="70">
        <f>'REV-REVCALC_CWS'!AC41</f>
        <v>-1515708740</v>
      </c>
      <c r="AF121" s="70">
        <f>'REV-REVCALC_CWS'!AD41</f>
        <v>-1515645950</v>
      </c>
      <c r="AG121" s="70">
        <f>'REV-REVCALC_CWS'!AE41</f>
        <v>-1672432580</v>
      </c>
      <c r="AH121" s="70">
        <f>'REV-REVCALC_CWS'!AF41</f>
        <v>-1829198280</v>
      </c>
      <c r="AI121" s="70">
        <f>'REV-REVCALC_CWS'!AG41</f>
        <v>-1515645950</v>
      </c>
      <c r="AJ121" s="70">
        <f>'REV-REVCALC_CWS'!AH41</f>
        <v>-1672432580</v>
      </c>
      <c r="AK121" s="70">
        <f>'REV-REVCALC_CWS'!AI41</f>
        <v>-1358859320</v>
      </c>
      <c r="AL121" s="70">
        <f>'REV-REVCALC_CWS'!AJ41</f>
        <v>-1358859320</v>
      </c>
      <c r="AM121" s="70">
        <f>'REV-REVCALC_CWS'!AK41</f>
        <v>-1358859320</v>
      </c>
      <c r="AN121" s="70">
        <f>'REV-REVCALC_CWS'!AL41</f>
        <v>-836237220</v>
      </c>
      <c r="AO121" s="70">
        <f>'REV-REVCALC_CWS'!AM41</f>
        <v>-1398215</v>
      </c>
      <c r="AP121" s="70">
        <f>'REV-REVCALC_CWS'!AN41</f>
        <v>-2272095</v>
      </c>
      <c r="AQ121" s="70">
        <f>'REV-REVCALC_CWS'!AO41</f>
        <v>-2534245</v>
      </c>
      <c r="AR121" s="70">
        <f>'REV-REVCALC_CWS'!AP41</f>
        <v>-2534140</v>
      </c>
      <c r="AS121" s="70">
        <f>'REV-REVCALC_CWS'!AQ41</f>
        <v>-2796290</v>
      </c>
      <c r="AT121" s="70">
        <f>'REV-REVCALC_CWS'!AR41</f>
        <v>-3058405</v>
      </c>
      <c r="AU121" s="70">
        <f>'REV-REVCALC_CWS'!AS41</f>
        <v>-2534140</v>
      </c>
      <c r="AV121" s="70">
        <f>'REV-REVCALC_CWS'!AT41</f>
        <v>-2796290</v>
      </c>
      <c r="AW121" s="70">
        <f>'REV-REVCALC_CWS'!AU41</f>
        <v>-2271990</v>
      </c>
      <c r="AX121" s="70">
        <f>'REV-REVCALC_CWS'!AV41</f>
        <v>-2271990</v>
      </c>
      <c r="AY121" s="70">
        <f>'REV-REVCALC_CWS'!AW41</f>
        <v>-2271990</v>
      </c>
      <c r="AZ121" s="70">
        <f>'REV-REVCALC_CWS'!AX41</f>
        <v>-1398180</v>
      </c>
      <c r="BA121" s="70">
        <f>'REV-REVCALC_CWS'!AY41</f>
        <v>-1398110</v>
      </c>
      <c r="BB121" s="70">
        <f>'REV-REVCALC_CWS'!AZ41</f>
        <v>-2271920</v>
      </c>
      <c r="BC121" s="70">
        <f>'REV-REVCALC_CWS'!BA41</f>
        <v>-2534070</v>
      </c>
      <c r="BD121" s="70">
        <f>'REV-REVCALC_CWS'!BB41</f>
        <v>-2533965</v>
      </c>
      <c r="BE121" s="70">
        <f>'REV-REVCALC_CWS'!BC41</f>
        <v>-2796080</v>
      </c>
      <c r="BF121" s="70">
        <f>'REV-REVCALC_CWS'!BD41</f>
        <v>-3058160</v>
      </c>
      <c r="BG121" s="70">
        <f>'REV-REVCALC_CWS'!BE41</f>
        <v>-2533965</v>
      </c>
      <c r="BH121" s="70">
        <f>'REV-REVCALC_CWS'!BF41</f>
        <v>-2796080</v>
      </c>
      <c r="BI121" s="70">
        <f>'REV-REVCALC_CWS'!BG41</f>
        <v>-2271815</v>
      </c>
      <c r="BJ121" s="70">
        <f>'REV-REVCALC_CWS'!BH41</f>
        <v>-2271815</v>
      </c>
      <c r="BK121" s="70">
        <f>'REV-REVCALC_CWS'!BI41</f>
        <v>-2271815</v>
      </c>
      <c r="BL121" s="70">
        <f>'REV-REVCALC_CWS'!BJ41</f>
        <v>-1398075</v>
      </c>
      <c r="BM121" s="167">
        <f>SUM(D121:BL121)</f>
        <v>-16885333360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-836258141.29999995</v>
      </c>
      <c r="AD122" s="70">
        <f t="shared" si="10"/>
        <v>-1358922095.9000001</v>
      </c>
      <c r="AE122" s="70">
        <f t="shared" si="10"/>
        <v>-1515708724.0999999</v>
      </c>
      <c r="AF122" s="70">
        <f t="shared" si="10"/>
        <v>-1515645934.0999999</v>
      </c>
      <c r="AG122" s="70">
        <f t="shared" si="10"/>
        <v>-1672432562.5999999</v>
      </c>
      <c r="AH122" s="70">
        <f t="shared" si="10"/>
        <v>-1829198260.8</v>
      </c>
      <c r="AI122" s="70">
        <f t="shared" si="10"/>
        <v>-1515645934.0999999</v>
      </c>
      <c r="AJ122" s="70">
        <f t="shared" si="10"/>
        <v>-1672432562.5999999</v>
      </c>
      <c r="AK122" s="70">
        <f t="shared" si="10"/>
        <v>-1358859305.9000001</v>
      </c>
      <c r="AL122" s="70">
        <f t="shared" si="10"/>
        <v>-1358859305.9000001</v>
      </c>
      <c r="AM122" s="70">
        <f t="shared" si="10"/>
        <v>-1358859305.9000001</v>
      </c>
      <c r="AN122" s="70">
        <f t="shared" si="10"/>
        <v>-836237211.29999995</v>
      </c>
      <c r="AO122" s="70">
        <f t="shared" si="10"/>
        <v>-1396115</v>
      </c>
      <c r="AP122" s="70">
        <f t="shared" si="10"/>
        <v>-2268595</v>
      </c>
      <c r="AQ122" s="70">
        <f t="shared" si="10"/>
        <v>-2530395</v>
      </c>
      <c r="AR122" s="70">
        <f t="shared" si="10"/>
        <v>-2530290</v>
      </c>
      <c r="AS122" s="70">
        <f t="shared" si="10"/>
        <v>-2792090</v>
      </c>
      <c r="AT122" s="70">
        <f t="shared" si="10"/>
        <v>-3053855</v>
      </c>
      <c r="AU122" s="70">
        <f t="shared" si="10"/>
        <v>-2530290</v>
      </c>
      <c r="AV122" s="70">
        <f t="shared" si="10"/>
        <v>-2792090</v>
      </c>
      <c r="AW122" s="70">
        <f t="shared" si="10"/>
        <v>-2268490</v>
      </c>
      <c r="AX122" s="70">
        <f t="shared" si="10"/>
        <v>-2268490</v>
      </c>
      <c r="AY122" s="70">
        <f t="shared" si="10"/>
        <v>-2268490</v>
      </c>
      <c r="AZ122" s="70">
        <f t="shared" si="10"/>
        <v>-1396080</v>
      </c>
      <c r="BA122" s="70">
        <f t="shared" si="10"/>
        <v>-1397165</v>
      </c>
      <c r="BB122" s="70">
        <f t="shared" si="10"/>
        <v>-2270345</v>
      </c>
      <c r="BC122" s="70">
        <f t="shared" si="10"/>
        <v>-2532495</v>
      </c>
      <c r="BD122" s="70">
        <f t="shared" si="10"/>
        <v>-2532390</v>
      </c>
      <c r="BE122" s="70">
        <f t="shared" si="10"/>
        <v>-2794190</v>
      </c>
      <c r="BF122" s="70">
        <f t="shared" si="10"/>
        <v>-3055955</v>
      </c>
      <c r="BG122" s="70">
        <f t="shared" si="10"/>
        <v>-2532390</v>
      </c>
      <c r="BH122" s="70">
        <f t="shared" si="10"/>
        <v>-2794190</v>
      </c>
      <c r="BI122" s="70">
        <f t="shared" si="10"/>
        <v>-2270240</v>
      </c>
      <c r="BJ122" s="70">
        <f t="shared" si="10"/>
        <v>-2270240</v>
      </c>
      <c r="BK122" s="70">
        <f t="shared" si="10"/>
        <v>-2270240</v>
      </c>
      <c r="BL122" s="70">
        <f t="shared" si="10"/>
        <v>-1397130</v>
      </c>
      <c r="BM122" s="167">
        <f>SUM(D122:BL122)</f>
        <v>-16885271584.499998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0</v>
      </c>
      <c r="R125" s="70">
        <f>'REV-REVCALC_CWS'!P44</f>
        <v>0</v>
      </c>
      <c r="S125" s="70">
        <f>'REV-REVCALC_CWS'!Q44</f>
        <v>0</v>
      </c>
      <c r="T125" s="70">
        <f>'REV-REVCALC_CWS'!R44</f>
        <v>0</v>
      </c>
      <c r="U125" s="70">
        <f>'REV-REVCALC_CWS'!S44</f>
        <v>0</v>
      </c>
      <c r="V125" s="70">
        <f>'REV-REVCALC_CWS'!T44</f>
        <v>0</v>
      </c>
      <c r="W125" s="70">
        <f>'REV-REVCALC_CWS'!U44</f>
        <v>0</v>
      </c>
      <c r="X125" s="70">
        <f>'REV-REVCALC_CWS'!V44</f>
        <v>0</v>
      </c>
      <c r="Y125" s="70">
        <f>'REV-REVCALC_CWS'!W44</f>
        <v>0</v>
      </c>
      <c r="Z125" s="70">
        <f>'REV-REVCALC_CWS'!X44</f>
        <v>0</v>
      </c>
      <c r="AA125" s="70">
        <f>'REV-REVCALC_CWS'!Y44</f>
        <v>0</v>
      </c>
      <c r="AB125" s="70">
        <f>'REV-REVCALC_CWS'!Z44</f>
        <v>0</v>
      </c>
      <c r="AC125" s="70">
        <f>'REV-REVCALC_CWS'!AA44</f>
        <v>0</v>
      </c>
      <c r="AD125" s="70">
        <f>'REV-REVCALC_CWS'!AB44</f>
        <v>0</v>
      </c>
      <c r="AE125" s="70">
        <f>'REV-REVCALC_CWS'!AC44</f>
        <v>0</v>
      </c>
      <c r="AF125" s="70">
        <f>'REV-REVCALC_CWS'!AD44</f>
        <v>0</v>
      </c>
      <c r="AG125" s="70">
        <f>'REV-REVCALC_CWS'!AE44</f>
        <v>0</v>
      </c>
      <c r="AH125" s="70">
        <f>'REV-REVCALC_CWS'!AF44</f>
        <v>0</v>
      </c>
      <c r="AI125" s="70">
        <f>'REV-REVCALC_CWS'!AG44</f>
        <v>0</v>
      </c>
      <c r="AJ125" s="70">
        <f>'REV-REVCALC_CWS'!AH44</f>
        <v>0</v>
      </c>
      <c r="AK125" s="70">
        <f>'REV-REVCALC_CWS'!AI44</f>
        <v>0</v>
      </c>
      <c r="AL125" s="70">
        <f>'REV-REVCALC_CWS'!AJ44</f>
        <v>0</v>
      </c>
      <c r="AM125" s="70">
        <f>'REV-REVCALC_CWS'!AK44</f>
        <v>0</v>
      </c>
      <c r="AN125" s="70">
        <f>'REV-REVCALC_CWS'!AL44</f>
        <v>0</v>
      </c>
      <c r="AO125" s="70">
        <f>'REV-REVCALC_CWS'!AM44</f>
        <v>625</v>
      </c>
      <c r="AP125" s="70">
        <f>'REV-REVCALC_CWS'!AN44</f>
        <v>1000</v>
      </c>
      <c r="AQ125" s="70">
        <f>'REV-REVCALC_CWS'!AO44</f>
        <v>1125</v>
      </c>
      <c r="AR125" s="70">
        <f>'REV-REVCALC_CWS'!AP44</f>
        <v>1125</v>
      </c>
      <c r="AS125" s="70">
        <f>'REV-REVCALC_CWS'!AQ44</f>
        <v>1250</v>
      </c>
      <c r="AT125" s="70">
        <f>'REV-REVCALC_CWS'!AR44</f>
        <v>1375</v>
      </c>
      <c r="AU125" s="70">
        <f>'REV-REVCALC_CWS'!AS44</f>
        <v>1125</v>
      </c>
      <c r="AV125" s="70">
        <f>'REV-REVCALC_CWS'!AT44</f>
        <v>1250</v>
      </c>
      <c r="AW125" s="70">
        <f>'REV-REVCALC_CWS'!AU44</f>
        <v>1000</v>
      </c>
      <c r="AX125" s="70">
        <f>'REV-REVCALC_CWS'!AV44</f>
        <v>1000</v>
      </c>
      <c r="AY125" s="70">
        <f>'REV-REVCALC_CWS'!AW44</f>
        <v>1000</v>
      </c>
      <c r="AZ125" s="70">
        <f>'REV-REVCALC_CWS'!AX44</f>
        <v>625</v>
      </c>
      <c r="BA125" s="70">
        <f>'REV-REVCALC_CWS'!AY44</f>
        <v>750</v>
      </c>
      <c r="BB125" s="70">
        <f>'REV-REVCALC_CWS'!AZ44</f>
        <v>1200</v>
      </c>
      <c r="BC125" s="70">
        <f>'REV-REVCALC_CWS'!BA44</f>
        <v>1350</v>
      </c>
      <c r="BD125" s="70">
        <f>'REV-REVCALC_CWS'!BB44</f>
        <v>1350</v>
      </c>
      <c r="BE125" s="70">
        <f>'REV-REVCALC_CWS'!BC44</f>
        <v>1500</v>
      </c>
      <c r="BF125" s="70">
        <f>'REV-REVCALC_CWS'!BD44</f>
        <v>1625</v>
      </c>
      <c r="BG125" s="70">
        <f>'REV-REVCALC_CWS'!BE44</f>
        <v>1350</v>
      </c>
      <c r="BH125" s="70">
        <f>'REV-REVCALC_CWS'!BF44</f>
        <v>1500</v>
      </c>
      <c r="BI125" s="70">
        <f>'REV-REVCALC_CWS'!BG44</f>
        <v>1200</v>
      </c>
      <c r="BJ125" s="70">
        <f>'REV-REVCALC_CWS'!BH44</f>
        <v>1200</v>
      </c>
      <c r="BK125" s="70">
        <f>'REV-REVCALC_CWS'!BI44</f>
        <v>1200</v>
      </c>
      <c r="BL125" s="70">
        <f>'REV-REVCALC_CWS'!BJ44</f>
        <v>750</v>
      </c>
      <c r="BM125" s="167">
        <f>SUM(D125:BL125)</f>
        <v>62475</v>
      </c>
    </row>
    <row r="126" spans="2:65" s="33" customFormat="1" x14ac:dyDescent="0.15">
      <c r="B126" s="47" t="s">
        <v>372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>
        <f>'REV-REVCALC_CWS'!AM45</f>
        <v>9005625</v>
      </c>
      <c r="AP126" s="70">
        <f>'REV-REVCALC_CWS'!AN45</f>
        <v>14634000</v>
      </c>
      <c r="AQ126" s="70">
        <f>'REV-REVCALC_CWS'!AO45</f>
        <v>16322625</v>
      </c>
      <c r="AR126" s="70">
        <f>'REV-REVCALC_CWS'!AP45</f>
        <v>16323075</v>
      </c>
      <c r="AS126" s="70">
        <f>'REV-REVCALC_CWS'!AQ45</f>
        <v>18011700</v>
      </c>
      <c r="AT126" s="70">
        <f>'REV-REVCALC_CWS'!AR45</f>
        <v>19700325</v>
      </c>
      <c r="AU126" s="70">
        <f>'REV-REVCALC_CWS'!AS45</f>
        <v>16323075</v>
      </c>
      <c r="AV126" s="70">
        <f>'REV-REVCALC_CWS'!AT45</f>
        <v>18011700</v>
      </c>
      <c r="AW126" s="70">
        <f>'REV-REVCALC_CWS'!AU45</f>
        <v>14634225</v>
      </c>
      <c r="AX126" s="70">
        <f>'REV-REVCALC_CWS'!AV45</f>
        <v>14634225</v>
      </c>
      <c r="AY126" s="70">
        <f>'REV-REVCALC_CWS'!AW45</f>
        <v>14634225</v>
      </c>
      <c r="AZ126" s="70">
        <f>'REV-REVCALC_CWS'!AX45</f>
        <v>9005850</v>
      </c>
      <c r="BA126" s="70">
        <f>'REV-REVCALC_CWS'!AY45</f>
        <v>8111137.5</v>
      </c>
      <c r="BB126" s="70">
        <f>'REV-REVCALC_CWS'!AZ45</f>
        <v>13180320</v>
      </c>
      <c r="BC126" s="70">
        <f>'REV-REVCALC_CWS'!BA45</f>
        <v>14701297.5</v>
      </c>
      <c r="BD126" s="70">
        <f>'REV-REVCALC_CWS'!BB45</f>
        <v>14701702.5</v>
      </c>
      <c r="BE126" s="70">
        <f>'REV-REVCALC_CWS'!BC45</f>
        <v>16222680</v>
      </c>
      <c r="BF126" s="70">
        <f>'REV-REVCALC_CWS'!BD45</f>
        <v>17743455</v>
      </c>
      <c r="BG126" s="70">
        <f>'REV-REVCALC_CWS'!BE45</f>
        <v>14701702.5</v>
      </c>
      <c r="BH126" s="70">
        <f>'REV-REVCALC_CWS'!BF45</f>
        <v>16222680</v>
      </c>
      <c r="BI126" s="70">
        <f>'REV-REVCALC_CWS'!BG45</f>
        <v>13180522.5</v>
      </c>
      <c r="BJ126" s="70">
        <f>'REV-REVCALC_CWS'!BH45</f>
        <v>13180522.5</v>
      </c>
      <c r="BK126" s="70">
        <f>'REV-REVCALC_CWS'!BI45</f>
        <v>13180522.5</v>
      </c>
      <c r="BL126" s="70">
        <f>'REV-REVCALC_CWS'!BJ45</f>
        <v>8111340</v>
      </c>
      <c r="BM126" s="167">
        <f>SUM(D126:BL126)</f>
        <v>344478532.5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0</v>
      </c>
      <c r="R127" s="70">
        <f t="shared" si="11"/>
        <v>0</v>
      </c>
      <c r="S127" s="70">
        <f t="shared" si="11"/>
        <v>0</v>
      </c>
      <c r="T127" s="70">
        <f t="shared" si="11"/>
        <v>0</v>
      </c>
      <c r="U127" s="70">
        <f t="shared" si="11"/>
        <v>0</v>
      </c>
      <c r="V127" s="70">
        <f t="shared" si="11"/>
        <v>0</v>
      </c>
      <c r="W127" s="70">
        <f t="shared" si="11"/>
        <v>0</v>
      </c>
      <c r="X127" s="70">
        <f t="shared" si="11"/>
        <v>0</v>
      </c>
      <c r="Y127" s="70">
        <f t="shared" si="11"/>
        <v>0</v>
      </c>
      <c r="Z127" s="70">
        <f t="shared" si="11"/>
        <v>0</v>
      </c>
      <c r="AA127" s="70">
        <f t="shared" si="11"/>
        <v>0</v>
      </c>
      <c r="AB127" s="70">
        <f t="shared" si="11"/>
        <v>0</v>
      </c>
      <c r="AC127" s="70">
        <f t="shared" si="11"/>
        <v>0</v>
      </c>
      <c r="AD127" s="70">
        <f t="shared" si="11"/>
        <v>0</v>
      </c>
      <c r="AE127" s="70">
        <f t="shared" si="11"/>
        <v>0</v>
      </c>
      <c r="AF127" s="70">
        <f t="shared" si="11"/>
        <v>0</v>
      </c>
      <c r="AG127" s="70">
        <f t="shared" si="11"/>
        <v>0</v>
      </c>
      <c r="AH127" s="70">
        <f t="shared" si="11"/>
        <v>0</v>
      </c>
      <c r="AI127" s="70">
        <f t="shared" si="11"/>
        <v>0</v>
      </c>
      <c r="AJ127" s="70">
        <f t="shared" si="11"/>
        <v>0</v>
      </c>
      <c r="AK127" s="70">
        <f t="shared" si="11"/>
        <v>0</v>
      </c>
      <c r="AL127" s="70">
        <f t="shared" si="11"/>
        <v>0</v>
      </c>
      <c r="AM127" s="70">
        <f t="shared" si="11"/>
        <v>0</v>
      </c>
      <c r="AN127" s="70">
        <f t="shared" si="11"/>
        <v>0</v>
      </c>
      <c r="AO127" s="70">
        <f t="shared" si="11"/>
        <v>9006250</v>
      </c>
      <c r="AP127" s="70">
        <f t="shared" si="11"/>
        <v>14635000</v>
      </c>
      <c r="AQ127" s="70">
        <f t="shared" si="11"/>
        <v>16323750</v>
      </c>
      <c r="AR127" s="70">
        <f t="shared" si="11"/>
        <v>16324200</v>
      </c>
      <c r="AS127" s="70">
        <f t="shared" si="11"/>
        <v>18012950</v>
      </c>
      <c r="AT127" s="70">
        <f t="shared" si="11"/>
        <v>19701700</v>
      </c>
      <c r="AU127" s="70">
        <f t="shared" si="11"/>
        <v>16324200</v>
      </c>
      <c r="AV127" s="70">
        <f t="shared" si="11"/>
        <v>18012950</v>
      </c>
      <c r="AW127" s="70">
        <f t="shared" si="11"/>
        <v>14635225</v>
      </c>
      <c r="AX127" s="70">
        <f t="shared" si="11"/>
        <v>14635225</v>
      </c>
      <c r="AY127" s="70">
        <f t="shared" si="11"/>
        <v>14635225</v>
      </c>
      <c r="AZ127" s="70">
        <f t="shared" si="11"/>
        <v>9006475</v>
      </c>
      <c r="BA127" s="70">
        <f t="shared" si="11"/>
        <v>8111887.5</v>
      </c>
      <c r="BB127" s="70">
        <f t="shared" si="11"/>
        <v>13181520</v>
      </c>
      <c r="BC127" s="70">
        <f t="shared" si="11"/>
        <v>14702647.5</v>
      </c>
      <c r="BD127" s="70">
        <f t="shared" si="11"/>
        <v>14703052.5</v>
      </c>
      <c r="BE127" s="70">
        <f t="shared" si="11"/>
        <v>16224180</v>
      </c>
      <c r="BF127" s="70">
        <f t="shared" si="11"/>
        <v>17745080</v>
      </c>
      <c r="BG127" s="70">
        <f t="shared" si="11"/>
        <v>14703052.5</v>
      </c>
      <c r="BH127" s="70">
        <f t="shared" si="11"/>
        <v>16224180</v>
      </c>
      <c r="BI127" s="70">
        <f t="shared" si="11"/>
        <v>13181722.5</v>
      </c>
      <c r="BJ127" s="70">
        <f t="shared" si="11"/>
        <v>13181722.5</v>
      </c>
      <c r="BK127" s="70">
        <f t="shared" si="11"/>
        <v>13181722.5</v>
      </c>
      <c r="BL127" s="70">
        <f t="shared" si="11"/>
        <v>8112090</v>
      </c>
      <c r="BM127" s="167">
        <f>SUM(D127:BL127)</f>
        <v>344541007.5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88000</v>
      </c>
      <c r="R129" s="104">
        <f t="shared" si="12"/>
        <v>143000</v>
      </c>
      <c r="S129" s="104">
        <f t="shared" si="12"/>
        <v>159500</v>
      </c>
      <c r="T129" s="104">
        <f t="shared" si="12"/>
        <v>159500</v>
      </c>
      <c r="U129" s="104">
        <f t="shared" si="12"/>
        <v>176000</v>
      </c>
      <c r="V129" s="104">
        <f t="shared" si="12"/>
        <v>192500</v>
      </c>
      <c r="W129" s="104">
        <f t="shared" si="12"/>
        <v>159500</v>
      </c>
      <c r="X129" s="104">
        <f t="shared" si="12"/>
        <v>176000</v>
      </c>
      <c r="Y129" s="104">
        <f t="shared" si="12"/>
        <v>143000</v>
      </c>
      <c r="Z129" s="104">
        <f t="shared" si="12"/>
        <v>143000</v>
      </c>
      <c r="AA129" s="104">
        <f t="shared" si="12"/>
        <v>143000</v>
      </c>
      <c r="AB129" s="104">
        <f t="shared" si="12"/>
        <v>88000</v>
      </c>
      <c r="AC129" s="104">
        <f t="shared" si="12"/>
        <v>-836437941.29999995</v>
      </c>
      <c r="AD129" s="104">
        <f t="shared" si="12"/>
        <v>-1359213495.9000001</v>
      </c>
      <c r="AE129" s="104">
        <f t="shared" si="12"/>
        <v>-1516037324.0999999</v>
      </c>
      <c r="AF129" s="104">
        <f t="shared" si="12"/>
        <v>-1515974534.0999999</v>
      </c>
      <c r="AG129" s="104">
        <f t="shared" si="12"/>
        <v>-1672792162.5999999</v>
      </c>
      <c r="AH129" s="104">
        <f t="shared" si="12"/>
        <v>-1829595060.8</v>
      </c>
      <c r="AI129" s="104">
        <f t="shared" si="12"/>
        <v>-1515974534.0999999</v>
      </c>
      <c r="AJ129" s="104">
        <f t="shared" ref="AJ129:BL129" si="13">AJ127+AJ122+AJ116</f>
        <v>-1672792162.5999999</v>
      </c>
      <c r="AK129" s="104">
        <f t="shared" si="13"/>
        <v>-1359150705.9000001</v>
      </c>
      <c r="AL129" s="104">
        <f t="shared" si="13"/>
        <v>-1359150705.9000001</v>
      </c>
      <c r="AM129" s="104">
        <f t="shared" si="13"/>
        <v>-1359150705.9000001</v>
      </c>
      <c r="AN129" s="104">
        <f t="shared" si="13"/>
        <v>-836417011.29999995</v>
      </c>
      <c r="AO129" s="104" t="e">
        <f t="shared" si="13"/>
        <v>#VALUE!</v>
      </c>
      <c r="AP129" s="104" t="e">
        <f t="shared" si="13"/>
        <v>#VALUE!</v>
      </c>
      <c r="AQ129" s="104" t="e">
        <f t="shared" si="13"/>
        <v>#VALUE!</v>
      </c>
      <c r="AR129" s="104" t="e">
        <f t="shared" si="13"/>
        <v>#VALUE!</v>
      </c>
      <c r="AS129" s="104" t="e">
        <f t="shared" si="13"/>
        <v>#VALUE!</v>
      </c>
      <c r="AT129" s="104" t="e">
        <f t="shared" si="13"/>
        <v>#VALUE!</v>
      </c>
      <c r="AU129" s="104" t="e">
        <f t="shared" si="13"/>
        <v>#VALUE!</v>
      </c>
      <c r="AV129" s="104" t="e">
        <f t="shared" si="13"/>
        <v>#VALUE!</v>
      </c>
      <c r="AW129" s="104" t="e">
        <f t="shared" si="13"/>
        <v>#VALUE!</v>
      </c>
      <c r="AX129" s="104" t="e">
        <f t="shared" si="13"/>
        <v>#VALUE!</v>
      </c>
      <c r="AY129" s="104" t="e">
        <f t="shared" si="13"/>
        <v>#VALUE!</v>
      </c>
      <c r="AZ129" s="104" t="e">
        <f t="shared" si="13"/>
        <v>#VALUE!</v>
      </c>
      <c r="BA129" s="104">
        <f t="shared" si="13"/>
        <v>6888431.2000000002</v>
      </c>
      <c r="BB129" s="104">
        <f t="shared" si="13"/>
        <v>11190161.699999999</v>
      </c>
      <c r="BC129" s="104">
        <f t="shared" si="13"/>
        <v>12480722.6</v>
      </c>
      <c r="BD129" s="104">
        <f t="shared" si="13"/>
        <v>12481232.6</v>
      </c>
      <c r="BE129" s="104">
        <f t="shared" si="13"/>
        <v>13777407.4</v>
      </c>
      <c r="BF129" s="104">
        <f t="shared" si="13"/>
        <v>15068125.800000001</v>
      </c>
      <c r="BG129" s="104">
        <f t="shared" si="13"/>
        <v>12481232.6</v>
      </c>
      <c r="BH129" s="104">
        <f t="shared" si="13"/>
        <v>13777407.4</v>
      </c>
      <c r="BI129" s="104">
        <f t="shared" si="13"/>
        <v>11190469.199999999</v>
      </c>
      <c r="BJ129" s="104">
        <f t="shared" si="13"/>
        <v>11190469.199999999</v>
      </c>
      <c r="BK129" s="104">
        <f t="shared" si="13"/>
        <v>11190469.199999999</v>
      </c>
      <c r="BL129" s="104">
        <f t="shared" si="13"/>
        <v>6888668.7000000002</v>
      </c>
      <c r="BM129" s="167" t="e">
        <f>SUM(D129:BL129)</f>
        <v>#VALUE!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2802200</v>
      </c>
      <c r="R150" s="158">
        <f>STAFF_CWS!U210</f>
        <v>2803575</v>
      </c>
      <c r="S150" s="158">
        <f>STAFF_CWS!V210</f>
        <v>2803987.5</v>
      </c>
      <c r="T150" s="158">
        <f>STAFF_CWS!W210</f>
        <v>2803987.5</v>
      </c>
      <c r="U150" s="158">
        <f>STAFF_CWS!X210</f>
        <v>2804400</v>
      </c>
      <c r="V150" s="158">
        <f>STAFF_CWS!Y210</f>
        <v>2804812.5</v>
      </c>
      <c r="W150" s="158">
        <f>STAFF_CWS!Z210</f>
        <v>2803987.5</v>
      </c>
      <c r="X150" s="158">
        <f>STAFF_CWS!AA210</f>
        <v>2804400</v>
      </c>
      <c r="Y150" s="158">
        <f>STAFF_CWS!AB210</f>
        <v>2803575</v>
      </c>
      <c r="Z150" s="158">
        <f>STAFF_CWS!AC210</f>
        <v>2803575</v>
      </c>
      <c r="AA150" s="158">
        <f>STAFF_CWS!AD210</f>
        <v>2803575</v>
      </c>
      <c r="AB150" s="158">
        <f>STAFF_CWS!AE210</f>
        <v>2802200</v>
      </c>
      <c r="AC150" s="158" t="e">
        <f>STAFF_CWS!AF210</f>
        <v>#VALUE!</v>
      </c>
      <c r="AD150" s="158" t="e">
        <f>STAFF_CWS!AG210</f>
        <v>#VALUE!</v>
      </c>
      <c r="AE150" s="158" t="e">
        <f>STAFF_CWS!AH210</f>
        <v>#VALUE!</v>
      </c>
      <c r="AF150" s="158" t="e">
        <f>STAFF_CWS!AI210</f>
        <v>#VALUE!</v>
      </c>
      <c r="AG150" s="158" t="e">
        <f>STAFF_CWS!AJ210</f>
        <v>#VALUE!</v>
      </c>
      <c r="AH150" s="158" t="e">
        <f>STAFF_CWS!AK210</f>
        <v>#VALUE!</v>
      </c>
      <c r="AI150" s="158" t="e">
        <f>STAFF_CWS!AL210</f>
        <v>#VALUE!</v>
      </c>
      <c r="AJ150" s="158" t="e">
        <f>STAFF_CWS!AM210</f>
        <v>#VALUE!</v>
      </c>
      <c r="AK150" s="158" t="e">
        <f>STAFF_CWS!AN210</f>
        <v>#VALUE!</v>
      </c>
      <c r="AL150" s="158" t="e">
        <f>STAFF_CWS!AO210</f>
        <v>#VALUE!</v>
      </c>
      <c r="AM150" s="158" t="e">
        <f>STAFF_CWS!AP210</f>
        <v>#VALUE!</v>
      </c>
      <c r="AN150" s="158" t="e">
        <f>STAFF_CWS!AQ210</f>
        <v>#VALUE!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>
        <f>STAFF_CWS!BD210</f>
        <v>6972210.7800000003</v>
      </c>
      <c r="BB150" s="158">
        <f>STAFF_CWS!BE210</f>
        <v>7079754.0425000004</v>
      </c>
      <c r="BC150" s="158">
        <f>STAFF_CWS!BF210</f>
        <v>7112018.0650000004</v>
      </c>
      <c r="BD150" s="158">
        <f>STAFF_CWS!BG210</f>
        <v>7112030.8150000004</v>
      </c>
      <c r="BE150" s="158">
        <f>STAFF_CWS!BH210</f>
        <v>7144435.1850000005</v>
      </c>
      <c r="BF150" s="158">
        <f>STAFF_CWS!BI210</f>
        <v>7176703.1449999996</v>
      </c>
      <c r="BG150" s="158">
        <f>STAFF_CWS!BJ210</f>
        <v>7112030.8150000004</v>
      </c>
      <c r="BH150" s="158">
        <f>STAFF_CWS!BK210</f>
        <v>7144435.1850000005</v>
      </c>
      <c r="BI150" s="158">
        <f>STAFF_CWS!BL210</f>
        <v>7079761.7300000004</v>
      </c>
      <c r="BJ150" s="158">
        <f>STAFF_CWS!BM210</f>
        <v>7079761.7300000004</v>
      </c>
      <c r="BK150" s="158">
        <f>STAFF_CWS!BN210</f>
        <v>7079761.7300000004</v>
      </c>
      <c r="BL150" s="158">
        <f>STAFF_CWS!BO210</f>
        <v>6972216.7175000003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 t="e">
        <f>STAFF_CWS!AF358</f>
        <v>#VALUE!</v>
      </c>
      <c r="AD152" s="158" t="e">
        <f>STAFF_CWS!AG358</f>
        <v>#VALUE!</v>
      </c>
      <c r="AE152" s="158" t="e">
        <f>STAFF_CWS!AH358</f>
        <v>#VALUE!</v>
      </c>
      <c r="AF152" s="158" t="e">
        <f>STAFF_CWS!AI358</f>
        <v>#VALUE!</v>
      </c>
      <c r="AG152" s="158" t="e">
        <f>STAFF_CWS!AJ358</f>
        <v>#VALUE!</v>
      </c>
      <c r="AH152" s="158" t="e">
        <f>STAFF_CWS!AK358</f>
        <v>#VALUE!</v>
      </c>
      <c r="AI152" s="158" t="e">
        <f>STAFF_CWS!AL358</f>
        <v>#VALUE!</v>
      </c>
      <c r="AJ152" s="158" t="e">
        <f>STAFF_CWS!AM358</f>
        <v>#VALUE!</v>
      </c>
      <c r="AK152" s="158" t="e">
        <f>STAFF_CWS!AN358</f>
        <v>#VALUE!</v>
      </c>
      <c r="AL152" s="158" t="e">
        <f>STAFF_CWS!AO358</f>
        <v>#VALUE!</v>
      </c>
      <c r="AM152" s="158" t="e">
        <f>STAFF_CWS!AP358</f>
        <v>#VALUE!</v>
      </c>
      <c r="AN152" s="158" t="e">
        <f>STAFF_CWS!AQ358</f>
        <v>#VALUE!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 t="e">
        <f>STAFF_CWS!AF531</f>
        <v>#VALUE!</v>
      </c>
      <c r="AD153" s="158" t="e">
        <f>STAFF_CWS!AG531</f>
        <v>#VALUE!</v>
      </c>
      <c r="AE153" s="158" t="e">
        <f>STAFF_CWS!AH531</f>
        <v>#VALUE!</v>
      </c>
      <c r="AF153" s="158" t="e">
        <f>STAFF_CWS!AI531</f>
        <v>#VALUE!</v>
      </c>
      <c r="AG153" s="158" t="e">
        <f>STAFF_CWS!AJ531</f>
        <v>#VALUE!</v>
      </c>
      <c r="AH153" s="158" t="e">
        <f>STAFF_CWS!AK531</f>
        <v>#VALUE!</v>
      </c>
      <c r="AI153" s="158" t="e">
        <f>STAFF_CWS!AL531</f>
        <v>#VALUE!</v>
      </c>
      <c r="AJ153" s="158" t="e">
        <f>STAFF_CWS!AM531</f>
        <v>#VALUE!</v>
      </c>
      <c r="AK153" s="158" t="e">
        <f>STAFF_CWS!AN531</f>
        <v>#VALUE!</v>
      </c>
      <c r="AL153" s="158" t="e">
        <f>STAFF_CWS!AO531</f>
        <v>#VALUE!</v>
      </c>
      <c r="AM153" s="158" t="e">
        <f>STAFF_CWS!AP531</f>
        <v>#VALUE!</v>
      </c>
      <c r="AN153" s="158" t="e">
        <f>STAFF_CWS!AQ531</f>
        <v>#VALUE!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 t="e">
        <f>SUM(D153:BL153)</f>
        <v>#VALUE!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5602200</v>
      </c>
      <c r="R154" s="160">
        <f t="shared" si="17"/>
        <v>5603575</v>
      </c>
      <c r="S154" s="160">
        <f t="shared" si="17"/>
        <v>5603987.5</v>
      </c>
      <c r="T154" s="160">
        <f t="shared" si="17"/>
        <v>5603987.5</v>
      </c>
      <c r="U154" s="160">
        <f t="shared" si="17"/>
        <v>5604400</v>
      </c>
      <c r="V154" s="160">
        <f t="shared" si="17"/>
        <v>5604812.5</v>
      </c>
      <c r="W154" s="160">
        <f t="shared" si="17"/>
        <v>5603987.5</v>
      </c>
      <c r="X154" s="160">
        <f t="shared" si="17"/>
        <v>5604400</v>
      </c>
      <c r="Y154" s="160">
        <f t="shared" si="17"/>
        <v>5603575</v>
      </c>
      <c r="Z154" s="160">
        <f t="shared" si="17"/>
        <v>5603575</v>
      </c>
      <c r="AA154" s="160">
        <f t="shared" si="17"/>
        <v>5603575</v>
      </c>
      <c r="AB154" s="160">
        <f t="shared" si="17"/>
        <v>5602200</v>
      </c>
      <c r="AC154" s="160" t="e">
        <f t="shared" si="17"/>
        <v>#VALUE!</v>
      </c>
      <c r="AD154" s="160" t="e">
        <f t="shared" si="17"/>
        <v>#VALUE!</v>
      </c>
      <c r="AE154" s="160" t="e">
        <f t="shared" si="17"/>
        <v>#VALUE!</v>
      </c>
      <c r="AF154" s="160" t="e">
        <f t="shared" si="17"/>
        <v>#VALUE!</v>
      </c>
      <c r="AG154" s="160" t="e">
        <f t="shared" si="17"/>
        <v>#VALUE!</v>
      </c>
      <c r="AH154" s="160" t="e">
        <f t="shared" si="17"/>
        <v>#VALUE!</v>
      </c>
      <c r="AI154" s="160" t="e">
        <f t="shared" si="17"/>
        <v>#VALUE!</v>
      </c>
      <c r="AJ154" s="160" t="e">
        <f t="shared" si="17"/>
        <v>#VALUE!</v>
      </c>
      <c r="AK154" s="160" t="e">
        <f t="shared" si="17"/>
        <v>#VALUE!</v>
      </c>
      <c r="AL154" s="160" t="e">
        <f t="shared" si="17"/>
        <v>#VALUE!</v>
      </c>
      <c r="AM154" s="160" t="e">
        <f t="shared" si="17"/>
        <v>#VALUE!</v>
      </c>
      <c r="AN154" s="160" t="e">
        <f t="shared" si="17"/>
        <v>#VALUE!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>
        <f t="shared" si="17"/>
        <v>10972210.780000001</v>
      </c>
      <c r="BB154" s="160">
        <f t="shared" si="17"/>
        <v>11079754.0425</v>
      </c>
      <c r="BC154" s="160">
        <f t="shared" si="17"/>
        <v>11112018.065000001</v>
      </c>
      <c r="BD154" s="160">
        <f t="shared" si="17"/>
        <v>11112030.815000001</v>
      </c>
      <c r="BE154" s="160">
        <f t="shared" si="17"/>
        <v>11144435.185000001</v>
      </c>
      <c r="BF154" s="160">
        <f t="shared" si="17"/>
        <v>11176703.145</v>
      </c>
      <c r="BG154" s="160">
        <f t="shared" si="17"/>
        <v>11112030.815000001</v>
      </c>
      <c r="BH154" s="160">
        <f t="shared" si="17"/>
        <v>11144435.185000001</v>
      </c>
      <c r="BI154" s="160">
        <f t="shared" si="17"/>
        <v>11079761.73</v>
      </c>
      <c r="BJ154" s="160">
        <f t="shared" si="17"/>
        <v>11079761.73</v>
      </c>
      <c r="BK154" s="160">
        <f t="shared" si="17"/>
        <v>11079761.73</v>
      </c>
      <c r="BL154" s="160">
        <f t="shared" si="17"/>
        <v>10972216.717500001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1120440</v>
      </c>
      <c r="R164" s="161">
        <f>STAFF_CWS!U224+STAFF_CWS!U289+STAFF_CWS!U372+STAFF_CWS!U545</f>
        <v>1120715</v>
      </c>
      <c r="S164" s="161">
        <f>STAFF_CWS!V224+STAFF_CWS!V289+STAFF_CWS!V372+STAFF_CWS!V545</f>
        <v>1120797.5</v>
      </c>
      <c r="T164" s="161">
        <f>STAFF_CWS!W224+STAFF_CWS!W289+STAFF_CWS!W372+STAFF_CWS!W545</f>
        <v>1120797.5</v>
      </c>
      <c r="U164" s="161">
        <f>STAFF_CWS!X224+STAFF_CWS!X289+STAFF_CWS!X372+STAFF_CWS!X545</f>
        <v>1120880</v>
      </c>
      <c r="V164" s="161">
        <f>STAFF_CWS!Y224+STAFF_CWS!Y289+STAFF_CWS!Y372+STAFF_CWS!Y545</f>
        <v>1120962.5</v>
      </c>
      <c r="W164" s="161">
        <f>STAFF_CWS!Z224+STAFF_CWS!Z289+STAFF_CWS!Z372+STAFF_CWS!Z545</f>
        <v>1120797.5</v>
      </c>
      <c r="X164" s="161">
        <f>STAFF_CWS!AA224+STAFF_CWS!AA289+STAFF_CWS!AA372+STAFF_CWS!AA545</f>
        <v>1120880</v>
      </c>
      <c r="Y164" s="161">
        <f>STAFF_CWS!AB224+STAFF_CWS!AB289+STAFF_CWS!AB372+STAFF_CWS!AB545</f>
        <v>1120715</v>
      </c>
      <c r="Z164" s="161">
        <f>STAFF_CWS!AC224+STAFF_CWS!AC289+STAFF_CWS!AC372+STAFF_CWS!AC545</f>
        <v>1120715</v>
      </c>
      <c r="AA164" s="161">
        <f>STAFF_CWS!AD224+STAFF_CWS!AD289+STAFF_CWS!AD372+STAFF_CWS!AD545</f>
        <v>1120715</v>
      </c>
      <c r="AB164" s="161">
        <f>STAFF_CWS!AE224+STAFF_CWS!AE289+STAFF_CWS!AE372+STAFF_CWS!AE545</f>
        <v>1120440</v>
      </c>
      <c r="AC164" s="161" t="e">
        <f>STAFF_CWS!AF224+STAFF_CWS!AF289+STAFF_CWS!AF372+STAFF_CWS!AF545</f>
        <v>#VALUE!</v>
      </c>
      <c r="AD164" s="161" t="e">
        <f>STAFF_CWS!AG224+STAFF_CWS!AG289+STAFF_CWS!AG372+STAFF_CWS!AG545</f>
        <v>#VALUE!</v>
      </c>
      <c r="AE164" s="161" t="e">
        <f>STAFF_CWS!AH224+STAFF_CWS!AH289+STAFF_CWS!AH372+STAFF_CWS!AH545</f>
        <v>#VALUE!</v>
      </c>
      <c r="AF164" s="161" t="e">
        <f>STAFF_CWS!AI224+STAFF_CWS!AI289+STAFF_CWS!AI372+STAFF_CWS!AI545</f>
        <v>#VALUE!</v>
      </c>
      <c r="AG164" s="161" t="e">
        <f>STAFF_CWS!AJ224+STAFF_CWS!AJ289+STAFF_CWS!AJ372+STAFF_CWS!AJ545</f>
        <v>#VALUE!</v>
      </c>
      <c r="AH164" s="161" t="e">
        <f>STAFF_CWS!AK224+STAFF_CWS!AK289+STAFF_CWS!AK372+STAFF_CWS!AK545</f>
        <v>#VALUE!</v>
      </c>
      <c r="AI164" s="161" t="e">
        <f>STAFF_CWS!AL224+STAFF_CWS!AL289+STAFF_CWS!AL372+STAFF_CWS!AL545</f>
        <v>#VALUE!</v>
      </c>
      <c r="AJ164" s="161" t="e">
        <f>STAFF_CWS!AM224+STAFF_CWS!AM289+STAFF_CWS!AM372+STAFF_CWS!AM545</f>
        <v>#VALUE!</v>
      </c>
      <c r="AK164" s="161" t="e">
        <f>STAFF_CWS!AN224+STAFF_CWS!AN289+STAFF_CWS!AN372+STAFF_CWS!AN545</f>
        <v>#VALUE!</v>
      </c>
      <c r="AL164" s="161" t="e">
        <f>STAFF_CWS!AO224+STAFF_CWS!AO289+STAFF_CWS!AO372+STAFF_CWS!AO545</f>
        <v>#VALUE!</v>
      </c>
      <c r="AM164" s="161" t="e">
        <f>STAFF_CWS!AP224+STAFF_CWS!AP289+STAFF_CWS!AP372+STAFF_CWS!AP545</f>
        <v>#VALUE!</v>
      </c>
      <c r="AN164" s="161" t="e">
        <f>STAFF_CWS!AQ224+STAFF_CWS!AQ289+STAFF_CWS!AQ372+STAFF_CWS!AQ545</f>
        <v>#VALUE!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>
        <f>STAFF_CWS!BD224+STAFF_CWS!BD289+STAFF_CWS!BD372+STAFF_CWS!BD545</f>
        <v>2194442.156</v>
      </c>
      <c r="BB164" s="161">
        <f>STAFF_CWS!BE224+STAFF_CWS!BE289+STAFF_CWS!BE372+STAFF_CWS!BE545</f>
        <v>2215950.8085000003</v>
      </c>
      <c r="BC164" s="161">
        <f>STAFF_CWS!BF224+STAFF_CWS!BF289+STAFF_CWS!BF372+STAFF_CWS!BF545</f>
        <v>2222403.6129999999</v>
      </c>
      <c r="BD164" s="161">
        <f>STAFF_CWS!BG224+STAFF_CWS!BG289+STAFF_CWS!BG372+STAFF_CWS!BG545</f>
        <v>2222406.1630000002</v>
      </c>
      <c r="BE164" s="161">
        <f>STAFF_CWS!BH224+STAFF_CWS!BH289+STAFF_CWS!BH372+STAFF_CWS!BH545</f>
        <v>2228887.037</v>
      </c>
      <c r="BF164" s="161">
        <f>STAFF_CWS!BI224+STAFF_CWS!BI289+STAFF_CWS!BI372+STAFF_CWS!BI545</f>
        <v>2235340.6289999997</v>
      </c>
      <c r="BG164" s="161">
        <f>STAFF_CWS!BJ224+STAFF_CWS!BJ289+STAFF_CWS!BJ372+STAFF_CWS!BJ545</f>
        <v>2222406.1630000002</v>
      </c>
      <c r="BH164" s="161">
        <f>STAFF_CWS!BK224+STAFF_CWS!BK289+STAFF_CWS!BK372+STAFF_CWS!BK545</f>
        <v>2228887.037</v>
      </c>
      <c r="BI164" s="161">
        <f>STAFF_CWS!BL224+STAFF_CWS!BL289+STAFF_CWS!BL372+STAFF_CWS!BL545</f>
        <v>2215952.3460000004</v>
      </c>
      <c r="BJ164" s="161">
        <f>STAFF_CWS!BM224+STAFF_CWS!BM289+STAFF_CWS!BM372+STAFF_CWS!BM545</f>
        <v>2215952.3460000004</v>
      </c>
      <c r="BK164" s="161">
        <f>STAFF_CWS!BN224+STAFF_CWS!BN289+STAFF_CWS!BN372+STAFF_CWS!BN545</f>
        <v>2215952.3460000004</v>
      </c>
      <c r="BL164" s="161">
        <f>STAFF_CWS!BO224+STAFF_CWS!BO289+STAFF_CWS!BO372+STAFF_CWS!BO545</f>
        <v>2194443.3435000004</v>
      </c>
      <c r="BM164" s="167" t="e">
        <f>SUM(D164:BL164)</f>
        <v>#VALUE!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 t="e">
        <f>STAFF_CWS!AQ228+STAFF_CWS!AQ293+STAFF_CWS!AQ376+STAFF_CWS!AQ549</f>
        <v>#VALUE!</v>
      </c>
      <c r="AO166" s="161" t="e">
        <f>STAFF_CWS!AR228+STAFF_CWS!AR293+STAFF_CWS!AR376+STAFF_CWS!AR549</f>
        <v>#VALUE!</v>
      </c>
      <c r="AP166" s="161" t="e">
        <f>STAFF_CWS!AS228+STAFF_CWS!AS293+STAFF_CWS!AS376+STAFF_CWS!AS549</f>
        <v>#VALUE!</v>
      </c>
      <c r="AQ166" s="161" t="e">
        <f>STAFF_CWS!AT228+STAFF_CWS!AT293+STAFF_CWS!AT376+STAFF_CWS!AT549</f>
        <v>#VALUE!</v>
      </c>
      <c r="AR166" s="161" t="e">
        <f>STAFF_CWS!AU228+STAFF_CWS!AU293+STAFF_CWS!AU376+STAFF_CWS!AU549</f>
        <v>#VALUE!</v>
      </c>
      <c r="AS166" s="161" t="e">
        <f>STAFF_CWS!AV228+STAFF_CWS!AV293+STAFF_CWS!AV376+STAFF_CWS!AV549</f>
        <v>#VALUE!</v>
      </c>
      <c r="AT166" s="161" t="e">
        <f>STAFF_CWS!AW228+STAFF_CWS!AW293+STAFF_CWS!AW376+STAFF_CWS!AW549</f>
        <v>#VALUE!</v>
      </c>
      <c r="AU166" s="161" t="e">
        <f>STAFF_CWS!AX228+STAFF_CWS!AX293+STAFF_CWS!AX376+STAFF_CWS!AX549</f>
        <v>#VALUE!</v>
      </c>
      <c r="AV166" s="161" t="e">
        <f>STAFF_CWS!AY228+STAFF_CWS!AY293+STAFF_CWS!AY376+STAFF_CWS!AY549</f>
        <v>#VALUE!</v>
      </c>
      <c r="AW166" s="161" t="e">
        <f>STAFF_CWS!AZ228+STAFF_CWS!AZ293+STAFF_CWS!AZ376+STAFF_CWS!AZ549</f>
        <v>#VALUE!</v>
      </c>
      <c r="AX166" s="161" t="e">
        <f>STAFF_CWS!BA228+STAFF_CWS!BA293+STAFF_CWS!BA376+STAFF_CWS!BA549</f>
        <v>#VALUE!</v>
      </c>
      <c r="AY166" s="161" t="e">
        <f>STAFF_CWS!BB228+STAFF_CWS!BB293+STAFF_CWS!BB376+STAFF_CWS!BB549</f>
        <v>#VALUE!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>
        <f>STAFF_CWS!BO228+STAFF_CWS!BO293+STAFF_CWS!BO376+STAFF_CWS!BO549</f>
        <v>0</v>
      </c>
      <c r="BM166" s="167" t="e">
        <f>SUM(D166:BL166)</f>
        <v>#VALUE!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1682864</v>
      </c>
      <c r="R167" s="161">
        <f t="shared" si="19"/>
        <v>1683139</v>
      </c>
      <c r="S167" s="161">
        <f t="shared" si="19"/>
        <v>1683221.5</v>
      </c>
      <c r="T167" s="161">
        <f t="shared" si="19"/>
        <v>1683221.5</v>
      </c>
      <c r="U167" s="161">
        <f t="shared" si="19"/>
        <v>1683304</v>
      </c>
      <c r="V167" s="161">
        <f t="shared" si="19"/>
        <v>1683386.5</v>
      </c>
      <c r="W167" s="161">
        <f t="shared" si="19"/>
        <v>1683221.5</v>
      </c>
      <c r="X167" s="161">
        <f t="shared" si="19"/>
        <v>1683304</v>
      </c>
      <c r="Y167" s="161">
        <f t="shared" si="19"/>
        <v>1683139</v>
      </c>
      <c r="Z167" s="161">
        <f t="shared" si="19"/>
        <v>1683139</v>
      </c>
      <c r="AA167" s="161">
        <f t="shared" si="19"/>
        <v>1683139</v>
      </c>
      <c r="AB167" s="161">
        <f t="shared" si="19"/>
        <v>1682864</v>
      </c>
      <c r="AC167" s="161" t="e">
        <f t="shared" si="19"/>
        <v>#VALUE!</v>
      </c>
      <c r="AD167" s="161" t="e">
        <f t="shared" si="19"/>
        <v>#VALUE!</v>
      </c>
      <c r="AE167" s="161" t="e">
        <f t="shared" si="19"/>
        <v>#VALUE!</v>
      </c>
      <c r="AF167" s="161" t="e">
        <f t="shared" si="19"/>
        <v>#VALUE!</v>
      </c>
      <c r="AG167" s="161" t="e">
        <f t="shared" si="19"/>
        <v>#VALUE!</v>
      </c>
      <c r="AH167" s="161" t="e">
        <f t="shared" si="19"/>
        <v>#VALUE!</v>
      </c>
      <c r="AI167" s="161" t="e">
        <f t="shared" si="19"/>
        <v>#VALUE!</v>
      </c>
      <c r="AJ167" s="161" t="e">
        <f t="shared" si="19"/>
        <v>#VALUE!</v>
      </c>
      <c r="AK167" s="161" t="e">
        <f t="shared" si="19"/>
        <v>#VALUE!</v>
      </c>
      <c r="AL167" s="161" t="e">
        <f t="shared" si="19"/>
        <v>#VALUE!</v>
      </c>
      <c r="AM167" s="161" t="e">
        <f t="shared" si="19"/>
        <v>#VALUE!</v>
      </c>
      <c r="AN167" s="161" t="e">
        <f t="shared" si="19"/>
        <v>#VALUE!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#VALUE!</v>
      </c>
      <c r="BB167" s="161" t="e">
        <f t="shared" si="19"/>
        <v>#VALUE!</v>
      </c>
      <c r="BC167" s="161" t="e">
        <f t="shared" si="19"/>
        <v>#VALUE!</v>
      </c>
      <c r="BD167" s="161" t="e">
        <f t="shared" si="19"/>
        <v>#VALUE!</v>
      </c>
      <c r="BE167" s="161" t="e">
        <f t="shared" si="19"/>
        <v>#VALUE!</v>
      </c>
      <c r="BF167" s="161" t="e">
        <f t="shared" si="19"/>
        <v>#VALUE!</v>
      </c>
      <c r="BG167" s="161" t="e">
        <f t="shared" si="19"/>
        <v>#VALUE!</v>
      </c>
      <c r="BH167" s="161" t="e">
        <f t="shared" si="19"/>
        <v>#VALUE!</v>
      </c>
      <c r="BI167" s="161" t="e">
        <f t="shared" si="19"/>
        <v>#VALUE!</v>
      </c>
      <c r="BJ167" s="161" t="e">
        <f t="shared" si="19"/>
        <v>#VALUE!</v>
      </c>
      <c r="BK167" s="161" t="e">
        <f t="shared" si="19"/>
        <v>#VALUE!</v>
      </c>
      <c r="BL167" s="161">
        <f t="shared" si="19"/>
        <v>2756867.3435000004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10785064</v>
      </c>
      <c r="R169" s="130">
        <f t="shared" si="20"/>
        <v>10786714</v>
      </c>
      <c r="S169" s="130">
        <f t="shared" si="20"/>
        <v>10787209</v>
      </c>
      <c r="T169" s="130">
        <f t="shared" si="20"/>
        <v>10787209</v>
      </c>
      <c r="U169" s="130">
        <f t="shared" si="20"/>
        <v>10787704</v>
      </c>
      <c r="V169" s="130">
        <f t="shared" si="20"/>
        <v>10788199</v>
      </c>
      <c r="W169" s="130">
        <f t="shared" si="20"/>
        <v>9787209</v>
      </c>
      <c r="X169" s="130">
        <f t="shared" si="20"/>
        <v>9787704</v>
      </c>
      <c r="Y169" s="130">
        <f t="shared" si="20"/>
        <v>9786714</v>
      </c>
      <c r="Z169" s="130">
        <f t="shared" si="20"/>
        <v>9786714</v>
      </c>
      <c r="AA169" s="130">
        <f t="shared" si="20"/>
        <v>9786714</v>
      </c>
      <c r="AB169" s="130">
        <f t="shared" si="20"/>
        <v>9785064</v>
      </c>
      <c r="AC169" s="130" t="e">
        <f t="shared" si="20"/>
        <v>#VALUE!</v>
      </c>
      <c r="AD169" s="130" t="e">
        <f t="shared" si="20"/>
        <v>#VALUE!</v>
      </c>
      <c r="AE169" s="130" t="e">
        <f t="shared" si="20"/>
        <v>#VALUE!</v>
      </c>
      <c r="AF169" s="130" t="e">
        <f t="shared" si="20"/>
        <v>#VALUE!</v>
      </c>
      <c r="AG169" s="130" t="e">
        <f t="shared" si="20"/>
        <v>#VALUE!</v>
      </c>
      <c r="AH169" s="130" t="e">
        <f t="shared" si="20"/>
        <v>#VALUE!</v>
      </c>
      <c r="AI169" s="130" t="e">
        <f t="shared" si="20"/>
        <v>#VALUE!</v>
      </c>
      <c r="AJ169" s="130" t="e">
        <f t="shared" ref="AJ169:BL169" si="21">AJ167+AJ161+AJ154</f>
        <v>#VALUE!</v>
      </c>
      <c r="AK169" s="130" t="e">
        <f t="shared" si="21"/>
        <v>#VALUE!</v>
      </c>
      <c r="AL169" s="130" t="e">
        <f t="shared" si="21"/>
        <v>#VALUE!</v>
      </c>
      <c r="AM169" s="130" t="e">
        <f t="shared" si="21"/>
        <v>#VALUE!</v>
      </c>
      <c r="AN169" s="130" t="e">
        <f t="shared" si="21"/>
        <v>#VALUE!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#VALUE!</v>
      </c>
      <c r="BB169" s="130" t="e">
        <f t="shared" si="21"/>
        <v>#VALUE!</v>
      </c>
      <c r="BC169" s="130" t="e">
        <f t="shared" si="21"/>
        <v>#VALUE!</v>
      </c>
      <c r="BD169" s="130" t="e">
        <f t="shared" si="21"/>
        <v>#VALUE!</v>
      </c>
      <c r="BE169" s="130" t="e">
        <f t="shared" si="21"/>
        <v>#VALUE!</v>
      </c>
      <c r="BF169" s="130" t="e">
        <f t="shared" si="21"/>
        <v>#VALUE!</v>
      </c>
      <c r="BG169" s="130" t="e">
        <f t="shared" si="21"/>
        <v>#VALUE!</v>
      </c>
      <c r="BH169" s="130" t="e">
        <f t="shared" si="21"/>
        <v>#VALUE!</v>
      </c>
      <c r="BI169" s="130" t="e">
        <f t="shared" si="21"/>
        <v>#VALUE!</v>
      </c>
      <c r="BJ169" s="130" t="e">
        <f t="shared" si="21"/>
        <v>#VALUE!</v>
      </c>
      <c r="BK169" s="130" t="e">
        <f t="shared" si="21"/>
        <v>#VALUE!</v>
      </c>
      <c r="BL169" s="130">
        <f t="shared" si="21"/>
        <v>13729084.061000001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10826467.291666666</v>
      </c>
      <c r="R205" s="130">
        <f t="shared" si="22"/>
        <v>10813812.291666666</v>
      </c>
      <c r="S205" s="130">
        <f t="shared" si="22"/>
        <v>10813757.291666666</v>
      </c>
      <c r="T205" s="130">
        <f t="shared" si="22"/>
        <v>10833322.291666666</v>
      </c>
      <c r="U205" s="130">
        <f t="shared" si="22"/>
        <v>10817852.291666666</v>
      </c>
      <c r="V205" s="130">
        <f t="shared" si="22"/>
        <v>10823057.291666666</v>
      </c>
      <c r="W205" s="130">
        <f t="shared" si="22"/>
        <v>9823928.958333334</v>
      </c>
      <c r="X205" s="130">
        <f t="shared" si="22"/>
        <v>9824778.958333334</v>
      </c>
      <c r="Y205" s="130">
        <f t="shared" si="22"/>
        <v>9820918.958333334</v>
      </c>
      <c r="Z205" s="130">
        <f t="shared" si="22"/>
        <v>9839433.958333334</v>
      </c>
      <c r="AA205" s="130">
        <f t="shared" si="22"/>
        <v>9820918.958333334</v>
      </c>
      <c r="AB205" s="130">
        <f t="shared" si="22"/>
        <v>9822478.958333334</v>
      </c>
      <c r="AC205" s="130" t="e">
        <f t="shared" si="22"/>
        <v>#VALUE!</v>
      </c>
      <c r="AD205" s="130" t="e">
        <f t="shared" si="22"/>
        <v>#VALUE!</v>
      </c>
      <c r="AE205" s="130" t="e">
        <f t="shared" si="22"/>
        <v>#VALUE!</v>
      </c>
      <c r="AF205" s="130" t="e">
        <f t="shared" si="22"/>
        <v>#VALUE!</v>
      </c>
      <c r="AG205" s="130" t="e">
        <f t="shared" si="22"/>
        <v>#VALUE!</v>
      </c>
      <c r="AH205" s="130" t="e">
        <f t="shared" si="22"/>
        <v>#VALUE!</v>
      </c>
      <c r="AI205" s="130" t="e">
        <f t="shared" si="22"/>
        <v>#VALUE!</v>
      </c>
      <c r="AJ205" s="130" t="e">
        <f t="shared" ref="AJ205:BL205" si="23">AJ203+AJ201+AJ199+AJ197+AJ191+AJ185+AJ178+AJ172+AJ169+AJ147+AJ138</f>
        <v>#VALUE!</v>
      </c>
      <c r="AK205" s="130" t="e">
        <f t="shared" si="23"/>
        <v>#VALUE!</v>
      </c>
      <c r="AL205" s="130" t="e">
        <f t="shared" si="23"/>
        <v>#VALUE!</v>
      </c>
      <c r="AM205" s="130" t="e">
        <f t="shared" si="23"/>
        <v>#VALUE!</v>
      </c>
      <c r="AN205" s="130" t="e">
        <f t="shared" si="23"/>
        <v>#VALUE!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#VALUE!</v>
      </c>
      <c r="BB205" s="130" t="e">
        <f t="shared" si="23"/>
        <v>#VALUE!</v>
      </c>
      <c r="BC205" s="130" t="e">
        <f t="shared" si="23"/>
        <v>#VALUE!</v>
      </c>
      <c r="BD205" s="130" t="e">
        <f t="shared" si="23"/>
        <v>#VALUE!</v>
      </c>
      <c r="BE205" s="130" t="e">
        <f t="shared" si="23"/>
        <v>#VALUE!</v>
      </c>
      <c r="BF205" s="130" t="e">
        <f t="shared" si="23"/>
        <v>#VALUE!</v>
      </c>
      <c r="BG205" s="130" t="e">
        <f t="shared" si="23"/>
        <v>#VALUE!</v>
      </c>
      <c r="BH205" s="130" t="e">
        <f t="shared" si="23"/>
        <v>#VALUE!</v>
      </c>
      <c r="BI205" s="130" t="e">
        <f t="shared" si="23"/>
        <v>#VALUE!</v>
      </c>
      <c r="BJ205" s="130" t="e">
        <f t="shared" si="23"/>
        <v>#VALUE!</v>
      </c>
      <c r="BK205" s="130" t="e">
        <f t="shared" si="23"/>
        <v>#VALUE!</v>
      </c>
      <c r="BL205" s="130">
        <f t="shared" si="23"/>
        <v>13771592.72293685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-10738467.291666666</v>
      </c>
      <c r="R207" s="130">
        <f t="shared" si="24"/>
        <v>-10670812.291666666</v>
      </c>
      <c r="S207" s="130">
        <f t="shared" si="24"/>
        <v>-10654257.291666666</v>
      </c>
      <c r="T207" s="130">
        <f t="shared" si="24"/>
        <v>-10673822.291666666</v>
      </c>
      <c r="U207" s="130">
        <f t="shared" si="24"/>
        <v>-10641852.291666666</v>
      </c>
      <c r="V207" s="130">
        <f t="shared" si="24"/>
        <v>-10630557.291666666</v>
      </c>
      <c r="W207" s="130">
        <f t="shared" si="24"/>
        <v>-9664428.958333334</v>
      </c>
      <c r="X207" s="130">
        <f t="shared" si="24"/>
        <v>-9648778.958333334</v>
      </c>
      <c r="Y207" s="130">
        <f t="shared" si="24"/>
        <v>-9677918.958333334</v>
      </c>
      <c r="Z207" s="130">
        <f t="shared" si="24"/>
        <v>-9696433.958333334</v>
      </c>
      <c r="AA207" s="130">
        <f t="shared" si="24"/>
        <v>-9677918.958333334</v>
      </c>
      <c r="AB207" s="130">
        <f t="shared" si="24"/>
        <v>-9734478.958333334</v>
      </c>
      <c r="AC207" s="130" t="e">
        <f t="shared" si="24"/>
        <v>#VALUE!</v>
      </c>
      <c r="AD207" s="130" t="e">
        <f t="shared" si="24"/>
        <v>#VALUE!</v>
      </c>
      <c r="AE207" s="130" t="e">
        <f t="shared" si="24"/>
        <v>#VALUE!</v>
      </c>
      <c r="AF207" s="130" t="e">
        <f t="shared" si="24"/>
        <v>#VALUE!</v>
      </c>
      <c r="AG207" s="130" t="e">
        <f t="shared" si="24"/>
        <v>#VALUE!</v>
      </c>
      <c r="AH207" s="130" t="e">
        <f t="shared" si="24"/>
        <v>#VALUE!</v>
      </c>
      <c r="AI207" s="130" t="e">
        <f t="shared" si="24"/>
        <v>#VALUE!</v>
      </c>
      <c r="AJ207" s="130" t="e">
        <f t="shared" ref="AJ207:BL207" si="25">AJ129-AJ205</f>
        <v>#VALUE!</v>
      </c>
      <c r="AK207" s="130" t="e">
        <f t="shared" si="25"/>
        <v>#VALUE!</v>
      </c>
      <c r="AL207" s="130" t="e">
        <f t="shared" si="25"/>
        <v>#VALUE!</v>
      </c>
      <c r="AM207" s="130" t="e">
        <f t="shared" si="25"/>
        <v>#VALUE!</v>
      </c>
      <c r="AN207" s="130" t="e">
        <f t="shared" si="25"/>
        <v>#VALUE!</v>
      </c>
      <c r="AO207" s="130" t="e">
        <f t="shared" si="25"/>
        <v>#VALUE!</v>
      </c>
      <c r="AP207" s="130" t="e">
        <f t="shared" si="25"/>
        <v>#VALUE!</v>
      </c>
      <c r="AQ207" s="130" t="e">
        <f t="shared" si="25"/>
        <v>#VALUE!</v>
      </c>
      <c r="AR207" s="130" t="e">
        <f t="shared" si="25"/>
        <v>#VALUE!</v>
      </c>
      <c r="AS207" s="130" t="e">
        <f t="shared" si="25"/>
        <v>#VALUE!</v>
      </c>
      <c r="AT207" s="130" t="e">
        <f t="shared" si="25"/>
        <v>#VALUE!</v>
      </c>
      <c r="AU207" s="130" t="e">
        <f t="shared" si="25"/>
        <v>#VALUE!</v>
      </c>
      <c r="AV207" s="130" t="e">
        <f t="shared" si="25"/>
        <v>#VALUE!</v>
      </c>
      <c r="AW207" s="130" t="e">
        <f t="shared" si="25"/>
        <v>#VALUE!</v>
      </c>
      <c r="AX207" s="130" t="e">
        <f t="shared" si="25"/>
        <v>#VALUE!</v>
      </c>
      <c r="AY207" s="130" t="e">
        <f t="shared" si="25"/>
        <v>#VALUE!</v>
      </c>
      <c r="AZ207" s="130" t="e">
        <f t="shared" si="25"/>
        <v>#VALUE!</v>
      </c>
      <c r="BA207" s="130" t="e">
        <f t="shared" si="25"/>
        <v>#VALUE!</v>
      </c>
      <c r="BB207" s="130" t="e">
        <f t="shared" si="25"/>
        <v>#VALUE!</v>
      </c>
      <c r="BC207" s="130" t="e">
        <f t="shared" si="25"/>
        <v>#VALUE!</v>
      </c>
      <c r="BD207" s="130" t="e">
        <f t="shared" si="25"/>
        <v>#VALUE!</v>
      </c>
      <c r="BE207" s="130" t="e">
        <f t="shared" si="25"/>
        <v>#VALUE!</v>
      </c>
      <c r="BF207" s="130" t="e">
        <f t="shared" si="25"/>
        <v>#VALUE!</v>
      </c>
      <c r="BG207" s="130" t="e">
        <f t="shared" si="25"/>
        <v>#VALUE!</v>
      </c>
      <c r="BH207" s="130" t="e">
        <f t="shared" si="25"/>
        <v>#VALUE!</v>
      </c>
      <c r="BI207" s="130" t="e">
        <f t="shared" si="25"/>
        <v>#VALUE!</v>
      </c>
      <c r="BJ207" s="130" t="e">
        <f t="shared" si="25"/>
        <v>#VALUE!</v>
      </c>
      <c r="BK207" s="130" t="e">
        <f t="shared" si="25"/>
        <v>#VALUE!</v>
      </c>
      <c r="BL207" s="130">
        <f t="shared" si="25"/>
        <v>-6882924.0229368499</v>
      </c>
      <c r="BM207" s="167" t="e">
        <f>SUM(D207:BL207)</f>
        <v>#VALUE!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-123180667.89166668</v>
      </c>
      <c r="R208" s="130">
        <f t="shared" si="26"/>
        <v>-133851480.18333335</v>
      </c>
      <c r="S208" s="130">
        <f t="shared" si="26"/>
        <v>-144505737.47500002</v>
      </c>
      <c r="T208" s="130">
        <f t="shared" si="26"/>
        <v>-155179559.76666668</v>
      </c>
      <c r="U208" s="130">
        <f t="shared" si="26"/>
        <v>-165821412.05833334</v>
      </c>
      <c r="V208" s="130">
        <f t="shared" si="26"/>
        <v>-176451969.34999999</v>
      </c>
      <c r="W208" s="130">
        <f t="shared" si="26"/>
        <v>-186116398.30833334</v>
      </c>
      <c r="X208" s="130">
        <f t="shared" si="26"/>
        <v>-195765177.26666668</v>
      </c>
      <c r="Y208" s="130">
        <f t="shared" si="26"/>
        <v>-205443096.22500002</v>
      </c>
      <c r="Z208" s="130">
        <f t="shared" si="26"/>
        <v>-215139530.18333337</v>
      </c>
      <c r="AA208" s="130">
        <f t="shared" si="26"/>
        <v>-224817449.14166671</v>
      </c>
      <c r="AB208" s="130">
        <f t="shared" si="26"/>
        <v>-234551928.10000005</v>
      </c>
      <c r="AC208" s="130" t="e">
        <f t="shared" si="26"/>
        <v>#VALUE!</v>
      </c>
      <c r="AD208" s="130" t="e">
        <f t="shared" si="26"/>
        <v>#VALUE!</v>
      </c>
      <c r="AE208" s="130" t="e">
        <f t="shared" si="26"/>
        <v>#VALUE!</v>
      </c>
      <c r="AF208" s="130" t="e">
        <f t="shared" si="26"/>
        <v>#VALUE!</v>
      </c>
      <c r="AG208" s="130" t="e">
        <f t="shared" si="26"/>
        <v>#VALUE!</v>
      </c>
      <c r="AH208" s="130" t="e">
        <f t="shared" si="26"/>
        <v>#VALUE!</v>
      </c>
      <c r="AI208" s="130" t="e">
        <f t="shared" si="26"/>
        <v>#VALUE!</v>
      </c>
      <c r="AJ208" s="130" t="e">
        <f t="shared" si="26"/>
        <v>#VALUE!</v>
      </c>
      <c r="AK208" s="130" t="e">
        <f t="shared" ref="AK208:BL208" si="27">AK207+AJ208</f>
        <v>#VALUE!</v>
      </c>
      <c r="AL208" s="130" t="e">
        <f t="shared" si="27"/>
        <v>#VALUE!</v>
      </c>
      <c r="AM208" s="130" t="e">
        <f t="shared" si="27"/>
        <v>#VALUE!</v>
      </c>
      <c r="AN208" s="130" t="e">
        <f t="shared" si="27"/>
        <v>#VALUE!</v>
      </c>
      <c r="AO208" s="130" t="e">
        <f t="shared" si="27"/>
        <v>#VALUE!</v>
      </c>
      <c r="AP208" s="130" t="e">
        <f t="shared" si="27"/>
        <v>#VALUE!</v>
      </c>
      <c r="AQ208" s="130" t="e">
        <f t="shared" si="27"/>
        <v>#VALUE!</v>
      </c>
      <c r="AR208" s="130" t="e">
        <f t="shared" si="27"/>
        <v>#VALUE!</v>
      </c>
      <c r="AS208" s="130" t="e">
        <f t="shared" si="27"/>
        <v>#VALUE!</v>
      </c>
      <c r="AT208" s="130" t="e">
        <f t="shared" si="27"/>
        <v>#VALUE!</v>
      </c>
      <c r="AU208" s="130" t="e">
        <f t="shared" si="27"/>
        <v>#VALUE!</v>
      </c>
      <c r="AV208" s="130" t="e">
        <f t="shared" si="27"/>
        <v>#VALUE!</v>
      </c>
      <c r="AW208" s="130" t="e">
        <f t="shared" si="27"/>
        <v>#VALUE!</v>
      </c>
      <c r="AX208" s="130" t="e">
        <f t="shared" si="27"/>
        <v>#VALUE!</v>
      </c>
      <c r="AY208" s="130" t="e">
        <f t="shared" si="27"/>
        <v>#VALUE!</v>
      </c>
      <c r="AZ208" s="130" t="e">
        <f t="shared" si="27"/>
        <v>#VALUE!</v>
      </c>
      <c r="BA208" s="130" t="e">
        <f t="shared" si="27"/>
        <v>#VALUE!</v>
      </c>
      <c r="BB208" s="130" t="e">
        <f t="shared" si="27"/>
        <v>#VALUE!</v>
      </c>
      <c r="BC208" s="130" t="e">
        <f t="shared" si="27"/>
        <v>#VALUE!</v>
      </c>
      <c r="BD208" s="130" t="e">
        <f t="shared" si="27"/>
        <v>#VALUE!</v>
      </c>
      <c r="BE208" s="130" t="e">
        <f t="shared" si="27"/>
        <v>#VALUE!</v>
      </c>
      <c r="BF208" s="130" t="e">
        <f t="shared" si="27"/>
        <v>#VALUE!</v>
      </c>
      <c r="BG208" s="130" t="e">
        <f t="shared" si="27"/>
        <v>#VALUE!</v>
      </c>
      <c r="BH208" s="130" t="e">
        <f t="shared" si="27"/>
        <v>#VALUE!</v>
      </c>
      <c r="BI208" s="130" t="e">
        <f t="shared" si="27"/>
        <v>#VALUE!</v>
      </c>
      <c r="BJ208" s="130" t="e">
        <f t="shared" si="27"/>
        <v>#VALUE!</v>
      </c>
      <c r="BK208" s="130" t="e">
        <f t="shared" si="27"/>
        <v>#VALUE!</v>
      </c>
      <c r="BL208" s="130" t="e">
        <f t="shared" si="27"/>
        <v>#VALUE!</v>
      </c>
      <c r="BM208" s="167" t="e">
        <f>SUM(D208:BL208)</f>
        <v>#VALUE!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-112413608.60000001</v>
      </c>
      <c r="E5" s="121">
        <f>SUM(P35:AA35)</f>
        <v>-122109727.49999997</v>
      </c>
      <c r="F5" s="121" t="e">
        <f>SUM(AB35:AM35)</f>
        <v>#VALUE!</v>
      </c>
      <c r="G5" s="121" t="e">
        <f>SUM(AN35:AY35)</f>
        <v>#VALUE!</v>
      </c>
      <c r="H5" s="121" t="e">
        <f>SUM(AZ35:BK35)</f>
        <v>#VALUE!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-79620</v>
      </c>
      <c r="E9" s="121">
        <f>SUM(P39:AA39)</f>
        <v>-208380</v>
      </c>
      <c r="F9" s="121" t="e">
        <f>SUM(AB39:AM39)</f>
        <v>#VALUE!</v>
      </c>
      <c r="G9" s="121" t="e">
        <f>SUM(AN39:AY39)</f>
        <v>#VALUE!</v>
      </c>
      <c r="H9" s="121" t="e">
        <f>SUM(AZ39:BK39)</f>
        <v>#VALUE!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-696000</v>
      </c>
      <c r="F10" s="121">
        <f>SUM(AB40:AM40)</f>
        <v>-109600</v>
      </c>
      <c r="G10" s="121">
        <f>SUM(AN40:AY40)</f>
        <v>-1600</v>
      </c>
      <c r="H10" s="121">
        <f>SUM(AZ40:BK40)</f>
        <v>-270900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540000</v>
      </c>
      <c r="F11" s="121">
        <f>SUM(AB41:AM41)</f>
        <v>252200</v>
      </c>
      <c r="G11" s="121">
        <f>SUM(AN41:AY41)</f>
        <v>-1429800</v>
      </c>
      <c r="H11" s="121">
        <f>SUM(AZ41:BK41)</f>
        <v>184600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-253345</v>
      </c>
      <c r="E13" s="121">
        <f t="shared" si="0"/>
        <v>-343980</v>
      </c>
      <c r="F13" s="121" t="e">
        <f t="shared" si="0"/>
        <v>#VALUE!</v>
      </c>
      <c r="G13" s="121" t="e">
        <f t="shared" si="0"/>
        <v>#VALUE!</v>
      </c>
      <c r="H13" s="121" t="e">
        <f t="shared" si="0"/>
        <v>#VALUE!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-112666953.60000001</v>
      </c>
      <c r="E15" s="121">
        <f t="shared" si="1"/>
        <v>-122453707.49999997</v>
      </c>
      <c r="F15" s="121" t="e">
        <f t="shared" si="1"/>
        <v>#VALUE!</v>
      </c>
      <c r="G15" s="121" t="e">
        <f t="shared" si="1"/>
        <v>#VALUE!</v>
      </c>
      <c r="H15" s="121" t="e">
        <f t="shared" si="1"/>
        <v>#VALUE!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>
        <f>+D23+C23</f>
        <v>156159218.09999996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47195599.800000004</v>
      </c>
      <c r="D23" s="121">
        <f>SUM(D53:O53)</f>
        <v>108963618.29999995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47167007.800000004</v>
      </c>
      <c r="D25" s="121">
        <f t="shared" ref="D25:H25" si="3">+D23+D20+D15</f>
        <v>-3801835.3000000566</v>
      </c>
      <c r="E25" s="121">
        <f t="shared" si="3"/>
        <v>-122460707.49999997</v>
      </c>
      <c r="F25" s="121" t="e">
        <f t="shared" si="3"/>
        <v>#VALUE!</v>
      </c>
      <c r="G25" s="121" t="e">
        <f t="shared" si="3"/>
        <v>#VALUE!</v>
      </c>
      <c r="H25" s="121" t="e">
        <f t="shared" si="3"/>
        <v>#VALUE!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47167007.800000004</v>
      </c>
      <c r="E27" s="121">
        <f t="shared" ref="E27:H27" si="4">+D28</f>
        <v>43365172.499999948</v>
      </c>
      <c r="F27" s="121">
        <f t="shared" si="4"/>
        <v>-79095535.00000003</v>
      </c>
      <c r="G27" s="121" t="e">
        <f t="shared" si="4"/>
        <v>#VALUE!</v>
      </c>
      <c r="H27" s="121" t="e">
        <f t="shared" si="4"/>
        <v>#VALUE!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47167007.800000004</v>
      </c>
      <c r="D28" s="121">
        <f>+D27+D25</f>
        <v>43365172.499999948</v>
      </c>
      <c r="E28" s="121">
        <f t="shared" ref="E28:H28" si="5">+E27+E25</f>
        <v>-79095535.00000003</v>
      </c>
      <c r="F28" s="121" t="e">
        <f t="shared" si="5"/>
        <v>#VALUE!</v>
      </c>
      <c r="G28" s="121" t="e">
        <f t="shared" si="5"/>
        <v>#VALUE!</v>
      </c>
      <c r="H28" s="121" t="e">
        <f t="shared" si="5"/>
        <v>#VALUE!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2" t="s">
        <v>35</v>
      </c>
      <c r="E30" s="372"/>
      <c r="F30" s="372"/>
      <c r="G30" s="372"/>
      <c r="H30" s="372"/>
      <c r="I30" s="372"/>
      <c r="J30" s="372"/>
      <c r="K30" s="372"/>
      <c r="L30" s="372"/>
      <c r="M30" s="372"/>
      <c r="N30" s="372"/>
      <c r="O30" s="372"/>
      <c r="P30" s="372" t="s">
        <v>36</v>
      </c>
      <c r="Q30" s="372"/>
      <c r="R30" s="372"/>
      <c r="S30" s="372"/>
      <c r="T30" s="372"/>
      <c r="U30" s="372"/>
      <c r="V30" s="372"/>
      <c r="W30" s="372"/>
      <c r="X30" s="372"/>
      <c r="Y30" s="372"/>
      <c r="Z30" s="372"/>
      <c r="AA30" s="372"/>
      <c r="AB30" s="372" t="s">
        <v>37</v>
      </c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372"/>
      <c r="AN30" s="372" t="s">
        <v>38</v>
      </c>
      <c r="AO30" s="372"/>
      <c r="AP30" s="372"/>
      <c r="AQ30" s="372"/>
      <c r="AR30" s="372"/>
      <c r="AS30" s="372"/>
      <c r="AT30" s="372"/>
      <c r="AU30" s="372"/>
      <c r="AV30" s="372"/>
      <c r="AW30" s="372"/>
      <c r="AX30" s="372"/>
      <c r="AY30" s="372"/>
      <c r="AZ30" s="372" t="s">
        <v>39</v>
      </c>
      <c r="BA30" s="372"/>
      <c r="BB30" s="372"/>
      <c r="BC30" s="372"/>
      <c r="BD30" s="372"/>
      <c r="BE30" s="372"/>
      <c r="BF30" s="372"/>
      <c r="BG30" s="372"/>
      <c r="BH30" s="372"/>
      <c r="BI30" s="372"/>
      <c r="BJ30" s="372"/>
      <c r="BK30" s="37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72" t="s">
        <v>35</v>
      </c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 t="s">
        <v>36</v>
      </c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 t="s">
        <v>37</v>
      </c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 t="s">
        <v>38</v>
      </c>
      <c r="AO32" s="372"/>
      <c r="AP32" s="372"/>
      <c r="AQ32" s="372"/>
      <c r="AR32" s="372"/>
      <c r="AS32" s="372"/>
      <c r="AT32" s="372"/>
      <c r="AU32" s="372"/>
      <c r="AV32" s="372"/>
      <c r="AW32" s="372"/>
      <c r="AX32" s="372"/>
      <c r="AY32" s="372"/>
      <c r="AZ32" s="372" t="s">
        <v>39</v>
      </c>
      <c r="BA32" s="372"/>
      <c r="BB32" s="372"/>
      <c r="BC32" s="372"/>
      <c r="BD32" s="372"/>
      <c r="BE32" s="372"/>
      <c r="BF32" s="372"/>
      <c r="BG32" s="372"/>
      <c r="BH32" s="372"/>
      <c r="BI32" s="372"/>
      <c r="BJ32" s="372"/>
      <c r="BK32" s="372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-10738467.291666666</v>
      </c>
      <c r="Q35" s="121">
        <f>'FIN-P&amp;L_CWS'!R207</f>
        <v>-10670812.291666666</v>
      </c>
      <c r="R35" s="121">
        <f>'FIN-P&amp;L_CWS'!S207</f>
        <v>-10654257.291666666</v>
      </c>
      <c r="S35" s="121">
        <f>'FIN-P&amp;L_CWS'!T207</f>
        <v>-10673822.291666666</v>
      </c>
      <c r="T35" s="121">
        <f>'FIN-P&amp;L_CWS'!U207</f>
        <v>-10641852.291666666</v>
      </c>
      <c r="U35" s="121">
        <f>'FIN-P&amp;L_CWS'!V207</f>
        <v>-10630557.291666666</v>
      </c>
      <c r="V35" s="121">
        <f>'FIN-P&amp;L_CWS'!W207</f>
        <v>-9664428.958333334</v>
      </c>
      <c r="W35" s="121">
        <f>'FIN-P&amp;L_CWS'!X207</f>
        <v>-9648778.958333334</v>
      </c>
      <c r="X35" s="121">
        <f>'FIN-P&amp;L_CWS'!Y207</f>
        <v>-9677918.958333334</v>
      </c>
      <c r="Y35" s="121">
        <f>'FIN-P&amp;L_CWS'!Z207</f>
        <v>-9696433.958333334</v>
      </c>
      <c r="Z35" s="121">
        <f>'FIN-P&amp;L_CWS'!AA207</f>
        <v>-9677918.958333334</v>
      </c>
      <c r="AA35" s="121">
        <f>'FIN-P&amp;L_CWS'!AB207</f>
        <v>-9734478.958333334</v>
      </c>
      <c r="AB35" s="121" t="e">
        <f>'FIN-P&amp;L_CWS'!AC207</f>
        <v>#VALUE!</v>
      </c>
      <c r="AC35" s="121" t="e">
        <f>'FIN-P&amp;L_CWS'!AD207</f>
        <v>#VALUE!</v>
      </c>
      <c r="AD35" s="121" t="e">
        <f>'FIN-P&amp;L_CWS'!AE207</f>
        <v>#VALUE!</v>
      </c>
      <c r="AE35" s="121" t="e">
        <f>'FIN-P&amp;L_CWS'!AF207</f>
        <v>#VALUE!</v>
      </c>
      <c r="AF35" s="121" t="e">
        <f>'FIN-P&amp;L_CWS'!AG207</f>
        <v>#VALUE!</v>
      </c>
      <c r="AG35" s="121" t="e">
        <f>'FIN-P&amp;L_CWS'!AH207</f>
        <v>#VALUE!</v>
      </c>
      <c r="AH35" s="121" t="e">
        <f>'FIN-P&amp;L_CWS'!AI207</f>
        <v>#VALUE!</v>
      </c>
      <c r="AI35" s="121" t="e">
        <f>'FIN-P&amp;L_CWS'!AJ207</f>
        <v>#VALUE!</v>
      </c>
      <c r="AJ35" s="121" t="e">
        <f>'FIN-P&amp;L_CWS'!AK207</f>
        <v>#VALUE!</v>
      </c>
      <c r="AK35" s="121" t="e">
        <f>'FIN-P&amp;L_CWS'!AL207</f>
        <v>#VALUE!</v>
      </c>
      <c r="AL35" s="121" t="e">
        <f>'FIN-P&amp;L_CWS'!AM207</f>
        <v>#VALUE!</v>
      </c>
      <c r="AM35" s="121" t="e">
        <f>'FIN-P&amp;L_CWS'!AN207</f>
        <v>#VALUE!</v>
      </c>
      <c r="AN35" s="121" t="e">
        <f>'FIN-P&amp;L_CWS'!AO207</f>
        <v>#VALUE!</v>
      </c>
      <c r="AO35" s="121" t="e">
        <f>'FIN-P&amp;L_CWS'!AP207</f>
        <v>#VALUE!</v>
      </c>
      <c r="AP35" s="121" t="e">
        <f>'FIN-P&amp;L_CWS'!AQ207</f>
        <v>#VALUE!</v>
      </c>
      <c r="AQ35" s="121" t="e">
        <f>'FIN-P&amp;L_CWS'!AR207</f>
        <v>#VALUE!</v>
      </c>
      <c r="AR35" s="121" t="e">
        <f>'FIN-P&amp;L_CWS'!AS207</f>
        <v>#VALUE!</v>
      </c>
      <c r="AS35" s="121" t="e">
        <f>'FIN-P&amp;L_CWS'!AT207</f>
        <v>#VALUE!</v>
      </c>
      <c r="AT35" s="121" t="e">
        <f>'FIN-P&amp;L_CWS'!AU207</f>
        <v>#VALUE!</v>
      </c>
      <c r="AU35" s="121" t="e">
        <f>'FIN-P&amp;L_CWS'!AV207</f>
        <v>#VALUE!</v>
      </c>
      <c r="AV35" s="121" t="e">
        <f>'FIN-P&amp;L_CWS'!AW207</f>
        <v>#VALUE!</v>
      </c>
      <c r="AW35" s="121" t="e">
        <f>'FIN-P&amp;L_CWS'!AX207</f>
        <v>#VALUE!</v>
      </c>
      <c r="AX35" s="121" t="e">
        <f>'FIN-P&amp;L_CWS'!AY207</f>
        <v>#VALUE!</v>
      </c>
      <c r="AY35" s="121" t="e">
        <f>'FIN-P&amp;L_CWS'!AZ207</f>
        <v>#VALUE!</v>
      </c>
      <c r="AZ35" s="121" t="e">
        <f>'FIN-P&amp;L_CWS'!BA207</f>
        <v>#VALUE!</v>
      </c>
      <c r="BA35" s="121" t="e">
        <f>'FIN-P&amp;L_CWS'!BB207</f>
        <v>#VALUE!</v>
      </c>
      <c r="BB35" s="121" t="e">
        <f>'FIN-P&amp;L_CWS'!BC207</f>
        <v>#VALUE!</v>
      </c>
      <c r="BC35" s="121" t="e">
        <f>'FIN-P&amp;L_CWS'!BD207</f>
        <v>#VALUE!</v>
      </c>
      <c r="BD35" s="121" t="e">
        <f>'FIN-P&amp;L_CWS'!BE207</f>
        <v>#VALUE!</v>
      </c>
      <c r="BE35" s="121" t="e">
        <f>'FIN-P&amp;L_CWS'!BF207</f>
        <v>#VALUE!</v>
      </c>
      <c r="BF35" s="121" t="e">
        <f>'FIN-P&amp;L_CWS'!BG207</f>
        <v>#VALUE!</v>
      </c>
      <c r="BG35" s="121" t="e">
        <f>'FIN-P&amp;L_CWS'!BH207</f>
        <v>#VALUE!</v>
      </c>
      <c r="BH35" s="121" t="e">
        <f>'FIN-P&amp;L_CWS'!BI207</f>
        <v>#VALUE!</v>
      </c>
      <c r="BI35" s="121" t="e">
        <f>'FIN-P&amp;L_CWS'!BJ207</f>
        <v>#VALUE!</v>
      </c>
      <c r="BJ35" s="121" t="e">
        <f>'FIN-P&amp;L_CWS'!BK207</f>
        <v>#VALUE!</v>
      </c>
      <c r="BK35" s="121">
        <f>'FIN-P&amp;L_CWS'!BL207</f>
        <v>-6882924.0229368499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-208380</v>
      </c>
      <c r="Q39" s="121">
        <f>'REV-AR_CWS'!Q20*-1</f>
        <v>-180000</v>
      </c>
      <c r="R39" s="121">
        <f>'REV-AR_CWS'!R20*-1</f>
        <v>-54000</v>
      </c>
      <c r="S39" s="121">
        <f>'REV-AR_CWS'!S20*-1</f>
        <v>0</v>
      </c>
      <c r="T39" s="121">
        <f>'REV-AR_CWS'!T20*-1</f>
        <v>-54000</v>
      </c>
      <c r="U39" s="121">
        <f>'REV-AR_CWS'!U20*-1</f>
        <v>-54000</v>
      </c>
      <c r="V39" s="121">
        <f>'REV-AR_CWS'!V20*-1</f>
        <v>108000</v>
      </c>
      <c r="W39" s="121">
        <f>'REV-AR_CWS'!W20*-1</f>
        <v>-54000</v>
      </c>
      <c r="X39" s="121">
        <f>'REV-AR_CWS'!X20*-1</f>
        <v>108000</v>
      </c>
      <c r="Y39" s="121">
        <f>'REV-AR_CWS'!Y20*-1</f>
        <v>0</v>
      </c>
      <c r="Z39" s="121">
        <f>'REV-AR_CWS'!Z20*-1</f>
        <v>0</v>
      </c>
      <c r="AA39" s="121">
        <f>'REV-AR_CWS'!AA20*-1</f>
        <v>180000</v>
      </c>
      <c r="AB39" s="121" t="e">
        <f>'REV-AR_CWS'!AB20*-1</f>
        <v>#VALUE!</v>
      </c>
      <c r="AC39" s="121" t="e">
        <f>'REV-AR_CWS'!AC20*-1</f>
        <v>#VALUE!</v>
      </c>
      <c r="AD39" s="121" t="e">
        <f>'REV-AR_CWS'!AD20*-1</f>
        <v>#VALUE!</v>
      </c>
      <c r="AE39" s="121" t="e">
        <f>'REV-AR_CWS'!AE20*-1</f>
        <v>#VALUE!</v>
      </c>
      <c r="AF39" s="121" t="e">
        <f>'REV-AR_CWS'!AF20*-1</f>
        <v>#VALUE!</v>
      </c>
      <c r="AG39" s="121" t="e">
        <f>'REV-AR_CWS'!AG20*-1</f>
        <v>#VALUE!</v>
      </c>
      <c r="AH39" s="121" t="e">
        <f>'REV-AR_CWS'!AH20*-1</f>
        <v>#VALUE!</v>
      </c>
      <c r="AI39" s="121" t="e">
        <f>'REV-AR_CWS'!AI20*-1</f>
        <v>#VALUE!</v>
      </c>
      <c r="AJ39" s="121" t="e">
        <f>'REV-AR_CWS'!AJ20*-1</f>
        <v>#VALUE!</v>
      </c>
      <c r="AK39" s="121" t="e">
        <f>'REV-AR_CWS'!AK20*-1</f>
        <v>#VALUE!</v>
      </c>
      <c r="AL39" s="121" t="e">
        <f>'REV-AR_CWS'!AL20*-1</f>
        <v>#VALUE!</v>
      </c>
      <c r="AM39" s="121" t="e">
        <f>'REV-AR_CWS'!AM20*-1</f>
        <v>#VALUE!</v>
      </c>
      <c r="AN39" s="121" t="e">
        <f>'REV-AR_CWS'!AN20*-1</f>
        <v>#VALUE!</v>
      </c>
      <c r="AO39" s="121" t="e">
        <f>'REV-AR_CWS'!AO20*-1</f>
        <v>#VALUE!</v>
      </c>
      <c r="AP39" s="121" t="e">
        <f>'REV-AR_CWS'!AP20*-1</f>
        <v>#VALUE!</v>
      </c>
      <c r="AQ39" s="121" t="e">
        <f>'REV-AR_CWS'!AQ20*-1</f>
        <v>#VALUE!</v>
      </c>
      <c r="AR39" s="121" t="e">
        <f>'REV-AR_CWS'!AR20*-1</f>
        <v>#VALUE!</v>
      </c>
      <c r="AS39" s="121" t="e">
        <f>'REV-AR_CWS'!AS20*-1</f>
        <v>#VALUE!</v>
      </c>
      <c r="AT39" s="121" t="e">
        <f>'REV-AR_CWS'!AT20*-1</f>
        <v>#VALUE!</v>
      </c>
      <c r="AU39" s="121" t="e">
        <f>'REV-AR_CWS'!AU20*-1</f>
        <v>#VALUE!</v>
      </c>
      <c r="AV39" s="121" t="e">
        <f>'REV-AR_CWS'!AV20*-1</f>
        <v>#VALUE!</v>
      </c>
      <c r="AW39" s="121" t="e">
        <f>'REV-AR_CWS'!AW20*-1</f>
        <v>#VALUE!</v>
      </c>
      <c r="AX39" s="121" t="e">
        <f>'REV-AR_CWS'!AX20*-1</f>
        <v>#VALUE!</v>
      </c>
      <c r="AY39" s="121" t="e">
        <f>'REV-AR_CWS'!AY20*-1</f>
        <v>#VALUE!</v>
      </c>
      <c r="AZ39" s="121" t="e">
        <f>'REV-AR_CWS'!AZ20*-1</f>
        <v>#VALUE!</v>
      </c>
      <c r="BA39" s="121">
        <f>'REV-AR_CWS'!BA20*-1</f>
        <v>-4326952.5</v>
      </c>
      <c r="BB39" s="121">
        <f>'REV-AR_CWS'!BB20*-1</f>
        <v>-1298127.5</v>
      </c>
      <c r="BC39" s="121">
        <f>'REV-AR_CWS'!BC20*-1</f>
        <v>-510</v>
      </c>
      <c r="BD39" s="121">
        <f>'REV-AR_CWS'!BD20*-1</f>
        <v>-1305002.5</v>
      </c>
      <c r="BE39" s="121">
        <f>'REV-AR_CWS'!BE20*-1</f>
        <v>-1298285</v>
      </c>
      <c r="BF39" s="121">
        <f>'REV-AR_CWS'!BF20*-1</f>
        <v>2603287.5</v>
      </c>
      <c r="BG39" s="121">
        <f>'REV-AR_CWS'!BG20*-1</f>
        <v>-1305002.5</v>
      </c>
      <c r="BH39" s="121">
        <f>'REV-AR_CWS'!BH20*-1</f>
        <v>2603332.5</v>
      </c>
      <c r="BI39" s="121">
        <f>'REV-AR_CWS'!BI20*-1</f>
        <v>0</v>
      </c>
      <c r="BJ39" s="121">
        <f>'REV-AR_CWS'!BJ20*-1</f>
        <v>0</v>
      </c>
      <c r="BK39" s="121">
        <f>'REV-AR_CWS'!BK20*-1</f>
        <v>4327022.5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-144000</v>
      </c>
      <c r="N40" s="121">
        <f>'COGS-INVENTORY_CWS'!N43*-1</f>
        <v>-264000</v>
      </c>
      <c r="O40" s="121">
        <f>'COGS-INVENTORY_CWS'!O43*-1</f>
        <v>-324000</v>
      </c>
      <c r="P40" s="121">
        <f>'COGS-INVENTORY_CWS'!P43*-1</f>
        <v>-156000</v>
      </c>
      <c r="Q40" s="121">
        <f>'COGS-INVENTORY_CWS'!Q43*-1</f>
        <v>-72000</v>
      </c>
      <c r="R40" s="121">
        <f>'COGS-INVENTORY_CWS'!R43*-1</f>
        <v>-72000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108000</v>
      </c>
      <c r="V40" s="121">
        <f>'COGS-INVENTORY_CWS'!V43*-1</f>
        <v>36000</v>
      </c>
      <c r="W40" s="121">
        <f>'COGS-INVENTORY_CWS'!W43*-1</f>
        <v>72000</v>
      </c>
      <c r="X40" s="121">
        <f>'COGS-INVENTORY_CWS'!X43*-1</f>
        <v>120000</v>
      </c>
      <c r="Y40" s="121">
        <f>'COGS-INVENTORY_CWS'!Y43*-1</f>
        <v>-36000</v>
      </c>
      <c r="Z40" s="121">
        <f>'COGS-INVENTORY_CWS'!Z43*-1</f>
        <v>-252000</v>
      </c>
      <c r="AA40" s="121">
        <f>'COGS-INVENTORY_CWS'!AA43*-1</f>
        <v>-444000</v>
      </c>
      <c r="AB40" s="121">
        <f>'COGS-INVENTORY_CWS'!AB43*-1</f>
        <v>-328800</v>
      </c>
      <c r="AC40" s="121">
        <f>'COGS-INVENTORY_CWS'!AC43*-1</f>
        <v>-150700</v>
      </c>
      <c r="AD40" s="121">
        <f>'COGS-INVENTORY_CWS'!AD43*-1</f>
        <v>-150700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232900</v>
      </c>
      <c r="AH40" s="121">
        <f>'COGS-INVENTORY_CWS'!AH43*-1</f>
        <v>82200</v>
      </c>
      <c r="AI40" s="121">
        <f>'COGS-INVENTORY_CWS'!AI43*-1</f>
        <v>150700</v>
      </c>
      <c r="AJ40" s="121">
        <f>'COGS-INVENTORY_CWS'!AJ43*-1</f>
        <v>246600</v>
      </c>
      <c r="AK40" s="121">
        <f>'COGS-INVENTORY_CWS'!AK43*-1</f>
        <v>219200</v>
      </c>
      <c r="AL40" s="121">
        <f>'COGS-INVENTORY_CWS'!AL43*-1</f>
        <v>-41100</v>
      </c>
      <c r="AM40" s="121">
        <f>'COGS-INVENTORY_CWS'!AM43*-1</f>
        <v>-369900</v>
      </c>
      <c r="AN40" s="121">
        <f>'COGS-INVENTORY_CWS'!AN43*-1</f>
        <v>-5000</v>
      </c>
      <c r="AO40" s="121">
        <f>'COGS-INVENTORY_CWS'!AO43*-1</f>
        <v>-2400</v>
      </c>
      <c r="AP40" s="121">
        <f>'COGS-INVENTORY_CWS'!AP43*-1</f>
        <v>-2400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3600</v>
      </c>
      <c r="AT40" s="121">
        <f>'COGS-INVENTORY_CWS'!AT43*-1</f>
        <v>1200</v>
      </c>
      <c r="AU40" s="121">
        <f>'COGS-INVENTORY_CWS'!AU43*-1</f>
        <v>2400</v>
      </c>
      <c r="AV40" s="121">
        <f>'COGS-INVENTORY_CWS'!AV43*-1</f>
        <v>3800</v>
      </c>
      <c r="AW40" s="121">
        <f>'COGS-INVENTORY_CWS'!AW43*-1</f>
        <v>3400</v>
      </c>
      <c r="AX40" s="121">
        <f>'COGS-INVENTORY_CWS'!AX43*-1</f>
        <v>-600</v>
      </c>
      <c r="AY40" s="121">
        <f>'COGS-INVENTORY_CWS'!AY43*-1</f>
        <v>-5600</v>
      </c>
      <c r="AZ40" s="121">
        <f>'COGS-INVENTORY_CWS'!AZ43*-1</f>
        <v>-4680</v>
      </c>
      <c r="BA40" s="121">
        <f>'COGS-INVENTORY_CWS'!BA43*-1</f>
        <v>-2340</v>
      </c>
      <c r="BB40" s="121">
        <f>'COGS-INVENTORY_CWS'!BB43*-1</f>
        <v>-2340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3420</v>
      </c>
      <c r="BF40" s="121">
        <f>'COGS-INVENTORY_CWS'!BF43*-1</f>
        <v>1080</v>
      </c>
      <c r="BG40" s="121">
        <f>'COGS-INVENTORY_CWS'!BG43*-1</f>
        <v>2340</v>
      </c>
      <c r="BH40" s="121">
        <f>'COGS-INVENTORY_CWS'!BH43*-1</f>
        <v>3600</v>
      </c>
      <c r="BI40" s="121">
        <f>'COGS-INVENTORY_CWS'!BI43*-1</f>
        <v>-80460</v>
      </c>
      <c r="BJ40" s="121">
        <f>'COGS-INVENTORY_CWS'!BJ43*-1</f>
        <v>-80460</v>
      </c>
      <c r="BK40" s="121">
        <f>'COGS-INVENTORY_CWS'!BK43*-1</f>
        <v>-111060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144000</v>
      </c>
      <c r="N41" s="121">
        <f>'COGS-INVENTORY_CWS'!N70</f>
        <v>288000</v>
      </c>
      <c r="O41" s="121">
        <f>'COGS-INVENTORY_CWS'!O70</f>
        <v>156000</v>
      </c>
      <c r="P41" s="121">
        <f>'COGS-INVENTORY_CWS'!P70</f>
        <v>36000</v>
      </c>
      <c r="Q41" s="121">
        <f>'COGS-INVENTORY_CWS'!Q70</f>
        <v>36000</v>
      </c>
      <c r="R41" s="121">
        <f>'COGS-INVENTORY_CWS'!R70</f>
        <v>72000</v>
      </c>
      <c r="S41" s="121">
        <f>'COGS-INVENTORY_CWS'!S70</f>
        <v>-36000</v>
      </c>
      <c r="T41" s="121">
        <f>'COGS-INVENTORY_CWS'!T70</f>
        <v>-36000</v>
      </c>
      <c r="U41" s="121">
        <f>'COGS-INVENTORY_CWS'!U70</f>
        <v>-36000</v>
      </c>
      <c r="V41" s="121">
        <f>'COGS-INVENTORY_CWS'!V70</f>
        <v>-72000</v>
      </c>
      <c r="W41" s="121">
        <f>'COGS-INVENTORY_CWS'!W70</f>
        <v>0</v>
      </c>
      <c r="X41" s="121">
        <f>'COGS-INVENTORY_CWS'!X70</f>
        <v>-120000</v>
      </c>
      <c r="Y41" s="121">
        <f>'COGS-INVENTORY_CWS'!Y70</f>
        <v>36000</v>
      </c>
      <c r="Z41" s="121">
        <f>'COGS-INVENTORY_CWS'!Z70</f>
        <v>372000</v>
      </c>
      <c r="AA41" s="121">
        <f>'COGS-INVENTORY_CWS'!AA70</f>
        <v>288000</v>
      </c>
      <c r="AB41" s="121">
        <f>'COGS-INVENTORY_CWS'!AB70</f>
        <v>162100</v>
      </c>
      <c r="AC41" s="121">
        <f>'COGS-INVENTORY_CWS'!AC70</f>
        <v>158600</v>
      </c>
      <c r="AD41" s="121">
        <f>'COGS-INVENTORY_CWS'!AD70</f>
        <v>150700</v>
      </c>
      <c r="AE41" s="121">
        <f>'COGS-INVENTORY_CWS'!AE70</f>
        <v>-68500</v>
      </c>
      <c r="AF41" s="121">
        <f>'COGS-INVENTORY_CWS'!AF70</f>
        <v>-82200</v>
      </c>
      <c r="AG41" s="121">
        <f>'COGS-INVENTORY_CWS'!AG70</f>
        <v>-82200</v>
      </c>
      <c r="AH41" s="121">
        <f>'COGS-INVENTORY_CWS'!AH70</f>
        <v>-150700</v>
      </c>
      <c r="AI41" s="121">
        <f>'COGS-INVENTORY_CWS'!AI70</f>
        <v>0</v>
      </c>
      <c r="AJ41" s="121">
        <f>'COGS-INVENTORY_CWS'!AJ70</f>
        <v>-246600</v>
      </c>
      <c r="AK41" s="121">
        <f>'COGS-INVENTORY_CWS'!AK70</f>
        <v>-219200</v>
      </c>
      <c r="AL41" s="121">
        <f>'COGS-INVENTORY_CWS'!AL70</f>
        <v>287700</v>
      </c>
      <c r="AM41" s="121">
        <f>'COGS-INVENTORY_CWS'!AM70</f>
        <v>342500</v>
      </c>
      <c r="AN41" s="121">
        <f>'COGS-INVENTORY_CWS'!AN70</f>
        <v>-673800</v>
      </c>
      <c r="AO41" s="121">
        <f>'COGS-INVENTORY_CWS'!AO70</f>
        <v>-754800</v>
      </c>
      <c r="AP41" s="121">
        <f>'COGS-INVENTORY_CWS'!AP70</f>
        <v>2400</v>
      </c>
      <c r="AQ41" s="121">
        <f>'COGS-INVENTORY_CWS'!AQ70</f>
        <v>-1200</v>
      </c>
      <c r="AR41" s="121">
        <f>'COGS-INVENTORY_CWS'!AR70</f>
        <v>-1200</v>
      </c>
      <c r="AS41" s="121">
        <f>'COGS-INVENTORY_CWS'!AS70</f>
        <v>-1200</v>
      </c>
      <c r="AT41" s="121">
        <f>'COGS-INVENTORY_CWS'!AT70</f>
        <v>-2400</v>
      </c>
      <c r="AU41" s="121">
        <f>'COGS-INVENTORY_CWS'!AU70</f>
        <v>0</v>
      </c>
      <c r="AV41" s="121">
        <f>'COGS-INVENTORY_CWS'!AV70</f>
        <v>-3800</v>
      </c>
      <c r="AW41" s="121">
        <f>'COGS-INVENTORY_CWS'!AW70</f>
        <v>-3400</v>
      </c>
      <c r="AX41" s="121">
        <f>'COGS-INVENTORY_CWS'!AX70</f>
        <v>4400</v>
      </c>
      <c r="AY41" s="121">
        <f>'COGS-INVENTORY_CWS'!AY70</f>
        <v>5200</v>
      </c>
      <c r="AZ41" s="121">
        <f>'COGS-INVENTORY_CWS'!AZ70</f>
        <v>20</v>
      </c>
      <c r="BA41" s="121">
        <f>'COGS-INVENTORY_CWS'!BA70</f>
        <v>80</v>
      </c>
      <c r="BB41" s="121">
        <f>'COGS-INVENTORY_CWS'!BB70</f>
        <v>2340</v>
      </c>
      <c r="BC41" s="121">
        <f>'COGS-INVENTORY_CWS'!BC70</f>
        <v>-1260</v>
      </c>
      <c r="BD41" s="121">
        <f>'COGS-INVENTORY_CWS'!BD70</f>
        <v>-1080</v>
      </c>
      <c r="BE41" s="121">
        <f>'COGS-INVENTORY_CWS'!BE70</f>
        <v>-1080</v>
      </c>
      <c r="BF41" s="121">
        <f>'COGS-INVENTORY_CWS'!BF70</f>
        <v>-2340</v>
      </c>
      <c r="BG41" s="121">
        <f>'COGS-INVENTORY_CWS'!BG70</f>
        <v>0</v>
      </c>
      <c r="BH41" s="121">
        <f>'COGS-INVENTORY_CWS'!BH70</f>
        <v>-3600</v>
      </c>
      <c r="BI41" s="121">
        <f>'COGS-INVENTORY_CWS'!BI70</f>
        <v>80460</v>
      </c>
      <c r="BJ41" s="121">
        <f>'COGS-INVENTORY_CWS'!BJ70</f>
        <v>84060</v>
      </c>
      <c r="BK41" s="121">
        <f>'COGS-INVENTORY_CWS'!BK70</f>
        <v>27000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1641.666666666657</v>
      </c>
      <c r="N43" s="121">
        <f t="shared" si="6"/>
        <v>25641.666666666686</v>
      </c>
      <c r="O43" s="121">
        <f t="shared" si="6"/>
        <v>-112668.33333333331</v>
      </c>
      <c r="P43" s="121">
        <f t="shared" si="6"/>
        <v>-326738.33333333337</v>
      </c>
      <c r="Q43" s="121">
        <f t="shared" si="6"/>
        <v>-214358.33333333334</v>
      </c>
      <c r="R43" s="121">
        <f t="shared" si="6"/>
        <v>-52358.333333333343</v>
      </c>
      <c r="S43" s="121">
        <f t="shared" si="6"/>
        <v>-34358.333333333336</v>
      </c>
      <c r="T43" s="121">
        <f t="shared" si="6"/>
        <v>-88358.333333333343</v>
      </c>
      <c r="U43" s="121">
        <f t="shared" si="6"/>
        <v>19641.666666666664</v>
      </c>
      <c r="V43" s="121">
        <f t="shared" si="6"/>
        <v>73758.333333333314</v>
      </c>
      <c r="W43" s="121">
        <f t="shared" si="6"/>
        <v>19758.333333333336</v>
      </c>
      <c r="X43" s="121">
        <f t="shared" si="6"/>
        <v>109758.33333333331</v>
      </c>
      <c r="Y43" s="121">
        <f t="shared" si="6"/>
        <v>1758.3333333333358</v>
      </c>
      <c r="Z43" s="121">
        <f t="shared" si="6"/>
        <v>121758.33333333334</v>
      </c>
      <c r="AA43" s="121">
        <f t="shared" si="6"/>
        <v>25758.333333333372</v>
      </c>
      <c r="AB43" s="121" t="e">
        <f t="shared" si="6"/>
        <v>#VALUE!</v>
      </c>
      <c r="AC43" s="121" t="e">
        <f t="shared" si="6"/>
        <v>#VALUE!</v>
      </c>
      <c r="AD43" s="121" t="e">
        <f t="shared" si="6"/>
        <v>#VALUE!</v>
      </c>
      <c r="AE43" s="121" t="e">
        <f t="shared" si="6"/>
        <v>#VALUE!</v>
      </c>
      <c r="AF43" s="121" t="e">
        <f t="shared" si="6"/>
        <v>#VALUE!</v>
      </c>
      <c r="AG43" s="121" t="e">
        <f t="shared" si="6"/>
        <v>#VALUE!</v>
      </c>
      <c r="AH43" s="121" t="e">
        <f t="shared" si="6"/>
        <v>#VALUE!</v>
      </c>
      <c r="AI43" s="121" t="e">
        <f t="shared" si="6"/>
        <v>#VALUE!</v>
      </c>
      <c r="AJ43" s="121" t="e">
        <f t="shared" si="6"/>
        <v>#VALUE!</v>
      </c>
      <c r="AK43" s="121" t="e">
        <f t="shared" si="6"/>
        <v>#VALUE!</v>
      </c>
      <c r="AL43" s="121" t="e">
        <f t="shared" si="6"/>
        <v>#VALUE!</v>
      </c>
      <c r="AM43" s="121" t="e">
        <f t="shared" si="6"/>
        <v>#VALUE!</v>
      </c>
      <c r="AN43" s="121" t="e">
        <f t="shared" si="6"/>
        <v>#VALUE!</v>
      </c>
      <c r="AO43" s="121" t="e">
        <f t="shared" si="6"/>
        <v>#VALUE!</v>
      </c>
      <c r="AP43" s="121" t="e">
        <f t="shared" si="6"/>
        <v>#VALUE!</v>
      </c>
      <c r="AQ43" s="121" t="e">
        <f t="shared" si="6"/>
        <v>#VALUE!</v>
      </c>
      <c r="AR43" s="121" t="e">
        <f t="shared" si="6"/>
        <v>#VALUE!</v>
      </c>
      <c r="AS43" s="121" t="e">
        <f t="shared" si="6"/>
        <v>#VALUE!</v>
      </c>
      <c r="AT43" s="121" t="e">
        <f t="shared" si="6"/>
        <v>#VALUE!</v>
      </c>
      <c r="AU43" s="121" t="e">
        <f t="shared" si="6"/>
        <v>#VALUE!</v>
      </c>
      <c r="AV43" s="121" t="e">
        <f t="shared" si="6"/>
        <v>#VALUE!</v>
      </c>
      <c r="AW43" s="121" t="e">
        <f t="shared" si="6"/>
        <v>#VALUE!</v>
      </c>
      <c r="AX43" s="121" t="e">
        <f t="shared" si="6"/>
        <v>#VALUE!</v>
      </c>
      <c r="AY43" s="121" t="e">
        <f t="shared" si="6"/>
        <v>#VALUE!</v>
      </c>
      <c r="AZ43" s="121" t="e">
        <f t="shared" si="6"/>
        <v>#VALUE!</v>
      </c>
      <c r="BA43" s="121">
        <f t="shared" si="6"/>
        <v>-4327454.166666667</v>
      </c>
      <c r="BB43" s="121">
        <f t="shared" si="6"/>
        <v>-1296369.1666666667</v>
      </c>
      <c r="BC43" s="121">
        <f t="shared" si="6"/>
        <v>-11.666666666666515</v>
      </c>
      <c r="BD43" s="121">
        <f t="shared" si="6"/>
        <v>-1304324.1666666667</v>
      </c>
      <c r="BE43" s="121">
        <f t="shared" si="6"/>
        <v>-1294186.6666666667</v>
      </c>
      <c r="BF43" s="121">
        <f t="shared" si="6"/>
        <v>2603785.8333333335</v>
      </c>
      <c r="BG43" s="121">
        <f t="shared" si="6"/>
        <v>-1300904.1666666667</v>
      </c>
      <c r="BH43" s="121">
        <f t="shared" si="6"/>
        <v>2605090.8333333335</v>
      </c>
      <c r="BI43" s="121">
        <f t="shared" si="6"/>
        <v>1758.3333333333285</v>
      </c>
      <c r="BJ43" s="121">
        <f t="shared" si="6"/>
        <v>5358.3333333333285</v>
      </c>
      <c r="BK43" s="121">
        <f t="shared" si="6"/>
        <v>4244720.833333333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-9469517.5999999996</v>
      </c>
      <c r="P45" s="121">
        <f t="shared" si="7"/>
        <v>-11065205.625</v>
      </c>
      <c r="Q45" s="121">
        <f t="shared" si="7"/>
        <v>-10885170.625</v>
      </c>
      <c r="R45" s="121">
        <f t="shared" si="7"/>
        <v>-10706615.625</v>
      </c>
      <c r="S45" s="121">
        <f t="shared" si="7"/>
        <v>-10708180.625</v>
      </c>
      <c r="T45" s="121">
        <f t="shared" si="7"/>
        <v>-10730210.625</v>
      </c>
      <c r="U45" s="121">
        <f t="shared" si="7"/>
        <v>-10610915.625</v>
      </c>
      <c r="V45" s="121">
        <f t="shared" si="7"/>
        <v>-9590670.625</v>
      </c>
      <c r="W45" s="121">
        <f t="shared" si="7"/>
        <v>-9629020.625</v>
      </c>
      <c r="X45" s="121">
        <f t="shared" si="7"/>
        <v>-9568160.625</v>
      </c>
      <c r="Y45" s="121">
        <f t="shared" si="7"/>
        <v>-9694675.625</v>
      </c>
      <c r="Z45" s="121">
        <f t="shared" si="7"/>
        <v>-9556160.625</v>
      </c>
      <c r="AA45" s="121">
        <f t="shared" si="7"/>
        <v>-9708720.625</v>
      </c>
      <c r="AB45" s="121" t="e">
        <f t="shared" si="7"/>
        <v>#VALUE!</v>
      </c>
      <c r="AC45" s="121" t="e">
        <f t="shared" si="7"/>
        <v>#VALUE!</v>
      </c>
      <c r="AD45" s="121" t="e">
        <f t="shared" si="7"/>
        <v>#VALUE!</v>
      </c>
      <c r="AE45" s="121" t="e">
        <f t="shared" si="7"/>
        <v>#VALUE!</v>
      </c>
      <c r="AF45" s="121" t="e">
        <f t="shared" si="7"/>
        <v>#VALUE!</v>
      </c>
      <c r="AG45" s="121" t="e">
        <f t="shared" si="7"/>
        <v>#VALUE!</v>
      </c>
      <c r="AH45" s="121" t="e">
        <f t="shared" si="7"/>
        <v>#VALUE!</v>
      </c>
      <c r="AI45" s="121" t="e">
        <f t="shared" ref="AI45:BK45" si="8">AI35+AI43</f>
        <v>#VALUE!</v>
      </c>
      <c r="AJ45" s="121" t="e">
        <f t="shared" si="8"/>
        <v>#VALUE!</v>
      </c>
      <c r="AK45" s="121" t="e">
        <f t="shared" si="8"/>
        <v>#VALUE!</v>
      </c>
      <c r="AL45" s="121" t="e">
        <f t="shared" si="8"/>
        <v>#VALUE!</v>
      </c>
      <c r="AM45" s="121" t="e">
        <f t="shared" si="8"/>
        <v>#VALUE!</v>
      </c>
      <c r="AN45" s="121" t="e">
        <f t="shared" si="8"/>
        <v>#VALUE!</v>
      </c>
      <c r="AO45" s="121" t="e">
        <f t="shared" si="8"/>
        <v>#VALUE!</v>
      </c>
      <c r="AP45" s="121" t="e">
        <f t="shared" si="8"/>
        <v>#VALUE!</v>
      </c>
      <c r="AQ45" s="121" t="e">
        <f t="shared" si="8"/>
        <v>#VALUE!</v>
      </c>
      <c r="AR45" s="121" t="e">
        <f t="shared" si="8"/>
        <v>#VALUE!</v>
      </c>
      <c r="AS45" s="121" t="e">
        <f t="shared" si="8"/>
        <v>#VALUE!</v>
      </c>
      <c r="AT45" s="121" t="e">
        <f t="shared" si="8"/>
        <v>#VALUE!</v>
      </c>
      <c r="AU45" s="121" t="e">
        <f t="shared" si="8"/>
        <v>#VALUE!</v>
      </c>
      <c r="AV45" s="121" t="e">
        <f t="shared" si="8"/>
        <v>#VALUE!</v>
      </c>
      <c r="AW45" s="121" t="e">
        <f t="shared" si="8"/>
        <v>#VALUE!</v>
      </c>
      <c r="AX45" s="121" t="e">
        <f t="shared" si="8"/>
        <v>#VALUE!</v>
      </c>
      <c r="AY45" s="121" t="e">
        <f t="shared" si="8"/>
        <v>#VALUE!</v>
      </c>
      <c r="AZ45" s="121" t="e">
        <f t="shared" si="8"/>
        <v>#VALUE!</v>
      </c>
      <c r="BA45" s="121" t="e">
        <f t="shared" si="8"/>
        <v>#VALUE!</v>
      </c>
      <c r="BB45" s="121" t="e">
        <f t="shared" si="8"/>
        <v>#VALUE!</v>
      </c>
      <c r="BC45" s="121" t="e">
        <f t="shared" si="8"/>
        <v>#VALUE!</v>
      </c>
      <c r="BD45" s="121" t="e">
        <f t="shared" si="8"/>
        <v>#VALUE!</v>
      </c>
      <c r="BE45" s="121" t="e">
        <f t="shared" si="8"/>
        <v>#VALUE!</v>
      </c>
      <c r="BF45" s="121" t="e">
        <f t="shared" si="8"/>
        <v>#VALUE!</v>
      </c>
      <c r="BG45" s="121" t="e">
        <f t="shared" si="8"/>
        <v>#VALUE!</v>
      </c>
      <c r="BH45" s="121" t="e">
        <f t="shared" si="8"/>
        <v>#VALUE!</v>
      </c>
      <c r="BI45" s="121" t="e">
        <f t="shared" si="8"/>
        <v>#VALUE!</v>
      </c>
      <c r="BJ45" s="121" t="e">
        <f t="shared" si="8"/>
        <v>#VALUE!</v>
      </c>
      <c r="BK45" s="121">
        <f t="shared" si="8"/>
        <v>-2638203.1896035168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52834690.099999979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43510871.799999982</v>
      </c>
      <c r="O55" s="121">
        <f t="shared" si="10"/>
        <v>-9469517.5999999996</v>
      </c>
      <c r="P55" s="121">
        <f t="shared" si="10"/>
        <v>-11065205.625</v>
      </c>
      <c r="Q55" s="121">
        <f t="shared" si="10"/>
        <v>-10885170.625</v>
      </c>
      <c r="R55" s="121">
        <f t="shared" si="10"/>
        <v>-10706615.625</v>
      </c>
      <c r="S55" s="121">
        <f t="shared" si="10"/>
        <v>-10708180.625</v>
      </c>
      <c r="T55" s="121">
        <f t="shared" si="10"/>
        <v>-10730210.625</v>
      </c>
      <c r="U55" s="121">
        <f t="shared" si="10"/>
        <v>-10610915.625</v>
      </c>
      <c r="V55" s="121">
        <f t="shared" si="10"/>
        <v>-9597670.625</v>
      </c>
      <c r="W55" s="121">
        <f t="shared" si="10"/>
        <v>-9629020.625</v>
      </c>
      <c r="X55" s="121">
        <f t="shared" si="10"/>
        <v>-9568160.625</v>
      </c>
      <c r="Y55" s="121">
        <f t="shared" si="10"/>
        <v>-9694675.625</v>
      </c>
      <c r="Z55" s="121">
        <f t="shared" si="10"/>
        <v>-9556160.625</v>
      </c>
      <c r="AA55" s="121">
        <f t="shared" si="10"/>
        <v>-9708720.625</v>
      </c>
      <c r="AB55" s="121" t="e">
        <f t="shared" si="10"/>
        <v>#VALUE!</v>
      </c>
      <c r="AC55" s="121" t="e">
        <f t="shared" si="10"/>
        <v>#VALUE!</v>
      </c>
      <c r="AD55" s="121" t="e">
        <f t="shared" si="10"/>
        <v>#VALUE!</v>
      </c>
      <c r="AE55" s="121" t="e">
        <f t="shared" si="10"/>
        <v>#VALUE!</v>
      </c>
      <c r="AF55" s="121" t="e">
        <f t="shared" si="10"/>
        <v>#VALUE!</v>
      </c>
      <c r="AG55" s="121" t="e">
        <f t="shared" si="10"/>
        <v>#VALUE!</v>
      </c>
      <c r="AH55" s="121" t="e">
        <f t="shared" si="10"/>
        <v>#VALUE!</v>
      </c>
      <c r="AI55" s="121" t="e">
        <f t="shared" si="10"/>
        <v>#VALUE!</v>
      </c>
      <c r="AJ55" s="121" t="e">
        <f t="shared" si="10"/>
        <v>#VALUE!</v>
      </c>
      <c r="AK55" s="121" t="e">
        <f t="shared" si="10"/>
        <v>#VALUE!</v>
      </c>
      <c r="AL55" s="121" t="e">
        <f t="shared" si="10"/>
        <v>#VALUE!</v>
      </c>
      <c r="AM55" s="121" t="e">
        <f t="shared" si="10"/>
        <v>#VALUE!</v>
      </c>
      <c r="AN55" s="121" t="e">
        <f t="shared" si="10"/>
        <v>#VALUE!</v>
      </c>
      <c r="AO55" s="121" t="e">
        <f t="shared" si="10"/>
        <v>#VALUE!</v>
      </c>
      <c r="AP55" s="121" t="e">
        <f t="shared" si="10"/>
        <v>#VALUE!</v>
      </c>
      <c r="AQ55" s="121" t="e">
        <f t="shared" si="10"/>
        <v>#VALUE!</v>
      </c>
      <c r="AR55" s="121" t="e">
        <f t="shared" si="10"/>
        <v>#VALUE!</v>
      </c>
      <c r="AS55" s="121" t="e">
        <f t="shared" si="10"/>
        <v>#VALUE!</v>
      </c>
      <c r="AT55" s="121" t="e">
        <f t="shared" si="10"/>
        <v>#VALUE!</v>
      </c>
      <c r="AU55" s="121" t="e">
        <f t="shared" si="10"/>
        <v>#VALUE!</v>
      </c>
      <c r="AV55" s="121" t="e">
        <f t="shared" si="10"/>
        <v>#VALUE!</v>
      </c>
      <c r="AW55" s="121" t="e">
        <f t="shared" si="10"/>
        <v>#VALUE!</v>
      </c>
      <c r="AX55" s="121" t="e">
        <f t="shared" si="10"/>
        <v>#VALUE!</v>
      </c>
      <c r="AY55" s="121" t="e">
        <f t="shared" si="10"/>
        <v>#VALUE!</v>
      </c>
      <c r="AZ55" s="121" t="e">
        <f t="shared" si="10"/>
        <v>#VALUE!</v>
      </c>
      <c r="BA55" s="121" t="e">
        <f t="shared" si="10"/>
        <v>#VALUE!</v>
      </c>
      <c r="BB55" s="121" t="e">
        <f t="shared" si="10"/>
        <v>#VALUE!</v>
      </c>
      <c r="BC55" s="121" t="e">
        <f t="shared" si="10"/>
        <v>#VALUE!</v>
      </c>
      <c r="BD55" s="121" t="e">
        <f t="shared" si="10"/>
        <v>#VALUE!</v>
      </c>
      <c r="BE55" s="121" t="e">
        <f t="shared" si="10"/>
        <v>#VALUE!</v>
      </c>
      <c r="BF55" s="121" t="e">
        <f t="shared" si="10"/>
        <v>#VALUE!</v>
      </c>
      <c r="BG55" s="121" t="e">
        <f t="shared" si="10"/>
        <v>#VALUE!</v>
      </c>
      <c r="BH55" s="121" t="e">
        <f t="shared" si="10"/>
        <v>#VALUE!</v>
      </c>
      <c r="BI55" s="121" t="e">
        <f t="shared" si="10"/>
        <v>#VALUE!</v>
      </c>
      <c r="BJ55" s="121" t="e">
        <f t="shared" si="10"/>
        <v>#VALUE!</v>
      </c>
      <c r="BK55" s="121">
        <f t="shared" si="10"/>
        <v>-2638203.1896035168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52834690.099999964</v>
      </c>
      <c r="P57" s="121">
        <f t="shared" si="11"/>
        <v>43365172.499999963</v>
      </c>
      <c r="Q57" s="121">
        <f t="shared" si="11"/>
        <v>32299966.874999963</v>
      </c>
      <c r="R57" s="121">
        <f t="shared" si="11"/>
        <v>21414796.249999963</v>
      </c>
      <c r="S57" s="121">
        <f t="shared" si="11"/>
        <v>10708180.624999963</v>
      </c>
      <c r="T57" s="121">
        <f t="shared" si="11"/>
        <v>-3.7252902984619141E-8</v>
      </c>
      <c r="U57" s="121">
        <f t="shared" si="11"/>
        <v>-10730210.625000037</v>
      </c>
      <c r="V57" s="121">
        <f t="shared" si="11"/>
        <v>-21341126.250000037</v>
      </c>
      <c r="W57" s="121">
        <f t="shared" si="11"/>
        <v>-30938796.875000037</v>
      </c>
      <c r="X57" s="121">
        <f t="shared" si="11"/>
        <v>-40567817.500000037</v>
      </c>
      <c r="Y57" s="121">
        <f t="shared" si="11"/>
        <v>-50135978.125000037</v>
      </c>
      <c r="Z57" s="121">
        <f t="shared" si="11"/>
        <v>-59830653.750000037</v>
      </c>
      <c r="AA57" s="121">
        <f t="shared" si="11"/>
        <v>-69386814.37500003</v>
      </c>
      <c r="AB57" s="121">
        <f t="shared" si="11"/>
        <v>-79095535.00000003</v>
      </c>
      <c r="AC57" s="121" t="e">
        <f t="shared" si="11"/>
        <v>#VALUE!</v>
      </c>
      <c r="AD57" s="121" t="e">
        <f t="shared" si="11"/>
        <v>#VALUE!</v>
      </c>
      <c r="AE57" s="121" t="e">
        <f t="shared" si="11"/>
        <v>#VALUE!</v>
      </c>
      <c r="AF57" s="121" t="e">
        <f t="shared" si="11"/>
        <v>#VALUE!</v>
      </c>
      <c r="AG57" s="121" t="e">
        <f t="shared" si="11"/>
        <v>#VALUE!</v>
      </c>
      <c r="AH57" s="121" t="e">
        <f t="shared" si="11"/>
        <v>#VALUE!</v>
      </c>
      <c r="AI57" s="121" t="e">
        <f t="shared" si="11"/>
        <v>#VALUE!</v>
      </c>
      <c r="AJ57" s="121" t="e">
        <f t="shared" ref="AJ57:BK57" si="12">AI58</f>
        <v>#VALUE!</v>
      </c>
      <c r="AK57" s="121" t="e">
        <f t="shared" si="12"/>
        <v>#VALUE!</v>
      </c>
      <c r="AL57" s="121" t="e">
        <f t="shared" si="12"/>
        <v>#VALUE!</v>
      </c>
      <c r="AM57" s="121" t="e">
        <f t="shared" si="12"/>
        <v>#VALUE!</v>
      </c>
      <c r="AN57" s="121" t="e">
        <f t="shared" si="12"/>
        <v>#VALUE!</v>
      </c>
      <c r="AO57" s="121" t="e">
        <f t="shared" si="12"/>
        <v>#VALUE!</v>
      </c>
      <c r="AP57" s="121" t="e">
        <f t="shared" si="12"/>
        <v>#VALUE!</v>
      </c>
      <c r="AQ57" s="121" t="e">
        <f t="shared" si="12"/>
        <v>#VALUE!</v>
      </c>
      <c r="AR57" s="121" t="e">
        <f t="shared" si="12"/>
        <v>#VALUE!</v>
      </c>
      <c r="AS57" s="121" t="e">
        <f t="shared" si="12"/>
        <v>#VALUE!</v>
      </c>
      <c r="AT57" s="121" t="e">
        <f t="shared" si="12"/>
        <v>#VALUE!</v>
      </c>
      <c r="AU57" s="121" t="e">
        <f t="shared" si="12"/>
        <v>#VALUE!</v>
      </c>
      <c r="AV57" s="121" t="e">
        <f t="shared" si="12"/>
        <v>#VALUE!</v>
      </c>
      <c r="AW57" s="121" t="e">
        <f t="shared" si="12"/>
        <v>#VALUE!</v>
      </c>
      <c r="AX57" s="121" t="e">
        <f t="shared" si="12"/>
        <v>#VALUE!</v>
      </c>
      <c r="AY57" s="121" t="e">
        <f t="shared" si="12"/>
        <v>#VALUE!</v>
      </c>
      <c r="AZ57" s="121" t="e">
        <f t="shared" si="12"/>
        <v>#VALUE!</v>
      </c>
      <c r="BA57" s="121" t="e">
        <f t="shared" si="12"/>
        <v>#VALUE!</v>
      </c>
      <c r="BB57" s="121" t="e">
        <f t="shared" si="12"/>
        <v>#VALUE!</v>
      </c>
      <c r="BC57" s="121" t="e">
        <f t="shared" si="12"/>
        <v>#VALUE!</v>
      </c>
      <c r="BD57" s="121" t="e">
        <f t="shared" si="12"/>
        <v>#VALUE!</v>
      </c>
      <c r="BE57" s="121" t="e">
        <f t="shared" si="12"/>
        <v>#VALUE!</v>
      </c>
      <c r="BF57" s="121" t="e">
        <f t="shared" si="12"/>
        <v>#VALUE!</v>
      </c>
      <c r="BG57" s="121" t="e">
        <f t="shared" si="12"/>
        <v>#VALUE!</v>
      </c>
      <c r="BH57" s="121" t="e">
        <f t="shared" si="12"/>
        <v>#VALUE!</v>
      </c>
      <c r="BI57" s="121" t="e">
        <f t="shared" si="12"/>
        <v>#VALUE!</v>
      </c>
      <c r="BJ57" s="121" t="e">
        <f t="shared" si="12"/>
        <v>#VALUE!</v>
      </c>
      <c r="BK57" s="121" t="e">
        <f t="shared" si="12"/>
        <v>#VALUE!</v>
      </c>
      <c r="BL57" s="130"/>
    </row>
    <row r="58" spans="2:64" x14ac:dyDescent="0.15">
      <c r="B58" s="136" t="s">
        <v>487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52834690.099999964</v>
      </c>
      <c r="O58" s="121">
        <f t="shared" si="13"/>
        <v>43365172.499999963</v>
      </c>
      <c r="P58" s="121">
        <f t="shared" si="13"/>
        <v>32299966.874999963</v>
      </c>
      <c r="Q58" s="121">
        <f t="shared" si="13"/>
        <v>21414796.249999963</v>
      </c>
      <c r="R58" s="121">
        <f t="shared" si="13"/>
        <v>10708180.624999963</v>
      </c>
      <c r="S58" s="121">
        <f t="shared" si="13"/>
        <v>-3.7252902984619141E-8</v>
      </c>
      <c r="T58" s="121">
        <f t="shared" si="13"/>
        <v>-10730210.625000037</v>
      </c>
      <c r="U58" s="121">
        <f t="shared" si="13"/>
        <v>-21341126.250000037</v>
      </c>
      <c r="V58" s="121">
        <f t="shared" si="13"/>
        <v>-30938796.875000037</v>
      </c>
      <c r="W58" s="121">
        <f t="shared" si="13"/>
        <v>-40567817.500000037</v>
      </c>
      <c r="X58" s="121">
        <f t="shared" si="13"/>
        <v>-50135978.125000037</v>
      </c>
      <c r="Y58" s="121">
        <f t="shared" si="13"/>
        <v>-59830653.750000037</v>
      </c>
      <c r="Z58" s="121">
        <f t="shared" si="13"/>
        <v>-69386814.37500003</v>
      </c>
      <c r="AA58" s="121">
        <f t="shared" si="13"/>
        <v>-79095535.00000003</v>
      </c>
      <c r="AB58" s="121" t="e">
        <f t="shared" si="13"/>
        <v>#VALUE!</v>
      </c>
      <c r="AC58" s="121" t="e">
        <f t="shared" si="13"/>
        <v>#VALUE!</v>
      </c>
      <c r="AD58" s="121" t="e">
        <f t="shared" si="13"/>
        <v>#VALUE!</v>
      </c>
      <c r="AE58" s="121" t="e">
        <f t="shared" si="13"/>
        <v>#VALUE!</v>
      </c>
      <c r="AF58" s="121" t="e">
        <f t="shared" si="13"/>
        <v>#VALUE!</v>
      </c>
      <c r="AG58" s="121" t="e">
        <f t="shared" si="13"/>
        <v>#VALUE!</v>
      </c>
      <c r="AH58" s="121" t="e">
        <f t="shared" si="13"/>
        <v>#VALUE!</v>
      </c>
      <c r="AI58" s="121" t="e">
        <f t="shared" si="13"/>
        <v>#VALUE!</v>
      </c>
      <c r="AJ58" s="121" t="e">
        <f t="shared" ref="AJ58:BK58" si="14">AJ57+AJ55</f>
        <v>#VALUE!</v>
      </c>
      <c r="AK58" s="121" t="e">
        <f t="shared" si="14"/>
        <v>#VALUE!</v>
      </c>
      <c r="AL58" s="121" t="e">
        <f t="shared" si="14"/>
        <v>#VALUE!</v>
      </c>
      <c r="AM58" s="121" t="e">
        <f t="shared" si="14"/>
        <v>#VALUE!</v>
      </c>
      <c r="AN58" s="121" t="e">
        <f t="shared" si="14"/>
        <v>#VALUE!</v>
      </c>
      <c r="AO58" s="121" t="e">
        <f t="shared" si="14"/>
        <v>#VALUE!</v>
      </c>
      <c r="AP58" s="121" t="e">
        <f t="shared" si="14"/>
        <v>#VALUE!</v>
      </c>
      <c r="AQ58" s="121" t="e">
        <f t="shared" si="14"/>
        <v>#VALUE!</v>
      </c>
      <c r="AR58" s="121" t="e">
        <f t="shared" si="14"/>
        <v>#VALUE!</v>
      </c>
      <c r="AS58" s="121" t="e">
        <f t="shared" si="14"/>
        <v>#VALUE!</v>
      </c>
      <c r="AT58" s="121" t="e">
        <f t="shared" si="14"/>
        <v>#VALUE!</v>
      </c>
      <c r="AU58" s="121" t="e">
        <f t="shared" si="14"/>
        <v>#VALUE!</v>
      </c>
      <c r="AV58" s="121" t="e">
        <f t="shared" si="14"/>
        <v>#VALUE!</v>
      </c>
      <c r="AW58" s="121" t="e">
        <f t="shared" si="14"/>
        <v>#VALUE!</v>
      </c>
      <c r="AX58" s="121" t="e">
        <f t="shared" si="14"/>
        <v>#VALUE!</v>
      </c>
      <c r="AY58" s="121" t="e">
        <f t="shared" si="14"/>
        <v>#VALUE!</v>
      </c>
      <c r="AZ58" s="121" t="e">
        <f t="shared" si="14"/>
        <v>#VALUE!</v>
      </c>
      <c r="BA58" s="121" t="e">
        <f t="shared" si="14"/>
        <v>#VALUE!</v>
      </c>
      <c r="BB58" s="121" t="e">
        <f t="shared" si="14"/>
        <v>#VALUE!</v>
      </c>
      <c r="BC58" s="121" t="e">
        <f t="shared" si="14"/>
        <v>#VALUE!</v>
      </c>
      <c r="BD58" s="121" t="e">
        <f t="shared" si="14"/>
        <v>#VALUE!</v>
      </c>
      <c r="BE58" s="121" t="e">
        <f t="shared" si="14"/>
        <v>#VALUE!</v>
      </c>
      <c r="BF58" s="121" t="e">
        <f t="shared" si="14"/>
        <v>#VALUE!</v>
      </c>
      <c r="BG58" s="121" t="e">
        <f t="shared" si="14"/>
        <v>#VALUE!</v>
      </c>
      <c r="BH58" s="121" t="e">
        <f t="shared" si="14"/>
        <v>#VALUE!</v>
      </c>
      <c r="BI58" s="121" t="e">
        <f t="shared" si="14"/>
        <v>#VALUE!</v>
      </c>
      <c r="BJ58" s="121" t="e">
        <f t="shared" si="14"/>
        <v>#VALUE!</v>
      </c>
      <c r="BK58" s="121" t="e">
        <f t="shared" si="14"/>
        <v>#VALUE!</v>
      </c>
      <c r="BL58" s="130"/>
    </row>
    <row r="60" spans="2:64" x14ac:dyDescent="0.15">
      <c r="B60" s="138" t="s">
        <v>1088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156159218.09999996</v>
      </c>
      <c r="O60" s="130">
        <f t="shared" si="15"/>
        <v>156159218.09999996</v>
      </c>
      <c r="P60" s="130">
        <f t="shared" si="15"/>
        <v>156159218.09999996</v>
      </c>
      <c r="Q60" s="130">
        <f t="shared" si="15"/>
        <v>156159218.09999996</v>
      </c>
      <c r="R60" s="130">
        <f t="shared" si="15"/>
        <v>156159218.09999996</v>
      </c>
      <c r="S60" s="130">
        <f t="shared" si="15"/>
        <v>156159218.09999996</v>
      </c>
      <c r="T60" s="130">
        <f t="shared" si="15"/>
        <v>156159218.09999996</v>
      </c>
      <c r="U60" s="130">
        <f t="shared" si="15"/>
        <v>156159218.09999996</v>
      </c>
      <c r="V60" s="130">
        <f t="shared" si="15"/>
        <v>156159218.09999996</v>
      </c>
      <c r="W60" s="130">
        <f t="shared" si="15"/>
        <v>156159218.09999996</v>
      </c>
      <c r="X60" s="130">
        <f t="shared" si="15"/>
        <v>156159218.09999996</v>
      </c>
      <c r="Y60" s="130">
        <f t="shared" si="15"/>
        <v>156159218.09999996</v>
      </c>
      <c r="Z60" s="130">
        <f t="shared" si="15"/>
        <v>156159218.09999996</v>
      </c>
      <c r="AA60" s="130">
        <f t="shared" si="15"/>
        <v>156159218.09999996</v>
      </c>
      <c r="AB60" s="130">
        <f t="shared" si="15"/>
        <v>156159218.09999996</v>
      </c>
      <c r="AC60" s="130">
        <f t="shared" si="15"/>
        <v>156159218.09999996</v>
      </c>
      <c r="AD60" s="130">
        <f t="shared" si="15"/>
        <v>156159218.09999996</v>
      </c>
      <c r="AE60" s="130">
        <f t="shared" si="15"/>
        <v>156159218.09999996</v>
      </c>
      <c r="AF60" s="130">
        <f t="shared" si="15"/>
        <v>156159218.09999996</v>
      </c>
      <c r="AG60" s="130">
        <f t="shared" si="15"/>
        <v>156159218.09999996</v>
      </c>
      <c r="AH60" s="130">
        <f t="shared" si="15"/>
        <v>156159218.09999996</v>
      </c>
      <c r="AI60" s="130">
        <f t="shared" si="15"/>
        <v>156159218.09999996</v>
      </c>
      <c r="AJ60" s="130">
        <f t="shared" ref="AJ60:BK60" si="16">AJ53+AI60</f>
        <v>156159218.09999996</v>
      </c>
      <c r="AK60" s="130">
        <f t="shared" si="16"/>
        <v>156159218.09999996</v>
      </c>
      <c r="AL60" s="130">
        <f t="shared" si="16"/>
        <v>156159218.09999996</v>
      </c>
      <c r="AM60" s="130">
        <f t="shared" si="16"/>
        <v>156159218.09999996</v>
      </c>
      <c r="AN60" s="130">
        <f t="shared" si="16"/>
        <v>156159218.09999996</v>
      </c>
      <c r="AO60" s="130">
        <f t="shared" si="16"/>
        <v>156159218.09999996</v>
      </c>
      <c r="AP60" s="130">
        <f t="shared" si="16"/>
        <v>156159218.09999996</v>
      </c>
      <c r="AQ60" s="130">
        <f t="shared" si="16"/>
        <v>156159218.09999996</v>
      </c>
      <c r="AR60" s="130">
        <f t="shared" si="16"/>
        <v>156159218.09999996</v>
      </c>
      <c r="AS60" s="130">
        <f t="shared" si="16"/>
        <v>156159218.09999996</v>
      </c>
      <c r="AT60" s="130">
        <f t="shared" si="16"/>
        <v>156159218.09999996</v>
      </c>
      <c r="AU60" s="130">
        <f t="shared" si="16"/>
        <v>156159218.09999996</v>
      </c>
      <c r="AV60" s="130">
        <f t="shared" si="16"/>
        <v>156159218.09999996</v>
      </c>
      <c r="AW60" s="130">
        <f t="shared" si="16"/>
        <v>156159218.09999996</v>
      </c>
      <c r="AX60" s="130">
        <f t="shared" si="16"/>
        <v>156159218.09999996</v>
      </c>
      <c r="AY60" s="130">
        <f t="shared" si="16"/>
        <v>156159218.09999996</v>
      </c>
      <c r="AZ60" s="130">
        <f t="shared" si="16"/>
        <v>156159218.09999996</v>
      </c>
      <c r="BA60" s="130">
        <f t="shared" si="16"/>
        <v>156159218.09999996</v>
      </c>
      <c r="BB60" s="130">
        <f t="shared" si="16"/>
        <v>156159218.09999996</v>
      </c>
      <c r="BC60" s="130">
        <f t="shared" si="16"/>
        <v>156159218.09999996</v>
      </c>
      <c r="BD60" s="130">
        <f t="shared" si="16"/>
        <v>156159218.09999996</v>
      </c>
      <c r="BE60" s="130">
        <f t="shared" si="16"/>
        <v>156159218.09999996</v>
      </c>
      <c r="BF60" s="130">
        <f t="shared" si="16"/>
        <v>156159218.09999996</v>
      </c>
      <c r="BG60" s="130">
        <f t="shared" si="16"/>
        <v>156159218.09999996</v>
      </c>
      <c r="BH60" s="130">
        <f t="shared" si="16"/>
        <v>156159218.09999996</v>
      </c>
      <c r="BI60" s="130">
        <f t="shared" si="16"/>
        <v>156159218.09999996</v>
      </c>
      <c r="BJ60" s="130">
        <f t="shared" si="16"/>
        <v>156159218.09999996</v>
      </c>
      <c r="BK60" s="130">
        <f t="shared" si="16"/>
        <v>156159218.09999996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-9469517.5999999996</v>
      </c>
      <c r="P67" s="121">
        <f t="shared" si="17"/>
        <v>-11065205.625</v>
      </c>
      <c r="Q67" s="121">
        <f t="shared" si="17"/>
        <v>-10885170.625</v>
      </c>
      <c r="R67" s="121">
        <f t="shared" si="17"/>
        <v>-10706615.625</v>
      </c>
      <c r="S67" s="121">
        <f t="shared" si="17"/>
        <v>-10708180.625</v>
      </c>
      <c r="T67" s="121">
        <f t="shared" si="17"/>
        <v>-10730210.625</v>
      </c>
      <c r="U67" s="121">
        <f t="shared" si="17"/>
        <v>-10610915.625</v>
      </c>
      <c r="V67" s="121">
        <f t="shared" si="17"/>
        <v>-9597670.625</v>
      </c>
      <c r="W67" s="121">
        <f t="shared" si="17"/>
        <v>-9629020.625</v>
      </c>
      <c r="X67" s="121">
        <f t="shared" si="17"/>
        <v>-9568160.625</v>
      </c>
      <c r="Y67" s="121">
        <f t="shared" si="17"/>
        <v>-9694675.625</v>
      </c>
      <c r="Z67" s="121">
        <f t="shared" si="17"/>
        <v>-9556160.625</v>
      </c>
      <c r="AA67" s="121">
        <f t="shared" si="17"/>
        <v>-9708720.625</v>
      </c>
      <c r="AB67" s="121" t="e">
        <f t="shared" si="17"/>
        <v>#VALUE!</v>
      </c>
      <c r="AC67" s="121" t="e">
        <f t="shared" si="17"/>
        <v>#VALUE!</v>
      </c>
      <c r="AD67" s="121" t="e">
        <f t="shared" si="17"/>
        <v>#VALUE!</v>
      </c>
      <c r="AE67" s="121" t="e">
        <f t="shared" si="17"/>
        <v>#VALUE!</v>
      </c>
      <c r="AF67" s="121" t="e">
        <f t="shared" si="17"/>
        <v>#VALUE!</v>
      </c>
      <c r="AG67" s="121" t="e">
        <f t="shared" si="17"/>
        <v>#VALUE!</v>
      </c>
      <c r="AH67" s="121" t="e">
        <f t="shared" si="17"/>
        <v>#VALUE!</v>
      </c>
      <c r="AI67" s="121" t="e">
        <f t="shared" si="17"/>
        <v>#VALUE!</v>
      </c>
      <c r="AJ67" s="121" t="e">
        <f t="shared" si="17"/>
        <v>#VALUE!</v>
      </c>
      <c r="AK67" s="121" t="e">
        <f t="shared" si="17"/>
        <v>#VALUE!</v>
      </c>
      <c r="AL67" s="121" t="e">
        <f t="shared" si="17"/>
        <v>#VALUE!</v>
      </c>
      <c r="AM67" s="121" t="e">
        <f t="shared" si="17"/>
        <v>#VALUE!</v>
      </c>
      <c r="AN67" s="121" t="e">
        <f t="shared" si="17"/>
        <v>#VALUE!</v>
      </c>
      <c r="AO67" s="121" t="e">
        <f t="shared" si="17"/>
        <v>#VALUE!</v>
      </c>
      <c r="AP67" s="121" t="e">
        <f t="shared" si="17"/>
        <v>#VALUE!</v>
      </c>
      <c r="AQ67" s="121" t="e">
        <f t="shared" si="17"/>
        <v>#VALUE!</v>
      </c>
      <c r="AR67" s="121" t="e">
        <f t="shared" si="17"/>
        <v>#VALUE!</v>
      </c>
      <c r="AS67" s="121" t="e">
        <f t="shared" si="17"/>
        <v>#VALUE!</v>
      </c>
      <c r="AT67" s="121" t="e">
        <f t="shared" si="17"/>
        <v>#VALUE!</v>
      </c>
      <c r="AU67" s="121" t="e">
        <f t="shared" si="17"/>
        <v>#VALUE!</v>
      </c>
      <c r="AV67" s="121" t="e">
        <f t="shared" si="17"/>
        <v>#VALUE!</v>
      </c>
      <c r="AW67" s="121" t="e">
        <f t="shared" si="17"/>
        <v>#VALUE!</v>
      </c>
      <c r="AX67" s="121" t="e">
        <f t="shared" si="17"/>
        <v>#VALUE!</v>
      </c>
      <c r="AY67" s="121" t="e">
        <f t="shared" si="17"/>
        <v>#VALUE!</v>
      </c>
      <c r="AZ67" s="121" t="e">
        <f t="shared" si="17"/>
        <v>#VALUE!</v>
      </c>
      <c r="BA67" s="121" t="e">
        <f t="shared" si="17"/>
        <v>#VALUE!</v>
      </c>
      <c r="BB67" s="121" t="e">
        <f t="shared" si="17"/>
        <v>#VALUE!</v>
      </c>
      <c r="BC67" s="121" t="e">
        <f t="shared" si="17"/>
        <v>#VALUE!</v>
      </c>
      <c r="BD67" s="121" t="e">
        <f t="shared" si="17"/>
        <v>#VALUE!</v>
      </c>
      <c r="BE67" s="121" t="e">
        <f t="shared" si="17"/>
        <v>#VALUE!</v>
      </c>
      <c r="BF67" s="121" t="e">
        <f t="shared" si="17"/>
        <v>#VALUE!</v>
      </c>
      <c r="BG67" s="121" t="e">
        <f t="shared" si="17"/>
        <v>#VALUE!</v>
      </c>
      <c r="BH67" s="121" t="e">
        <f t="shared" si="17"/>
        <v>#VALUE!</v>
      </c>
      <c r="BI67" s="121" t="e">
        <f t="shared" si="17"/>
        <v>#VALUE!</v>
      </c>
      <c r="BJ67" s="121" t="e">
        <f t="shared" si="17"/>
        <v>#VALUE!</v>
      </c>
      <c r="BK67" s="121">
        <f t="shared" si="17"/>
        <v>-2638203.1896035168</v>
      </c>
      <c r="BL67" s="48" t="e">
        <f>SUM(C67:BK67)</f>
        <v>#VALUE!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-112794045.59999998</v>
      </c>
      <c r="Q69" s="121">
        <f t="shared" si="18"/>
        <v>-123859251.22499998</v>
      </c>
      <c r="R69" s="121">
        <f t="shared" si="18"/>
        <v>-134744421.84999996</v>
      </c>
      <c r="S69" s="121">
        <f t="shared" si="18"/>
        <v>-145451037.47499996</v>
      </c>
      <c r="T69" s="121">
        <f t="shared" si="18"/>
        <v>-156159218.09999996</v>
      </c>
      <c r="U69" s="121">
        <f t="shared" si="18"/>
        <v>-166889428.72499996</v>
      </c>
      <c r="V69" s="121">
        <f t="shared" si="18"/>
        <v>-177500344.34999996</v>
      </c>
      <c r="W69" s="121">
        <f t="shared" si="18"/>
        <v>-187098014.97499996</v>
      </c>
      <c r="X69" s="121">
        <f t="shared" si="18"/>
        <v>-196727035.59999996</v>
      </c>
      <c r="Y69" s="121">
        <f t="shared" si="18"/>
        <v>-206295196.22499996</v>
      </c>
      <c r="Z69" s="121">
        <f t="shared" si="18"/>
        <v>-215989871.84999996</v>
      </c>
      <c r="AA69" s="121">
        <f t="shared" si="18"/>
        <v>-225546032.47499996</v>
      </c>
      <c r="AB69" s="121">
        <f t="shared" si="18"/>
        <v>-235254753.09999996</v>
      </c>
      <c r="AC69" s="121" t="e">
        <f t="shared" si="18"/>
        <v>#VALUE!</v>
      </c>
      <c r="AD69" s="121" t="e">
        <f t="shared" si="18"/>
        <v>#VALUE!</v>
      </c>
      <c r="AE69" s="121" t="e">
        <f t="shared" si="18"/>
        <v>#VALUE!</v>
      </c>
      <c r="AF69" s="121" t="e">
        <f t="shared" si="18"/>
        <v>#VALUE!</v>
      </c>
      <c r="AG69" s="121" t="e">
        <f t="shared" si="18"/>
        <v>#VALUE!</v>
      </c>
      <c r="AH69" s="121" t="e">
        <f t="shared" si="18"/>
        <v>#VALUE!</v>
      </c>
      <c r="AI69" s="121" t="e">
        <f t="shared" si="18"/>
        <v>#VALUE!</v>
      </c>
      <c r="AJ69" s="121" t="e">
        <f t="shared" ref="AJ69:BK69" si="19">AI70</f>
        <v>#VALUE!</v>
      </c>
      <c r="AK69" s="121" t="e">
        <f t="shared" si="19"/>
        <v>#VALUE!</v>
      </c>
      <c r="AL69" s="121" t="e">
        <f t="shared" si="19"/>
        <v>#VALUE!</v>
      </c>
      <c r="AM69" s="121" t="e">
        <f t="shared" si="19"/>
        <v>#VALUE!</v>
      </c>
      <c r="AN69" s="121" t="e">
        <f t="shared" si="19"/>
        <v>#VALUE!</v>
      </c>
      <c r="AO69" s="121" t="e">
        <f t="shared" si="19"/>
        <v>#VALUE!</v>
      </c>
      <c r="AP69" s="121" t="e">
        <f t="shared" si="19"/>
        <v>#VALUE!</v>
      </c>
      <c r="AQ69" s="121" t="e">
        <f t="shared" si="19"/>
        <v>#VALUE!</v>
      </c>
      <c r="AR69" s="121" t="e">
        <f t="shared" si="19"/>
        <v>#VALUE!</v>
      </c>
      <c r="AS69" s="121" t="e">
        <f t="shared" si="19"/>
        <v>#VALUE!</v>
      </c>
      <c r="AT69" s="121" t="e">
        <f t="shared" si="19"/>
        <v>#VALUE!</v>
      </c>
      <c r="AU69" s="121" t="e">
        <f t="shared" si="19"/>
        <v>#VALUE!</v>
      </c>
      <c r="AV69" s="121" t="e">
        <f t="shared" si="19"/>
        <v>#VALUE!</v>
      </c>
      <c r="AW69" s="121" t="e">
        <f t="shared" si="19"/>
        <v>#VALUE!</v>
      </c>
      <c r="AX69" s="121" t="e">
        <f t="shared" si="19"/>
        <v>#VALUE!</v>
      </c>
      <c r="AY69" s="121" t="e">
        <f t="shared" si="19"/>
        <v>#VALUE!</v>
      </c>
      <c r="AZ69" s="121" t="e">
        <f t="shared" si="19"/>
        <v>#VALUE!</v>
      </c>
      <c r="BA69" s="121" t="e">
        <f t="shared" si="19"/>
        <v>#VALUE!</v>
      </c>
      <c r="BB69" s="121" t="e">
        <f t="shared" si="19"/>
        <v>#VALUE!</v>
      </c>
      <c r="BC69" s="121" t="e">
        <f t="shared" si="19"/>
        <v>#VALUE!</v>
      </c>
      <c r="BD69" s="121" t="e">
        <f t="shared" si="19"/>
        <v>#VALUE!</v>
      </c>
      <c r="BE69" s="121" t="e">
        <f t="shared" si="19"/>
        <v>#VALUE!</v>
      </c>
      <c r="BF69" s="121" t="e">
        <f t="shared" si="19"/>
        <v>#VALUE!</v>
      </c>
      <c r="BG69" s="121" t="e">
        <f t="shared" si="19"/>
        <v>#VALUE!</v>
      </c>
      <c r="BH69" s="121" t="e">
        <f t="shared" si="19"/>
        <v>#VALUE!</v>
      </c>
      <c r="BI69" s="121" t="e">
        <f t="shared" si="19"/>
        <v>#VALUE!</v>
      </c>
      <c r="BJ69" s="121" t="e">
        <f t="shared" si="19"/>
        <v>#VALUE!</v>
      </c>
      <c r="BK69" s="121" t="e">
        <f t="shared" si="19"/>
        <v>#VALUE!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-112794045.59999998</v>
      </c>
      <c r="P70" s="121">
        <f t="shared" si="20"/>
        <v>-123859251.22499998</v>
      </c>
      <c r="Q70" s="121">
        <f t="shared" si="20"/>
        <v>-134744421.84999996</v>
      </c>
      <c r="R70" s="121">
        <f t="shared" si="20"/>
        <v>-145451037.47499996</v>
      </c>
      <c r="S70" s="121">
        <f t="shared" si="20"/>
        <v>-156159218.09999996</v>
      </c>
      <c r="T70" s="121">
        <f t="shared" si="20"/>
        <v>-166889428.72499996</v>
      </c>
      <c r="U70" s="121">
        <f t="shared" si="20"/>
        <v>-177500344.34999996</v>
      </c>
      <c r="V70" s="121">
        <f t="shared" si="20"/>
        <v>-187098014.97499996</v>
      </c>
      <c r="W70" s="121">
        <f t="shared" si="20"/>
        <v>-196727035.59999996</v>
      </c>
      <c r="X70" s="121">
        <f t="shared" si="20"/>
        <v>-206295196.22499996</v>
      </c>
      <c r="Y70" s="121">
        <f t="shared" si="20"/>
        <v>-215989871.84999996</v>
      </c>
      <c r="Z70" s="121">
        <f t="shared" si="20"/>
        <v>-225546032.47499996</v>
      </c>
      <c r="AA70" s="121">
        <f t="shared" si="20"/>
        <v>-235254753.09999996</v>
      </c>
      <c r="AB70" s="121" t="e">
        <f t="shared" si="20"/>
        <v>#VALUE!</v>
      </c>
      <c r="AC70" s="121" t="e">
        <f t="shared" si="20"/>
        <v>#VALUE!</v>
      </c>
      <c r="AD70" s="121" t="e">
        <f t="shared" si="20"/>
        <v>#VALUE!</v>
      </c>
      <c r="AE70" s="121" t="e">
        <f t="shared" si="20"/>
        <v>#VALUE!</v>
      </c>
      <c r="AF70" s="121" t="e">
        <f t="shared" si="20"/>
        <v>#VALUE!</v>
      </c>
      <c r="AG70" s="121" t="e">
        <f t="shared" si="20"/>
        <v>#VALUE!</v>
      </c>
      <c r="AH70" s="121" t="e">
        <f t="shared" si="20"/>
        <v>#VALUE!</v>
      </c>
      <c r="AI70" s="121" t="e">
        <f t="shared" si="20"/>
        <v>#VALUE!</v>
      </c>
      <c r="AJ70" s="121" t="e">
        <f t="shared" ref="AJ70:BK70" si="21">AJ69+AJ67</f>
        <v>#VALUE!</v>
      </c>
      <c r="AK70" s="121" t="e">
        <f t="shared" si="21"/>
        <v>#VALUE!</v>
      </c>
      <c r="AL70" s="121" t="e">
        <f t="shared" si="21"/>
        <v>#VALUE!</v>
      </c>
      <c r="AM70" s="121" t="e">
        <f t="shared" si="21"/>
        <v>#VALUE!</v>
      </c>
      <c r="AN70" s="121" t="e">
        <f t="shared" si="21"/>
        <v>#VALUE!</v>
      </c>
      <c r="AO70" s="121" t="e">
        <f t="shared" si="21"/>
        <v>#VALUE!</v>
      </c>
      <c r="AP70" s="121" t="e">
        <f t="shared" si="21"/>
        <v>#VALUE!</v>
      </c>
      <c r="AQ70" s="121" t="e">
        <f t="shared" si="21"/>
        <v>#VALUE!</v>
      </c>
      <c r="AR70" s="121" t="e">
        <f t="shared" si="21"/>
        <v>#VALUE!</v>
      </c>
      <c r="AS70" s="121" t="e">
        <f t="shared" si="21"/>
        <v>#VALUE!</v>
      </c>
      <c r="AT70" s="121" t="e">
        <f t="shared" si="21"/>
        <v>#VALUE!</v>
      </c>
      <c r="AU70" s="121" t="e">
        <f t="shared" si="21"/>
        <v>#VALUE!</v>
      </c>
      <c r="AV70" s="121" t="e">
        <f t="shared" si="21"/>
        <v>#VALUE!</v>
      </c>
      <c r="AW70" s="121" t="e">
        <f t="shared" si="21"/>
        <v>#VALUE!</v>
      </c>
      <c r="AX70" s="121" t="e">
        <f t="shared" si="21"/>
        <v>#VALUE!</v>
      </c>
      <c r="AY70" s="121" t="e">
        <f t="shared" si="21"/>
        <v>#VALUE!</v>
      </c>
      <c r="AZ70" s="121" t="e">
        <f t="shared" si="21"/>
        <v>#VALUE!</v>
      </c>
      <c r="BA70" s="121" t="e">
        <f t="shared" si="21"/>
        <v>#VALUE!</v>
      </c>
      <c r="BB70" s="121" t="e">
        <f t="shared" si="21"/>
        <v>#VALUE!</v>
      </c>
      <c r="BC70" s="121" t="e">
        <f t="shared" si="21"/>
        <v>#VALUE!</v>
      </c>
      <c r="BD70" s="121" t="e">
        <f t="shared" si="21"/>
        <v>#VALUE!</v>
      </c>
      <c r="BE70" s="121" t="e">
        <f t="shared" si="21"/>
        <v>#VALUE!</v>
      </c>
      <c r="BF70" s="121" t="e">
        <f t="shared" si="21"/>
        <v>#VALUE!</v>
      </c>
      <c r="BG70" s="121" t="e">
        <f t="shared" si="21"/>
        <v>#VALUE!</v>
      </c>
      <c r="BH70" s="121" t="e">
        <f t="shared" si="21"/>
        <v>#VALUE!</v>
      </c>
      <c r="BI70" s="121" t="e">
        <f t="shared" si="21"/>
        <v>#VALUE!</v>
      </c>
      <c r="BJ70" s="121" t="e">
        <f t="shared" si="21"/>
        <v>#VALUE!</v>
      </c>
      <c r="BK70" s="121" t="e">
        <f t="shared" si="21"/>
        <v>#VALUE!</v>
      </c>
      <c r="BL70" s="130" t="e">
        <f>+BK58-BK70</f>
        <v>#VALUE!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47167007.800000004</v>
      </c>
      <c r="E7" s="121">
        <f>P50</f>
        <v>43365172.499999963</v>
      </c>
      <c r="F7" s="121">
        <f>AB50</f>
        <v>-79095535.00000003</v>
      </c>
      <c r="G7" s="121" t="e">
        <f>AN50</f>
        <v>#VALUE!</v>
      </c>
      <c r="H7" s="121" t="e">
        <f>AZ50</f>
        <v>#VALUE!</v>
      </c>
      <c r="I7" s="121" t="e">
        <f>BL50</f>
        <v>#VALUE!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288000</v>
      </c>
      <c r="G8" s="121" t="e">
        <f>AN51</f>
        <v>#VALUE!</v>
      </c>
      <c r="H8" s="121" t="e">
        <f>AZ51</f>
        <v>#VALUE!</v>
      </c>
      <c r="I8" s="121" t="e">
        <f>BL51</f>
        <v>#VALUE!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1548000</v>
      </c>
      <c r="G9" s="121">
        <f>AN52</f>
        <v>1657600</v>
      </c>
      <c r="H9" s="121">
        <f>AZ52</f>
        <v>1659200</v>
      </c>
      <c r="I9" s="121">
        <f>BL52</f>
        <v>1930100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47167007.800000004</v>
      </c>
      <c r="E10" s="121">
        <f>P53</f>
        <v>44296792.499999963</v>
      </c>
      <c r="F10" s="121">
        <f>AB53</f>
        <v>-77259535.00000003</v>
      </c>
      <c r="G10" s="121" t="e">
        <f>SUM(G7:G9)</f>
        <v>#VALUE!</v>
      </c>
      <c r="H10" s="121" t="e">
        <f>SUM(H7:H9)</f>
        <v>#VALUE!</v>
      </c>
      <c r="I10" s="121" t="e">
        <f>SUM(I7:I9)</f>
        <v>#VALUE!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47167007.800000004</v>
      </c>
      <c r="E17" s="121">
        <f>E15+E10</f>
        <v>44377017.499999963</v>
      </c>
      <c r="F17" s="121">
        <f>F15+F10</f>
        <v>-77192710.00000003</v>
      </c>
      <c r="G17" s="121" t="e">
        <f>G15+G10</f>
        <v>#VALUE!</v>
      </c>
      <c r="H17" s="121" t="e">
        <f>H15+H10</f>
        <v>#VALUE!</v>
      </c>
      <c r="I17" s="121" t="e">
        <f>I15+I10</f>
        <v>#VALUE!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1200000</v>
      </c>
      <c r="G23" s="121">
        <f>AN66</f>
        <v>1452200</v>
      </c>
      <c r="H23" s="121">
        <f>AZ66</f>
        <v>22400</v>
      </c>
      <c r="I23" s="121">
        <f>BL66</f>
        <v>207000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1200000</v>
      </c>
      <c r="G25" s="121">
        <f>SUM(G23:G24)</f>
        <v>1452200</v>
      </c>
      <c r="H25" s="121">
        <f>SUM(H23:H24)</f>
        <v>22400</v>
      </c>
      <c r="I25" s="121">
        <f>SUM(I23:I24)</f>
        <v>207000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1200000</v>
      </c>
      <c r="G31" s="121">
        <f>G29+G25</f>
        <v>1452200</v>
      </c>
      <c r="H31" s="121">
        <f>H29+H25</f>
        <v>22400</v>
      </c>
      <c r="I31" s="121">
        <f>I29+I25</f>
        <v>207000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47195599.800000004</v>
      </c>
      <c r="E34" s="121">
        <f>P77</f>
        <v>156159218.09999996</v>
      </c>
      <c r="F34" s="121">
        <f>AB77</f>
        <v>156159218.09999996</v>
      </c>
      <c r="G34" s="121">
        <f>AN77</f>
        <v>156159218.09999996</v>
      </c>
      <c r="H34" s="121">
        <f>AZ77</f>
        <v>156159218.09999996</v>
      </c>
      <c r="I34" s="121">
        <f>BL77</f>
        <v>156159218.09999996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-224817449.14166671</v>
      </c>
      <c r="G35" s="121" t="e">
        <f>AN78</f>
        <v>#VALUE!</v>
      </c>
      <c r="H35" s="121" t="e">
        <f>AZ78</f>
        <v>#VALUE!</v>
      </c>
      <c r="I35" s="121" t="e">
        <f>BL78</f>
        <v>#VALUE!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-9734478.958333334</v>
      </c>
      <c r="G36" s="121" t="e">
        <f>AN79</f>
        <v>#VALUE!</v>
      </c>
      <c r="H36" s="121" t="e">
        <f>AZ79</f>
        <v>#VALUE!</v>
      </c>
      <c r="I36" s="121">
        <f>BL79</f>
        <v>-6882924.0229368499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47167007.800000004</v>
      </c>
      <c r="E37" s="121">
        <f>P80</f>
        <v>43717017.499999955</v>
      </c>
      <c r="F37" s="121">
        <f>AB80</f>
        <v>-78392710.000000075</v>
      </c>
      <c r="G37" s="121" t="e">
        <f>AN80</f>
        <v>#VALUE!</v>
      </c>
      <c r="H37" s="121" t="e">
        <f>AZ80</f>
        <v>#VALUE!</v>
      </c>
      <c r="I37" s="121" t="e">
        <f>BL80</f>
        <v>#VALUE!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47167007.800000004</v>
      </c>
      <c r="E39" s="121">
        <f>E37+E31</f>
        <v>44377017.499999955</v>
      </c>
      <c r="F39" s="121">
        <f>F37+F31</f>
        <v>-77192710.000000075</v>
      </c>
      <c r="G39" s="121" t="e">
        <f>G37+G31</f>
        <v>#VALUE!</v>
      </c>
      <c r="H39" s="121" t="e">
        <f>H37+H31</f>
        <v>#VALUE!</v>
      </c>
      <c r="I39" s="121" t="e">
        <f>I37+I31</f>
        <v>#VALUE!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72" t="s">
        <v>35</v>
      </c>
      <c r="F42" s="372"/>
      <c r="G42" s="372"/>
      <c r="H42" s="372"/>
      <c r="I42" s="372"/>
      <c r="J42" s="372"/>
      <c r="K42" s="372"/>
      <c r="L42" s="372"/>
      <c r="M42" s="372"/>
      <c r="N42" s="372"/>
      <c r="O42" s="372"/>
      <c r="P42" s="372"/>
      <c r="Q42" s="372" t="s">
        <v>36</v>
      </c>
      <c r="R42" s="372"/>
      <c r="S42" s="372"/>
      <c r="T42" s="372"/>
      <c r="U42" s="372"/>
      <c r="V42" s="372"/>
      <c r="W42" s="372"/>
      <c r="X42" s="372"/>
      <c r="Y42" s="372"/>
      <c r="Z42" s="372"/>
      <c r="AA42" s="372"/>
      <c r="AB42" s="372"/>
      <c r="AC42" s="372" t="s">
        <v>37</v>
      </c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 t="s">
        <v>38</v>
      </c>
      <c r="AP42" s="372"/>
      <c r="AQ42" s="372"/>
      <c r="AR42" s="372"/>
      <c r="AS42" s="372"/>
      <c r="AT42" s="372"/>
      <c r="AU42" s="372"/>
      <c r="AV42" s="372"/>
      <c r="AW42" s="372"/>
      <c r="AX42" s="372"/>
      <c r="AY42" s="372"/>
      <c r="AZ42" s="372"/>
      <c r="BA42" s="372" t="s">
        <v>39</v>
      </c>
      <c r="BB42" s="372"/>
      <c r="BC42" s="372"/>
      <c r="BD42" s="372"/>
      <c r="BE42" s="372"/>
      <c r="BF42" s="372"/>
      <c r="BG42" s="372"/>
      <c r="BH42" s="372"/>
      <c r="BI42" s="372"/>
      <c r="BJ42" s="372"/>
      <c r="BK42" s="372"/>
      <c r="BL42" s="372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52834690.099999964</v>
      </c>
      <c r="P50" s="121">
        <f>IF($D42="Y",'FIN-CASHFLOW_CWS'!O58,'FIN-CASHFLOW_CWS'!O70)</f>
        <v>43365172.499999963</v>
      </c>
      <c r="Q50" s="121">
        <f>IF($D42="Y",'FIN-CASHFLOW_CWS'!P58,'FIN-CASHFLOW_CWS'!P70)</f>
        <v>32299966.874999963</v>
      </c>
      <c r="R50" s="121">
        <f>IF($D42="Y",'FIN-CASHFLOW_CWS'!Q58,'FIN-CASHFLOW_CWS'!Q70)</f>
        <v>21414796.249999963</v>
      </c>
      <c r="S50" s="121">
        <f>IF($D42="Y",'FIN-CASHFLOW_CWS'!R58,'FIN-CASHFLOW_CWS'!R70)</f>
        <v>10708180.624999963</v>
      </c>
      <c r="T50" s="121">
        <f>IF($D42="Y",'FIN-CASHFLOW_CWS'!S58,'FIN-CASHFLOW_CWS'!S70)</f>
        <v>-3.7252902984619141E-8</v>
      </c>
      <c r="U50" s="121">
        <f>IF($D42="Y",'FIN-CASHFLOW_CWS'!T58,'FIN-CASHFLOW_CWS'!T70)</f>
        <v>-10730210.625000037</v>
      </c>
      <c r="V50" s="121">
        <f>IF($D42="Y",'FIN-CASHFLOW_CWS'!U58,'FIN-CASHFLOW_CWS'!U70)</f>
        <v>-21341126.250000037</v>
      </c>
      <c r="W50" s="121">
        <f>IF($D42="Y",'FIN-CASHFLOW_CWS'!V58,'FIN-CASHFLOW_CWS'!V70)</f>
        <v>-30938796.875000037</v>
      </c>
      <c r="X50" s="121">
        <f>IF($D42="Y",'FIN-CASHFLOW_CWS'!W58,'FIN-CASHFLOW_CWS'!W70)</f>
        <v>-40567817.500000037</v>
      </c>
      <c r="Y50" s="121">
        <f>IF($D42="Y",'FIN-CASHFLOW_CWS'!X58,'FIN-CASHFLOW_CWS'!X70)</f>
        <v>-50135978.125000037</v>
      </c>
      <c r="Z50" s="121">
        <f>IF($D42="Y",'FIN-CASHFLOW_CWS'!Y58,'FIN-CASHFLOW_CWS'!Y70)</f>
        <v>-59830653.750000037</v>
      </c>
      <c r="AA50" s="121">
        <f>IF($D42="Y",'FIN-CASHFLOW_CWS'!Z58,'FIN-CASHFLOW_CWS'!Z70)</f>
        <v>-69386814.37500003</v>
      </c>
      <c r="AB50" s="121">
        <f>IF($D42="Y",'FIN-CASHFLOW_CWS'!AA58,'FIN-CASHFLOW_CWS'!AA70)</f>
        <v>-79095535.00000003</v>
      </c>
      <c r="AC50" s="121" t="e">
        <f>IF($D42="Y",'FIN-CASHFLOW_CWS'!AB58,'FIN-CASHFLOW_CWS'!AB70)</f>
        <v>#VALUE!</v>
      </c>
      <c r="AD50" s="121" t="e">
        <f>IF($D42="Y",'FIN-CASHFLOW_CWS'!AC58,'FIN-CASHFLOW_CWS'!AC70)</f>
        <v>#VALUE!</v>
      </c>
      <c r="AE50" s="121" t="e">
        <f>IF($D42="Y",'FIN-CASHFLOW_CWS'!AD58,'FIN-CASHFLOW_CWS'!AD70)</f>
        <v>#VALUE!</v>
      </c>
      <c r="AF50" s="121" t="e">
        <f>IF($D42="Y",'FIN-CASHFLOW_CWS'!AE58,'FIN-CASHFLOW_CWS'!AE70)</f>
        <v>#VALUE!</v>
      </c>
      <c r="AG50" s="121" t="e">
        <f>IF($D42="Y",'FIN-CASHFLOW_CWS'!AF58,'FIN-CASHFLOW_CWS'!AF70)</f>
        <v>#VALUE!</v>
      </c>
      <c r="AH50" s="121" t="e">
        <f>IF($D42="Y",'FIN-CASHFLOW_CWS'!AG58,'FIN-CASHFLOW_CWS'!AG70)</f>
        <v>#VALUE!</v>
      </c>
      <c r="AI50" s="121" t="e">
        <f>IF($D42="Y",'FIN-CASHFLOW_CWS'!AH58,'FIN-CASHFLOW_CWS'!AH70)</f>
        <v>#VALUE!</v>
      </c>
      <c r="AJ50" s="121" t="e">
        <f>IF($D42="Y",'FIN-CASHFLOW_CWS'!AI58,'FIN-CASHFLOW_CWS'!AI70)</f>
        <v>#VALUE!</v>
      </c>
      <c r="AK50" s="121" t="e">
        <f>IF($D42="Y",'FIN-CASHFLOW_CWS'!AJ58,'FIN-CASHFLOW_CWS'!AJ70)</f>
        <v>#VALUE!</v>
      </c>
      <c r="AL50" s="121" t="e">
        <f>IF($D42="Y",'FIN-CASHFLOW_CWS'!AK58,'FIN-CASHFLOW_CWS'!AK70)</f>
        <v>#VALUE!</v>
      </c>
      <c r="AM50" s="121" t="e">
        <f>IF($D42="Y",'FIN-CASHFLOW_CWS'!AL58,'FIN-CASHFLOW_CWS'!AL70)</f>
        <v>#VALUE!</v>
      </c>
      <c r="AN50" s="121" t="e">
        <f>IF($D42="Y",'FIN-CASHFLOW_CWS'!AM58,'FIN-CASHFLOW_CWS'!AM70)</f>
        <v>#VALUE!</v>
      </c>
      <c r="AO50" s="121" t="e">
        <f>IF($D42="Y",'FIN-CASHFLOW_CWS'!AN58,'FIN-CASHFLOW_CWS'!AN70)</f>
        <v>#VALUE!</v>
      </c>
      <c r="AP50" s="121" t="e">
        <f>IF($D42="Y",'FIN-CASHFLOW_CWS'!AO58,'FIN-CASHFLOW_CWS'!AO70)</f>
        <v>#VALUE!</v>
      </c>
      <c r="AQ50" s="121" t="e">
        <f>IF($D42="Y",'FIN-CASHFLOW_CWS'!AP58,'FIN-CASHFLOW_CWS'!AP70)</f>
        <v>#VALUE!</v>
      </c>
      <c r="AR50" s="121" t="e">
        <f>IF($D42="Y",'FIN-CASHFLOW_CWS'!AQ58,'FIN-CASHFLOW_CWS'!AQ70)</f>
        <v>#VALUE!</v>
      </c>
      <c r="AS50" s="121" t="e">
        <f>IF($D42="Y",'FIN-CASHFLOW_CWS'!AR58,'FIN-CASHFLOW_CWS'!AR70)</f>
        <v>#VALUE!</v>
      </c>
      <c r="AT50" s="121" t="e">
        <f>IF($D42="Y",'FIN-CASHFLOW_CWS'!AS58,'FIN-CASHFLOW_CWS'!AS70)</f>
        <v>#VALUE!</v>
      </c>
      <c r="AU50" s="121" t="e">
        <f>IF($D42="Y",'FIN-CASHFLOW_CWS'!AT58,'FIN-CASHFLOW_CWS'!AT70)</f>
        <v>#VALUE!</v>
      </c>
      <c r="AV50" s="121" t="e">
        <f>IF($D42="Y",'FIN-CASHFLOW_CWS'!AU58,'FIN-CASHFLOW_CWS'!AU70)</f>
        <v>#VALUE!</v>
      </c>
      <c r="AW50" s="121" t="e">
        <f>IF($D42="Y",'FIN-CASHFLOW_CWS'!AV58,'FIN-CASHFLOW_CWS'!AV70)</f>
        <v>#VALUE!</v>
      </c>
      <c r="AX50" s="121" t="e">
        <f>IF($D42="Y",'FIN-CASHFLOW_CWS'!AW58,'FIN-CASHFLOW_CWS'!AW70)</f>
        <v>#VALUE!</v>
      </c>
      <c r="AY50" s="121" t="e">
        <f>IF($D42="Y",'FIN-CASHFLOW_CWS'!AX58,'FIN-CASHFLOW_CWS'!AX70)</f>
        <v>#VALUE!</v>
      </c>
      <c r="AZ50" s="121" t="e">
        <f>IF($D42="Y",'FIN-CASHFLOW_CWS'!AY58,'FIN-CASHFLOW_CWS'!AY70)</f>
        <v>#VALUE!</v>
      </c>
      <c r="BA50" s="121" t="e">
        <f>IF($D42="Y",'FIN-CASHFLOW_CWS'!AZ58,'FIN-CASHFLOW_CWS'!AZ70)</f>
        <v>#VALUE!</v>
      </c>
      <c r="BB50" s="121" t="e">
        <f>IF($D42="Y",'FIN-CASHFLOW_CWS'!BA58,'FIN-CASHFLOW_CWS'!BA70)</f>
        <v>#VALUE!</v>
      </c>
      <c r="BC50" s="121" t="e">
        <f>IF($D42="Y",'FIN-CASHFLOW_CWS'!BB58,'FIN-CASHFLOW_CWS'!BB70)</f>
        <v>#VALUE!</v>
      </c>
      <c r="BD50" s="121" t="e">
        <f>IF($D42="Y",'FIN-CASHFLOW_CWS'!BC58,'FIN-CASHFLOW_CWS'!BC70)</f>
        <v>#VALUE!</v>
      </c>
      <c r="BE50" s="121" t="e">
        <f>IF($D42="Y",'FIN-CASHFLOW_CWS'!BD58,'FIN-CASHFLOW_CWS'!BD70)</f>
        <v>#VALUE!</v>
      </c>
      <c r="BF50" s="121" t="e">
        <f>IF($D42="Y",'FIN-CASHFLOW_CWS'!BE58,'FIN-CASHFLOW_CWS'!BE70)</f>
        <v>#VALUE!</v>
      </c>
      <c r="BG50" s="121" t="e">
        <f>IF($D42="Y",'FIN-CASHFLOW_CWS'!BF58,'FIN-CASHFLOW_CWS'!BF70)</f>
        <v>#VALUE!</v>
      </c>
      <c r="BH50" s="121" t="e">
        <f>IF($D42="Y",'FIN-CASHFLOW_CWS'!BG58,'FIN-CASHFLOW_CWS'!BG70)</f>
        <v>#VALUE!</v>
      </c>
      <c r="BI50" s="121" t="e">
        <f>IF($D42="Y",'FIN-CASHFLOW_CWS'!BH58,'FIN-CASHFLOW_CWS'!BH70)</f>
        <v>#VALUE!</v>
      </c>
      <c r="BJ50" s="121" t="e">
        <f>IF($D42="Y",'FIN-CASHFLOW_CWS'!BI58,'FIN-CASHFLOW_CWS'!BI70)</f>
        <v>#VALUE!</v>
      </c>
      <c r="BK50" s="121" t="e">
        <f>IF($D42="Y",'FIN-CASHFLOW_CWS'!BJ58,'FIN-CASHFLOW_CWS'!BJ70)</f>
        <v>#VALUE!</v>
      </c>
      <c r="BL50" s="121" t="e">
        <f>IF($D42="Y",'FIN-CASHFLOW_CWS'!BK58,'FIN-CASHFLOW_CWS'!BK70)</f>
        <v>#VALUE!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288000</v>
      </c>
      <c r="R51" s="121">
        <f>'REV-AR_CWS'!Q19</f>
        <v>468000</v>
      </c>
      <c r="S51" s="121">
        <f>'REV-AR_CWS'!R19</f>
        <v>522000</v>
      </c>
      <c r="T51" s="121">
        <f>'REV-AR_CWS'!S19</f>
        <v>522000</v>
      </c>
      <c r="U51" s="121">
        <f>'REV-AR_CWS'!T19</f>
        <v>576000</v>
      </c>
      <c r="V51" s="121">
        <f>'REV-AR_CWS'!U19</f>
        <v>630000</v>
      </c>
      <c r="W51" s="121">
        <f>'REV-AR_CWS'!V19</f>
        <v>522000</v>
      </c>
      <c r="X51" s="121">
        <f>'REV-AR_CWS'!W19</f>
        <v>576000</v>
      </c>
      <c r="Y51" s="121">
        <f>'REV-AR_CWS'!X19</f>
        <v>468000</v>
      </c>
      <c r="Z51" s="121">
        <f>'REV-AR_CWS'!Y19</f>
        <v>468000</v>
      </c>
      <c r="AA51" s="121">
        <f>'REV-AR_CWS'!Z19</f>
        <v>468000</v>
      </c>
      <c r="AB51" s="121">
        <f>'REV-AR_CWS'!AA19</f>
        <v>288000</v>
      </c>
      <c r="AC51" s="121" t="e">
        <f>'REV-AR_CWS'!AB19</f>
        <v>#VALUE!</v>
      </c>
      <c r="AD51" s="121" t="e">
        <f>'REV-AR_CWS'!AC19</f>
        <v>#VALUE!</v>
      </c>
      <c r="AE51" s="121" t="e">
        <f>'REV-AR_CWS'!AD19</f>
        <v>#VALUE!</v>
      </c>
      <c r="AF51" s="121" t="e">
        <f>'REV-AR_CWS'!AE19</f>
        <v>#VALUE!</v>
      </c>
      <c r="AG51" s="121" t="e">
        <f>'REV-AR_CWS'!AF19</f>
        <v>#VALUE!</v>
      </c>
      <c r="AH51" s="121" t="e">
        <f>'REV-AR_CWS'!AG19</f>
        <v>#VALUE!</v>
      </c>
      <c r="AI51" s="121" t="e">
        <f>'REV-AR_CWS'!AH19</f>
        <v>#VALUE!</v>
      </c>
      <c r="AJ51" s="121" t="e">
        <f>'REV-AR_CWS'!AI19</f>
        <v>#VALUE!</v>
      </c>
      <c r="AK51" s="121" t="e">
        <f>'REV-AR_CWS'!AJ19</f>
        <v>#VALUE!</v>
      </c>
      <c r="AL51" s="121" t="e">
        <f>'REV-AR_CWS'!AK19</f>
        <v>#VALUE!</v>
      </c>
      <c r="AM51" s="121" t="e">
        <f>'REV-AR_CWS'!AL19</f>
        <v>#VALUE!</v>
      </c>
      <c r="AN51" s="121" t="e">
        <f>'REV-AR_CWS'!AM19</f>
        <v>#VALUE!</v>
      </c>
      <c r="AO51" s="121" t="e">
        <f>'REV-AR_CWS'!AN19</f>
        <v>#VALUE!</v>
      </c>
      <c r="AP51" s="121" t="e">
        <f>'REV-AR_CWS'!AO19</f>
        <v>#VALUE!</v>
      </c>
      <c r="AQ51" s="121" t="e">
        <f>'REV-AR_CWS'!AP19</f>
        <v>#VALUE!</v>
      </c>
      <c r="AR51" s="121" t="e">
        <f>'REV-AR_CWS'!AQ19</f>
        <v>#VALUE!</v>
      </c>
      <c r="AS51" s="121" t="e">
        <f>'REV-AR_CWS'!AR19</f>
        <v>#VALUE!</v>
      </c>
      <c r="AT51" s="121" t="e">
        <f>'REV-AR_CWS'!AS19</f>
        <v>#VALUE!</v>
      </c>
      <c r="AU51" s="121" t="e">
        <f>'REV-AR_CWS'!AT19</f>
        <v>#VALUE!</v>
      </c>
      <c r="AV51" s="121" t="e">
        <f>'REV-AR_CWS'!AU19</f>
        <v>#VALUE!</v>
      </c>
      <c r="AW51" s="121" t="e">
        <f>'REV-AR_CWS'!AV19</f>
        <v>#VALUE!</v>
      </c>
      <c r="AX51" s="121" t="e">
        <f>'REV-AR_CWS'!AW19</f>
        <v>#VALUE!</v>
      </c>
      <c r="AY51" s="121" t="e">
        <f>'REV-AR_CWS'!AX19</f>
        <v>#VALUE!</v>
      </c>
      <c r="AZ51" s="121" t="e">
        <f>'REV-AR_CWS'!AY19</f>
        <v>#VALUE!</v>
      </c>
      <c r="BA51" s="121" t="e">
        <f>'REV-AR_CWS'!AZ19</f>
        <v>#VALUE!</v>
      </c>
      <c r="BB51" s="121" t="e">
        <f>'REV-AR_CWS'!BA19</f>
        <v>#VALUE!</v>
      </c>
      <c r="BC51" s="121" t="e">
        <f>'REV-AR_CWS'!BB19</f>
        <v>#VALUE!</v>
      </c>
      <c r="BD51" s="121" t="e">
        <f>'REV-AR_CWS'!BC19</f>
        <v>#VALUE!</v>
      </c>
      <c r="BE51" s="121" t="e">
        <f>'REV-AR_CWS'!BD19</f>
        <v>#VALUE!</v>
      </c>
      <c r="BF51" s="121" t="e">
        <f>'REV-AR_CWS'!BE19</f>
        <v>#VALUE!</v>
      </c>
      <c r="BG51" s="121" t="e">
        <f>'REV-AR_CWS'!BF19</f>
        <v>#VALUE!</v>
      </c>
      <c r="BH51" s="121" t="e">
        <f>'REV-AR_CWS'!BG19</f>
        <v>#VALUE!</v>
      </c>
      <c r="BI51" s="121" t="e">
        <f>'REV-AR_CWS'!BH19</f>
        <v>#VALUE!</v>
      </c>
      <c r="BJ51" s="121" t="e">
        <f>'REV-AR_CWS'!BI19</f>
        <v>#VALUE!</v>
      </c>
      <c r="BK51" s="121" t="e">
        <f>'REV-AR_CWS'!BJ19</f>
        <v>#VALUE!</v>
      </c>
      <c r="BL51" s="121" t="e">
        <f>'REV-AR_CWS'!BK19</f>
        <v>#VALUE!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264000</v>
      </c>
      <c r="O52" s="121">
        <f>'COGS-INVENTORY_CWS'!N48</f>
        <v>528000</v>
      </c>
      <c r="P52" s="121">
        <f>'COGS-INVENTORY_CWS'!O48</f>
        <v>852000</v>
      </c>
      <c r="Q52" s="121">
        <f>'COGS-INVENTORY_CWS'!P48</f>
        <v>1008000</v>
      </c>
      <c r="R52" s="121">
        <f>'COGS-INVENTORY_CWS'!Q48</f>
        <v>1080000</v>
      </c>
      <c r="S52" s="121">
        <f>'COGS-INVENTORY_CWS'!R48</f>
        <v>1152000</v>
      </c>
      <c r="T52" s="121">
        <f>'COGS-INVENTORY_CWS'!S48</f>
        <v>1152000</v>
      </c>
      <c r="U52" s="121">
        <f>'COGS-INVENTORY_CWS'!T48</f>
        <v>1152000</v>
      </c>
      <c r="V52" s="121">
        <f>'COGS-INVENTORY_CWS'!U48</f>
        <v>1044000</v>
      </c>
      <c r="W52" s="121">
        <f>'COGS-INVENTORY_CWS'!V48</f>
        <v>1008000</v>
      </c>
      <c r="X52" s="121">
        <f>'COGS-INVENTORY_CWS'!W48</f>
        <v>936000</v>
      </c>
      <c r="Y52" s="121">
        <f>'COGS-INVENTORY_CWS'!X48</f>
        <v>816000</v>
      </c>
      <c r="Z52" s="121">
        <f>'COGS-INVENTORY_CWS'!Y48</f>
        <v>852000</v>
      </c>
      <c r="AA52" s="121">
        <f>'COGS-INVENTORY_CWS'!Z48</f>
        <v>1104000</v>
      </c>
      <c r="AB52" s="121">
        <f>'COGS-INVENTORY_CWS'!AA48</f>
        <v>1548000</v>
      </c>
      <c r="AC52" s="121">
        <f>'COGS-INVENTORY_CWS'!AB48</f>
        <v>1876800</v>
      </c>
      <c r="AD52" s="121">
        <f>'COGS-INVENTORY_CWS'!AC48</f>
        <v>2027500</v>
      </c>
      <c r="AE52" s="121">
        <f>'COGS-INVENTORY_CWS'!AD48</f>
        <v>2178200</v>
      </c>
      <c r="AF52" s="121">
        <f>'COGS-INVENTORY_CWS'!AE48</f>
        <v>2178200</v>
      </c>
      <c r="AG52" s="121">
        <f>'COGS-INVENTORY_CWS'!AF48</f>
        <v>2178200</v>
      </c>
      <c r="AH52" s="121">
        <f>'COGS-INVENTORY_CWS'!AG48</f>
        <v>1945300</v>
      </c>
      <c r="AI52" s="121">
        <f>'COGS-INVENTORY_CWS'!AH48</f>
        <v>1863100</v>
      </c>
      <c r="AJ52" s="121">
        <f>'COGS-INVENTORY_CWS'!AI48</f>
        <v>1712400</v>
      </c>
      <c r="AK52" s="121">
        <f>'COGS-INVENTORY_CWS'!AJ48</f>
        <v>1465800</v>
      </c>
      <c r="AL52" s="121">
        <f>'COGS-INVENTORY_CWS'!AK48</f>
        <v>1246600</v>
      </c>
      <c r="AM52" s="121">
        <f>'COGS-INVENTORY_CWS'!AL48</f>
        <v>1287700</v>
      </c>
      <c r="AN52" s="121">
        <f>'COGS-INVENTORY_CWS'!AM48</f>
        <v>1657600</v>
      </c>
      <c r="AO52" s="121">
        <f>'COGS-INVENTORY_CWS'!AN48</f>
        <v>1662600</v>
      </c>
      <c r="AP52" s="121">
        <f>'COGS-INVENTORY_CWS'!AO48</f>
        <v>1665000</v>
      </c>
      <c r="AQ52" s="121">
        <f>'COGS-INVENTORY_CWS'!AP48</f>
        <v>1667400</v>
      </c>
      <c r="AR52" s="121">
        <f>'COGS-INVENTORY_CWS'!AQ48</f>
        <v>1667400</v>
      </c>
      <c r="AS52" s="121">
        <f>'COGS-INVENTORY_CWS'!AR48</f>
        <v>1667400</v>
      </c>
      <c r="AT52" s="121">
        <f>'COGS-INVENTORY_CWS'!AS48</f>
        <v>1663800</v>
      </c>
      <c r="AU52" s="121">
        <f>'COGS-INVENTORY_CWS'!AT48</f>
        <v>1662600</v>
      </c>
      <c r="AV52" s="121">
        <f>'COGS-INVENTORY_CWS'!AU48</f>
        <v>1660200</v>
      </c>
      <c r="AW52" s="121">
        <f>'COGS-INVENTORY_CWS'!AV48</f>
        <v>1656400</v>
      </c>
      <c r="AX52" s="121">
        <f>'COGS-INVENTORY_CWS'!AW48</f>
        <v>1653000</v>
      </c>
      <c r="AY52" s="121">
        <f>'COGS-INVENTORY_CWS'!AX48</f>
        <v>1653600</v>
      </c>
      <c r="AZ52" s="121">
        <f>'COGS-INVENTORY_CWS'!AY48</f>
        <v>1659200</v>
      </c>
      <c r="BA52" s="121">
        <f>'COGS-INVENTORY_CWS'!AZ48</f>
        <v>1663880</v>
      </c>
      <c r="BB52" s="121">
        <f>'COGS-INVENTORY_CWS'!BA48</f>
        <v>1666220</v>
      </c>
      <c r="BC52" s="121">
        <f>'COGS-INVENTORY_CWS'!BB48</f>
        <v>1668560</v>
      </c>
      <c r="BD52" s="121">
        <f>'COGS-INVENTORY_CWS'!BC48</f>
        <v>1668560</v>
      </c>
      <c r="BE52" s="121">
        <f>'COGS-INVENTORY_CWS'!BD48</f>
        <v>1668560</v>
      </c>
      <c r="BF52" s="121">
        <f>'COGS-INVENTORY_CWS'!BE48</f>
        <v>1665140</v>
      </c>
      <c r="BG52" s="121">
        <f>'COGS-INVENTORY_CWS'!BF48</f>
        <v>1664060</v>
      </c>
      <c r="BH52" s="121">
        <f>'COGS-INVENTORY_CWS'!BG48</f>
        <v>1661720</v>
      </c>
      <c r="BI52" s="121">
        <f>'COGS-INVENTORY_CWS'!BH48</f>
        <v>1658120</v>
      </c>
      <c r="BJ52" s="121">
        <f>'COGS-INVENTORY_CWS'!BI48</f>
        <v>1738580</v>
      </c>
      <c r="BK52" s="121">
        <f>'COGS-INVENTORY_CWS'!BJ48</f>
        <v>1819040</v>
      </c>
      <c r="BL52" s="121">
        <f>'COGS-INVENTORY_CWS'!BK48</f>
        <v>1930100</v>
      </c>
    </row>
    <row r="53" spans="2:64" x14ac:dyDescent="0.15">
      <c r="B53" s="306" t="s">
        <v>469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9721128.2999999821</v>
      </c>
      <c r="O53" s="121">
        <f t="shared" si="3"/>
        <v>53496000.099999964</v>
      </c>
      <c r="P53" s="121">
        <f t="shared" si="3"/>
        <v>44296792.499999963</v>
      </c>
      <c r="Q53" s="121">
        <f t="shared" si="3"/>
        <v>33595966.874999963</v>
      </c>
      <c r="R53" s="121">
        <f t="shared" si="3"/>
        <v>22962796.249999963</v>
      </c>
      <c r="S53" s="121">
        <f t="shared" si="3"/>
        <v>12382180.624999963</v>
      </c>
      <c r="T53" s="121">
        <f t="shared" si="3"/>
        <v>1673999.9999999627</v>
      </c>
      <c r="U53" s="121">
        <f t="shared" si="3"/>
        <v>-9002210.6250000373</v>
      </c>
      <c r="V53" s="121">
        <f t="shared" si="3"/>
        <v>-19667126.250000037</v>
      </c>
      <c r="W53" s="121">
        <f t="shared" si="3"/>
        <v>-29408796.875000037</v>
      </c>
      <c r="X53" s="121">
        <f t="shared" si="3"/>
        <v>-39055817.500000037</v>
      </c>
      <c r="Y53" s="121">
        <f t="shared" si="3"/>
        <v>-48851978.125000037</v>
      </c>
      <c r="Z53" s="121">
        <f t="shared" si="3"/>
        <v>-58510653.750000037</v>
      </c>
      <c r="AA53" s="121">
        <f t="shared" si="3"/>
        <v>-67814814.37500003</v>
      </c>
      <c r="AB53" s="121">
        <f t="shared" si="3"/>
        <v>-77259535.00000003</v>
      </c>
      <c r="AC53" s="121" t="e">
        <f t="shared" si="3"/>
        <v>#VALUE!</v>
      </c>
      <c r="AD53" s="121" t="e">
        <f t="shared" si="3"/>
        <v>#VALUE!</v>
      </c>
      <c r="AE53" s="121" t="e">
        <f t="shared" si="3"/>
        <v>#VALUE!</v>
      </c>
      <c r="AF53" s="121" t="e">
        <f t="shared" si="3"/>
        <v>#VALUE!</v>
      </c>
      <c r="AG53" s="121" t="e">
        <f t="shared" si="3"/>
        <v>#VALUE!</v>
      </c>
      <c r="AH53" s="121" t="e">
        <f t="shared" si="3"/>
        <v>#VALUE!</v>
      </c>
      <c r="AI53" s="121" t="e">
        <f t="shared" si="3"/>
        <v>#VALUE!</v>
      </c>
      <c r="AJ53" s="121" t="e">
        <f t="shared" si="3"/>
        <v>#VALUE!</v>
      </c>
      <c r="AK53" s="121" t="e">
        <f t="shared" si="3"/>
        <v>#VALUE!</v>
      </c>
      <c r="AL53" s="121" t="e">
        <f t="shared" si="3"/>
        <v>#VALUE!</v>
      </c>
      <c r="AM53" s="121" t="e">
        <f t="shared" si="3"/>
        <v>#VALUE!</v>
      </c>
      <c r="AN53" s="121" t="e">
        <f t="shared" si="3"/>
        <v>#VALUE!</v>
      </c>
      <c r="AO53" s="121" t="e">
        <f t="shared" si="3"/>
        <v>#VALUE!</v>
      </c>
      <c r="AP53" s="121" t="e">
        <f t="shared" si="3"/>
        <v>#VALUE!</v>
      </c>
      <c r="AQ53" s="121" t="e">
        <f t="shared" si="3"/>
        <v>#VALUE!</v>
      </c>
      <c r="AR53" s="121" t="e">
        <f t="shared" si="3"/>
        <v>#VALUE!</v>
      </c>
      <c r="AS53" s="121" t="e">
        <f t="shared" si="3"/>
        <v>#VALUE!</v>
      </c>
      <c r="AT53" s="121" t="e">
        <f t="shared" si="3"/>
        <v>#VALUE!</v>
      </c>
      <c r="AU53" s="121" t="e">
        <f t="shared" si="3"/>
        <v>#VALUE!</v>
      </c>
      <c r="AV53" s="121" t="e">
        <f t="shared" si="3"/>
        <v>#VALUE!</v>
      </c>
      <c r="AW53" s="121" t="e">
        <f t="shared" si="3"/>
        <v>#VALUE!</v>
      </c>
      <c r="AX53" s="121" t="e">
        <f t="shared" si="3"/>
        <v>#VALUE!</v>
      </c>
      <c r="AY53" s="121" t="e">
        <f t="shared" si="3"/>
        <v>#VALUE!</v>
      </c>
      <c r="AZ53" s="121" t="e">
        <f t="shared" si="3"/>
        <v>#VALUE!</v>
      </c>
      <c r="BA53" s="121" t="e">
        <f t="shared" si="3"/>
        <v>#VALUE!</v>
      </c>
      <c r="BB53" s="121" t="e">
        <f t="shared" si="3"/>
        <v>#VALUE!</v>
      </c>
      <c r="BC53" s="121" t="e">
        <f t="shared" si="3"/>
        <v>#VALUE!</v>
      </c>
      <c r="BD53" s="121" t="e">
        <f t="shared" si="3"/>
        <v>#VALUE!</v>
      </c>
      <c r="BE53" s="121" t="e">
        <f t="shared" si="3"/>
        <v>#VALUE!</v>
      </c>
      <c r="BF53" s="121" t="e">
        <f t="shared" si="3"/>
        <v>#VALUE!</v>
      </c>
      <c r="BG53" s="121" t="e">
        <f t="shared" si="3"/>
        <v>#VALUE!</v>
      </c>
      <c r="BH53" s="121" t="e">
        <f t="shared" si="3"/>
        <v>#VALUE!</v>
      </c>
      <c r="BI53" s="121" t="e">
        <f t="shared" si="3"/>
        <v>#VALUE!</v>
      </c>
      <c r="BJ53" s="121" t="e">
        <f t="shared" si="3"/>
        <v>#VALUE!</v>
      </c>
      <c r="BK53" s="121" t="e">
        <f t="shared" si="3"/>
        <v>#VALUE!</v>
      </c>
      <c r="BL53" s="121" t="e">
        <f t="shared" si="3"/>
        <v>#VALUE!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9804636.6333333161</v>
      </c>
      <c r="O60" s="121">
        <f t="shared" si="5"/>
        <v>53577866.766666628</v>
      </c>
      <c r="P60" s="121">
        <f t="shared" si="5"/>
        <v>44377017.499999963</v>
      </c>
      <c r="Q60" s="121">
        <f t="shared" si="5"/>
        <v>33674550.208333299</v>
      </c>
      <c r="R60" s="121">
        <f t="shared" si="5"/>
        <v>23039737.916666631</v>
      </c>
      <c r="S60" s="121">
        <f t="shared" si="5"/>
        <v>12457480.624999963</v>
      </c>
      <c r="T60" s="121">
        <f t="shared" si="5"/>
        <v>1747658.333333296</v>
      </c>
      <c r="U60" s="121">
        <f t="shared" si="5"/>
        <v>-8930193.9583333712</v>
      </c>
      <c r="V60" s="121">
        <f t="shared" si="5"/>
        <v>-19596751.250000037</v>
      </c>
      <c r="W60" s="121">
        <f t="shared" si="5"/>
        <v>-29333180.208333369</v>
      </c>
      <c r="X60" s="121">
        <f t="shared" si="5"/>
        <v>-38981959.166666701</v>
      </c>
      <c r="Y60" s="121">
        <f t="shared" si="5"/>
        <v>-48779878.125000037</v>
      </c>
      <c r="Z60" s="121">
        <f t="shared" si="5"/>
        <v>-58440312.083333373</v>
      </c>
      <c r="AA60" s="121">
        <f t="shared" si="5"/>
        <v>-67746231.041666701</v>
      </c>
      <c r="AB60" s="121">
        <f t="shared" si="5"/>
        <v>-77192710.00000003</v>
      </c>
      <c r="AC60" s="121" t="e">
        <f t="shared" si="5"/>
        <v>#VALUE!</v>
      </c>
      <c r="AD60" s="121" t="e">
        <f t="shared" si="5"/>
        <v>#VALUE!</v>
      </c>
      <c r="AE60" s="121" t="e">
        <f t="shared" si="5"/>
        <v>#VALUE!</v>
      </c>
      <c r="AF60" s="121" t="e">
        <f t="shared" si="5"/>
        <v>#VALUE!</v>
      </c>
      <c r="AG60" s="121" t="e">
        <f t="shared" si="5"/>
        <v>#VALUE!</v>
      </c>
      <c r="AH60" s="121" t="e">
        <f t="shared" si="5"/>
        <v>#VALUE!</v>
      </c>
      <c r="AI60" s="121" t="e">
        <f t="shared" si="5"/>
        <v>#VALUE!</v>
      </c>
      <c r="AJ60" s="121" t="e">
        <f t="shared" ref="AJ60:BL60" si="6">AJ58+AJ53</f>
        <v>#VALUE!</v>
      </c>
      <c r="AK60" s="121" t="e">
        <f t="shared" si="6"/>
        <v>#VALUE!</v>
      </c>
      <c r="AL60" s="121" t="e">
        <f t="shared" si="6"/>
        <v>#VALUE!</v>
      </c>
      <c r="AM60" s="121" t="e">
        <f t="shared" si="6"/>
        <v>#VALUE!</v>
      </c>
      <c r="AN60" s="121" t="e">
        <f t="shared" si="6"/>
        <v>#VALUE!</v>
      </c>
      <c r="AO60" s="121" t="e">
        <f t="shared" si="6"/>
        <v>#VALUE!</v>
      </c>
      <c r="AP60" s="121" t="e">
        <f t="shared" si="6"/>
        <v>#VALUE!</v>
      </c>
      <c r="AQ60" s="121" t="e">
        <f t="shared" si="6"/>
        <v>#VALUE!</v>
      </c>
      <c r="AR60" s="121" t="e">
        <f t="shared" si="6"/>
        <v>#VALUE!</v>
      </c>
      <c r="AS60" s="121" t="e">
        <f t="shared" si="6"/>
        <v>#VALUE!</v>
      </c>
      <c r="AT60" s="121" t="e">
        <f t="shared" si="6"/>
        <v>#VALUE!</v>
      </c>
      <c r="AU60" s="121" t="e">
        <f t="shared" si="6"/>
        <v>#VALUE!</v>
      </c>
      <c r="AV60" s="121" t="e">
        <f t="shared" si="6"/>
        <v>#VALUE!</v>
      </c>
      <c r="AW60" s="121" t="e">
        <f t="shared" si="6"/>
        <v>#VALUE!</v>
      </c>
      <c r="AX60" s="121" t="e">
        <f t="shared" si="6"/>
        <v>#VALUE!</v>
      </c>
      <c r="AY60" s="121" t="e">
        <f t="shared" si="6"/>
        <v>#VALUE!</v>
      </c>
      <c r="AZ60" s="121" t="e">
        <f t="shared" si="6"/>
        <v>#VALUE!</v>
      </c>
      <c r="BA60" s="121" t="e">
        <f t="shared" si="6"/>
        <v>#VALUE!</v>
      </c>
      <c r="BB60" s="121" t="e">
        <f t="shared" si="6"/>
        <v>#VALUE!</v>
      </c>
      <c r="BC60" s="121" t="e">
        <f t="shared" si="6"/>
        <v>#VALUE!</v>
      </c>
      <c r="BD60" s="121" t="e">
        <f t="shared" si="6"/>
        <v>#VALUE!</v>
      </c>
      <c r="BE60" s="121" t="e">
        <f t="shared" si="6"/>
        <v>#VALUE!</v>
      </c>
      <c r="BF60" s="121" t="e">
        <f t="shared" si="6"/>
        <v>#VALUE!</v>
      </c>
      <c r="BG60" s="121" t="e">
        <f t="shared" si="6"/>
        <v>#VALUE!</v>
      </c>
      <c r="BH60" s="121" t="e">
        <f t="shared" si="6"/>
        <v>#VALUE!</v>
      </c>
      <c r="BI60" s="121" t="e">
        <f t="shared" si="6"/>
        <v>#VALUE!</v>
      </c>
      <c r="BJ60" s="121" t="e">
        <f t="shared" si="6"/>
        <v>#VALUE!</v>
      </c>
      <c r="BK60" s="121" t="e">
        <f t="shared" si="6"/>
        <v>#VALUE!</v>
      </c>
      <c r="BL60" s="121" t="e">
        <f t="shared" si="6"/>
        <v>#VALUE!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216000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696000</v>
      </c>
      <c r="R66" s="121">
        <f>'COGS-INVENTORY_CWS'!Q69</f>
        <v>732000</v>
      </c>
      <c r="S66" s="121">
        <f>'COGS-INVENTORY_CWS'!R69</f>
        <v>804000</v>
      </c>
      <c r="T66" s="121">
        <f>'COGS-INVENTORY_CWS'!S69</f>
        <v>768000</v>
      </c>
      <c r="U66" s="121">
        <f>'COGS-INVENTORY_CWS'!T69</f>
        <v>732000</v>
      </c>
      <c r="V66" s="121">
        <f>'COGS-INVENTORY_CWS'!U69</f>
        <v>696000</v>
      </c>
      <c r="W66" s="121">
        <f>'COGS-INVENTORY_CWS'!V69</f>
        <v>624000</v>
      </c>
      <c r="X66" s="121">
        <f>'COGS-INVENTORY_CWS'!W69</f>
        <v>624000</v>
      </c>
      <c r="Y66" s="121">
        <f>'COGS-INVENTORY_CWS'!X69</f>
        <v>504000</v>
      </c>
      <c r="Z66" s="121">
        <f>'COGS-INVENTORY_CWS'!Y69</f>
        <v>540000</v>
      </c>
      <c r="AA66" s="121">
        <f>'COGS-INVENTORY_CWS'!Z69</f>
        <v>912000</v>
      </c>
      <c r="AB66" s="121">
        <f>'COGS-INVENTORY_CWS'!AA69</f>
        <v>1200000</v>
      </c>
      <c r="AC66" s="121">
        <f>'COGS-INVENTORY_CWS'!AB69</f>
        <v>1362100</v>
      </c>
      <c r="AD66" s="121">
        <f>'COGS-INVENTORY_CWS'!AC69</f>
        <v>1520700</v>
      </c>
      <c r="AE66" s="121">
        <f>'COGS-INVENTORY_CWS'!AD69</f>
        <v>1671400</v>
      </c>
      <c r="AF66" s="121">
        <f>'COGS-INVENTORY_CWS'!AE69</f>
        <v>1602900</v>
      </c>
      <c r="AG66" s="121">
        <f>'COGS-INVENTORY_CWS'!AF69</f>
        <v>1520700</v>
      </c>
      <c r="AH66" s="121">
        <f>'COGS-INVENTORY_CWS'!AG69</f>
        <v>1438500</v>
      </c>
      <c r="AI66" s="121">
        <f>'COGS-INVENTORY_CWS'!AH69</f>
        <v>1287800</v>
      </c>
      <c r="AJ66" s="121">
        <f>'COGS-INVENTORY_CWS'!AI69</f>
        <v>1287800</v>
      </c>
      <c r="AK66" s="121">
        <f>'COGS-INVENTORY_CWS'!AJ69</f>
        <v>1041200</v>
      </c>
      <c r="AL66" s="121">
        <f>'COGS-INVENTORY_CWS'!AK69</f>
        <v>822000</v>
      </c>
      <c r="AM66" s="121">
        <f>'COGS-INVENTORY_CWS'!AL69</f>
        <v>1109700</v>
      </c>
      <c r="AN66" s="121">
        <f>'COGS-INVENTORY_CWS'!AM69</f>
        <v>1452200</v>
      </c>
      <c r="AO66" s="121">
        <f>'COGS-INVENTORY_CWS'!AN69</f>
        <v>778400</v>
      </c>
      <c r="AP66" s="121">
        <f>'COGS-INVENTORY_CWS'!AO69</f>
        <v>23600</v>
      </c>
      <c r="AQ66" s="121">
        <f>'COGS-INVENTORY_CWS'!AP69</f>
        <v>26000</v>
      </c>
      <c r="AR66" s="121">
        <f>'COGS-INVENTORY_CWS'!AQ69</f>
        <v>24800</v>
      </c>
      <c r="AS66" s="121">
        <f>'COGS-INVENTORY_CWS'!AR69</f>
        <v>23600</v>
      </c>
      <c r="AT66" s="121">
        <f>'COGS-INVENTORY_CWS'!AS69</f>
        <v>22400</v>
      </c>
      <c r="AU66" s="121">
        <f>'COGS-INVENTORY_CWS'!AT69</f>
        <v>20000</v>
      </c>
      <c r="AV66" s="121">
        <f>'COGS-INVENTORY_CWS'!AU69</f>
        <v>20000</v>
      </c>
      <c r="AW66" s="121">
        <f>'COGS-INVENTORY_CWS'!AV69</f>
        <v>16200</v>
      </c>
      <c r="AX66" s="121">
        <f>'COGS-INVENTORY_CWS'!AW69</f>
        <v>12800</v>
      </c>
      <c r="AY66" s="121">
        <f>'COGS-INVENTORY_CWS'!AX69</f>
        <v>17200</v>
      </c>
      <c r="AZ66" s="121">
        <f>'COGS-INVENTORY_CWS'!AY69</f>
        <v>22400</v>
      </c>
      <c r="BA66" s="121">
        <f>'COGS-INVENTORY_CWS'!AZ69</f>
        <v>22420</v>
      </c>
      <c r="BB66" s="121">
        <f>'COGS-INVENTORY_CWS'!BA69</f>
        <v>22500</v>
      </c>
      <c r="BC66" s="121">
        <f>'COGS-INVENTORY_CWS'!BB69</f>
        <v>24840</v>
      </c>
      <c r="BD66" s="121">
        <f>'COGS-INVENTORY_CWS'!BC69</f>
        <v>23580</v>
      </c>
      <c r="BE66" s="121">
        <f>'COGS-INVENTORY_CWS'!BD69</f>
        <v>22500</v>
      </c>
      <c r="BF66" s="121">
        <f>'COGS-INVENTORY_CWS'!BE69</f>
        <v>21420</v>
      </c>
      <c r="BG66" s="121">
        <f>'COGS-INVENTORY_CWS'!BF69</f>
        <v>19080</v>
      </c>
      <c r="BH66" s="121">
        <f>'COGS-INVENTORY_CWS'!BG69</f>
        <v>19080</v>
      </c>
      <c r="BI66" s="121">
        <f>'COGS-INVENTORY_CWS'!BH69</f>
        <v>15480</v>
      </c>
      <c r="BJ66" s="121">
        <f>'COGS-INVENTORY_CWS'!BI69</f>
        <v>95940</v>
      </c>
      <c r="BK66" s="121">
        <f>'COGS-INVENTORY_CWS'!BJ69</f>
        <v>180000</v>
      </c>
      <c r="BL66" s="121">
        <f>'COGS-INVENTORY_CWS'!BK69</f>
        <v>207000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216000</v>
      </c>
      <c r="O68" s="121">
        <f t="shared" si="7"/>
        <v>504000</v>
      </c>
      <c r="P68" s="121">
        <f t="shared" si="7"/>
        <v>660000</v>
      </c>
      <c r="Q68" s="121">
        <f t="shared" si="7"/>
        <v>696000</v>
      </c>
      <c r="R68" s="121">
        <f t="shared" si="7"/>
        <v>732000</v>
      </c>
      <c r="S68" s="121">
        <f t="shared" si="7"/>
        <v>804000</v>
      </c>
      <c r="T68" s="121">
        <f t="shared" si="7"/>
        <v>768000</v>
      </c>
      <c r="U68" s="121">
        <f t="shared" si="7"/>
        <v>732000</v>
      </c>
      <c r="V68" s="121">
        <f t="shared" si="7"/>
        <v>696000</v>
      </c>
      <c r="W68" s="121">
        <f t="shared" si="7"/>
        <v>624000</v>
      </c>
      <c r="X68" s="121">
        <f t="shared" si="7"/>
        <v>624000</v>
      </c>
      <c r="Y68" s="121">
        <f t="shared" si="7"/>
        <v>504000</v>
      </c>
      <c r="Z68" s="121">
        <f t="shared" si="7"/>
        <v>540000</v>
      </c>
      <c r="AA68" s="121">
        <f t="shared" si="7"/>
        <v>912000</v>
      </c>
      <c r="AB68" s="121">
        <f t="shared" si="7"/>
        <v>1200000</v>
      </c>
      <c r="AC68" s="121">
        <f t="shared" si="7"/>
        <v>1362100</v>
      </c>
      <c r="AD68" s="121">
        <f t="shared" si="7"/>
        <v>1520700</v>
      </c>
      <c r="AE68" s="121">
        <f t="shared" si="7"/>
        <v>1671400</v>
      </c>
      <c r="AF68" s="121">
        <f t="shared" si="7"/>
        <v>1602900</v>
      </c>
      <c r="AG68" s="121">
        <f t="shared" si="7"/>
        <v>1520700</v>
      </c>
      <c r="AH68" s="121">
        <f t="shared" si="7"/>
        <v>1438500</v>
      </c>
      <c r="AI68" s="121">
        <f t="shared" si="7"/>
        <v>1287800</v>
      </c>
      <c r="AJ68" s="121">
        <f t="shared" si="7"/>
        <v>1287800</v>
      </c>
      <c r="AK68" s="121">
        <f t="shared" si="7"/>
        <v>1041200</v>
      </c>
      <c r="AL68" s="121">
        <f t="shared" si="7"/>
        <v>822000</v>
      </c>
      <c r="AM68" s="121">
        <f t="shared" si="7"/>
        <v>1109700</v>
      </c>
      <c r="AN68" s="121">
        <f t="shared" si="7"/>
        <v>1452200</v>
      </c>
      <c r="AO68" s="121">
        <f t="shared" si="7"/>
        <v>778400</v>
      </c>
      <c r="AP68" s="121">
        <f t="shared" si="7"/>
        <v>23600</v>
      </c>
      <c r="AQ68" s="121">
        <f t="shared" si="7"/>
        <v>26000</v>
      </c>
      <c r="AR68" s="121">
        <f t="shared" si="7"/>
        <v>24800</v>
      </c>
      <c r="AS68" s="121">
        <f t="shared" si="7"/>
        <v>23600</v>
      </c>
      <c r="AT68" s="121">
        <f t="shared" si="7"/>
        <v>22400</v>
      </c>
      <c r="AU68" s="121">
        <f t="shared" si="7"/>
        <v>20000</v>
      </c>
      <c r="AV68" s="121">
        <f t="shared" si="7"/>
        <v>20000</v>
      </c>
      <c r="AW68" s="121">
        <f t="shared" si="7"/>
        <v>16200</v>
      </c>
      <c r="AX68" s="121">
        <f t="shared" si="7"/>
        <v>12800</v>
      </c>
      <c r="AY68" s="121">
        <f t="shared" si="7"/>
        <v>17200</v>
      </c>
      <c r="AZ68" s="121">
        <f t="shared" si="7"/>
        <v>22400</v>
      </c>
      <c r="BA68" s="121">
        <f t="shared" si="7"/>
        <v>22420</v>
      </c>
      <c r="BB68" s="121">
        <f t="shared" si="7"/>
        <v>22500</v>
      </c>
      <c r="BC68" s="121">
        <f t="shared" si="7"/>
        <v>24840</v>
      </c>
      <c r="BD68" s="121">
        <f t="shared" si="7"/>
        <v>23580</v>
      </c>
      <c r="BE68" s="121">
        <f t="shared" si="7"/>
        <v>22500</v>
      </c>
      <c r="BF68" s="121">
        <f t="shared" si="7"/>
        <v>21420</v>
      </c>
      <c r="BG68" s="121">
        <f t="shared" si="7"/>
        <v>19080</v>
      </c>
      <c r="BH68" s="121">
        <f t="shared" si="7"/>
        <v>19080</v>
      </c>
      <c r="BI68" s="121">
        <f t="shared" si="7"/>
        <v>15480</v>
      </c>
      <c r="BJ68" s="121">
        <f t="shared" si="7"/>
        <v>95940</v>
      </c>
      <c r="BK68" s="121">
        <f t="shared" si="7"/>
        <v>180000</v>
      </c>
      <c r="BL68" s="121">
        <f t="shared" si="7"/>
        <v>207000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216000</v>
      </c>
      <c r="O74" s="121">
        <f t="shared" si="8"/>
        <v>504000</v>
      </c>
      <c r="P74" s="121">
        <f t="shared" si="8"/>
        <v>660000</v>
      </c>
      <c r="Q74" s="121">
        <f t="shared" si="8"/>
        <v>696000</v>
      </c>
      <c r="R74" s="121">
        <f t="shared" si="8"/>
        <v>732000</v>
      </c>
      <c r="S74" s="121">
        <f t="shared" si="8"/>
        <v>804000</v>
      </c>
      <c r="T74" s="121">
        <f t="shared" si="8"/>
        <v>768000</v>
      </c>
      <c r="U74" s="121">
        <f t="shared" si="8"/>
        <v>732000</v>
      </c>
      <c r="V74" s="121">
        <f t="shared" si="8"/>
        <v>696000</v>
      </c>
      <c r="W74" s="121">
        <f t="shared" si="8"/>
        <v>624000</v>
      </c>
      <c r="X74" s="121">
        <f t="shared" si="8"/>
        <v>624000</v>
      </c>
      <c r="Y74" s="121">
        <f t="shared" si="8"/>
        <v>504000</v>
      </c>
      <c r="Z74" s="121">
        <f t="shared" si="8"/>
        <v>540000</v>
      </c>
      <c r="AA74" s="121">
        <f t="shared" si="8"/>
        <v>912000</v>
      </c>
      <c r="AB74" s="121">
        <f t="shared" si="8"/>
        <v>1200000</v>
      </c>
      <c r="AC74" s="121">
        <f t="shared" si="8"/>
        <v>1362100</v>
      </c>
      <c r="AD74" s="121">
        <f t="shared" si="8"/>
        <v>1520700</v>
      </c>
      <c r="AE74" s="121">
        <f t="shared" si="8"/>
        <v>1671400</v>
      </c>
      <c r="AF74" s="121">
        <f t="shared" si="8"/>
        <v>1602900</v>
      </c>
      <c r="AG74" s="121">
        <f t="shared" si="8"/>
        <v>1520700</v>
      </c>
      <c r="AH74" s="121">
        <f t="shared" si="8"/>
        <v>1438500</v>
      </c>
      <c r="AI74" s="121">
        <f t="shared" si="8"/>
        <v>1287800</v>
      </c>
      <c r="AJ74" s="121">
        <f t="shared" ref="AJ74:BL74" si="9">AJ72+AJ68</f>
        <v>1287800</v>
      </c>
      <c r="AK74" s="121">
        <f t="shared" si="9"/>
        <v>1041200</v>
      </c>
      <c r="AL74" s="121">
        <f t="shared" si="9"/>
        <v>822000</v>
      </c>
      <c r="AM74" s="121">
        <f t="shared" si="9"/>
        <v>1109700</v>
      </c>
      <c r="AN74" s="121">
        <f t="shared" si="9"/>
        <v>1452200</v>
      </c>
      <c r="AO74" s="121">
        <f t="shared" si="9"/>
        <v>778400</v>
      </c>
      <c r="AP74" s="121">
        <f t="shared" si="9"/>
        <v>23600</v>
      </c>
      <c r="AQ74" s="121">
        <f t="shared" si="9"/>
        <v>26000</v>
      </c>
      <c r="AR74" s="121">
        <f t="shared" si="9"/>
        <v>24800</v>
      </c>
      <c r="AS74" s="121">
        <f t="shared" si="9"/>
        <v>23600</v>
      </c>
      <c r="AT74" s="121">
        <f t="shared" si="9"/>
        <v>22400</v>
      </c>
      <c r="AU74" s="121">
        <f t="shared" si="9"/>
        <v>20000</v>
      </c>
      <c r="AV74" s="121">
        <f t="shared" si="9"/>
        <v>20000</v>
      </c>
      <c r="AW74" s="121">
        <f t="shared" si="9"/>
        <v>16200</v>
      </c>
      <c r="AX74" s="121">
        <f t="shared" si="9"/>
        <v>12800</v>
      </c>
      <c r="AY74" s="121">
        <f t="shared" si="9"/>
        <v>17200</v>
      </c>
      <c r="AZ74" s="121">
        <f t="shared" si="9"/>
        <v>22400</v>
      </c>
      <c r="BA74" s="121">
        <f t="shared" si="9"/>
        <v>22420</v>
      </c>
      <c r="BB74" s="121">
        <f t="shared" si="9"/>
        <v>22500</v>
      </c>
      <c r="BC74" s="121">
        <f t="shared" si="9"/>
        <v>24840</v>
      </c>
      <c r="BD74" s="121">
        <f t="shared" si="9"/>
        <v>23580</v>
      </c>
      <c r="BE74" s="121">
        <f t="shared" si="9"/>
        <v>22500</v>
      </c>
      <c r="BF74" s="121">
        <f t="shared" si="9"/>
        <v>21420</v>
      </c>
      <c r="BG74" s="121">
        <f t="shared" si="9"/>
        <v>19080</v>
      </c>
      <c r="BH74" s="121">
        <f t="shared" si="9"/>
        <v>19080</v>
      </c>
      <c r="BI74" s="121">
        <f t="shared" si="9"/>
        <v>15480</v>
      </c>
      <c r="BJ74" s="121">
        <f t="shared" si="9"/>
        <v>95940</v>
      </c>
      <c r="BK74" s="121">
        <f t="shared" si="9"/>
        <v>180000</v>
      </c>
      <c r="BL74" s="121">
        <f t="shared" si="9"/>
        <v>207000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156159218.09999996</v>
      </c>
      <c r="P77" s="121">
        <f>IF($D42="Y",'FIN-CASHFLOW_CWS'!O60,'FIN-CASHFLOW_CWS'!O65)</f>
        <v>156159218.09999996</v>
      </c>
      <c r="Q77" s="121">
        <f>IF($D42="Y",'FIN-CASHFLOW_CWS'!P60,'FIN-CASHFLOW_CWS'!P65)</f>
        <v>156159218.09999996</v>
      </c>
      <c r="R77" s="121">
        <f>IF($D42="Y",'FIN-CASHFLOW_CWS'!Q60,'FIN-CASHFLOW_CWS'!Q65)</f>
        <v>156159218.09999996</v>
      </c>
      <c r="S77" s="121">
        <f>IF($D42="Y",'FIN-CASHFLOW_CWS'!R60,'FIN-CASHFLOW_CWS'!R65)</f>
        <v>156159218.09999996</v>
      </c>
      <c r="T77" s="121">
        <f>IF($D42="Y",'FIN-CASHFLOW_CWS'!S60,'FIN-CASHFLOW_CWS'!S65)</f>
        <v>156159218.09999996</v>
      </c>
      <c r="U77" s="121">
        <f>IF($D42="Y",'FIN-CASHFLOW_CWS'!T60,'FIN-CASHFLOW_CWS'!T65)</f>
        <v>156159218.09999996</v>
      </c>
      <c r="V77" s="121">
        <f>IF($D42="Y",'FIN-CASHFLOW_CWS'!U60,'FIN-CASHFLOW_CWS'!U65)</f>
        <v>156159218.09999996</v>
      </c>
      <c r="W77" s="121">
        <f>IF($D42="Y",'FIN-CASHFLOW_CWS'!V60,'FIN-CASHFLOW_CWS'!V65)</f>
        <v>156159218.09999996</v>
      </c>
      <c r="X77" s="121">
        <f>IF($D42="Y",'FIN-CASHFLOW_CWS'!W60,'FIN-CASHFLOW_CWS'!W65)</f>
        <v>156159218.09999996</v>
      </c>
      <c r="Y77" s="121">
        <f>IF($D42="Y",'FIN-CASHFLOW_CWS'!X60,'FIN-CASHFLOW_CWS'!X65)</f>
        <v>156159218.09999996</v>
      </c>
      <c r="Z77" s="121">
        <f>IF($D42="Y",'FIN-CASHFLOW_CWS'!Y60,'FIN-CASHFLOW_CWS'!Y65)</f>
        <v>156159218.09999996</v>
      </c>
      <c r="AA77" s="121">
        <f>IF($D42="Y",'FIN-CASHFLOW_CWS'!Z60,'FIN-CASHFLOW_CWS'!Z65)</f>
        <v>156159218.09999996</v>
      </c>
      <c r="AB77" s="121">
        <f>IF($D42="Y",'FIN-CASHFLOW_CWS'!AA60,'FIN-CASHFLOW_CWS'!AA65)</f>
        <v>156159218.09999996</v>
      </c>
      <c r="AC77" s="121">
        <f>IF($D42="Y",'FIN-CASHFLOW_CWS'!AB60,'FIN-CASHFLOW_CWS'!AB65)</f>
        <v>156159218.09999996</v>
      </c>
      <c r="AD77" s="121">
        <f>IF($D42="Y",'FIN-CASHFLOW_CWS'!AC60,'FIN-CASHFLOW_CWS'!AC65)</f>
        <v>156159218.09999996</v>
      </c>
      <c r="AE77" s="121">
        <f>IF($D42="Y",'FIN-CASHFLOW_CWS'!AD60,'FIN-CASHFLOW_CWS'!AD65)</f>
        <v>156159218.09999996</v>
      </c>
      <c r="AF77" s="121">
        <f>IF($D42="Y",'FIN-CASHFLOW_CWS'!AE60,'FIN-CASHFLOW_CWS'!AE65)</f>
        <v>156159218.09999996</v>
      </c>
      <c r="AG77" s="121">
        <f>IF($D42="Y",'FIN-CASHFLOW_CWS'!AF60,'FIN-CASHFLOW_CWS'!AF65)</f>
        <v>156159218.09999996</v>
      </c>
      <c r="AH77" s="121">
        <f>IF($D42="Y",'FIN-CASHFLOW_CWS'!AG60,'FIN-CASHFLOW_CWS'!AG65)</f>
        <v>156159218.09999996</v>
      </c>
      <c r="AI77" s="121">
        <f>IF($D42="Y",'FIN-CASHFLOW_CWS'!AH60,'FIN-CASHFLOW_CWS'!AH65)</f>
        <v>156159218.09999996</v>
      </c>
      <c r="AJ77" s="121">
        <f>IF($D42="Y",'FIN-CASHFLOW_CWS'!AI60,'FIN-CASHFLOW_CWS'!AI65)</f>
        <v>156159218.09999996</v>
      </c>
      <c r="AK77" s="121">
        <f>IF($D42="Y",'FIN-CASHFLOW_CWS'!AJ60,'FIN-CASHFLOW_CWS'!AJ65)</f>
        <v>156159218.09999996</v>
      </c>
      <c r="AL77" s="121">
        <f>IF($D42="Y",'FIN-CASHFLOW_CWS'!AK60,'FIN-CASHFLOW_CWS'!AK65)</f>
        <v>156159218.09999996</v>
      </c>
      <c r="AM77" s="121">
        <f>IF($D42="Y",'FIN-CASHFLOW_CWS'!AL60,'FIN-CASHFLOW_CWS'!AL65)</f>
        <v>156159218.09999996</v>
      </c>
      <c r="AN77" s="121">
        <f>IF($D42="Y",'FIN-CASHFLOW_CWS'!AM60,'FIN-CASHFLOW_CWS'!AM65)</f>
        <v>156159218.09999996</v>
      </c>
      <c r="AO77" s="121">
        <f>IF($D42="Y",'FIN-CASHFLOW_CWS'!AN60,'FIN-CASHFLOW_CWS'!AN65)</f>
        <v>156159218.09999996</v>
      </c>
      <c r="AP77" s="121">
        <f>IF($D42="Y",'FIN-CASHFLOW_CWS'!AO60,'FIN-CASHFLOW_CWS'!AO65)</f>
        <v>156159218.09999996</v>
      </c>
      <c r="AQ77" s="121">
        <f>IF($D42="Y",'FIN-CASHFLOW_CWS'!AP60,'FIN-CASHFLOW_CWS'!AP65)</f>
        <v>156159218.09999996</v>
      </c>
      <c r="AR77" s="121">
        <f>IF($D42="Y",'FIN-CASHFLOW_CWS'!AQ60,'FIN-CASHFLOW_CWS'!AQ65)</f>
        <v>156159218.09999996</v>
      </c>
      <c r="AS77" s="121">
        <f>IF($D42="Y",'FIN-CASHFLOW_CWS'!AR60,'FIN-CASHFLOW_CWS'!AR65)</f>
        <v>156159218.09999996</v>
      </c>
      <c r="AT77" s="121">
        <f>IF($D42="Y",'FIN-CASHFLOW_CWS'!AS60,'FIN-CASHFLOW_CWS'!AS65)</f>
        <v>156159218.09999996</v>
      </c>
      <c r="AU77" s="121">
        <f>IF($D42="Y",'FIN-CASHFLOW_CWS'!AT60,'FIN-CASHFLOW_CWS'!AT65)</f>
        <v>156159218.09999996</v>
      </c>
      <c r="AV77" s="121">
        <f>IF($D42="Y",'FIN-CASHFLOW_CWS'!AU60,'FIN-CASHFLOW_CWS'!AU65)</f>
        <v>156159218.09999996</v>
      </c>
      <c r="AW77" s="121">
        <f>IF($D42="Y",'FIN-CASHFLOW_CWS'!AV60,'FIN-CASHFLOW_CWS'!AV65)</f>
        <v>156159218.09999996</v>
      </c>
      <c r="AX77" s="121">
        <f>IF($D42="Y",'FIN-CASHFLOW_CWS'!AW60,'FIN-CASHFLOW_CWS'!AW65)</f>
        <v>156159218.09999996</v>
      </c>
      <c r="AY77" s="121">
        <f>IF($D42="Y",'FIN-CASHFLOW_CWS'!AX60,'FIN-CASHFLOW_CWS'!AX65)</f>
        <v>156159218.09999996</v>
      </c>
      <c r="AZ77" s="121">
        <f>IF($D42="Y",'FIN-CASHFLOW_CWS'!AY60,'FIN-CASHFLOW_CWS'!AY65)</f>
        <v>156159218.09999996</v>
      </c>
      <c r="BA77" s="121">
        <f>IF($D42="Y",'FIN-CASHFLOW_CWS'!AZ60,'FIN-CASHFLOW_CWS'!AZ65)</f>
        <v>156159218.09999996</v>
      </c>
      <c r="BB77" s="121">
        <f>IF($D42="Y",'FIN-CASHFLOW_CWS'!BA60,'FIN-CASHFLOW_CWS'!BA65)</f>
        <v>156159218.09999996</v>
      </c>
      <c r="BC77" s="121">
        <f>IF($D42="Y",'FIN-CASHFLOW_CWS'!BB60,'FIN-CASHFLOW_CWS'!BB65)</f>
        <v>156159218.09999996</v>
      </c>
      <c r="BD77" s="121">
        <f>IF($D42="Y",'FIN-CASHFLOW_CWS'!BC60,'FIN-CASHFLOW_CWS'!BC65)</f>
        <v>156159218.09999996</v>
      </c>
      <c r="BE77" s="121">
        <f>IF($D42="Y",'FIN-CASHFLOW_CWS'!BD60,'FIN-CASHFLOW_CWS'!BD65)</f>
        <v>156159218.09999996</v>
      </c>
      <c r="BF77" s="121">
        <f>IF($D42="Y",'FIN-CASHFLOW_CWS'!BE60,'FIN-CASHFLOW_CWS'!BE65)</f>
        <v>156159218.09999996</v>
      </c>
      <c r="BG77" s="121">
        <f>IF($D42="Y",'FIN-CASHFLOW_CWS'!BF60,'FIN-CASHFLOW_CWS'!BF65)</f>
        <v>156159218.09999996</v>
      </c>
      <c r="BH77" s="121">
        <f>IF($D42="Y",'FIN-CASHFLOW_CWS'!BG60,'FIN-CASHFLOW_CWS'!BG65)</f>
        <v>156159218.09999996</v>
      </c>
      <c r="BI77" s="121">
        <f>IF($D42="Y",'FIN-CASHFLOW_CWS'!BH60,'FIN-CASHFLOW_CWS'!BH65)</f>
        <v>156159218.09999996</v>
      </c>
      <c r="BJ77" s="121">
        <f>IF($D42="Y",'FIN-CASHFLOW_CWS'!BI60,'FIN-CASHFLOW_CWS'!BI65)</f>
        <v>156159218.09999996</v>
      </c>
      <c r="BK77" s="121">
        <f>IF($D42="Y",'FIN-CASHFLOW_CWS'!BJ60,'FIN-CASHFLOW_CWS'!BJ65)</f>
        <v>156159218.09999996</v>
      </c>
      <c r="BL77" s="121">
        <f>IF($D42="Y",'FIN-CASHFLOW_CWS'!BK60,'FIN-CASHFLOW_CWS'!BK65)</f>
        <v>156159218.09999996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-123180667.89166668</v>
      </c>
      <c r="S78" s="121">
        <f t="shared" si="10"/>
        <v>-133851480.18333335</v>
      </c>
      <c r="T78" s="121">
        <f t="shared" si="10"/>
        <v>-144505737.47500002</v>
      </c>
      <c r="U78" s="121">
        <f t="shared" si="10"/>
        <v>-155179559.76666668</v>
      </c>
      <c r="V78" s="121">
        <f t="shared" si="10"/>
        <v>-165821412.05833334</v>
      </c>
      <c r="W78" s="121">
        <f t="shared" si="10"/>
        <v>-176451969.34999999</v>
      </c>
      <c r="X78" s="121">
        <f t="shared" si="10"/>
        <v>-186116398.30833334</v>
      </c>
      <c r="Y78" s="121">
        <f t="shared" si="10"/>
        <v>-195765177.26666668</v>
      </c>
      <c r="Z78" s="121">
        <f t="shared" si="10"/>
        <v>-205443096.22500002</v>
      </c>
      <c r="AA78" s="121">
        <f t="shared" si="10"/>
        <v>-215139530.18333337</v>
      </c>
      <c r="AB78" s="121">
        <f t="shared" si="10"/>
        <v>-224817449.14166671</v>
      </c>
      <c r="AC78" s="121">
        <f t="shared" si="10"/>
        <v>-234551928.10000005</v>
      </c>
      <c r="AD78" s="121" t="e">
        <f t="shared" si="10"/>
        <v>#VALUE!</v>
      </c>
      <c r="AE78" s="121" t="e">
        <f t="shared" si="10"/>
        <v>#VALUE!</v>
      </c>
      <c r="AF78" s="121" t="e">
        <f t="shared" si="10"/>
        <v>#VALUE!</v>
      </c>
      <c r="AG78" s="121" t="e">
        <f t="shared" si="10"/>
        <v>#VALUE!</v>
      </c>
      <c r="AH78" s="121" t="e">
        <f t="shared" si="10"/>
        <v>#VALUE!</v>
      </c>
      <c r="AI78" s="121" t="e">
        <f t="shared" si="10"/>
        <v>#VALUE!</v>
      </c>
      <c r="AJ78" s="121" t="e">
        <f t="shared" si="10"/>
        <v>#VALUE!</v>
      </c>
      <c r="AK78" s="121" t="e">
        <f t="shared" si="10"/>
        <v>#VALUE!</v>
      </c>
      <c r="AL78" s="121" t="e">
        <f t="shared" si="10"/>
        <v>#VALUE!</v>
      </c>
      <c r="AM78" s="121" t="e">
        <f t="shared" si="10"/>
        <v>#VALUE!</v>
      </c>
      <c r="AN78" s="121" t="e">
        <f t="shared" si="10"/>
        <v>#VALUE!</v>
      </c>
      <c r="AO78" s="121" t="e">
        <f t="shared" si="10"/>
        <v>#VALUE!</v>
      </c>
      <c r="AP78" s="121" t="e">
        <f t="shared" si="10"/>
        <v>#VALUE!</v>
      </c>
      <c r="AQ78" s="121" t="e">
        <f t="shared" si="10"/>
        <v>#VALUE!</v>
      </c>
      <c r="AR78" s="121" t="e">
        <f t="shared" si="10"/>
        <v>#VALUE!</v>
      </c>
      <c r="AS78" s="121" t="e">
        <f t="shared" si="10"/>
        <v>#VALUE!</v>
      </c>
      <c r="AT78" s="121" t="e">
        <f t="shared" si="10"/>
        <v>#VALUE!</v>
      </c>
      <c r="AU78" s="121" t="e">
        <f t="shared" si="10"/>
        <v>#VALUE!</v>
      </c>
      <c r="AV78" s="121" t="e">
        <f t="shared" si="10"/>
        <v>#VALUE!</v>
      </c>
      <c r="AW78" s="121" t="e">
        <f t="shared" si="10"/>
        <v>#VALUE!</v>
      </c>
      <c r="AX78" s="121" t="e">
        <f t="shared" si="10"/>
        <v>#VALUE!</v>
      </c>
      <c r="AY78" s="121" t="e">
        <f t="shared" si="10"/>
        <v>#VALUE!</v>
      </c>
      <c r="AZ78" s="121" t="e">
        <f t="shared" si="10"/>
        <v>#VALUE!</v>
      </c>
      <c r="BA78" s="121" t="e">
        <f t="shared" si="10"/>
        <v>#VALUE!</v>
      </c>
      <c r="BB78" s="121" t="e">
        <f t="shared" si="10"/>
        <v>#VALUE!</v>
      </c>
      <c r="BC78" s="121" t="e">
        <f t="shared" si="10"/>
        <v>#VALUE!</v>
      </c>
      <c r="BD78" s="121" t="e">
        <f t="shared" si="10"/>
        <v>#VALUE!</v>
      </c>
      <c r="BE78" s="121" t="e">
        <f t="shared" si="10"/>
        <v>#VALUE!</v>
      </c>
      <c r="BF78" s="121" t="e">
        <f t="shared" si="10"/>
        <v>#VALUE!</v>
      </c>
      <c r="BG78" s="121" t="e">
        <f t="shared" si="10"/>
        <v>#VALUE!</v>
      </c>
      <c r="BH78" s="121" t="e">
        <f t="shared" si="10"/>
        <v>#VALUE!</v>
      </c>
      <c r="BI78" s="121" t="e">
        <f t="shared" si="10"/>
        <v>#VALUE!</v>
      </c>
      <c r="BJ78" s="121" t="e">
        <f t="shared" si="10"/>
        <v>#VALUE!</v>
      </c>
      <c r="BK78" s="121" t="e">
        <f t="shared" si="10"/>
        <v>#VALUE!</v>
      </c>
      <c r="BL78" s="121" t="e">
        <f t="shared" si="10"/>
        <v>#VALUE!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-10738467.291666666</v>
      </c>
      <c r="R79" s="70">
        <f>'FIN-CASHFLOW_CWS'!Q35</f>
        <v>-10670812.291666666</v>
      </c>
      <c r="S79" s="70">
        <f>'FIN-CASHFLOW_CWS'!R35</f>
        <v>-10654257.291666666</v>
      </c>
      <c r="T79" s="70">
        <f>'FIN-CASHFLOW_CWS'!S35</f>
        <v>-10673822.291666666</v>
      </c>
      <c r="U79" s="70">
        <f>'FIN-CASHFLOW_CWS'!T35</f>
        <v>-10641852.291666666</v>
      </c>
      <c r="V79" s="70">
        <f>'FIN-CASHFLOW_CWS'!U35</f>
        <v>-10630557.291666666</v>
      </c>
      <c r="W79" s="70">
        <f>'FIN-CASHFLOW_CWS'!V35</f>
        <v>-9664428.958333334</v>
      </c>
      <c r="X79" s="70">
        <f>'FIN-CASHFLOW_CWS'!W35</f>
        <v>-9648778.958333334</v>
      </c>
      <c r="Y79" s="70">
        <f>'FIN-CASHFLOW_CWS'!X35</f>
        <v>-9677918.958333334</v>
      </c>
      <c r="Z79" s="70">
        <f>'FIN-CASHFLOW_CWS'!Y35</f>
        <v>-9696433.958333334</v>
      </c>
      <c r="AA79" s="70">
        <f>'FIN-CASHFLOW_CWS'!Z35</f>
        <v>-9677918.958333334</v>
      </c>
      <c r="AB79" s="70">
        <f>'FIN-CASHFLOW_CWS'!AA35</f>
        <v>-9734478.958333334</v>
      </c>
      <c r="AC79" s="70" t="e">
        <f>'FIN-CASHFLOW_CWS'!AB35</f>
        <v>#VALUE!</v>
      </c>
      <c r="AD79" s="70" t="e">
        <f>'FIN-CASHFLOW_CWS'!AC35</f>
        <v>#VALUE!</v>
      </c>
      <c r="AE79" s="70" t="e">
        <f>'FIN-CASHFLOW_CWS'!AD35</f>
        <v>#VALUE!</v>
      </c>
      <c r="AF79" s="70" t="e">
        <f>'FIN-CASHFLOW_CWS'!AE35</f>
        <v>#VALUE!</v>
      </c>
      <c r="AG79" s="70" t="e">
        <f>'FIN-CASHFLOW_CWS'!AF35</f>
        <v>#VALUE!</v>
      </c>
      <c r="AH79" s="70" t="e">
        <f>'FIN-CASHFLOW_CWS'!AG35</f>
        <v>#VALUE!</v>
      </c>
      <c r="AI79" s="70" t="e">
        <f>'FIN-CASHFLOW_CWS'!AH35</f>
        <v>#VALUE!</v>
      </c>
      <c r="AJ79" s="70" t="e">
        <f>'FIN-CASHFLOW_CWS'!AI35</f>
        <v>#VALUE!</v>
      </c>
      <c r="AK79" s="70" t="e">
        <f>'FIN-CASHFLOW_CWS'!AJ35</f>
        <v>#VALUE!</v>
      </c>
      <c r="AL79" s="70" t="e">
        <f>'FIN-CASHFLOW_CWS'!AK35</f>
        <v>#VALUE!</v>
      </c>
      <c r="AM79" s="70" t="e">
        <f>'FIN-CASHFLOW_CWS'!AL35</f>
        <v>#VALUE!</v>
      </c>
      <c r="AN79" s="70" t="e">
        <f>'FIN-CASHFLOW_CWS'!AM35</f>
        <v>#VALUE!</v>
      </c>
      <c r="AO79" s="70" t="e">
        <f>'FIN-CASHFLOW_CWS'!AN35</f>
        <v>#VALUE!</v>
      </c>
      <c r="AP79" s="70" t="e">
        <f>'FIN-CASHFLOW_CWS'!AO35</f>
        <v>#VALUE!</v>
      </c>
      <c r="AQ79" s="70" t="e">
        <f>'FIN-CASHFLOW_CWS'!AP35</f>
        <v>#VALUE!</v>
      </c>
      <c r="AR79" s="70" t="e">
        <f>'FIN-CASHFLOW_CWS'!AQ35</f>
        <v>#VALUE!</v>
      </c>
      <c r="AS79" s="70" t="e">
        <f>'FIN-CASHFLOW_CWS'!AR35</f>
        <v>#VALUE!</v>
      </c>
      <c r="AT79" s="70" t="e">
        <f>'FIN-CASHFLOW_CWS'!AS35</f>
        <v>#VALUE!</v>
      </c>
      <c r="AU79" s="70" t="e">
        <f>'FIN-CASHFLOW_CWS'!AT35</f>
        <v>#VALUE!</v>
      </c>
      <c r="AV79" s="70" t="e">
        <f>'FIN-CASHFLOW_CWS'!AU35</f>
        <v>#VALUE!</v>
      </c>
      <c r="AW79" s="70" t="e">
        <f>'FIN-CASHFLOW_CWS'!AV35</f>
        <v>#VALUE!</v>
      </c>
      <c r="AX79" s="70" t="e">
        <f>'FIN-CASHFLOW_CWS'!AW35</f>
        <v>#VALUE!</v>
      </c>
      <c r="AY79" s="70" t="e">
        <f>'FIN-CASHFLOW_CWS'!AX35</f>
        <v>#VALUE!</v>
      </c>
      <c r="AZ79" s="70" t="e">
        <f>'FIN-CASHFLOW_CWS'!AY35</f>
        <v>#VALUE!</v>
      </c>
      <c r="BA79" s="70" t="e">
        <f>'FIN-CASHFLOW_CWS'!AZ35</f>
        <v>#VALUE!</v>
      </c>
      <c r="BB79" s="70" t="e">
        <f>'FIN-CASHFLOW_CWS'!BA35</f>
        <v>#VALUE!</v>
      </c>
      <c r="BC79" s="70" t="e">
        <f>'FIN-CASHFLOW_CWS'!BB35</f>
        <v>#VALUE!</v>
      </c>
      <c r="BD79" s="70" t="e">
        <f>'FIN-CASHFLOW_CWS'!BC35</f>
        <v>#VALUE!</v>
      </c>
      <c r="BE79" s="70" t="e">
        <f>'FIN-CASHFLOW_CWS'!BD35</f>
        <v>#VALUE!</v>
      </c>
      <c r="BF79" s="70" t="e">
        <f>'FIN-CASHFLOW_CWS'!BE35</f>
        <v>#VALUE!</v>
      </c>
      <c r="BG79" s="70" t="e">
        <f>'FIN-CASHFLOW_CWS'!BF35</f>
        <v>#VALUE!</v>
      </c>
      <c r="BH79" s="70" t="e">
        <f>'FIN-CASHFLOW_CWS'!BG35</f>
        <v>#VALUE!</v>
      </c>
      <c r="BI79" s="70" t="e">
        <f>'FIN-CASHFLOW_CWS'!BH35</f>
        <v>#VALUE!</v>
      </c>
      <c r="BJ79" s="70" t="e">
        <f>'FIN-CASHFLOW_CWS'!BI35</f>
        <v>#VALUE!</v>
      </c>
      <c r="BK79" s="70" t="e">
        <f>'FIN-CASHFLOW_CWS'!BJ35</f>
        <v>#VALUE!</v>
      </c>
      <c r="BL79" s="70">
        <f>'FIN-CASHFLOW_CWS'!BK35</f>
        <v>-6882924.0229368499</v>
      </c>
    </row>
    <row r="80" spans="2:64" x14ac:dyDescent="0.15">
      <c r="B80" s="306" t="s">
        <v>1075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53073866.766666621</v>
      </c>
      <c r="P80" s="121">
        <f t="shared" si="11"/>
        <v>43717017.499999955</v>
      </c>
      <c r="Q80" s="121">
        <f t="shared" si="11"/>
        <v>32978550.208333291</v>
      </c>
      <c r="R80" s="121">
        <f t="shared" si="11"/>
        <v>22307737.916666619</v>
      </c>
      <c r="S80" s="121">
        <f t="shared" si="11"/>
        <v>11653480.624999946</v>
      </c>
      <c r="T80" s="121">
        <f t="shared" si="11"/>
        <v>979658.33333327435</v>
      </c>
      <c r="U80" s="121">
        <f t="shared" si="11"/>
        <v>-9662193.9583333824</v>
      </c>
      <c r="V80" s="121">
        <f t="shared" si="11"/>
        <v>-20292751.250000037</v>
      </c>
      <c r="W80" s="121">
        <f t="shared" si="11"/>
        <v>-29957180.208333366</v>
      </c>
      <c r="X80" s="121">
        <f t="shared" si="11"/>
        <v>-39605959.166666709</v>
      </c>
      <c r="Y80" s="121">
        <f t="shared" si="11"/>
        <v>-49283878.125000052</v>
      </c>
      <c r="Z80" s="121">
        <f t="shared" si="11"/>
        <v>-58980312.083333395</v>
      </c>
      <c r="AA80" s="121">
        <f t="shared" si="11"/>
        <v>-68658231.041666731</v>
      </c>
      <c r="AB80" s="121">
        <f t="shared" si="11"/>
        <v>-78392710.000000075</v>
      </c>
      <c r="AC80" s="121" t="e">
        <f t="shared" si="11"/>
        <v>#VALUE!</v>
      </c>
      <c r="AD80" s="121" t="e">
        <f t="shared" si="11"/>
        <v>#VALUE!</v>
      </c>
      <c r="AE80" s="121" t="e">
        <f t="shared" si="11"/>
        <v>#VALUE!</v>
      </c>
      <c r="AF80" s="121" t="e">
        <f t="shared" si="11"/>
        <v>#VALUE!</v>
      </c>
      <c r="AG80" s="121" t="e">
        <f t="shared" si="11"/>
        <v>#VALUE!</v>
      </c>
      <c r="AH80" s="121" t="e">
        <f t="shared" si="11"/>
        <v>#VALUE!</v>
      </c>
      <c r="AI80" s="121" t="e">
        <f t="shared" si="11"/>
        <v>#VALUE!</v>
      </c>
      <c r="AJ80" s="121" t="e">
        <f t="shared" si="11"/>
        <v>#VALUE!</v>
      </c>
      <c r="AK80" s="121" t="e">
        <f t="shared" si="11"/>
        <v>#VALUE!</v>
      </c>
      <c r="AL80" s="121" t="e">
        <f t="shared" si="11"/>
        <v>#VALUE!</v>
      </c>
      <c r="AM80" s="121" t="e">
        <f t="shared" si="11"/>
        <v>#VALUE!</v>
      </c>
      <c r="AN80" s="121" t="e">
        <f t="shared" si="11"/>
        <v>#VALUE!</v>
      </c>
      <c r="AO80" s="121" t="e">
        <f t="shared" si="11"/>
        <v>#VALUE!</v>
      </c>
      <c r="AP80" s="121" t="e">
        <f t="shared" si="11"/>
        <v>#VALUE!</v>
      </c>
      <c r="AQ80" s="121" t="e">
        <f t="shared" si="11"/>
        <v>#VALUE!</v>
      </c>
      <c r="AR80" s="121" t="e">
        <f t="shared" si="11"/>
        <v>#VALUE!</v>
      </c>
      <c r="AS80" s="121" t="e">
        <f t="shared" si="11"/>
        <v>#VALUE!</v>
      </c>
      <c r="AT80" s="121" t="e">
        <f t="shared" si="11"/>
        <v>#VALUE!</v>
      </c>
      <c r="AU80" s="121" t="e">
        <f t="shared" si="11"/>
        <v>#VALUE!</v>
      </c>
      <c r="AV80" s="121" t="e">
        <f t="shared" si="11"/>
        <v>#VALUE!</v>
      </c>
      <c r="AW80" s="121" t="e">
        <f t="shared" si="11"/>
        <v>#VALUE!</v>
      </c>
      <c r="AX80" s="121" t="e">
        <f t="shared" si="11"/>
        <v>#VALUE!</v>
      </c>
      <c r="AY80" s="121" t="e">
        <f t="shared" si="11"/>
        <v>#VALUE!</v>
      </c>
      <c r="AZ80" s="121" t="e">
        <f t="shared" si="11"/>
        <v>#VALUE!</v>
      </c>
      <c r="BA80" s="121" t="e">
        <f t="shared" si="11"/>
        <v>#VALUE!</v>
      </c>
      <c r="BB80" s="121" t="e">
        <f t="shared" si="11"/>
        <v>#VALUE!</v>
      </c>
      <c r="BC80" s="121" t="e">
        <f t="shared" si="11"/>
        <v>#VALUE!</v>
      </c>
      <c r="BD80" s="121" t="e">
        <f t="shared" si="11"/>
        <v>#VALUE!</v>
      </c>
      <c r="BE80" s="121" t="e">
        <f t="shared" si="11"/>
        <v>#VALUE!</v>
      </c>
      <c r="BF80" s="121" t="e">
        <f t="shared" si="11"/>
        <v>#VALUE!</v>
      </c>
      <c r="BG80" s="121" t="e">
        <f t="shared" si="11"/>
        <v>#VALUE!</v>
      </c>
      <c r="BH80" s="121" t="e">
        <f t="shared" si="11"/>
        <v>#VALUE!</v>
      </c>
      <c r="BI80" s="121" t="e">
        <f t="shared" si="11"/>
        <v>#VALUE!</v>
      </c>
      <c r="BJ80" s="121" t="e">
        <f t="shared" si="11"/>
        <v>#VALUE!</v>
      </c>
      <c r="BK80" s="121" t="e">
        <f t="shared" si="11"/>
        <v>#VALUE!</v>
      </c>
      <c r="BL80" s="121" t="e">
        <f t="shared" si="11"/>
        <v>#VALUE!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9804636.6333333123</v>
      </c>
      <c r="O82" s="121">
        <f t="shared" si="12"/>
        <v>53577866.766666621</v>
      </c>
      <c r="P82" s="121">
        <f t="shared" si="12"/>
        <v>44377017.499999955</v>
      </c>
      <c r="Q82" s="121">
        <f t="shared" si="12"/>
        <v>33674550.208333291</v>
      </c>
      <c r="R82" s="121">
        <f t="shared" si="12"/>
        <v>23039737.916666619</v>
      </c>
      <c r="S82" s="121">
        <f t="shared" si="12"/>
        <v>12457480.624999946</v>
      </c>
      <c r="T82" s="121">
        <f t="shared" si="12"/>
        <v>1747658.3333332743</v>
      </c>
      <c r="U82" s="121">
        <f t="shared" si="12"/>
        <v>-8930193.9583333824</v>
      </c>
      <c r="V82" s="121">
        <f t="shared" si="12"/>
        <v>-19596751.250000037</v>
      </c>
      <c r="W82" s="121">
        <f t="shared" si="12"/>
        <v>-29333180.208333366</v>
      </c>
      <c r="X82" s="121">
        <f t="shared" si="12"/>
        <v>-38981959.166666709</v>
      </c>
      <c r="Y82" s="121">
        <f t="shared" si="12"/>
        <v>-48779878.125000052</v>
      </c>
      <c r="Z82" s="121">
        <f t="shared" si="12"/>
        <v>-58440312.083333395</v>
      </c>
      <c r="AA82" s="121">
        <f t="shared" si="12"/>
        <v>-67746231.041666731</v>
      </c>
      <c r="AB82" s="121">
        <f t="shared" si="12"/>
        <v>-77192710.000000075</v>
      </c>
      <c r="AC82" s="121" t="e">
        <f t="shared" si="12"/>
        <v>#VALUE!</v>
      </c>
      <c r="AD82" s="121" t="e">
        <f t="shared" si="12"/>
        <v>#VALUE!</v>
      </c>
      <c r="AE82" s="121" t="e">
        <f t="shared" si="12"/>
        <v>#VALUE!</v>
      </c>
      <c r="AF82" s="121" t="e">
        <f t="shared" si="12"/>
        <v>#VALUE!</v>
      </c>
      <c r="AG82" s="121" t="e">
        <f t="shared" si="12"/>
        <v>#VALUE!</v>
      </c>
      <c r="AH82" s="121" t="e">
        <f t="shared" si="12"/>
        <v>#VALUE!</v>
      </c>
      <c r="AI82" s="121" t="e">
        <f t="shared" si="12"/>
        <v>#VALUE!</v>
      </c>
      <c r="AJ82" s="121" t="e">
        <f t="shared" ref="AJ82:BL82" si="13">AJ80+AJ74</f>
        <v>#VALUE!</v>
      </c>
      <c r="AK82" s="121" t="e">
        <f t="shared" si="13"/>
        <v>#VALUE!</v>
      </c>
      <c r="AL82" s="121" t="e">
        <f t="shared" si="13"/>
        <v>#VALUE!</v>
      </c>
      <c r="AM82" s="121" t="e">
        <f t="shared" si="13"/>
        <v>#VALUE!</v>
      </c>
      <c r="AN82" s="121" t="e">
        <f t="shared" si="13"/>
        <v>#VALUE!</v>
      </c>
      <c r="AO82" s="121" t="e">
        <f t="shared" si="13"/>
        <v>#VALUE!</v>
      </c>
      <c r="AP82" s="121" t="e">
        <f t="shared" si="13"/>
        <v>#VALUE!</v>
      </c>
      <c r="AQ82" s="121" t="e">
        <f t="shared" si="13"/>
        <v>#VALUE!</v>
      </c>
      <c r="AR82" s="121" t="e">
        <f t="shared" si="13"/>
        <v>#VALUE!</v>
      </c>
      <c r="AS82" s="121" t="e">
        <f t="shared" si="13"/>
        <v>#VALUE!</v>
      </c>
      <c r="AT82" s="121" t="e">
        <f t="shared" si="13"/>
        <v>#VALUE!</v>
      </c>
      <c r="AU82" s="121" t="e">
        <f t="shared" si="13"/>
        <v>#VALUE!</v>
      </c>
      <c r="AV82" s="121" t="e">
        <f t="shared" si="13"/>
        <v>#VALUE!</v>
      </c>
      <c r="AW82" s="121" t="e">
        <f t="shared" si="13"/>
        <v>#VALUE!</v>
      </c>
      <c r="AX82" s="121" t="e">
        <f t="shared" si="13"/>
        <v>#VALUE!</v>
      </c>
      <c r="AY82" s="121" t="e">
        <f t="shared" si="13"/>
        <v>#VALUE!</v>
      </c>
      <c r="AZ82" s="121" t="e">
        <f t="shared" si="13"/>
        <v>#VALUE!</v>
      </c>
      <c r="BA82" s="121" t="e">
        <f t="shared" si="13"/>
        <v>#VALUE!</v>
      </c>
      <c r="BB82" s="121" t="e">
        <f t="shared" si="13"/>
        <v>#VALUE!</v>
      </c>
      <c r="BC82" s="121" t="e">
        <f t="shared" si="13"/>
        <v>#VALUE!</v>
      </c>
      <c r="BD82" s="121" t="e">
        <f t="shared" si="13"/>
        <v>#VALUE!</v>
      </c>
      <c r="BE82" s="121" t="e">
        <f t="shared" si="13"/>
        <v>#VALUE!</v>
      </c>
      <c r="BF82" s="121" t="e">
        <f t="shared" si="13"/>
        <v>#VALUE!</v>
      </c>
      <c r="BG82" s="121" t="e">
        <f t="shared" si="13"/>
        <v>#VALUE!</v>
      </c>
      <c r="BH82" s="121" t="e">
        <f t="shared" si="13"/>
        <v>#VALUE!</v>
      </c>
      <c r="BI82" s="121" t="e">
        <f t="shared" si="13"/>
        <v>#VALUE!</v>
      </c>
      <c r="BJ82" s="121" t="e">
        <f t="shared" si="13"/>
        <v>#VALUE!</v>
      </c>
      <c r="BK82" s="121" t="e">
        <f t="shared" si="13"/>
        <v>#VALUE!</v>
      </c>
      <c r="BL82" s="121" t="e">
        <f t="shared" si="13"/>
        <v>#VALUE!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 t="e">
        <f>'FIN-VALUE_CWS'!D34</f>
        <v>#VALUE!</v>
      </c>
      <c r="E4" s="121">
        <f>'FIN-VALUE_CWS'!E34</f>
        <v>56128928.199999981</v>
      </c>
      <c r="G4" s="245" t="e">
        <f>'FIN-VALUE_CWS'!F34</f>
        <v>#VALUE!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 t="e">
        <f>'FIN-VALUE_CWS'!D35</f>
        <v>#VALUE!</v>
      </c>
      <c r="E5" s="121">
        <f>'FIN-VALUE_CWS'!E35</f>
        <v>52834690.099999979</v>
      </c>
      <c r="G5" s="245" t="e">
        <f>'FIN-VALUE_CWS'!F35</f>
        <v>#VALUE!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 t="e">
        <f>'FIN-VALUE_CWS'!D36</f>
        <v>#VALUE!</v>
      </c>
      <c r="E6" s="121">
        <f>'FIN-VALUE_CWS'!E36</f>
        <v>0</v>
      </c>
      <c r="G6" s="245" t="e">
        <f>'FIN-VALUE_CWS'!F36</f>
        <v>#VALUE!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3" t="s">
        <v>35</v>
      </c>
      <c r="E1" s="373"/>
      <c r="F1" s="373"/>
      <c r="G1" s="373"/>
      <c r="H1" s="373"/>
      <c r="I1" s="373"/>
      <c r="J1" s="373"/>
      <c r="K1" s="373"/>
      <c r="L1" s="373"/>
      <c r="M1" s="373"/>
      <c r="N1" s="373"/>
      <c r="O1" s="373"/>
      <c r="P1" s="373" t="s">
        <v>36</v>
      </c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  <c r="AB1" s="373" t="s">
        <v>37</v>
      </c>
      <c r="AC1" s="373"/>
      <c r="AD1" s="373"/>
      <c r="AE1" s="373"/>
      <c r="AF1" s="373"/>
      <c r="AG1" s="373"/>
      <c r="AH1" s="373"/>
      <c r="AI1" s="373"/>
      <c r="AJ1" s="373"/>
      <c r="AK1" s="373"/>
      <c r="AL1" s="373"/>
      <c r="AM1" s="373"/>
      <c r="AN1" s="373" t="s">
        <v>38</v>
      </c>
      <c r="AO1" s="373"/>
      <c r="AP1" s="373"/>
      <c r="AQ1" s="373"/>
      <c r="AR1" s="373"/>
      <c r="AS1" s="373"/>
      <c r="AT1" s="373"/>
      <c r="AU1" s="373"/>
      <c r="AV1" s="373"/>
      <c r="AW1" s="373"/>
      <c r="AX1" s="373"/>
      <c r="AY1" s="373"/>
      <c r="AZ1" s="373" t="s">
        <v>39</v>
      </c>
      <c r="BA1" s="373"/>
      <c r="BB1" s="373"/>
      <c r="BC1" s="373"/>
      <c r="BD1" s="373"/>
      <c r="BE1" s="373"/>
      <c r="BF1" s="373"/>
      <c r="BG1" s="373"/>
      <c r="BH1" s="373"/>
      <c r="BI1" s="373"/>
      <c r="BJ1" s="373"/>
      <c r="BK1" s="373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-9469517.5999999996</v>
      </c>
      <c r="P6" s="121">
        <f>'FIN-CASHFLOW_CWS'!P67</f>
        <v>-11065205.625</v>
      </c>
      <c r="Q6" s="121">
        <f>'FIN-CASHFLOW_CWS'!Q67</f>
        <v>-10885170.625</v>
      </c>
      <c r="R6" s="121">
        <f>'FIN-CASHFLOW_CWS'!R67</f>
        <v>-10706615.625</v>
      </c>
      <c r="S6" s="121">
        <f>'FIN-CASHFLOW_CWS'!S67</f>
        <v>-10708180.625</v>
      </c>
      <c r="T6" s="121">
        <f>'FIN-CASHFLOW_CWS'!T67</f>
        <v>-10730210.625</v>
      </c>
      <c r="U6" s="121">
        <f>'FIN-CASHFLOW_CWS'!U67</f>
        <v>-10610915.625</v>
      </c>
      <c r="V6" s="121">
        <f>'FIN-CASHFLOW_CWS'!V67</f>
        <v>-9597670.625</v>
      </c>
      <c r="W6" s="121">
        <f>'FIN-CASHFLOW_CWS'!W67</f>
        <v>-9629020.625</v>
      </c>
      <c r="X6" s="121">
        <f>'FIN-CASHFLOW_CWS'!X67</f>
        <v>-9568160.625</v>
      </c>
      <c r="Y6" s="121">
        <f>'FIN-CASHFLOW_CWS'!Y67</f>
        <v>-9694675.625</v>
      </c>
      <c r="Z6" s="121">
        <f>'FIN-CASHFLOW_CWS'!Z67</f>
        <v>-9556160.625</v>
      </c>
      <c r="AA6" s="121">
        <f>'FIN-CASHFLOW_CWS'!AA67</f>
        <v>-9708720.625</v>
      </c>
      <c r="AB6" s="121" t="e">
        <f>'FIN-CASHFLOW_CWS'!AB67</f>
        <v>#VALUE!</v>
      </c>
      <c r="AC6" s="121" t="e">
        <f>'FIN-CASHFLOW_CWS'!AC67</f>
        <v>#VALUE!</v>
      </c>
      <c r="AD6" s="121" t="e">
        <f>'FIN-CASHFLOW_CWS'!AD67</f>
        <v>#VALUE!</v>
      </c>
      <c r="AE6" s="121" t="e">
        <f>'FIN-CASHFLOW_CWS'!AE67</f>
        <v>#VALUE!</v>
      </c>
      <c r="AF6" s="121" t="e">
        <f>'FIN-CASHFLOW_CWS'!AF67</f>
        <v>#VALUE!</v>
      </c>
      <c r="AG6" s="121" t="e">
        <f>'FIN-CASHFLOW_CWS'!AG67</f>
        <v>#VALUE!</v>
      </c>
      <c r="AH6" s="121" t="e">
        <f>'FIN-CASHFLOW_CWS'!AH67</f>
        <v>#VALUE!</v>
      </c>
      <c r="AI6" s="121" t="e">
        <f>'FIN-CASHFLOW_CWS'!AI67</f>
        <v>#VALUE!</v>
      </c>
      <c r="AJ6" s="121" t="e">
        <f>'FIN-CASHFLOW_CWS'!AJ67</f>
        <v>#VALUE!</v>
      </c>
      <c r="AK6" s="121" t="e">
        <f>'FIN-CASHFLOW_CWS'!AK67</f>
        <v>#VALUE!</v>
      </c>
      <c r="AL6" s="121" t="e">
        <f>'FIN-CASHFLOW_CWS'!AL67</f>
        <v>#VALUE!</v>
      </c>
      <c r="AM6" s="121" t="e">
        <f>'FIN-CASHFLOW_CWS'!AM67</f>
        <v>#VALUE!</v>
      </c>
      <c r="AN6" s="121" t="e">
        <f>'FIN-CASHFLOW_CWS'!AN67</f>
        <v>#VALUE!</v>
      </c>
      <c r="AO6" s="121" t="e">
        <f>'FIN-CASHFLOW_CWS'!AO67</f>
        <v>#VALUE!</v>
      </c>
      <c r="AP6" s="121" t="e">
        <f>'FIN-CASHFLOW_CWS'!AP67</f>
        <v>#VALUE!</v>
      </c>
      <c r="AQ6" s="121" t="e">
        <f>'FIN-CASHFLOW_CWS'!AQ67</f>
        <v>#VALUE!</v>
      </c>
      <c r="AR6" s="121" t="e">
        <f>'FIN-CASHFLOW_CWS'!AR67</f>
        <v>#VALUE!</v>
      </c>
      <c r="AS6" s="121" t="e">
        <f>'FIN-CASHFLOW_CWS'!AS67</f>
        <v>#VALUE!</v>
      </c>
      <c r="AT6" s="121" t="e">
        <f>'FIN-CASHFLOW_CWS'!AT67</f>
        <v>#VALUE!</v>
      </c>
      <c r="AU6" s="121" t="e">
        <f>'FIN-CASHFLOW_CWS'!AU67</f>
        <v>#VALUE!</v>
      </c>
      <c r="AV6" s="121" t="e">
        <f>'FIN-CASHFLOW_CWS'!AV67</f>
        <v>#VALUE!</v>
      </c>
      <c r="AW6" s="121" t="e">
        <f>'FIN-CASHFLOW_CWS'!AW67</f>
        <v>#VALUE!</v>
      </c>
      <c r="AX6" s="121" t="e">
        <f>'FIN-CASHFLOW_CWS'!AX67</f>
        <v>#VALUE!</v>
      </c>
      <c r="AY6" s="121" t="e">
        <f>'FIN-CASHFLOW_CWS'!AY67</f>
        <v>#VALUE!</v>
      </c>
      <c r="AZ6" s="121" t="e">
        <f>'FIN-CASHFLOW_CWS'!AZ67</f>
        <v>#VALUE!</v>
      </c>
      <c r="BA6" s="121" t="e">
        <f>'FIN-CASHFLOW_CWS'!BA67</f>
        <v>#VALUE!</v>
      </c>
      <c r="BB6" s="121" t="e">
        <f>'FIN-CASHFLOW_CWS'!BB67</f>
        <v>#VALUE!</v>
      </c>
      <c r="BC6" s="121" t="e">
        <f>'FIN-CASHFLOW_CWS'!BC67</f>
        <v>#VALUE!</v>
      </c>
      <c r="BD6" s="121" t="e">
        <f>'FIN-CASHFLOW_CWS'!BD67</f>
        <v>#VALUE!</v>
      </c>
      <c r="BE6" s="121" t="e">
        <f>'FIN-CASHFLOW_CWS'!BE67</f>
        <v>#VALUE!</v>
      </c>
      <c r="BF6" s="121" t="e">
        <f>'FIN-CASHFLOW_CWS'!BF67</f>
        <v>#VALUE!</v>
      </c>
      <c r="BG6" s="121" t="e">
        <f>'FIN-CASHFLOW_CWS'!BG67</f>
        <v>#VALUE!</v>
      </c>
      <c r="BH6" s="121" t="e">
        <f>'FIN-CASHFLOW_CWS'!BH67</f>
        <v>#VALUE!</v>
      </c>
      <c r="BI6" s="121" t="e">
        <f>'FIN-CASHFLOW_CWS'!BI67</f>
        <v>#VALUE!</v>
      </c>
      <c r="BJ6" s="121" t="e">
        <f>'FIN-CASHFLOW_CWS'!BJ67</f>
        <v>#VALUE!</v>
      </c>
      <c r="BK6" s="121">
        <f>'FIN-CASHFLOW_CWS'!BK67</f>
        <v>-2638203.1896035168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-112794045.59999998</v>
      </c>
      <c r="Q8" s="121">
        <f>'FIN-CASHFLOW_CWS'!Q69</f>
        <v>-123859251.22499998</v>
      </c>
      <c r="R8" s="121">
        <f>'FIN-CASHFLOW_CWS'!R69</f>
        <v>-134744421.84999996</v>
      </c>
      <c r="S8" s="121">
        <f>'FIN-CASHFLOW_CWS'!S69</f>
        <v>-145451037.47499996</v>
      </c>
      <c r="T8" s="121">
        <f>'FIN-CASHFLOW_CWS'!T69</f>
        <v>-156159218.09999996</v>
      </c>
      <c r="U8" s="121">
        <f>'FIN-CASHFLOW_CWS'!U69</f>
        <v>-166889428.72499996</v>
      </c>
      <c r="V8" s="121">
        <f>'FIN-CASHFLOW_CWS'!V69</f>
        <v>-177500344.34999996</v>
      </c>
      <c r="W8" s="121">
        <f>'FIN-CASHFLOW_CWS'!W69</f>
        <v>-187098014.97499996</v>
      </c>
      <c r="X8" s="121">
        <f>'FIN-CASHFLOW_CWS'!X69</f>
        <v>-196727035.59999996</v>
      </c>
      <c r="Y8" s="121">
        <f>'FIN-CASHFLOW_CWS'!Y69</f>
        <v>-206295196.22499996</v>
      </c>
      <c r="Z8" s="121">
        <f>'FIN-CASHFLOW_CWS'!Z69</f>
        <v>-215989871.84999996</v>
      </c>
      <c r="AA8" s="121">
        <f>'FIN-CASHFLOW_CWS'!AA69</f>
        <v>-225546032.47499996</v>
      </c>
      <c r="AB8" s="121">
        <f>'FIN-CASHFLOW_CWS'!AB69</f>
        <v>-235254753.09999996</v>
      </c>
      <c r="AC8" s="121" t="e">
        <f>'FIN-CASHFLOW_CWS'!AC69</f>
        <v>#VALUE!</v>
      </c>
      <c r="AD8" s="121" t="e">
        <f>'FIN-CASHFLOW_CWS'!AD69</f>
        <v>#VALUE!</v>
      </c>
      <c r="AE8" s="121" t="e">
        <f>'FIN-CASHFLOW_CWS'!AE69</f>
        <v>#VALUE!</v>
      </c>
      <c r="AF8" s="121" t="e">
        <f>'FIN-CASHFLOW_CWS'!AF69</f>
        <v>#VALUE!</v>
      </c>
      <c r="AG8" s="121" t="e">
        <f>'FIN-CASHFLOW_CWS'!AG69</f>
        <v>#VALUE!</v>
      </c>
      <c r="AH8" s="121" t="e">
        <f>'FIN-CASHFLOW_CWS'!AH69</f>
        <v>#VALUE!</v>
      </c>
      <c r="AI8" s="121" t="e">
        <f>'FIN-CASHFLOW_CWS'!AI69</f>
        <v>#VALUE!</v>
      </c>
      <c r="AJ8" s="121" t="e">
        <f>'FIN-CASHFLOW_CWS'!AJ69</f>
        <v>#VALUE!</v>
      </c>
      <c r="AK8" s="121" t="e">
        <f>'FIN-CASHFLOW_CWS'!AK69</f>
        <v>#VALUE!</v>
      </c>
      <c r="AL8" s="121" t="e">
        <f>'FIN-CASHFLOW_CWS'!AL69</f>
        <v>#VALUE!</v>
      </c>
      <c r="AM8" s="121" t="e">
        <f>'FIN-CASHFLOW_CWS'!AM69</f>
        <v>#VALUE!</v>
      </c>
      <c r="AN8" s="121" t="e">
        <f>'FIN-CASHFLOW_CWS'!AN69</f>
        <v>#VALUE!</v>
      </c>
      <c r="AO8" s="121" t="e">
        <f>'FIN-CASHFLOW_CWS'!AO69</f>
        <v>#VALUE!</v>
      </c>
      <c r="AP8" s="121" t="e">
        <f>'FIN-CASHFLOW_CWS'!AP69</f>
        <v>#VALUE!</v>
      </c>
      <c r="AQ8" s="121" t="e">
        <f>'FIN-CASHFLOW_CWS'!AQ69</f>
        <v>#VALUE!</v>
      </c>
      <c r="AR8" s="121" t="e">
        <f>'FIN-CASHFLOW_CWS'!AR69</f>
        <v>#VALUE!</v>
      </c>
      <c r="AS8" s="121" t="e">
        <f>'FIN-CASHFLOW_CWS'!AS69</f>
        <v>#VALUE!</v>
      </c>
      <c r="AT8" s="121" t="e">
        <f>'FIN-CASHFLOW_CWS'!AT69</f>
        <v>#VALUE!</v>
      </c>
      <c r="AU8" s="121" t="e">
        <f>'FIN-CASHFLOW_CWS'!AU69</f>
        <v>#VALUE!</v>
      </c>
      <c r="AV8" s="121" t="e">
        <f>'FIN-CASHFLOW_CWS'!AV69</f>
        <v>#VALUE!</v>
      </c>
      <c r="AW8" s="121" t="e">
        <f>'FIN-CASHFLOW_CWS'!AW69</f>
        <v>#VALUE!</v>
      </c>
      <c r="AX8" s="121" t="e">
        <f>'FIN-CASHFLOW_CWS'!AX69</f>
        <v>#VALUE!</v>
      </c>
      <c r="AY8" s="121" t="e">
        <f>'FIN-CASHFLOW_CWS'!AY69</f>
        <v>#VALUE!</v>
      </c>
      <c r="AZ8" s="121" t="e">
        <f>'FIN-CASHFLOW_CWS'!AZ69</f>
        <v>#VALUE!</v>
      </c>
      <c r="BA8" s="121" t="e">
        <f>'FIN-CASHFLOW_CWS'!BA69</f>
        <v>#VALUE!</v>
      </c>
      <c r="BB8" s="121" t="e">
        <f>'FIN-CASHFLOW_CWS'!BB69</f>
        <v>#VALUE!</v>
      </c>
      <c r="BC8" s="121" t="e">
        <f>'FIN-CASHFLOW_CWS'!BC69</f>
        <v>#VALUE!</v>
      </c>
      <c r="BD8" s="121" t="e">
        <f>'FIN-CASHFLOW_CWS'!BD69</f>
        <v>#VALUE!</v>
      </c>
      <c r="BE8" s="121" t="e">
        <f>'FIN-CASHFLOW_CWS'!BE69</f>
        <v>#VALUE!</v>
      </c>
      <c r="BF8" s="121" t="e">
        <f>'FIN-CASHFLOW_CWS'!BF69</f>
        <v>#VALUE!</v>
      </c>
      <c r="BG8" s="121" t="e">
        <f>'FIN-CASHFLOW_CWS'!BG69</f>
        <v>#VALUE!</v>
      </c>
      <c r="BH8" s="121" t="e">
        <f>'FIN-CASHFLOW_CWS'!BH69</f>
        <v>#VALUE!</v>
      </c>
      <c r="BI8" s="121" t="e">
        <f>'FIN-CASHFLOW_CWS'!BI69</f>
        <v>#VALUE!</v>
      </c>
      <c r="BJ8" s="121" t="e">
        <f>'FIN-CASHFLOW_CWS'!BJ69</f>
        <v>#VALUE!</v>
      </c>
      <c r="BK8" s="121" t="e">
        <f>'FIN-CASHFLOW_CWS'!BK69</f>
        <v>#VALUE!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-112794045.59999998</v>
      </c>
      <c r="P9" s="121">
        <f>'FIN-CASHFLOW_CWS'!P70</f>
        <v>-123859251.22499998</v>
      </c>
      <c r="Q9" s="121">
        <f>'FIN-CASHFLOW_CWS'!Q70</f>
        <v>-134744421.84999996</v>
      </c>
      <c r="R9" s="121">
        <f>'FIN-CASHFLOW_CWS'!R70</f>
        <v>-145451037.47499996</v>
      </c>
      <c r="S9" s="121">
        <f>'FIN-CASHFLOW_CWS'!S70</f>
        <v>-156159218.09999996</v>
      </c>
      <c r="T9" s="121">
        <f>'FIN-CASHFLOW_CWS'!T70</f>
        <v>-166889428.72499996</v>
      </c>
      <c r="U9" s="121">
        <f>'FIN-CASHFLOW_CWS'!U70</f>
        <v>-177500344.34999996</v>
      </c>
      <c r="V9" s="121">
        <f>'FIN-CASHFLOW_CWS'!V70</f>
        <v>-187098014.97499996</v>
      </c>
      <c r="W9" s="121">
        <f>'FIN-CASHFLOW_CWS'!W70</f>
        <v>-196727035.59999996</v>
      </c>
      <c r="X9" s="121">
        <f>'FIN-CASHFLOW_CWS'!X70</f>
        <v>-206295196.22499996</v>
      </c>
      <c r="Y9" s="121">
        <f>'FIN-CASHFLOW_CWS'!Y70</f>
        <v>-215989871.84999996</v>
      </c>
      <c r="Z9" s="121">
        <f>'FIN-CASHFLOW_CWS'!Z70</f>
        <v>-225546032.47499996</v>
      </c>
      <c r="AA9" s="121">
        <f>'FIN-CASHFLOW_CWS'!AA70</f>
        <v>-235254753.09999996</v>
      </c>
      <c r="AB9" s="121" t="e">
        <f>'FIN-CASHFLOW_CWS'!AB70</f>
        <v>#VALUE!</v>
      </c>
      <c r="AC9" s="121" t="e">
        <f>'FIN-CASHFLOW_CWS'!AC70</f>
        <v>#VALUE!</v>
      </c>
      <c r="AD9" s="121" t="e">
        <f>'FIN-CASHFLOW_CWS'!AD70</f>
        <v>#VALUE!</v>
      </c>
      <c r="AE9" s="121" t="e">
        <f>'FIN-CASHFLOW_CWS'!AE70</f>
        <v>#VALUE!</v>
      </c>
      <c r="AF9" s="121" t="e">
        <f>'FIN-CASHFLOW_CWS'!AF70</f>
        <v>#VALUE!</v>
      </c>
      <c r="AG9" s="121" t="e">
        <f>'FIN-CASHFLOW_CWS'!AG70</f>
        <v>#VALUE!</v>
      </c>
      <c r="AH9" s="121" t="e">
        <f>'FIN-CASHFLOW_CWS'!AH70</f>
        <v>#VALUE!</v>
      </c>
      <c r="AI9" s="121" t="e">
        <f>'FIN-CASHFLOW_CWS'!AI70</f>
        <v>#VALUE!</v>
      </c>
      <c r="AJ9" s="121" t="e">
        <f>'FIN-CASHFLOW_CWS'!AJ70</f>
        <v>#VALUE!</v>
      </c>
      <c r="AK9" s="121" t="e">
        <f>'FIN-CASHFLOW_CWS'!AK70</f>
        <v>#VALUE!</v>
      </c>
      <c r="AL9" s="121" t="e">
        <f>'FIN-CASHFLOW_CWS'!AL70</f>
        <v>#VALUE!</v>
      </c>
      <c r="AM9" s="121" t="e">
        <f>'FIN-CASHFLOW_CWS'!AM70</f>
        <v>#VALUE!</v>
      </c>
      <c r="AN9" s="121" t="e">
        <f>'FIN-CASHFLOW_CWS'!AN70</f>
        <v>#VALUE!</v>
      </c>
      <c r="AO9" s="121" t="e">
        <f>'FIN-CASHFLOW_CWS'!AO70</f>
        <v>#VALUE!</v>
      </c>
      <c r="AP9" s="121" t="e">
        <f>'FIN-CASHFLOW_CWS'!AP70</f>
        <v>#VALUE!</v>
      </c>
      <c r="AQ9" s="121" t="e">
        <f>'FIN-CASHFLOW_CWS'!AQ70</f>
        <v>#VALUE!</v>
      </c>
      <c r="AR9" s="121" t="e">
        <f>'FIN-CASHFLOW_CWS'!AR70</f>
        <v>#VALUE!</v>
      </c>
      <c r="AS9" s="121" t="e">
        <f>'FIN-CASHFLOW_CWS'!AS70</f>
        <v>#VALUE!</v>
      </c>
      <c r="AT9" s="121" t="e">
        <f>'FIN-CASHFLOW_CWS'!AT70</f>
        <v>#VALUE!</v>
      </c>
      <c r="AU9" s="121" t="e">
        <f>'FIN-CASHFLOW_CWS'!AU70</f>
        <v>#VALUE!</v>
      </c>
      <c r="AV9" s="121" t="e">
        <f>'FIN-CASHFLOW_CWS'!AV70</f>
        <v>#VALUE!</v>
      </c>
      <c r="AW9" s="121" t="e">
        <f>'FIN-CASHFLOW_CWS'!AW70</f>
        <v>#VALUE!</v>
      </c>
      <c r="AX9" s="121" t="e">
        <f>'FIN-CASHFLOW_CWS'!AX70</f>
        <v>#VALUE!</v>
      </c>
      <c r="AY9" s="121" t="e">
        <f>'FIN-CASHFLOW_CWS'!AY70</f>
        <v>#VALUE!</v>
      </c>
      <c r="AZ9" s="121" t="e">
        <f>'FIN-CASHFLOW_CWS'!AZ70</f>
        <v>#VALUE!</v>
      </c>
      <c r="BA9" s="121" t="e">
        <f>'FIN-CASHFLOW_CWS'!BA70</f>
        <v>#VALUE!</v>
      </c>
      <c r="BB9" s="121" t="e">
        <f>'FIN-CASHFLOW_CWS'!BB70</f>
        <v>#VALUE!</v>
      </c>
      <c r="BC9" s="121" t="e">
        <f>'FIN-CASHFLOW_CWS'!BC70</f>
        <v>#VALUE!</v>
      </c>
      <c r="BD9" s="121" t="e">
        <f>'FIN-CASHFLOW_CWS'!BD70</f>
        <v>#VALUE!</v>
      </c>
      <c r="BE9" s="121" t="e">
        <f>'FIN-CASHFLOW_CWS'!BE70</f>
        <v>#VALUE!</v>
      </c>
      <c r="BF9" s="121" t="e">
        <f>'FIN-CASHFLOW_CWS'!BF70</f>
        <v>#VALUE!</v>
      </c>
      <c r="BG9" s="121" t="e">
        <f>'FIN-CASHFLOW_CWS'!BG70</f>
        <v>#VALUE!</v>
      </c>
      <c r="BH9" s="121" t="e">
        <f>'FIN-CASHFLOW_CWS'!BH70</f>
        <v>#VALUE!</v>
      </c>
      <c r="BI9" s="121" t="e">
        <f>'FIN-CASHFLOW_CWS'!BI70</f>
        <v>#VALUE!</v>
      </c>
      <c r="BJ9" s="121" t="e">
        <f>'FIN-CASHFLOW_CWS'!BJ70</f>
        <v>#VALUE!</v>
      </c>
      <c r="BK9" s="121" t="e">
        <f>'FIN-CASHFLOW_CWS'!BK70</f>
        <v>#VALUE!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52834690.099999979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43510871.799999982</v>
      </c>
      <c r="O15" s="121">
        <f t="shared" si="0"/>
        <v>-9469517.5999999996</v>
      </c>
      <c r="P15" s="121">
        <f t="shared" si="0"/>
        <v>-11065205.625</v>
      </c>
      <c r="Q15" s="121">
        <f t="shared" si="0"/>
        <v>-10885170.625</v>
      </c>
      <c r="R15" s="121">
        <f t="shared" si="0"/>
        <v>-10706615.625</v>
      </c>
      <c r="S15" s="121">
        <f t="shared" si="0"/>
        <v>-10708180.625</v>
      </c>
      <c r="T15" s="121">
        <f t="shared" si="0"/>
        <v>-10730210.625</v>
      </c>
      <c r="U15" s="121">
        <f t="shared" si="0"/>
        <v>-10610915.625</v>
      </c>
      <c r="V15" s="121">
        <f t="shared" si="0"/>
        <v>-9597670.625</v>
      </c>
      <c r="W15" s="121">
        <f t="shared" si="0"/>
        <v>-9629020.625</v>
      </c>
      <c r="X15" s="121">
        <f t="shared" si="0"/>
        <v>-9568160.625</v>
      </c>
      <c r="Y15" s="121">
        <f t="shared" si="0"/>
        <v>-9694675.625</v>
      </c>
      <c r="Z15" s="121">
        <f t="shared" si="0"/>
        <v>-9556160.625</v>
      </c>
      <c r="AA15" s="121">
        <f t="shared" si="0"/>
        <v>-9708720.625</v>
      </c>
      <c r="AB15" s="121" t="e">
        <f t="shared" si="0"/>
        <v>#VALUE!</v>
      </c>
      <c r="AC15" s="121" t="e">
        <f t="shared" si="0"/>
        <v>#VALUE!</v>
      </c>
      <c r="AD15" s="121" t="e">
        <f t="shared" si="0"/>
        <v>#VALUE!</v>
      </c>
      <c r="AE15" s="121" t="e">
        <f t="shared" si="0"/>
        <v>#VALUE!</v>
      </c>
      <c r="AF15" s="121" t="e">
        <f t="shared" si="0"/>
        <v>#VALUE!</v>
      </c>
      <c r="AG15" s="121" t="e">
        <f t="shared" si="0"/>
        <v>#VALUE!</v>
      </c>
      <c r="AH15" s="121" t="e">
        <f t="shared" si="0"/>
        <v>#VALUE!</v>
      </c>
      <c r="AI15" s="121" t="e">
        <f t="shared" si="0"/>
        <v>#VALUE!</v>
      </c>
      <c r="AJ15" s="121" t="e">
        <f t="shared" ref="AJ15:BK15" si="1">AJ6+AJ13</f>
        <v>#VALUE!</v>
      </c>
      <c r="AK15" s="121" t="e">
        <f t="shared" si="1"/>
        <v>#VALUE!</v>
      </c>
      <c r="AL15" s="121" t="e">
        <f t="shared" si="1"/>
        <v>#VALUE!</v>
      </c>
      <c r="AM15" s="121" t="e">
        <f t="shared" si="1"/>
        <v>#VALUE!</v>
      </c>
      <c r="AN15" s="121" t="e">
        <f t="shared" si="1"/>
        <v>#VALUE!</v>
      </c>
      <c r="AO15" s="121" t="e">
        <f t="shared" si="1"/>
        <v>#VALUE!</v>
      </c>
      <c r="AP15" s="121" t="e">
        <f t="shared" si="1"/>
        <v>#VALUE!</v>
      </c>
      <c r="AQ15" s="121" t="e">
        <f t="shared" si="1"/>
        <v>#VALUE!</v>
      </c>
      <c r="AR15" s="121" t="e">
        <f t="shared" si="1"/>
        <v>#VALUE!</v>
      </c>
      <c r="AS15" s="121" t="e">
        <f t="shared" si="1"/>
        <v>#VALUE!</v>
      </c>
      <c r="AT15" s="121" t="e">
        <f t="shared" si="1"/>
        <v>#VALUE!</v>
      </c>
      <c r="AU15" s="121" t="e">
        <f t="shared" si="1"/>
        <v>#VALUE!</v>
      </c>
      <c r="AV15" s="121" t="e">
        <f t="shared" si="1"/>
        <v>#VALUE!</v>
      </c>
      <c r="AW15" s="121" t="e">
        <f t="shared" si="1"/>
        <v>#VALUE!</v>
      </c>
      <c r="AX15" s="121" t="e">
        <f t="shared" si="1"/>
        <v>#VALUE!</v>
      </c>
      <c r="AY15" s="121" t="e">
        <f t="shared" si="1"/>
        <v>#VALUE!</v>
      </c>
      <c r="AZ15" s="121" t="e">
        <f t="shared" si="1"/>
        <v>#VALUE!</v>
      </c>
      <c r="BA15" s="121" t="e">
        <f t="shared" si="1"/>
        <v>#VALUE!</v>
      </c>
      <c r="BB15" s="121" t="e">
        <f t="shared" si="1"/>
        <v>#VALUE!</v>
      </c>
      <c r="BC15" s="121" t="e">
        <f t="shared" si="1"/>
        <v>#VALUE!</v>
      </c>
      <c r="BD15" s="121" t="e">
        <f t="shared" si="1"/>
        <v>#VALUE!</v>
      </c>
      <c r="BE15" s="121" t="e">
        <f t="shared" si="1"/>
        <v>#VALUE!</v>
      </c>
      <c r="BF15" s="121" t="e">
        <f t="shared" si="1"/>
        <v>#VALUE!</v>
      </c>
      <c r="BG15" s="121" t="e">
        <f t="shared" si="1"/>
        <v>#VALUE!</v>
      </c>
      <c r="BH15" s="121" t="e">
        <f t="shared" si="1"/>
        <v>#VALUE!</v>
      </c>
      <c r="BI15" s="121" t="e">
        <f t="shared" si="1"/>
        <v>#VALUE!</v>
      </c>
      <c r="BJ15" s="121" t="e">
        <f t="shared" si="1"/>
        <v>#VALUE!</v>
      </c>
      <c r="BK15" s="121">
        <f t="shared" si="1"/>
        <v>-2638203.1896035168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52834690.099999964</v>
      </c>
      <c r="P17" s="121">
        <f t="shared" si="2"/>
        <v>43365172.499999963</v>
      </c>
      <c r="Q17" s="121">
        <f t="shared" si="2"/>
        <v>32299966.874999963</v>
      </c>
      <c r="R17" s="121">
        <f t="shared" si="2"/>
        <v>21414796.249999963</v>
      </c>
      <c r="S17" s="121">
        <f t="shared" si="2"/>
        <v>10708180.624999963</v>
      </c>
      <c r="T17" s="121">
        <f t="shared" si="2"/>
        <v>-3.7252902984619141E-8</v>
      </c>
      <c r="U17" s="121">
        <f t="shared" si="2"/>
        <v>-10730210.625000037</v>
      </c>
      <c r="V17" s="121">
        <f t="shared" si="2"/>
        <v>-21341126.250000037</v>
      </c>
      <c r="W17" s="121">
        <f t="shared" si="2"/>
        <v>-30938796.875000037</v>
      </c>
      <c r="X17" s="121">
        <f t="shared" si="2"/>
        <v>-40567817.500000037</v>
      </c>
      <c r="Y17" s="121">
        <f t="shared" si="2"/>
        <v>-50135978.125000037</v>
      </c>
      <c r="Z17" s="121">
        <f t="shared" si="2"/>
        <v>-59830653.750000037</v>
      </c>
      <c r="AA17" s="121">
        <f t="shared" si="2"/>
        <v>-69386814.37500003</v>
      </c>
      <c r="AB17" s="121">
        <f t="shared" si="2"/>
        <v>-79095535.00000003</v>
      </c>
      <c r="AC17" s="121" t="e">
        <f t="shared" si="2"/>
        <v>#VALUE!</v>
      </c>
      <c r="AD17" s="121" t="e">
        <f t="shared" si="2"/>
        <v>#VALUE!</v>
      </c>
      <c r="AE17" s="121" t="e">
        <f t="shared" si="2"/>
        <v>#VALUE!</v>
      </c>
      <c r="AF17" s="121" t="e">
        <f t="shared" si="2"/>
        <v>#VALUE!</v>
      </c>
      <c r="AG17" s="121" t="e">
        <f t="shared" si="2"/>
        <v>#VALUE!</v>
      </c>
      <c r="AH17" s="121" t="e">
        <f t="shared" si="2"/>
        <v>#VALUE!</v>
      </c>
      <c r="AI17" s="121" t="e">
        <f t="shared" si="2"/>
        <v>#VALUE!</v>
      </c>
      <c r="AJ17" s="121" t="e">
        <f t="shared" ref="AJ17:BK17" si="3">AI18</f>
        <v>#VALUE!</v>
      </c>
      <c r="AK17" s="121" t="e">
        <f t="shared" si="3"/>
        <v>#VALUE!</v>
      </c>
      <c r="AL17" s="121" t="e">
        <f t="shared" si="3"/>
        <v>#VALUE!</v>
      </c>
      <c r="AM17" s="121" t="e">
        <f t="shared" si="3"/>
        <v>#VALUE!</v>
      </c>
      <c r="AN17" s="121" t="e">
        <f t="shared" si="3"/>
        <v>#VALUE!</v>
      </c>
      <c r="AO17" s="121" t="e">
        <f t="shared" si="3"/>
        <v>#VALUE!</v>
      </c>
      <c r="AP17" s="121" t="e">
        <f t="shared" si="3"/>
        <v>#VALUE!</v>
      </c>
      <c r="AQ17" s="121" t="e">
        <f t="shared" si="3"/>
        <v>#VALUE!</v>
      </c>
      <c r="AR17" s="121" t="e">
        <f t="shared" si="3"/>
        <v>#VALUE!</v>
      </c>
      <c r="AS17" s="121" t="e">
        <f t="shared" si="3"/>
        <v>#VALUE!</v>
      </c>
      <c r="AT17" s="121" t="e">
        <f t="shared" si="3"/>
        <v>#VALUE!</v>
      </c>
      <c r="AU17" s="121" t="e">
        <f t="shared" si="3"/>
        <v>#VALUE!</v>
      </c>
      <c r="AV17" s="121" t="e">
        <f t="shared" si="3"/>
        <v>#VALUE!</v>
      </c>
      <c r="AW17" s="121" t="e">
        <f t="shared" si="3"/>
        <v>#VALUE!</v>
      </c>
      <c r="AX17" s="121" t="e">
        <f t="shared" si="3"/>
        <v>#VALUE!</v>
      </c>
      <c r="AY17" s="121" t="e">
        <f t="shared" si="3"/>
        <v>#VALUE!</v>
      </c>
      <c r="AZ17" s="121" t="e">
        <f t="shared" si="3"/>
        <v>#VALUE!</v>
      </c>
      <c r="BA17" s="121" t="e">
        <f t="shared" si="3"/>
        <v>#VALUE!</v>
      </c>
      <c r="BB17" s="121" t="e">
        <f t="shared" si="3"/>
        <v>#VALUE!</v>
      </c>
      <c r="BC17" s="121" t="e">
        <f t="shared" si="3"/>
        <v>#VALUE!</v>
      </c>
      <c r="BD17" s="121" t="e">
        <f t="shared" si="3"/>
        <v>#VALUE!</v>
      </c>
      <c r="BE17" s="121" t="e">
        <f t="shared" si="3"/>
        <v>#VALUE!</v>
      </c>
      <c r="BF17" s="121" t="e">
        <f t="shared" si="3"/>
        <v>#VALUE!</v>
      </c>
      <c r="BG17" s="121" t="e">
        <f t="shared" si="3"/>
        <v>#VALUE!</v>
      </c>
      <c r="BH17" s="121" t="e">
        <f t="shared" si="3"/>
        <v>#VALUE!</v>
      </c>
      <c r="BI17" s="121" t="e">
        <f t="shared" si="3"/>
        <v>#VALUE!</v>
      </c>
      <c r="BJ17" s="121" t="e">
        <f t="shared" si="3"/>
        <v>#VALUE!</v>
      </c>
      <c r="BK17" s="121" t="e">
        <f t="shared" si="3"/>
        <v>#VALUE!</v>
      </c>
    </row>
    <row r="18" spans="2:64" x14ac:dyDescent="0.15">
      <c r="B18" s="127" t="s">
        <v>487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52834690.099999964</v>
      </c>
      <c r="O18" s="121">
        <f t="shared" si="4"/>
        <v>43365172.499999963</v>
      </c>
      <c r="P18" s="121">
        <f t="shared" si="4"/>
        <v>32299966.874999963</v>
      </c>
      <c r="Q18" s="121">
        <f t="shared" si="4"/>
        <v>21414796.249999963</v>
      </c>
      <c r="R18" s="121">
        <f t="shared" si="4"/>
        <v>10708180.624999963</v>
      </c>
      <c r="S18" s="121">
        <f t="shared" si="4"/>
        <v>-3.7252902984619141E-8</v>
      </c>
      <c r="T18" s="121">
        <f t="shared" si="4"/>
        <v>-10730210.625000037</v>
      </c>
      <c r="U18" s="121">
        <f t="shared" si="4"/>
        <v>-21341126.250000037</v>
      </c>
      <c r="V18" s="121">
        <f t="shared" si="4"/>
        <v>-30938796.875000037</v>
      </c>
      <c r="W18" s="121">
        <f t="shared" si="4"/>
        <v>-40567817.500000037</v>
      </c>
      <c r="X18" s="121">
        <f t="shared" si="4"/>
        <v>-50135978.125000037</v>
      </c>
      <c r="Y18" s="121">
        <f t="shared" si="4"/>
        <v>-59830653.750000037</v>
      </c>
      <c r="Z18" s="121">
        <f t="shared" si="4"/>
        <v>-69386814.37500003</v>
      </c>
      <c r="AA18" s="121">
        <f t="shared" si="4"/>
        <v>-79095535.00000003</v>
      </c>
      <c r="AB18" s="121" t="e">
        <f t="shared" si="4"/>
        <v>#VALUE!</v>
      </c>
      <c r="AC18" s="121" t="e">
        <f t="shared" si="4"/>
        <v>#VALUE!</v>
      </c>
      <c r="AD18" s="121" t="e">
        <f t="shared" si="4"/>
        <v>#VALUE!</v>
      </c>
      <c r="AE18" s="121" t="e">
        <f t="shared" si="4"/>
        <v>#VALUE!</v>
      </c>
      <c r="AF18" s="121" t="e">
        <f t="shared" si="4"/>
        <v>#VALUE!</v>
      </c>
      <c r="AG18" s="121" t="e">
        <f t="shared" si="4"/>
        <v>#VALUE!</v>
      </c>
      <c r="AH18" s="121" t="e">
        <f t="shared" si="4"/>
        <v>#VALUE!</v>
      </c>
      <c r="AI18" s="121" t="e">
        <f t="shared" si="4"/>
        <v>#VALUE!</v>
      </c>
      <c r="AJ18" s="121" t="e">
        <f t="shared" ref="AJ18:BK18" si="5">AJ15+AJ17</f>
        <v>#VALUE!</v>
      </c>
      <c r="AK18" s="121" t="e">
        <f t="shared" si="5"/>
        <v>#VALUE!</v>
      </c>
      <c r="AL18" s="121" t="e">
        <f t="shared" si="5"/>
        <v>#VALUE!</v>
      </c>
      <c r="AM18" s="121" t="e">
        <f t="shared" si="5"/>
        <v>#VALUE!</v>
      </c>
      <c r="AN18" s="121" t="e">
        <f t="shared" si="5"/>
        <v>#VALUE!</v>
      </c>
      <c r="AO18" s="121" t="e">
        <f t="shared" si="5"/>
        <v>#VALUE!</v>
      </c>
      <c r="AP18" s="121" t="e">
        <f t="shared" si="5"/>
        <v>#VALUE!</v>
      </c>
      <c r="AQ18" s="121" t="e">
        <f t="shared" si="5"/>
        <v>#VALUE!</v>
      </c>
      <c r="AR18" s="121" t="e">
        <f t="shared" si="5"/>
        <v>#VALUE!</v>
      </c>
      <c r="AS18" s="121" t="e">
        <f t="shared" si="5"/>
        <v>#VALUE!</v>
      </c>
      <c r="AT18" s="121" t="e">
        <f t="shared" si="5"/>
        <v>#VALUE!</v>
      </c>
      <c r="AU18" s="121" t="e">
        <f t="shared" si="5"/>
        <v>#VALUE!</v>
      </c>
      <c r="AV18" s="121" t="e">
        <f t="shared" si="5"/>
        <v>#VALUE!</v>
      </c>
      <c r="AW18" s="121" t="e">
        <f t="shared" si="5"/>
        <v>#VALUE!</v>
      </c>
      <c r="AX18" s="121" t="e">
        <f t="shared" si="5"/>
        <v>#VALUE!</v>
      </c>
      <c r="AY18" s="121" t="e">
        <f t="shared" si="5"/>
        <v>#VALUE!</v>
      </c>
      <c r="AZ18" s="121" t="e">
        <f t="shared" si="5"/>
        <v>#VALUE!</v>
      </c>
      <c r="BA18" s="121" t="e">
        <f t="shared" si="5"/>
        <v>#VALUE!</v>
      </c>
      <c r="BB18" s="121" t="e">
        <f t="shared" si="5"/>
        <v>#VALUE!</v>
      </c>
      <c r="BC18" s="121" t="e">
        <f t="shared" si="5"/>
        <v>#VALUE!</v>
      </c>
      <c r="BD18" s="121" t="e">
        <f t="shared" si="5"/>
        <v>#VALUE!</v>
      </c>
      <c r="BE18" s="121" t="e">
        <f t="shared" si="5"/>
        <v>#VALUE!</v>
      </c>
      <c r="BF18" s="121" t="e">
        <f t="shared" si="5"/>
        <v>#VALUE!</v>
      </c>
      <c r="BG18" s="121" t="e">
        <f t="shared" si="5"/>
        <v>#VALUE!</v>
      </c>
      <c r="BH18" s="121" t="e">
        <f t="shared" si="5"/>
        <v>#VALUE!</v>
      </c>
      <c r="BI18" s="121" t="e">
        <f t="shared" si="5"/>
        <v>#VALUE!</v>
      </c>
      <c r="BJ18" s="121" t="e">
        <f t="shared" si="5"/>
        <v>#VALUE!</v>
      </c>
      <c r="BK18" s="121" t="e">
        <f t="shared" si="5"/>
        <v>#VALUE!</v>
      </c>
      <c r="BL18" s="130" t="e">
        <f>BK18-BK9</f>
        <v>#VALUE!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5">
        <f>C27</f>
        <v>0</v>
      </c>
      <c r="G27" s="225">
        <f>F29</f>
        <v>-156159218.09999996</v>
      </c>
      <c r="L27" s="130"/>
    </row>
    <row r="28" spans="2:64" x14ac:dyDescent="0.15">
      <c r="B28" s="138" t="s">
        <v>864</v>
      </c>
      <c r="C28" s="121">
        <f>C29-C27</f>
        <v>-47195599.800000004</v>
      </c>
      <c r="D28" s="121">
        <f>D29-D27</f>
        <v>-56128928.199999981</v>
      </c>
      <c r="E28" s="121">
        <f>E29-E27</f>
        <v>-52834690.099999979</v>
      </c>
      <c r="F28" s="225">
        <f>SUM(C28:E28)</f>
        <v>-156159218.09999996</v>
      </c>
      <c r="G28" s="145" t="e">
        <f>G29-G27</f>
        <v>#VALUE!</v>
      </c>
      <c r="L28" s="130"/>
    </row>
    <row r="29" spans="2:64" x14ac:dyDescent="0.15">
      <c r="B29" s="138" t="s">
        <v>865</v>
      </c>
      <c r="C29" s="121">
        <f>H9</f>
        <v>-47195599.800000004</v>
      </c>
      <c r="D29" s="130">
        <f>N9</f>
        <v>-103324527.99999999</v>
      </c>
      <c r="E29" s="130">
        <f>S9</f>
        <v>-156159218.09999996</v>
      </c>
      <c r="F29" s="225">
        <f>E29</f>
        <v>-156159218.09999996</v>
      </c>
      <c r="G29" s="225" t="e">
        <f>'FIN-CASHFLOW_CWS'!BK58</f>
        <v>#VALUE!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 t="e">
        <f>NPV(+C34/12,I6:BK6)</f>
        <v>#VALUE!</v>
      </c>
      <c r="E34" s="130">
        <f>D28*-1</f>
        <v>56128928.199999981</v>
      </c>
      <c r="F34" s="238" t="e">
        <f>E34/D34</f>
        <v>#VALUE!</v>
      </c>
    </row>
    <row r="35" spans="1:15" x14ac:dyDescent="0.15">
      <c r="B35" s="138" t="s">
        <v>980</v>
      </c>
      <c r="C35" s="222">
        <f>'FIN-VALUE_DB'!D41</f>
        <v>0.48000000000000009</v>
      </c>
      <c r="D35" s="121" t="e">
        <f>NPV(+C35/12,N6:BK6)</f>
        <v>#VALUE!</v>
      </c>
      <c r="E35" s="130">
        <f>E28*-1</f>
        <v>52834690.099999979</v>
      </c>
      <c r="F35" s="238" t="e">
        <f>E35/D35</f>
        <v>#VALUE!</v>
      </c>
    </row>
    <row r="36" spans="1:15" x14ac:dyDescent="0.15">
      <c r="B36" s="138" t="s">
        <v>878</v>
      </c>
      <c r="C36" s="222">
        <f>'FIN-VALUE_DB'!E41</f>
        <v>0.25000000000000006</v>
      </c>
      <c r="D36" s="121" t="e">
        <f>NPV(+C36/12,V6:BK6)</f>
        <v>#VALUE!</v>
      </c>
      <c r="E36" s="130"/>
      <c r="F36" s="238" t="e">
        <f>E36/D36</f>
        <v>#VALUE!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4" t="s">
        <v>868</v>
      </c>
      <c r="G39" s="374"/>
      <c r="H39" s="374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23597799.900000002</v>
      </c>
      <c r="F42" s="239">
        <f>D42/E44</f>
        <v>0.5</v>
      </c>
      <c r="G42" s="240" t="e">
        <f>F42*(1-G52)</f>
        <v>#VALUE!</v>
      </c>
      <c r="H42" s="241" t="e">
        <f>G42*(1-H60)</f>
        <v>#VALUE!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23597799.900000002</v>
      </c>
      <c r="F43" s="239">
        <f>D43/E44</f>
        <v>0.5</v>
      </c>
      <c r="G43" s="240" t="e">
        <f>F43*(1-G52)</f>
        <v>#VALUE!</v>
      </c>
      <c r="H43" s="241" t="e">
        <f>G43*(1-H60)</f>
        <v>#VALUE!</v>
      </c>
    </row>
    <row r="44" spans="1:15" x14ac:dyDescent="0.15">
      <c r="B44" s="47" t="s">
        <v>866</v>
      </c>
      <c r="E44" s="121">
        <f>D43+D42</f>
        <v>47195599.800000004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471.95599800000002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56128928.199999981</v>
      </c>
      <c r="F52" s="239"/>
      <c r="G52" s="243" t="e">
        <f>D52/E53</f>
        <v>#VALUE!</v>
      </c>
      <c r="H52" s="243" t="e">
        <f>G52*(1-H60)</f>
        <v>#VALUE!</v>
      </c>
      <c r="L52" s="224"/>
    </row>
    <row r="53" spans="2:12" x14ac:dyDescent="0.15">
      <c r="B53" s="47" t="s">
        <v>866</v>
      </c>
      <c r="E53" s="121" t="e">
        <f>D34</f>
        <v>#VALUE!</v>
      </c>
    </row>
    <row r="54" spans="2:12" x14ac:dyDescent="0.15">
      <c r="B54" s="106" t="s">
        <v>945</v>
      </c>
      <c r="D54" s="235" t="e">
        <f>D47/(1-G52)-D47</f>
        <v>#VALUE!</v>
      </c>
      <c r="L54" s="224"/>
    </row>
    <row r="55" spans="2:12" x14ac:dyDescent="0.15">
      <c r="B55" s="47" t="s">
        <v>934</v>
      </c>
      <c r="D55" s="236" t="e">
        <f>D47+D54</f>
        <v>#VALUE!</v>
      </c>
    </row>
    <row r="56" spans="2:12" x14ac:dyDescent="0.15">
      <c r="B56" s="47" t="s">
        <v>935</v>
      </c>
      <c r="D56" s="131" t="e">
        <f>E53/D55</f>
        <v>#VALUE!</v>
      </c>
    </row>
    <row r="57" spans="2:12" x14ac:dyDescent="0.15">
      <c r="B57" s="47" t="s">
        <v>938</v>
      </c>
      <c r="D57" s="131"/>
      <c r="F57" s="242"/>
      <c r="G57" s="295" t="e">
        <f>SUM(G42:G56)</f>
        <v>#VALUE!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>
        <f>E35</f>
        <v>52834690.099999979</v>
      </c>
      <c r="F60" s="239"/>
      <c r="H60" s="243" t="e">
        <f>D60/E61</f>
        <v>#VALUE!</v>
      </c>
      <c r="L60" s="224"/>
    </row>
    <row r="61" spans="2:12" x14ac:dyDescent="0.15">
      <c r="B61" s="47" t="s">
        <v>866</v>
      </c>
      <c r="E61" s="121" t="e">
        <f>D35</f>
        <v>#VALUE!</v>
      </c>
    </row>
    <row r="62" spans="2:12" x14ac:dyDescent="0.15">
      <c r="B62" s="106" t="s">
        <v>946</v>
      </c>
      <c r="D62" s="235" t="e">
        <f>D55/(1-H60)-D55</f>
        <v>#VALUE!</v>
      </c>
      <c r="L62" s="224"/>
    </row>
    <row r="63" spans="2:12" x14ac:dyDescent="0.15">
      <c r="B63" s="47" t="s">
        <v>934</v>
      </c>
      <c r="D63" s="236" t="e">
        <f>D55+D62</f>
        <v>#VALUE!</v>
      </c>
    </row>
    <row r="64" spans="2:12" x14ac:dyDescent="0.15">
      <c r="B64" s="47" t="s">
        <v>935</v>
      </c>
      <c r="D64" s="131" t="e">
        <f>E61/D63</f>
        <v>#VALUE!</v>
      </c>
    </row>
    <row r="65" spans="2:8" x14ac:dyDescent="0.15">
      <c r="B65" s="33" t="s">
        <v>938</v>
      </c>
      <c r="F65" s="242"/>
      <c r="G65" s="243"/>
      <c r="H65" s="295" t="e">
        <f>H60+H52+H43+H42</f>
        <v>#VALUE!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 t="e">
        <f>D36</f>
        <v>#VALUE!</v>
      </c>
    </row>
    <row r="70" spans="2:8" x14ac:dyDescent="0.15">
      <c r="B70" s="138" t="s">
        <v>867</v>
      </c>
      <c r="C70" s="130">
        <f>D42</f>
        <v>23597799.900000002</v>
      </c>
      <c r="D70" s="237" t="e">
        <f>H42</f>
        <v>#VALUE!</v>
      </c>
      <c r="E70" s="130" t="e">
        <f>$C$69*D70</f>
        <v>#VALUE!</v>
      </c>
      <c r="F70" s="244" t="e">
        <f>E70/C70</f>
        <v>#VALUE!</v>
      </c>
    </row>
    <row r="71" spans="2:8" x14ac:dyDescent="0.15">
      <c r="B71" s="138" t="s">
        <v>933</v>
      </c>
      <c r="C71" s="130">
        <f>D43</f>
        <v>23597799.900000002</v>
      </c>
      <c r="D71" s="237" t="e">
        <f>H43</f>
        <v>#VALUE!</v>
      </c>
      <c r="E71" s="130" t="e">
        <f>$C$69*D71</f>
        <v>#VALUE!</v>
      </c>
      <c r="F71" s="244" t="e">
        <f>E71/C71</f>
        <v>#VALUE!</v>
      </c>
    </row>
    <row r="72" spans="2:8" x14ac:dyDescent="0.15">
      <c r="B72" s="138" t="s">
        <v>936</v>
      </c>
      <c r="C72" s="130">
        <f>D52</f>
        <v>56128928.199999981</v>
      </c>
      <c r="D72" s="237" t="e">
        <f>H52</f>
        <v>#VALUE!</v>
      </c>
      <c r="E72" s="130" t="e">
        <f>$C$69*D72</f>
        <v>#VALUE!</v>
      </c>
      <c r="F72" s="244" t="e">
        <f>E72/C72</f>
        <v>#VALUE!</v>
      </c>
    </row>
    <row r="73" spans="2:8" x14ac:dyDescent="0.15">
      <c r="B73" s="138" t="s">
        <v>937</v>
      </c>
      <c r="C73" s="130">
        <f>D60</f>
        <v>52834690.099999979</v>
      </c>
      <c r="D73" s="237" t="e">
        <f>H60</f>
        <v>#VALUE!</v>
      </c>
      <c r="E73" s="130" t="e">
        <f>$C$69*D73</f>
        <v>#VALUE!</v>
      </c>
      <c r="F73" s="244" t="e">
        <f>E73/C73</f>
        <v>#VALUE!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>
        <f>SUM(C70:C73)</f>
        <v>156159218.09999996</v>
      </c>
      <c r="D75" s="237" t="e">
        <f>SUM(D70:D73)</f>
        <v>#VALUE!</v>
      </c>
      <c r="E75" s="130" t="e">
        <f>SUM(E70:E73)</f>
        <v>#VALUE!</v>
      </c>
      <c r="F75" s="244" t="e">
        <f>E75/C75</f>
        <v>#VALUE!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5" t="s">
        <v>151</v>
      </c>
      <c r="B3" s="372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9343899.6999999993</v>
      </c>
      <c r="G7" s="251">
        <f>STAFF_CWS!L570</f>
        <v>9344016.0999999996</v>
      </c>
      <c r="H7" s="251">
        <f>STAFF_CWS!M570</f>
        <v>9344132.5</v>
      </c>
      <c r="I7" s="251">
        <f>STAFF_CWS!N570</f>
        <v>9343899.6999999993</v>
      </c>
      <c r="J7" s="251">
        <f>STAFF_CWS!O570</f>
        <v>9344016.0999999996</v>
      </c>
      <c r="K7" s="251">
        <f>STAFF_CWS!P570</f>
        <v>9343708.3000000007</v>
      </c>
      <c r="L7" s="251">
        <f>STAFF_CWS!Q570</f>
        <v>9343708.3000000007</v>
      </c>
      <c r="M7" s="251">
        <f>STAFF_CWS!R570</f>
        <v>9343708.3000000007</v>
      </c>
      <c r="N7" s="251">
        <f>STAFF_CWS!S570</f>
        <v>9343252.5999999996</v>
      </c>
      <c r="O7" s="251">
        <f>STAFF_CWS!T570</f>
        <v>10785064</v>
      </c>
      <c r="P7" s="251">
        <f>STAFF_CWS!U570</f>
        <v>10786714</v>
      </c>
      <c r="Q7" s="251">
        <f>STAFF_CWS!V570</f>
        <v>10787209</v>
      </c>
      <c r="R7" s="251">
        <f>STAFF_CWS!W570</f>
        <v>10787209</v>
      </c>
      <c r="S7" s="251">
        <f>STAFF_CWS!X570</f>
        <v>10787704</v>
      </c>
      <c r="T7" s="251">
        <f>STAFF_CWS!Y570</f>
        <v>10788199</v>
      </c>
      <c r="U7" s="251">
        <f>STAFF_CWS!Z570</f>
        <v>9787209</v>
      </c>
      <c r="V7" s="251">
        <f>STAFF_CWS!AA570</f>
        <v>9787704</v>
      </c>
      <c r="W7" s="251">
        <f>STAFF_CWS!AB570</f>
        <v>9786714</v>
      </c>
      <c r="X7" s="251">
        <f>STAFF_CWS!AC570</f>
        <v>9786714</v>
      </c>
      <c r="Y7" s="251">
        <f>STAFF_CWS!AD570</f>
        <v>9786714</v>
      </c>
      <c r="Z7" s="251">
        <f>STAFF_CWS!AE570</f>
        <v>9785064</v>
      </c>
      <c r="AA7" s="251" t="e">
        <f>STAFF_CWS!AF570</f>
        <v>#VALUE!</v>
      </c>
      <c r="AB7" s="251" t="e">
        <f>STAFF_CWS!AG570</f>
        <v>#VALUE!</v>
      </c>
      <c r="AC7" s="251" t="e">
        <f>STAFF_CWS!AH570</f>
        <v>#VALUE!</v>
      </c>
      <c r="AD7" s="251" t="e">
        <f>STAFF_CWS!AI570</f>
        <v>#VALUE!</v>
      </c>
      <c r="AE7" s="251" t="e">
        <f>STAFF_CWS!AJ570</f>
        <v>#VALUE!</v>
      </c>
      <c r="AF7" s="251" t="e">
        <f>STAFF_CWS!AK570</f>
        <v>#VALUE!</v>
      </c>
      <c r="AG7" s="251" t="e">
        <f>STAFF_CWS!AL570</f>
        <v>#VALUE!</v>
      </c>
      <c r="AH7" s="251" t="e">
        <f>STAFF_CWS!AM570</f>
        <v>#VALUE!</v>
      </c>
      <c r="AI7" s="251" t="e">
        <f>STAFF_CWS!AN570</f>
        <v>#VALUE!</v>
      </c>
      <c r="AJ7" s="251" t="e">
        <f>STAFF_CWS!AO570</f>
        <v>#VALUE!</v>
      </c>
      <c r="AK7" s="251" t="e">
        <f>STAFF_CWS!AP570</f>
        <v>#VALUE!</v>
      </c>
      <c r="AL7" s="251" t="e">
        <f>STAFF_CWS!AQ570</f>
        <v>#VALUE!</v>
      </c>
      <c r="AM7" s="251" t="e">
        <f>STAFF_CWS!AR570</f>
        <v>#VALUE!</v>
      </c>
      <c r="AN7" s="251" t="e">
        <f>STAFF_CWS!AS570</f>
        <v>#VALUE!</v>
      </c>
      <c r="AO7" s="251" t="e">
        <f>STAFF_CWS!AT570</f>
        <v>#VALUE!</v>
      </c>
      <c r="AP7" s="251" t="e">
        <f>STAFF_CWS!AU570</f>
        <v>#VALUE!</v>
      </c>
      <c r="AQ7" s="251" t="e">
        <f>STAFF_CWS!AV570</f>
        <v>#VALUE!</v>
      </c>
      <c r="AR7" s="251" t="e">
        <f>STAFF_CWS!AW570</f>
        <v>#VALUE!</v>
      </c>
      <c r="AS7" s="251" t="e">
        <f>STAFF_CWS!AX570</f>
        <v>#VALUE!</v>
      </c>
      <c r="AT7" s="251" t="e">
        <f>STAFF_CWS!AY570</f>
        <v>#VALUE!</v>
      </c>
      <c r="AU7" s="251" t="e">
        <f>STAFF_CWS!AZ570</f>
        <v>#VALUE!</v>
      </c>
      <c r="AV7" s="251" t="e">
        <f>STAFF_CWS!BA570</f>
        <v>#VALUE!</v>
      </c>
      <c r="AW7" s="251" t="e">
        <f>STAFF_CWS!BB570</f>
        <v>#VALUE!</v>
      </c>
      <c r="AX7" s="251" t="e">
        <f>STAFF_CWS!BC570</f>
        <v>#VALUE!</v>
      </c>
      <c r="AY7" s="251" t="e">
        <f>STAFF_CWS!BD570</f>
        <v>#VALUE!</v>
      </c>
      <c r="AZ7" s="251" t="e">
        <f>STAFF_CWS!BE570</f>
        <v>#VALUE!</v>
      </c>
      <c r="BA7" s="251" t="e">
        <f>STAFF_CWS!BF570</f>
        <v>#VALUE!</v>
      </c>
      <c r="BB7" s="251" t="e">
        <f>STAFF_CWS!BG570</f>
        <v>#VALUE!</v>
      </c>
      <c r="BC7" s="251" t="e">
        <f>STAFF_CWS!BH570</f>
        <v>#VALUE!</v>
      </c>
      <c r="BD7" s="251" t="e">
        <f>STAFF_CWS!BI570</f>
        <v>#VALUE!</v>
      </c>
      <c r="BE7" s="251" t="e">
        <f>STAFF_CWS!BJ570</f>
        <v>#VALUE!</v>
      </c>
      <c r="BF7" s="251" t="e">
        <f>STAFF_CWS!BK570</f>
        <v>#VALUE!</v>
      </c>
      <c r="BG7" s="251" t="e">
        <f>STAFF_CWS!BL570</f>
        <v>#VALUE!</v>
      </c>
      <c r="BH7" s="251" t="e">
        <f>STAFF_CWS!BM570</f>
        <v>#VALUE!</v>
      </c>
      <c r="BI7" s="251" t="e">
        <f>STAFF_CWS!BN570</f>
        <v>#VALUE!</v>
      </c>
      <c r="BJ7" s="251">
        <f>STAFF_CWS!BO570</f>
        <v>13729084.061000001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5" t="s">
        <v>154</v>
      </c>
      <c r="B9" s="372"/>
    </row>
    <row r="10" spans="1:62" x14ac:dyDescent="0.15">
      <c r="C10" s="372" t="s">
        <v>35</v>
      </c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 t="s">
        <v>36</v>
      </c>
      <c r="P10" s="372"/>
      <c r="Q10" s="372"/>
      <c r="R10" s="372"/>
      <c r="S10" s="372"/>
      <c r="T10" s="372"/>
      <c r="U10" s="372"/>
      <c r="V10" s="372"/>
      <c r="W10" s="372"/>
      <c r="X10" s="372"/>
      <c r="Y10" s="372"/>
      <c r="Z10" s="372"/>
      <c r="AA10" s="372" t="s">
        <v>37</v>
      </c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 t="s">
        <v>38</v>
      </c>
      <c r="AN10" s="372"/>
      <c r="AO10" s="372"/>
      <c r="AP10" s="372"/>
      <c r="AQ10" s="372"/>
      <c r="AR10" s="372"/>
      <c r="AS10" s="372"/>
      <c r="AT10" s="372"/>
      <c r="AU10" s="372"/>
      <c r="AV10" s="372"/>
      <c r="AW10" s="372"/>
      <c r="AX10" s="372"/>
      <c r="AY10" s="372" t="s">
        <v>39</v>
      </c>
      <c r="AZ10" s="372"/>
      <c r="BA10" s="372"/>
      <c r="BB10" s="372"/>
      <c r="BC10" s="372"/>
      <c r="BD10" s="372"/>
      <c r="BE10" s="372"/>
      <c r="BF10" s="372"/>
      <c r="BG10" s="372"/>
      <c r="BH10" s="372"/>
      <c r="BI10" s="372"/>
      <c r="BJ10" s="37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72" t="s">
        <v>35</v>
      </c>
      <c r="D19" s="372"/>
      <c r="E19" s="372"/>
      <c r="F19" s="372"/>
      <c r="G19" s="372"/>
      <c r="H19" s="372"/>
      <c r="I19" s="372"/>
      <c r="J19" s="372"/>
      <c r="K19" s="372"/>
      <c r="L19" s="372"/>
      <c r="M19" s="372"/>
      <c r="N19" s="372"/>
      <c r="O19" s="372" t="s">
        <v>36</v>
      </c>
      <c r="P19" s="372"/>
      <c r="Q19" s="372"/>
      <c r="R19" s="372"/>
      <c r="S19" s="372"/>
      <c r="T19" s="372"/>
      <c r="U19" s="372"/>
      <c r="V19" s="372"/>
      <c r="W19" s="372"/>
      <c r="X19" s="372"/>
      <c r="Y19" s="372"/>
      <c r="Z19" s="372"/>
      <c r="AA19" s="372" t="s">
        <v>37</v>
      </c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 t="s">
        <v>38</v>
      </c>
      <c r="AN19" s="372"/>
      <c r="AO19" s="372"/>
      <c r="AP19" s="372"/>
      <c r="AQ19" s="372"/>
      <c r="AR19" s="372"/>
      <c r="AS19" s="372"/>
      <c r="AT19" s="372"/>
      <c r="AU19" s="372"/>
      <c r="AV19" s="372"/>
      <c r="AW19" s="372"/>
      <c r="AX19" s="372"/>
      <c r="AY19" s="372" t="s">
        <v>39</v>
      </c>
      <c r="AZ19" s="372"/>
      <c r="BA19" s="372"/>
      <c r="BB19" s="372"/>
      <c r="BC19" s="372"/>
      <c r="BD19" s="372"/>
      <c r="BE19" s="372"/>
      <c r="BF19" s="372"/>
      <c r="BG19" s="372"/>
      <c r="BH19" s="372"/>
      <c r="BI19" s="372"/>
      <c r="BJ19" s="37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16</v>
      </c>
      <c r="P21">
        <f>'REV-REVCALC_CWS'!P13</f>
        <v>26</v>
      </c>
      <c r="Q21">
        <f>'REV-REVCALC_CWS'!Q13</f>
        <v>29</v>
      </c>
      <c r="R21">
        <f>'REV-REVCALC_CWS'!R13</f>
        <v>29</v>
      </c>
      <c r="S21">
        <f>'REV-REVCALC_CWS'!S13</f>
        <v>32</v>
      </c>
      <c r="T21">
        <f>'REV-REVCALC_CWS'!T13</f>
        <v>35</v>
      </c>
      <c r="U21">
        <f>'REV-REVCALC_CWS'!U13</f>
        <v>29</v>
      </c>
      <c r="V21">
        <f>'REV-REVCALC_CWS'!V13</f>
        <v>32</v>
      </c>
      <c r="W21">
        <f>'REV-REVCALC_CWS'!W13</f>
        <v>26</v>
      </c>
      <c r="X21">
        <f>'REV-REVCALC_CWS'!X13</f>
        <v>26</v>
      </c>
      <c r="Y21">
        <f>'REV-REVCALC_CWS'!Y13</f>
        <v>26</v>
      </c>
      <c r="Z21">
        <f>'REV-REVCALC_CWS'!Z13</f>
        <v>16</v>
      </c>
      <c r="AA21">
        <f>'REV-REVCALC_CWS'!AA13</f>
        <v>29</v>
      </c>
      <c r="AB21">
        <f>'REV-REVCALC_CWS'!AB13</f>
        <v>47</v>
      </c>
      <c r="AC21">
        <f>'REV-REVCALC_CWS'!AC13</f>
        <v>53</v>
      </c>
      <c r="AD21">
        <f>'REV-REVCALC_CWS'!AD13</f>
        <v>53</v>
      </c>
      <c r="AE21">
        <f>'REV-REVCALC_CWS'!AE13</f>
        <v>58</v>
      </c>
      <c r="AF21">
        <f>'REV-REVCALC_CWS'!AF13</f>
        <v>64</v>
      </c>
      <c r="AG21">
        <f>'REV-REVCALC_CWS'!AG13</f>
        <v>53</v>
      </c>
      <c r="AH21">
        <f>'REV-REVCALC_CWS'!AH13</f>
        <v>58</v>
      </c>
      <c r="AI21">
        <f>'REV-REVCALC_CWS'!AI13</f>
        <v>47</v>
      </c>
      <c r="AJ21">
        <f>'REV-REVCALC_CWS'!AJ13</f>
        <v>47</v>
      </c>
      <c r="AK21">
        <f>'REV-REVCALC_CWS'!AK13</f>
        <v>47</v>
      </c>
      <c r="AL21">
        <f>'REV-REVCALC_CWS'!AL13</f>
        <v>29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1">
        <f>'REV-REVCALC_CWS'!C90</f>
        <v>0</v>
      </c>
      <c r="D22" s="251">
        <f>'REV-REVCALC_CWS'!D90</f>
        <v>0</v>
      </c>
      <c r="E22" s="251">
        <f>'REV-REVCALC_CWS'!E90</f>
        <v>0</v>
      </c>
      <c r="F22" s="251">
        <f>'REV-REVCALC_CWS'!F90</f>
        <v>152190</v>
      </c>
      <c r="G22" s="251">
        <f>'REV-REVCALC_CWS'!G90</f>
        <v>168570</v>
      </c>
      <c r="H22" s="251">
        <f>'REV-REVCALC_CWS'!H90</f>
        <v>184950</v>
      </c>
      <c r="I22" s="251">
        <f>'REV-REVCALC_CWS'!I90</f>
        <v>152190</v>
      </c>
      <c r="J22" s="251">
        <f>'REV-REVCALC_CWS'!J90</f>
        <v>168570</v>
      </c>
      <c r="K22" s="251">
        <f>'REV-REVCALC_CWS'!K90</f>
        <v>133310</v>
      </c>
      <c r="L22" s="251">
        <f>'REV-REVCALC_CWS'!L90</f>
        <v>133310</v>
      </c>
      <c r="M22" s="251">
        <f>'REV-REVCALC_CWS'!M90</f>
        <v>133310</v>
      </c>
      <c r="N22" s="251">
        <f>'REV-REVCALC_CWS'!N90</f>
        <v>79620</v>
      </c>
      <c r="O22" s="251">
        <f>'REV-REVCALC_CWS'!O90</f>
        <v>288000</v>
      </c>
      <c r="P22" s="251">
        <f>'REV-REVCALC_CWS'!P90</f>
        <v>468000</v>
      </c>
      <c r="Q22" s="251">
        <f>'REV-REVCALC_CWS'!Q90</f>
        <v>522000</v>
      </c>
      <c r="R22" s="251">
        <f>'REV-REVCALC_CWS'!R90</f>
        <v>522000</v>
      </c>
      <c r="S22" s="251">
        <f>'REV-REVCALC_CWS'!S90</f>
        <v>576000</v>
      </c>
      <c r="T22" s="251">
        <f>'REV-REVCALC_CWS'!T90</f>
        <v>630000</v>
      </c>
      <c r="U22" s="251">
        <f>'REV-REVCALC_CWS'!U90</f>
        <v>522000</v>
      </c>
      <c r="V22" s="251">
        <f>'REV-REVCALC_CWS'!V90</f>
        <v>576000</v>
      </c>
      <c r="W22" s="251">
        <f>'REV-REVCALC_CWS'!W90</f>
        <v>468000</v>
      </c>
      <c r="X22" s="251">
        <f>'REV-REVCALC_CWS'!X90</f>
        <v>468000</v>
      </c>
      <c r="Y22" s="251">
        <f>'REV-REVCALC_CWS'!Y90</f>
        <v>468000</v>
      </c>
      <c r="Z22" s="251">
        <f>'REV-REVCALC_CWS'!Z90</f>
        <v>288000</v>
      </c>
      <c r="AA22" s="251" t="e">
        <f>'REV-REVCALC_CWS'!AA90</f>
        <v>#VALUE!</v>
      </c>
      <c r="AB22" s="251" t="e">
        <f>'REV-REVCALC_CWS'!AB90</f>
        <v>#VALUE!</v>
      </c>
      <c r="AC22" s="251" t="e">
        <f>'REV-REVCALC_CWS'!AC90</f>
        <v>#VALUE!</v>
      </c>
      <c r="AD22" s="251" t="e">
        <f>'REV-REVCALC_CWS'!AD90</f>
        <v>#VALUE!</v>
      </c>
      <c r="AE22" s="251" t="e">
        <f>'REV-REVCALC_CWS'!AE90</f>
        <v>#VALUE!</v>
      </c>
      <c r="AF22" s="251" t="e">
        <f>'REV-REVCALC_CWS'!AF90</f>
        <v>#VALUE!</v>
      </c>
      <c r="AG22" s="251" t="e">
        <f>'REV-REVCALC_CWS'!AG90</f>
        <v>#VALUE!</v>
      </c>
      <c r="AH22" s="251" t="e">
        <f>'REV-REVCALC_CWS'!AH90</f>
        <v>#VALUE!</v>
      </c>
      <c r="AI22" s="251" t="e">
        <f>'REV-REVCALC_CWS'!AI90</f>
        <v>#VALUE!</v>
      </c>
      <c r="AJ22" s="251" t="e">
        <f>'REV-REVCALC_CWS'!AJ90</f>
        <v>#VALUE!</v>
      </c>
      <c r="AK22" s="251" t="e">
        <f>'REV-REVCALC_CWS'!AK90</f>
        <v>#VALUE!</v>
      </c>
      <c r="AL22" s="251" t="e">
        <f>'REV-REVCALC_CWS'!AL90</f>
        <v>#VALUE!</v>
      </c>
      <c r="AM22" s="251" t="e">
        <f>'REV-REVCALC_CWS'!AM90</f>
        <v>#VALUE!</v>
      </c>
      <c r="AN22" s="251" t="e">
        <f>'REV-REVCALC_CWS'!AN90</f>
        <v>#VALUE!</v>
      </c>
      <c r="AO22" s="251" t="e">
        <f>'REV-REVCALC_CWS'!AO90</f>
        <v>#VALUE!</v>
      </c>
      <c r="AP22" s="251" t="e">
        <f>'REV-REVCALC_CWS'!AP90</f>
        <v>#VALUE!</v>
      </c>
      <c r="AQ22" s="251" t="e">
        <f>'REV-REVCALC_CWS'!AQ90</f>
        <v>#VALUE!</v>
      </c>
      <c r="AR22" s="251" t="e">
        <f>'REV-REVCALC_CWS'!AR90</f>
        <v>#VALUE!</v>
      </c>
      <c r="AS22" s="251" t="e">
        <f>'REV-REVCALC_CWS'!AS90</f>
        <v>#VALUE!</v>
      </c>
      <c r="AT22" s="251" t="e">
        <f>'REV-REVCALC_CWS'!AT90</f>
        <v>#VALUE!</v>
      </c>
      <c r="AU22" s="251" t="e">
        <f>'REV-REVCALC_CWS'!AU90</f>
        <v>#VALUE!</v>
      </c>
      <c r="AV22" s="251" t="e">
        <f>'REV-REVCALC_CWS'!AV90</f>
        <v>#VALUE!</v>
      </c>
      <c r="AW22" s="251" t="e">
        <f>'REV-REVCALC_CWS'!AW90</f>
        <v>#VALUE!</v>
      </c>
      <c r="AX22" s="251" t="e">
        <f>'REV-REVCALC_CWS'!AX90</f>
        <v>#VALUE!</v>
      </c>
      <c r="AY22" s="251">
        <f>'REV-REVCALC_CWS'!AY90</f>
        <v>6930047.5</v>
      </c>
      <c r="AZ22" s="251">
        <f>'REV-REVCALC_CWS'!AZ90</f>
        <v>11257000</v>
      </c>
      <c r="BA22" s="251">
        <f>'REV-REVCALC_CWS'!BA90</f>
        <v>12555127.5</v>
      </c>
      <c r="BB22" s="251">
        <f>'REV-REVCALC_CWS'!BB90</f>
        <v>12555637.5</v>
      </c>
      <c r="BC22" s="251">
        <f>'REV-REVCALC_CWS'!BC90</f>
        <v>13860640</v>
      </c>
      <c r="BD22" s="251">
        <f>'REV-REVCALC_CWS'!BD90</f>
        <v>15158925</v>
      </c>
      <c r="BE22" s="251">
        <f>'REV-REVCALC_CWS'!BE90</f>
        <v>12555637.5</v>
      </c>
      <c r="BF22" s="251">
        <f>'REV-REVCALC_CWS'!BF90</f>
        <v>13860640</v>
      </c>
      <c r="BG22" s="251">
        <f>'REV-REVCALC_CWS'!BG90</f>
        <v>11257307.5</v>
      </c>
      <c r="BH22" s="251">
        <f>'REV-REVCALC_CWS'!BH90</f>
        <v>11257307.5</v>
      </c>
      <c r="BI22" s="251">
        <f>'REV-REVCALC_CWS'!BI90</f>
        <v>11257307.5</v>
      </c>
      <c r="BJ22" s="251">
        <f>'REV-REVCALC_CWS'!BJ90</f>
        <v>6930285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72" t="s">
        <v>35</v>
      </c>
      <c r="D31" s="372"/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 t="s">
        <v>36</v>
      </c>
      <c r="P31" s="372"/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 t="s">
        <v>37</v>
      </c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 t="s">
        <v>38</v>
      </c>
      <c r="AN31" s="372"/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 t="s">
        <v>39</v>
      </c>
      <c r="AZ31" s="372"/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-9337791.3666666653</v>
      </c>
      <c r="H42" s="251">
        <f>+'FIN-P&amp;L_CWS'!I207</f>
        <v>-9369667.7666666657</v>
      </c>
      <c r="I42" s="251">
        <f>+'FIN-P&amp;L_CWS'!J207</f>
        <v>-9367014.166666666</v>
      </c>
      <c r="J42" s="251">
        <f>+'FIN-P&amp;L_CWS'!K207</f>
        <v>-9407331.3666666653</v>
      </c>
      <c r="K42" s="251">
        <f>+'FIN-P&amp;L_CWS'!L207</f>
        <v>-9371227.7666666657</v>
      </c>
      <c r="L42" s="251">
        <f>+'FIN-P&amp;L_CWS'!M207</f>
        <v>-9375569.9666666668</v>
      </c>
      <c r="M42" s="251">
        <f>+'FIN-P&amp;L_CWS'!N207</f>
        <v>-9363434.9666666668</v>
      </c>
      <c r="N42" s="251">
        <f>+'FIN-P&amp;L_CWS'!O207</f>
        <v>-9349459.9666666668</v>
      </c>
      <c r="O42" s="251">
        <f>+'FIN-P&amp;L_CWS'!P207</f>
        <v>-9356849.2666666657</v>
      </c>
      <c r="P42" s="251">
        <f>+'FIN-P&amp;L_CWS'!Q207</f>
        <v>-10738467.291666666</v>
      </c>
      <c r="Q42" s="251">
        <f>+'FIN-P&amp;L_CWS'!R207</f>
        <v>-10670812.291666666</v>
      </c>
      <c r="R42" s="251">
        <f>+'FIN-P&amp;L_CWS'!S207</f>
        <v>-10654257.291666666</v>
      </c>
      <c r="S42" s="251">
        <f>+'FIN-P&amp;L_CWS'!T207</f>
        <v>-10673822.291666666</v>
      </c>
      <c r="T42" s="251">
        <f>+'FIN-P&amp;L_CWS'!U207</f>
        <v>-10641852.291666666</v>
      </c>
      <c r="U42" s="251">
        <f>+'FIN-P&amp;L_CWS'!V207</f>
        <v>-10630557.291666666</v>
      </c>
      <c r="V42" s="251">
        <f>+'FIN-P&amp;L_CWS'!W207</f>
        <v>-9664428.958333334</v>
      </c>
      <c r="W42" s="251">
        <f>+'FIN-P&amp;L_CWS'!X207</f>
        <v>-9648778.958333334</v>
      </c>
      <c r="X42" s="251">
        <f>+'FIN-P&amp;L_CWS'!Y207</f>
        <v>-9677918.958333334</v>
      </c>
      <c r="Y42" s="251">
        <f>+'FIN-P&amp;L_CWS'!Z207</f>
        <v>-9696433.958333334</v>
      </c>
      <c r="Z42" s="251">
        <f>+'FIN-P&amp;L_CWS'!AA207</f>
        <v>-9677918.958333334</v>
      </c>
      <c r="AA42" s="251">
        <f>+'FIN-P&amp;L_CWS'!AB207</f>
        <v>-9734478.958333334</v>
      </c>
      <c r="AB42" s="251" t="e">
        <f>+'FIN-P&amp;L_CWS'!AC207</f>
        <v>#VALUE!</v>
      </c>
      <c r="AC42" s="251" t="e">
        <f>+'FIN-P&amp;L_CWS'!AD207</f>
        <v>#VALUE!</v>
      </c>
      <c r="AD42" s="251" t="e">
        <f>+'FIN-P&amp;L_CWS'!AE207</f>
        <v>#VALUE!</v>
      </c>
      <c r="AE42" s="251" t="e">
        <f>+'FIN-P&amp;L_CWS'!AF207</f>
        <v>#VALUE!</v>
      </c>
      <c r="AF42" s="251" t="e">
        <f>+'FIN-P&amp;L_CWS'!AG207</f>
        <v>#VALUE!</v>
      </c>
      <c r="AG42" s="251" t="e">
        <f>+'FIN-P&amp;L_CWS'!AH207</f>
        <v>#VALUE!</v>
      </c>
      <c r="AH42" s="251" t="e">
        <f>+'FIN-P&amp;L_CWS'!AI207</f>
        <v>#VALUE!</v>
      </c>
      <c r="AI42" s="251" t="e">
        <f>+'FIN-P&amp;L_CWS'!AJ207</f>
        <v>#VALUE!</v>
      </c>
      <c r="AJ42" s="251" t="e">
        <f>+'FIN-P&amp;L_CWS'!AK207</f>
        <v>#VALUE!</v>
      </c>
      <c r="AK42" s="251" t="e">
        <f>+'FIN-P&amp;L_CWS'!AL207</f>
        <v>#VALUE!</v>
      </c>
      <c r="AL42" s="251" t="e">
        <f>+'FIN-P&amp;L_CWS'!AM207</f>
        <v>#VALUE!</v>
      </c>
      <c r="AM42" s="251" t="e">
        <f>+'FIN-P&amp;L_CWS'!AN207</f>
        <v>#VALUE!</v>
      </c>
      <c r="AN42" s="251" t="e">
        <f>+'FIN-P&amp;L_CWS'!AO207</f>
        <v>#VALUE!</v>
      </c>
      <c r="AO42" s="251" t="e">
        <f>+'FIN-P&amp;L_CWS'!AP207</f>
        <v>#VALUE!</v>
      </c>
      <c r="AP42" s="251" t="e">
        <f>+'FIN-P&amp;L_CWS'!AQ207</f>
        <v>#VALUE!</v>
      </c>
      <c r="AQ42" s="251" t="e">
        <f>+'FIN-P&amp;L_CWS'!AR207</f>
        <v>#VALUE!</v>
      </c>
      <c r="AR42" s="251" t="e">
        <f>+'FIN-P&amp;L_CWS'!AS207</f>
        <v>#VALUE!</v>
      </c>
      <c r="AS42" s="251" t="e">
        <f>+'FIN-P&amp;L_CWS'!AT207</f>
        <v>#VALUE!</v>
      </c>
      <c r="AT42" s="251" t="e">
        <f>+'FIN-P&amp;L_CWS'!AU207</f>
        <v>#VALUE!</v>
      </c>
      <c r="AU42" s="251" t="e">
        <f>+'FIN-P&amp;L_CWS'!AV207</f>
        <v>#VALUE!</v>
      </c>
      <c r="AV42" s="251" t="e">
        <f>+'FIN-P&amp;L_CWS'!AW207</f>
        <v>#VALUE!</v>
      </c>
      <c r="AW42" s="251" t="e">
        <f>+'FIN-P&amp;L_CWS'!AX207</f>
        <v>#VALUE!</v>
      </c>
      <c r="AX42" s="251" t="e">
        <f>+'FIN-P&amp;L_CWS'!AY207</f>
        <v>#VALUE!</v>
      </c>
      <c r="AY42" s="251" t="e">
        <f>+'FIN-P&amp;L_CWS'!AZ207</f>
        <v>#VALUE!</v>
      </c>
      <c r="AZ42" s="251" t="e">
        <f>+'FIN-P&amp;L_CWS'!BA207</f>
        <v>#VALUE!</v>
      </c>
      <c r="BA42" s="251" t="e">
        <f>+'FIN-P&amp;L_CWS'!BB207</f>
        <v>#VALUE!</v>
      </c>
      <c r="BB42" s="251" t="e">
        <f>+'FIN-P&amp;L_CWS'!BC207</f>
        <v>#VALUE!</v>
      </c>
      <c r="BC42" s="251" t="e">
        <f>+'FIN-P&amp;L_CWS'!BD207</f>
        <v>#VALUE!</v>
      </c>
      <c r="BD42" s="251" t="e">
        <f>+'FIN-P&amp;L_CWS'!BE207</f>
        <v>#VALUE!</v>
      </c>
      <c r="BE42" s="251" t="e">
        <f>+'FIN-P&amp;L_CWS'!BF207</f>
        <v>#VALUE!</v>
      </c>
      <c r="BF42" s="251" t="e">
        <f>+'FIN-P&amp;L_CWS'!BG207</f>
        <v>#VALUE!</v>
      </c>
      <c r="BG42" s="251" t="e">
        <f>+'FIN-P&amp;L_CWS'!BH207</f>
        <v>#VALUE!</v>
      </c>
      <c r="BH42" s="251" t="e">
        <f>+'FIN-P&amp;L_CWS'!BI207</f>
        <v>#VALUE!</v>
      </c>
      <c r="BI42" s="251" t="e">
        <f>+'FIN-P&amp;L_CWS'!BJ207</f>
        <v>#VALUE!</v>
      </c>
      <c r="BJ42" s="251" t="e">
        <f>+'FIN-P&amp;L_CWS'!BK207</f>
        <v>#VALUE!</v>
      </c>
      <c r="BK42" s="251">
        <f>+'FIN-P&amp;L_CWS'!BL207</f>
        <v>-6882924.0229368499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-37481645.366666667</v>
      </c>
      <c r="H43" s="251">
        <f>+'FIN-P&amp;L_CWS'!I208</f>
        <v>-46851313.133333333</v>
      </c>
      <c r="I43" s="251">
        <f>+'FIN-P&amp;L_CWS'!J208</f>
        <v>-56218327.299999997</v>
      </c>
      <c r="J43" s="251">
        <f>+'FIN-P&amp;L_CWS'!K208</f>
        <v>-65625658.666666664</v>
      </c>
      <c r="K43" s="251">
        <f>+'FIN-P&amp;L_CWS'!L208</f>
        <v>-74996886.433333337</v>
      </c>
      <c r="L43" s="251">
        <f>+'FIN-P&amp;L_CWS'!M208</f>
        <v>-84372456.400000006</v>
      </c>
      <c r="M43" s="251">
        <f>+'FIN-P&amp;L_CWS'!N208</f>
        <v>-93735891.366666675</v>
      </c>
      <c r="N43" s="251">
        <f>+'FIN-P&amp;L_CWS'!O208</f>
        <v>-103085351.33333334</v>
      </c>
      <c r="O43" s="251">
        <f>+'FIN-P&amp;L_CWS'!P208</f>
        <v>-112442200.60000001</v>
      </c>
      <c r="P43" s="251">
        <f>+'FIN-P&amp;L_CWS'!Q208</f>
        <v>-123180667.89166668</v>
      </c>
      <c r="Q43" s="251">
        <f>+'FIN-P&amp;L_CWS'!R208</f>
        <v>-133851480.18333335</v>
      </c>
      <c r="R43" s="251">
        <f>+'FIN-P&amp;L_CWS'!S208</f>
        <v>-144505737.47500002</v>
      </c>
      <c r="S43" s="251">
        <f>+'FIN-P&amp;L_CWS'!T208</f>
        <v>-155179559.76666668</v>
      </c>
      <c r="T43" s="251">
        <f>+'FIN-P&amp;L_CWS'!U208</f>
        <v>-165821412.05833334</v>
      </c>
      <c r="U43" s="251">
        <f>+'FIN-P&amp;L_CWS'!V208</f>
        <v>-176451969.34999999</v>
      </c>
      <c r="V43" s="251">
        <f>+'FIN-P&amp;L_CWS'!W208</f>
        <v>-186116398.30833334</v>
      </c>
      <c r="W43" s="251">
        <f>+'FIN-P&amp;L_CWS'!X208</f>
        <v>-195765177.26666668</v>
      </c>
      <c r="X43" s="251">
        <f>+'FIN-P&amp;L_CWS'!Y208</f>
        <v>-205443096.22500002</v>
      </c>
      <c r="Y43" s="251">
        <f>+'FIN-P&amp;L_CWS'!Z208</f>
        <v>-215139530.18333337</v>
      </c>
      <c r="Z43" s="251">
        <f>+'FIN-P&amp;L_CWS'!AA208</f>
        <v>-224817449.14166671</v>
      </c>
      <c r="AA43" s="251">
        <f>+'FIN-P&amp;L_CWS'!AB208</f>
        <v>-234551928.10000005</v>
      </c>
      <c r="AB43" s="251" t="e">
        <f>+'FIN-P&amp;L_CWS'!AC208</f>
        <v>#VALUE!</v>
      </c>
      <c r="AC43" s="251" t="e">
        <f>+'FIN-P&amp;L_CWS'!AD208</f>
        <v>#VALUE!</v>
      </c>
      <c r="AD43" s="251" t="e">
        <f>+'FIN-P&amp;L_CWS'!AE208</f>
        <v>#VALUE!</v>
      </c>
      <c r="AE43" s="251" t="e">
        <f>+'FIN-P&amp;L_CWS'!AF208</f>
        <v>#VALUE!</v>
      </c>
      <c r="AF43" s="251" t="e">
        <f>+'FIN-P&amp;L_CWS'!AG208</f>
        <v>#VALUE!</v>
      </c>
      <c r="AG43" s="251" t="e">
        <f>+'FIN-P&amp;L_CWS'!AH208</f>
        <v>#VALUE!</v>
      </c>
      <c r="AH43" s="251" t="e">
        <f>+'FIN-P&amp;L_CWS'!AI208</f>
        <v>#VALUE!</v>
      </c>
      <c r="AI43" s="251" t="e">
        <f>+'FIN-P&amp;L_CWS'!AJ208</f>
        <v>#VALUE!</v>
      </c>
      <c r="AJ43" s="251" t="e">
        <f>+'FIN-P&amp;L_CWS'!AK208</f>
        <v>#VALUE!</v>
      </c>
      <c r="AK43" s="251" t="e">
        <f>+'FIN-P&amp;L_CWS'!AL208</f>
        <v>#VALUE!</v>
      </c>
      <c r="AL43" s="251" t="e">
        <f>+'FIN-P&amp;L_CWS'!AM208</f>
        <v>#VALUE!</v>
      </c>
      <c r="AM43" s="251" t="e">
        <f>+'FIN-P&amp;L_CWS'!AN208</f>
        <v>#VALUE!</v>
      </c>
      <c r="AN43" s="251" t="e">
        <f>+'FIN-P&amp;L_CWS'!AO208</f>
        <v>#VALUE!</v>
      </c>
      <c r="AO43" s="251" t="e">
        <f>+'FIN-P&amp;L_CWS'!AP208</f>
        <v>#VALUE!</v>
      </c>
      <c r="AP43" s="251" t="e">
        <f>+'FIN-P&amp;L_CWS'!AQ208</f>
        <v>#VALUE!</v>
      </c>
      <c r="AQ43" s="251" t="e">
        <f>+'FIN-P&amp;L_CWS'!AR208</f>
        <v>#VALUE!</v>
      </c>
      <c r="AR43" s="251" t="e">
        <f>+'FIN-P&amp;L_CWS'!AS208</f>
        <v>#VALUE!</v>
      </c>
      <c r="AS43" s="251" t="e">
        <f>+'FIN-P&amp;L_CWS'!AT208</f>
        <v>#VALUE!</v>
      </c>
      <c r="AT43" s="251" t="e">
        <f>+'FIN-P&amp;L_CWS'!AU208</f>
        <v>#VALUE!</v>
      </c>
      <c r="AU43" s="251" t="e">
        <f>+'FIN-P&amp;L_CWS'!AV208</f>
        <v>#VALUE!</v>
      </c>
      <c r="AV43" s="251" t="e">
        <f>+'FIN-P&amp;L_CWS'!AW208</f>
        <v>#VALUE!</v>
      </c>
      <c r="AW43" s="251" t="e">
        <f>+'FIN-P&amp;L_CWS'!AX208</f>
        <v>#VALUE!</v>
      </c>
      <c r="AX43" s="251" t="e">
        <f>+'FIN-P&amp;L_CWS'!AY208</f>
        <v>#VALUE!</v>
      </c>
      <c r="AY43" s="251" t="e">
        <f>+'FIN-P&amp;L_CWS'!AZ208</f>
        <v>#VALUE!</v>
      </c>
      <c r="AZ43" s="251" t="e">
        <f>+'FIN-P&amp;L_CWS'!BA208</f>
        <v>#VALUE!</v>
      </c>
      <c r="BA43" s="251" t="e">
        <f>+'FIN-P&amp;L_CWS'!BB208</f>
        <v>#VALUE!</v>
      </c>
      <c r="BB43" s="251" t="e">
        <f>+'FIN-P&amp;L_CWS'!BC208</f>
        <v>#VALUE!</v>
      </c>
      <c r="BC43" s="251" t="e">
        <f>+'FIN-P&amp;L_CWS'!BD208</f>
        <v>#VALUE!</v>
      </c>
      <c r="BD43" s="251" t="e">
        <f>+'FIN-P&amp;L_CWS'!BE208</f>
        <v>#VALUE!</v>
      </c>
      <c r="BE43" s="251" t="e">
        <f>+'FIN-P&amp;L_CWS'!BF208</f>
        <v>#VALUE!</v>
      </c>
      <c r="BF43" s="251" t="e">
        <f>+'FIN-P&amp;L_CWS'!BG208</f>
        <v>#VALUE!</v>
      </c>
      <c r="BG43" s="251" t="e">
        <f>+'FIN-P&amp;L_CWS'!BH208</f>
        <v>#VALUE!</v>
      </c>
      <c r="BH43" s="251" t="e">
        <f>+'FIN-P&amp;L_CWS'!BI208</f>
        <v>#VALUE!</v>
      </c>
      <c r="BI43" s="251" t="e">
        <f>+'FIN-P&amp;L_CWS'!BJ208</f>
        <v>#VALUE!</v>
      </c>
      <c r="BJ43" s="251" t="e">
        <f>+'FIN-P&amp;L_CWS'!BK208</f>
        <v>#VALUE!</v>
      </c>
      <c r="BK43" s="251" t="e">
        <f>+'FIN-P&amp;L_CWS'!BL208</f>
        <v>#VALUE!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-9433214</v>
      </c>
      <c r="G44" s="251">
        <f>+'FIN-CASHFLOW_CWS'!G67</f>
        <v>-9510339.6999999993</v>
      </c>
      <c r="H44" s="251">
        <f>+'FIN-CASHFLOW_CWS'!H67</f>
        <v>-9396406.0999999996</v>
      </c>
      <c r="I44" s="251">
        <f>+'FIN-CASHFLOW_CWS'!I67</f>
        <v>-9357752.5</v>
      </c>
      <c r="J44" s="251">
        <f>+'FIN-CASHFLOW_CWS'!J67</f>
        <v>-9384929.6999999993</v>
      </c>
      <c r="K44" s="251">
        <f>+'FIN-CASHFLOW_CWS'!K67</f>
        <v>-9361966.0999999996</v>
      </c>
      <c r="L44" s="251">
        <f>+'FIN-CASHFLOW_CWS'!L67</f>
        <v>-9338668.3000000007</v>
      </c>
      <c r="M44" s="251">
        <f>+'FIN-CASHFLOW_CWS'!M67</f>
        <v>-9361793.3000000007</v>
      </c>
      <c r="N44" s="251">
        <f>+'FIN-CASHFLOW_CWS'!N67</f>
        <v>-9323818.3000000007</v>
      </c>
      <c r="O44" s="251">
        <f>+'FIN-CASHFLOW_CWS'!O67</f>
        <v>-9469517.5999999996</v>
      </c>
      <c r="P44" s="251">
        <f>+'FIN-CASHFLOW_CWS'!P67</f>
        <v>-11065205.625</v>
      </c>
      <c r="Q44" s="251">
        <f>+'FIN-CASHFLOW_CWS'!Q67</f>
        <v>-10885170.625</v>
      </c>
      <c r="R44" s="251">
        <f>+'FIN-CASHFLOW_CWS'!R67</f>
        <v>-10706615.625</v>
      </c>
      <c r="S44" s="251">
        <f>+'FIN-CASHFLOW_CWS'!S67</f>
        <v>-10708180.625</v>
      </c>
      <c r="T44" s="251">
        <f>+'FIN-CASHFLOW_CWS'!T67</f>
        <v>-10730210.625</v>
      </c>
      <c r="U44" s="251">
        <f>+'FIN-CASHFLOW_CWS'!U67</f>
        <v>-10610915.625</v>
      </c>
      <c r="V44" s="251">
        <f>+'FIN-CASHFLOW_CWS'!V67</f>
        <v>-9597670.625</v>
      </c>
      <c r="W44" s="251">
        <f>+'FIN-CASHFLOW_CWS'!W67</f>
        <v>-9629020.625</v>
      </c>
      <c r="X44" s="251">
        <f>+'FIN-CASHFLOW_CWS'!X67</f>
        <v>-9568160.625</v>
      </c>
      <c r="Y44" s="251">
        <f>+'FIN-CASHFLOW_CWS'!Y67</f>
        <v>-9694675.625</v>
      </c>
      <c r="Z44" s="251">
        <f>+'FIN-CASHFLOW_CWS'!Z67</f>
        <v>-9556160.625</v>
      </c>
      <c r="AA44" s="251">
        <f>+'FIN-CASHFLOW_CWS'!AA67</f>
        <v>-9708720.625</v>
      </c>
      <c r="AB44" s="251" t="e">
        <f>+'FIN-CASHFLOW_CWS'!AB67</f>
        <v>#VALUE!</v>
      </c>
      <c r="AC44" s="251" t="e">
        <f>+'FIN-CASHFLOW_CWS'!AC67</f>
        <v>#VALUE!</v>
      </c>
      <c r="AD44" s="251" t="e">
        <f>+'FIN-CASHFLOW_CWS'!AD67</f>
        <v>#VALUE!</v>
      </c>
      <c r="AE44" s="251" t="e">
        <f>+'FIN-CASHFLOW_CWS'!AE67</f>
        <v>#VALUE!</v>
      </c>
      <c r="AF44" s="251" t="e">
        <f>+'FIN-CASHFLOW_CWS'!AF67</f>
        <v>#VALUE!</v>
      </c>
      <c r="AG44" s="251" t="e">
        <f>+'FIN-CASHFLOW_CWS'!AG67</f>
        <v>#VALUE!</v>
      </c>
      <c r="AH44" s="251" t="e">
        <f>+'FIN-CASHFLOW_CWS'!AH67</f>
        <v>#VALUE!</v>
      </c>
      <c r="AI44" s="251" t="e">
        <f>+'FIN-CASHFLOW_CWS'!AI67</f>
        <v>#VALUE!</v>
      </c>
      <c r="AJ44" s="251" t="e">
        <f>+'FIN-CASHFLOW_CWS'!AJ67</f>
        <v>#VALUE!</v>
      </c>
      <c r="AK44" s="251" t="e">
        <f>+'FIN-CASHFLOW_CWS'!AK67</f>
        <v>#VALUE!</v>
      </c>
      <c r="AL44" s="251" t="e">
        <f>+'FIN-CASHFLOW_CWS'!AL67</f>
        <v>#VALUE!</v>
      </c>
      <c r="AM44" s="251" t="e">
        <f>+'FIN-CASHFLOW_CWS'!AM67</f>
        <v>#VALUE!</v>
      </c>
      <c r="AN44" s="251" t="e">
        <f>+'FIN-CASHFLOW_CWS'!AN67</f>
        <v>#VALUE!</v>
      </c>
      <c r="AO44" s="251" t="e">
        <f>+'FIN-CASHFLOW_CWS'!AO67</f>
        <v>#VALUE!</v>
      </c>
      <c r="AP44" s="251" t="e">
        <f>+'FIN-CASHFLOW_CWS'!AP67</f>
        <v>#VALUE!</v>
      </c>
      <c r="AQ44" s="251" t="e">
        <f>+'FIN-CASHFLOW_CWS'!AQ67</f>
        <v>#VALUE!</v>
      </c>
      <c r="AR44" s="251" t="e">
        <f>+'FIN-CASHFLOW_CWS'!AR67</f>
        <v>#VALUE!</v>
      </c>
      <c r="AS44" s="251" t="e">
        <f>+'FIN-CASHFLOW_CWS'!AS67</f>
        <v>#VALUE!</v>
      </c>
      <c r="AT44" s="251" t="e">
        <f>+'FIN-CASHFLOW_CWS'!AT67</f>
        <v>#VALUE!</v>
      </c>
      <c r="AU44" s="251" t="e">
        <f>+'FIN-CASHFLOW_CWS'!AU67</f>
        <v>#VALUE!</v>
      </c>
      <c r="AV44" s="251" t="e">
        <f>+'FIN-CASHFLOW_CWS'!AV67</f>
        <v>#VALUE!</v>
      </c>
      <c r="AW44" s="251" t="e">
        <f>+'FIN-CASHFLOW_CWS'!AW67</f>
        <v>#VALUE!</v>
      </c>
      <c r="AX44" s="251" t="e">
        <f>+'FIN-CASHFLOW_CWS'!AX67</f>
        <v>#VALUE!</v>
      </c>
      <c r="AY44" s="251" t="e">
        <f>+'FIN-CASHFLOW_CWS'!AY67</f>
        <v>#VALUE!</v>
      </c>
      <c r="AZ44" s="251" t="e">
        <f>+'FIN-CASHFLOW_CWS'!AZ67</f>
        <v>#VALUE!</v>
      </c>
      <c r="BA44" s="251" t="e">
        <f>+'FIN-CASHFLOW_CWS'!BA67</f>
        <v>#VALUE!</v>
      </c>
      <c r="BB44" s="251" t="e">
        <f>+'FIN-CASHFLOW_CWS'!BB67</f>
        <v>#VALUE!</v>
      </c>
      <c r="BC44" s="251" t="e">
        <f>+'FIN-CASHFLOW_CWS'!BC67</f>
        <v>#VALUE!</v>
      </c>
      <c r="BD44" s="251" t="e">
        <f>+'FIN-CASHFLOW_CWS'!BD67</f>
        <v>#VALUE!</v>
      </c>
      <c r="BE44" s="251" t="e">
        <f>+'FIN-CASHFLOW_CWS'!BE67</f>
        <v>#VALUE!</v>
      </c>
      <c r="BF44" s="251" t="e">
        <f>+'FIN-CASHFLOW_CWS'!BF67</f>
        <v>#VALUE!</v>
      </c>
      <c r="BG44" s="251" t="e">
        <f>+'FIN-CASHFLOW_CWS'!BG67</f>
        <v>#VALUE!</v>
      </c>
      <c r="BH44" s="251" t="e">
        <f>+'FIN-CASHFLOW_CWS'!BH67</f>
        <v>#VALUE!</v>
      </c>
      <c r="BI44" s="251" t="e">
        <f>+'FIN-CASHFLOW_CWS'!BI67</f>
        <v>#VALUE!</v>
      </c>
      <c r="BJ44" s="251" t="e">
        <f>+'FIN-CASHFLOW_CWS'!BJ67</f>
        <v>#VALUE!</v>
      </c>
      <c r="BK44" s="251">
        <f>+'FIN-CASHFLOW_CWS'!BK67</f>
        <v>-2638203.1896035168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-28288854</v>
      </c>
      <c r="G45" s="251">
        <f>+'FIN-CASHFLOW_CWS'!G70</f>
        <v>-37799193.700000003</v>
      </c>
      <c r="H45" s="251">
        <f>+'FIN-CASHFLOW_CWS'!H70</f>
        <v>-47195599.800000004</v>
      </c>
      <c r="I45" s="251">
        <f>+'FIN-CASHFLOW_CWS'!I70</f>
        <v>-56553352.300000004</v>
      </c>
      <c r="J45" s="251">
        <f>+'FIN-CASHFLOW_CWS'!J70</f>
        <v>-65938282</v>
      </c>
      <c r="K45" s="251">
        <f>+'FIN-CASHFLOW_CWS'!K70</f>
        <v>-75300248.099999994</v>
      </c>
      <c r="L45" s="251">
        <f>+'FIN-CASHFLOW_CWS'!L70</f>
        <v>-84638916.399999991</v>
      </c>
      <c r="M45" s="251">
        <f>+'FIN-CASHFLOW_CWS'!M70</f>
        <v>-94000709.699999988</v>
      </c>
      <c r="N45" s="251">
        <f>+'FIN-CASHFLOW_CWS'!N70</f>
        <v>-103324527.99999999</v>
      </c>
      <c r="O45" s="251">
        <f>+'FIN-CASHFLOW_CWS'!O70</f>
        <v>-112794045.59999998</v>
      </c>
      <c r="P45" s="251">
        <f>+'FIN-CASHFLOW_CWS'!P70</f>
        <v>-123859251.22499998</v>
      </c>
      <c r="Q45" s="251">
        <f>+'FIN-CASHFLOW_CWS'!Q70</f>
        <v>-134744421.84999996</v>
      </c>
      <c r="R45" s="251">
        <f>+'FIN-CASHFLOW_CWS'!R70</f>
        <v>-145451037.47499996</v>
      </c>
      <c r="S45" s="251">
        <f>+'FIN-CASHFLOW_CWS'!S70</f>
        <v>-156159218.09999996</v>
      </c>
      <c r="T45" s="251">
        <f>+'FIN-CASHFLOW_CWS'!T70</f>
        <v>-166889428.72499996</v>
      </c>
      <c r="U45" s="251">
        <f>+'FIN-CASHFLOW_CWS'!U70</f>
        <v>-177500344.34999996</v>
      </c>
      <c r="V45" s="251">
        <f>+'FIN-CASHFLOW_CWS'!V70</f>
        <v>-187098014.97499996</v>
      </c>
      <c r="W45" s="251">
        <f>+'FIN-CASHFLOW_CWS'!W70</f>
        <v>-196727035.59999996</v>
      </c>
      <c r="X45" s="251">
        <f>+'FIN-CASHFLOW_CWS'!X70</f>
        <v>-206295196.22499996</v>
      </c>
      <c r="Y45" s="251">
        <f>+'FIN-CASHFLOW_CWS'!Y70</f>
        <v>-215989871.84999996</v>
      </c>
      <c r="Z45" s="251">
        <f>+'FIN-CASHFLOW_CWS'!Z70</f>
        <v>-225546032.47499996</v>
      </c>
      <c r="AA45" s="251">
        <f>+'FIN-CASHFLOW_CWS'!AA70</f>
        <v>-235254753.09999996</v>
      </c>
      <c r="AB45" s="251" t="e">
        <f>+'FIN-CASHFLOW_CWS'!AB70</f>
        <v>#VALUE!</v>
      </c>
      <c r="AC45" s="251" t="e">
        <f>+'FIN-CASHFLOW_CWS'!AC70</f>
        <v>#VALUE!</v>
      </c>
      <c r="AD45" s="251" t="e">
        <f>+'FIN-CASHFLOW_CWS'!AD70</f>
        <v>#VALUE!</v>
      </c>
      <c r="AE45" s="251" t="e">
        <f>+'FIN-CASHFLOW_CWS'!AE70</f>
        <v>#VALUE!</v>
      </c>
      <c r="AF45" s="251" t="e">
        <f>+'FIN-CASHFLOW_CWS'!AF70</f>
        <v>#VALUE!</v>
      </c>
      <c r="AG45" s="251" t="e">
        <f>+'FIN-CASHFLOW_CWS'!AG70</f>
        <v>#VALUE!</v>
      </c>
      <c r="AH45" s="251" t="e">
        <f>+'FIN-CASHFLOW_CWS'!AH70</f>
        <v>#VALUE!</v>
      </c>
      <c r="AI45" s="251" t="e">
        <f>+'FIN-CASHFLOW_CWS'!AI70</f>
        <v>#VALUE!</v>
      </c>
      <c r="AJ45" s="251" t="e">
        <f>+'FIN-CASHFLOW_CWS'!AJ70</f>
        <v>#VALUE!</v>
      </c>
      <c r="AK45" s="251" t="e">
        <f>+'FIN-CASHFLOW_CWS'!AK70</f>
        <v>#VALUE!</v>
      </c>
      <c r="AL45" s="251" t="e">
        <f>+'FIN-CASHFLOW_CWS'!AL70</f>
        <v>#VALUE!</v>
      </c>
      <c r="AM45" s="251" t="e">
        <f>+'FIN-CASHFLOW_CWS'!AM70</f>
        <v>#VALUE!</v>
      </c>
      <c r="AN45" s="251" t="e">
        <f>+'FIN-CASHFLOW_CWS'!AN70</f>
        <v>#VALUE!</v>
      </c>
      <c r="AO45" s="251" t="e">
        <f>+'FIN-CASHFLOW_CWS'!AO70</f>
        <v>#VALUE!</v>
      </c>
      <c r="AP45" s="251" t="e">
        <f>+'FIN-CASHFLOW_CWS'!AP70</f>
        <v>#VALUE!</v>
      </c>
      <c r="AQ45" s="251" t="e">
        <f>+'FIN-CASHFLOW_CWS'!AQ70</f>
        <v>#VALUE!</v>
      </c>
      <c r="AR45" s="251" t="e">
        <f>+'FIN-CASHFLOW_CWS'!AR70</f>
        <v>#VALUE!</v>
      </c>
      <c r="AS45" s="251" t="e">
        <f>+'FIN-CASHFLOW_CWS'!AS70</f>
        <v>#VALUE!</v>
      </c>
      <c r="AT45" s="251" t="e">
        <f>+'FIN-CASHFLOW_CWS'!AT70</f>
        <v>#VALUE!</v>
      </c>
      <c r="AU45" s="251" t="e">
        <f>+'FIN-CASHFLOW_CWS'!AU70</f>
        <v>#VALUE!</v>
      </c>
      <c r="AV45" s="251" t="e">
        <f>+'FIN-CASHFLOW_CWS'!AV70</f>
        <v>#VALUE!</v>
      </c>
      <c r="AW45" s="251" t="e">
        <f>+'FIN-CASHFLOW_CWS'!AW70</f>
        <v>#VALUE!</v>
      </c>
      <c r="AX45" s="251" t="e">
        <f>+'FIN-CASHFLOW_CWS'!AX70</f>
        <v>#VALUE!</v>
      </c>
      <c r="AY45" s="251" t="e">
        <f>+'FIN-CASHFLOW_CWS'!AY70</f>
        <v>#VALUE!</v>
      </c>
      <c r="AZ45" s="251" t="e">
        <f>+'FIN-CASHFLOW_CWS'!AZ70</f>
        <v>#VALUE!</v>
      </c>
      <c r="BA45" s="251" t="e">
        <f>+'FIN-CASHFLOW_CWS'!BA70</f>
        <v>#VALUE!</v>
      </c>
      <c r="BB45" s="251" t="e">
        <f>+'FIN-CASHFLOW_CWS'!BB70</f>
        <v>#VALUE!</v>
      </c>
      <c r="BC45" s="251" t="e">
        <f>+'FIN-CASHFLOW_CWS'!BC70</f>
        <v>#VALUE!</v>
      </c>
      <c r="BD45" s="251" t="e">
        <f>+'FIN-CASHFLOW_CWS'!BD70</f>
        <v>#VALUE!</v>
      </c>
      <c r="BE45" s="251" t="e">
        <f>+'FIN-CASHFLOW_CWS'!BE70</f>
        <v>#VALUE!</v>
      </c>
      <c r="BF45" s="251" t="e">
        <f>+'FIN-CASHFLOW_CWS'!BF70</f>
        <v>#VALUE!</v>
      </c>
      <c r="BG45" s="251" t="e">
        <f>+'FIN-CASHFLOW_CWS'!BG70</f>
        <v>#VALUE!</v>
      </c>
      <c r="BH45" s="251" t="e">
        <f>+'FIN-CASHFLOW_CWS'!BH70</f>
        <v>#VALUE!</v>
      </c>
      <c r="BI45" s="251" t="e">
        <f>+'FIN-CASHFLOW_CWS'!BI70</f>
        <v>#VALUE!</v>
      </c>
      <c r="BJ45" s="251" t="e">
        <f>+'FIN-CASHFLOW_CWS'!BJ70</f>
        <v>#VALUE!</v>
      </c>
      <c r="BK45" s="251" t="e">
        <f>+'FIN-CASHFLOW_CWS'!BK70</f>
        <v>#VALUE!</v>
      </c>
    </row>
    <row r="47" spans="1:64" x14ac:dyDescent="0.15">
      <c r="A47" s="252" t="s">
        <v>963</v>
      </c>
      <c r="C47" s="74" t="s">
        <v>147</v>
      </c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-9337791.3666666653</v>
      </c>
      <c r="H49" s="251">
        <f t="shared" si="3"/>
        <v>-9369667.7666666657</v>
      </c>
      <c r="I49" s="251">
        <f t="shared" si="3"/>
        <v>-9367014.166666666</v>
      </c>
      <c r="J49" s="251">
        <f t="shared" si="3"/>
        <v>-9407331.3666666653</v>
      </c>
      <c r="K49" s="251">
        <f t="shared" si="3"/>
        <v>-9371227.7666666657</v>
      </c>
      <c r="L49" s="251">
        <f t="shared" si="3"/>
        <v>-9375569.9666666668</v>
      </c>
      <c r="M49" s="251">
        <f t="shared" si="3"/>
        <v>-9363434.9666666668</v>
      </c>
      <c r="N49" s="251">
        <f t="shared" si="3"/>
        <v>-9349459.9666666668</v>
      </c>
      <c r="O49" s="251">
        <f t="shared" si="3"/>
        <v>-9356849.2666666657</v>
      </c>
      <c r="P49" s="251">
        <f t="shared" si="3"/>
        <v>-10738467.291666666</v>
      </c>
      <c r="Q49" s="251">
        <f t="shared" si="3"/>
        <v>-10670812.291666666</v>
      </c>
      <c r="R49" s="251">
        <f t="shared" si="3"/>
        <v>-10654257.291666666</v>
      </c>
      <c r="S49" s="251">
        <f t="shared" si="3"/>
        <v>-10673822.291666666</v>
      </c>
      <c r="T49" s="251">
        <f t="shared" si="3"/>
        <v>-10641852.291666666</v>
      </c>
      <c r="U49" s="251">
        <f t="shared" si="3"/>
        <v>-10630557.291666666</v>
      </c>
      <c r="V49" s="251">
        <f t="shared" si="3"/>
        <v>-9664428.958333334</v>
      </c>
      <c r="W49" s="251">
        <f t="shared" si="3"/>
        <v>-9648778.958333334</v>
      </c>
      <c r="X49" s="251">
        <f t="shared" si="3"/>
        <v>-9677918.958333334</v>
      </c>
      <c r="Y49" s="251">
        <f t="shared" si="3"/>
        <v>-9696433.958333334</v>
      </c>
      <c r="Z49" s="251">
        <f t="shared" si="3"/>
        <v>-9677918.958333334</v>
      </c>
      <c r="AA49" s="251">
        <f t="shared" si="3"/>
        <v>-9734478.958333334</v>
      </c>
      <c r="AB49" s="251" t="e">
        <f t="shared" si="3"/>
        <v>#VALUE!</v>
      </c>
      <c r="AC49" s="251" t="e">
        <f t="shared" si="3"/>
        <v>#VALUE!</v>
      </c>
      <c r="AD49" s="251" t="e">
        <f t="shared" si="3"/>
        <v>#VALUE!</v>
      </c>
      <c r="AE49" s="251" t="e">
        <f t="shared" si="3"/>
        <v>#VALUE!</v>
      </c>
      <c r="AF49" s="251" t="e">
        <f t="shared" si="3"/>
        <v>#VALUE!</v>
      </c>
      <c r="AG49" s="251" t="e">
        <f t="shared" si="3"/>
        <v>#VALUE!</v>
      </c>
      <c r="AH49" s="251" t="e">
        <f t="shared" si="3"/>
        <v>#VALUE!</v>
      </c>
      <c r="AI49" s="251" t="e">
        <f t="shared" si="3"/>
        <v>#VALUE!</v>
      </c>
      <c r="AJ49" s="251" t="e">
        <f t="shared" si="3"/>
        <v>#VALUE!</v>
      </c>
      <c r="AK49" s="251" t="e">
        <f t="shared" si="3"/>
        <v>#VALUE!</v>
      </c>
      <c r="AL49" s="251" t="e">
        <f t="shared" si="3"/>
        <v>#VALUE!</v>
      </c>
      <c r="AM49" s="251" t="e">
        <f t="shared" si="3"/>
        <v>#VALUE!</v>
      </c>
      <c r="AN49" s="251" t="e">
        <f t="shared" si="3"/>
        <v>#VALUE!</v>
      </c>
      <c r="AO49" s="251" t="e">
        <f t="shared" si="3"/>
        <v>#VALUE!</v>
      </c>
      <c r="AP49" s="251" t="e">
        <f t="shared" si="3"/>
        <v>#VALUE!</v>
      </c>
      <c r="AQ49" s="251" t="e">
        <f t="shared" si="3"/>
        <v>#VALUE!</v>
      </c>
      <c r="AR49" s="251" t="e">
        <f t="shared" si="3"/>
        <v>#VALUE!</v>
      </c>
      <c r="AS49" s="251" t="e">
        <f t="shared" si="3"/>
        <v>#VALUE!</v>
      </c>
      <c r="AT49" s="251" t="e">
        <f t="shared" si="3"/>
        <v>#VALUE!</v>
      </c>
      <c r="AU49" s="251" t="e">
        <f t="shared" si="3"/>
        <v>#VALUE!</v>
      </c>
      <c r="AV49" s="251" t="e">
        <f t="shared" si="3"/>
        <v>#VALUE!</v>
      </c>
      <c r="AW49" s="251" t="e">
        <f t="shared" si="3"/>
        <v>#VALUE!</v>
      </c>
      <c r="AX49" s="251" t="e">
        <f t="shared" si="3"/>
        <v>#VALUE!</v>
      </c>
      <c r="AY49" s="251" t="e">
        <f t="shared" si="3"/>
        <v>#VALUE!</v>
      </c>
      <c r="AZ49" s="251" t="e">
        <f t="shared" si="3"/>
        <v>#VALUE!</v>
      </c>
      <c r="BA49" s="251" t="e">
        <f t="shared" si="3"/>
        <v>#VALUE!</v>
      </c>
      <c r="BB49" s="251" t="e">
        <f t="shared" si="3"/>
        <v>#VALUE!</v>
      </c>
      <c r="BC49" s="251" t="e">
        <f t="shared" si="3"/>
        <v>#VALUE!</v>
      </c>
      <c r="BD49" s="251" t="e">
        <f t="shared" si="3"/>
        <v>#VALUE!</v>
      </c>
      <c r="BE49" s="251" t="e">
        <f t="shared" si="3"/>
        <v>#VALUE!</v>
      </c>
      <c r="BF49" s="251" t="e">
        <f t="shared" si="3"/>
        <v>#VALUE!</v>
      </c>
      <c r="BG49" s="251" t="e">
        <f t="shared" si="3"/>
        <v>#VALUE!</v>
      </c>
      <c r="BH49" s="251" t="e">
        <f t="shared" si="3"/>
        <v>#VALUE!</v>
      </c>
      <c r="BI49" s="251" t="e">
        <f t="shared" si="3"/>
        <v>#VALUE!</v>
      </c>
      <c r="BJ49" s="251" t="e">
        <f t="shared" si="3"/>
        <v>#VALUE!</v>
      </c>
      <c r="BK49" s="251">
        <f t="shared" si="3"/>
        <v>-6882924.0229368499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-9433214</v>
      </c>
      <c r="G50" s="251">
        <f t="shared" si="4"/>
        <v>-9510339.6999999993</v>
      </c>
      <c r="H50" s="251">
        <f t="shared" si="4"/>
        <v>-9396406.0999999996</v>
      </c>
      <c r="I50" s="251">
        <f t="shared" si="4"/>
        <v>-9357752.5</v>
      </c>
      <c r="J50" s="251">
        <f t="shared" si="4"/>
        <v>-9384929.6999999993</v>
      </c>
      <c r="K50" s="251">
        <f t="shared" si="4"/>
        <v>-9361966.0999999996</v>
      </c>
      <c r="L50" s="251">
        <f t="shared" si="4"/>
        <v>-9338668.3000000007</v>
      </c>
      <c r="M50" s="251">
        <f t="shared" si="4"/>
        <v>-9361793.3000000007</v>
      </c>
      <c r="N50" s="251">
        <f t="shared" si="4"/>
        <v>-9323818.3000000007</v>
      </c>
      <c r="O50" s="251">
        <f t="shared" si="4"/>
        <v>-9469517.5999999996</v>
      </c>
      <c r="P50" s="251">
        <f t="shared" si="4"/>
        <v>-11065205.625</v>
      </c>
      <c r="Q50" s="251">
        <f t="shared" si="4"/>
        <v>-10885170.625</v>
      </c>
      <c r="R50" s="251">
        <f t="shared" si="4"/>
        <v>-10706615.625</v>
      </c>
      <c r="S50" s="251">
        <f t="shared" si="4"/>
        <v>-10708180.625</v>
      </c>
      <c r="T50" s="251">
        <f t="shared" si="4"/>
        <v>-10730210.625</v>
      </c>
      <c r="U50" s="251">
        <f t="shared" si="4"/>
        <v>-10610915.625</v>
      </c>
      <c r="V50" s="251">
        <f t="shared" si="4"/>
        <v>-9597670.625</v>
      </c>
      <c r="W50" s="251">
        <f t="shared" si="4"/>
        <v>-9629020.625</v>
      </c>
      <c r="X50" s="251">
        <f t="shared" si="4"/>
        <v>-9568160.625</v>
      </c>
      <c r="Y50" s="251">
        <f t="shared" si="4"/>
        <v>-9694675.625</v>
      </c>
      <c r="Z50" s="251">
        <f t="shared" si="4"/>
        <v>-9556160.625</v>
      </c>
      <c r="AA50" s="251">
        <f t="shared" si="4"/>
        <v>-9708720.625</v>
      </c>
      <c r="AB50" s="251" t="e">
        <f t="shared" si="4"/>
        <v>#VALUE!</v>
      </c>
      <c r="AC50" s="251" t="e">
        <f t="shared" si="4"/>
        <v>#VALUE!</v>
      </c>
      <c r="AD50" s="251" t="e">
        <f t="shared" si="4"/>
        <v>#VALUE!</v>
      </c>
      <c r="AE50" s="251" t="e">
        <f t="shared" si="4"/>
        <v>#VALUE!</v>
      </c>
      <c r="AF50" s="251" t="e">
        <f t="shared" si="4"/>
        <v>#VALUE!</v>
      </c>
      <c r="AG50" s="251" t="e">
        <f t="shared" si="4"/>
        <v>#VALUE!</v>
      </c>
      <c r="AH50" s="251" t="e">
        <f t="shared" si="4"/>
        <v>#VALUE!</v>
      </c>
      <c r="AI50" s="251" t="e">
        <f t="shared" si="4"/>
        <v>#VALUE!</v>
      </c>
      <c r="AJ50" s="251" t="e">
        <f t="shared" si="4"/>
        <v>#VALUE!</v>
      </c>
      <c r="AK50" s="251" t="e">
        <f t="shared" si="4"/>
        <v>#VALUE!</v>
      </c>
      <c r="AL50" s="251" t="e">
        <f t="shared" si="4"/>
        <v>#VALUE!</v>
      </c>
      <c r="AM50" s="251" t="e">
        <f t="shared" si="4"/>
        <v>#VALUE!</v>
      </c>
      <c r="AN50" s="251" t="e">
        <f t="shared" si="4"/>
        <v>#VALUE!</v>
      </c>
      <c r="AO50" s="251" t="e">
        <f t="shared" si="4"/>
        <v>#VALUE!</v>
      </c>
      <c r="AP50" s="251" t="e">
        <f t="shared" si="4"/>
        <v>#VALUE!</v>
      </c>
      <c r="AQ50" s="251" t="e">
        <f t="shared" si="4"/>
        <v>#VALUE!</v>
      </c>
      <c r="AR50" s="251" t="e">
        <f t="shared" si="4"/>
        <v>#VALUE!</v>
      </c>
      <c r="AS50" s="251" t="e">
        <f t="shared" si="4"/>
        <v>#VALUE!</v>
      </c>
      <c r="AT50" s="251" t="e">
        <f t="shared" si="4"/>
        <v>#VALUE!</v>
      </c>
      <c r="AU50" s="251" t="e">
        <f t="shared" si="4"/>
        <v>#VALUE!</v>
      </c>
      <c r="AV50" s="251" t="e">
        <f t="shared" si="4"/>
        <v>#VALUE!</v>
      </c>
      <c r="AW50" s="251" t="e">
        <f t="shared" si="4"/>
        <v>#VALUE!</v>
      </c>
      <c r="AX50" s="251" t="e">
        <f t="shared" si="4"/>
        <v>#VALUE!</v>
      </c>
      <c r="AY50" s="251" t="e">
        <f t="shared" si="4"/>
        <v>#VALUE!</v>
      </c>
      <c r="AZ50" s="251" t="e">
        <f t="shared" si="4"/>
        <v>#VALUE!</v>
      </c>
      <c r="BA50" s="251" t="e">
        <f t="shared" si="4"/>
        <v>#VALUE!</v>
      </c>
      <c r="BB50" s="251" t="e">
        <f t="shared" si="4"/>
        <v>#VALUE!</v>
      </c>
      <c r="BC50" s="251" t="e">
        <f t="shared" si="4"/>
        <v>#VALUE!</v>
      </c>
      <c r="BD50" s="251" t="e">
        <f t="shared" si="4"/>
        <v>#VALUE!</v>
      </c>
      <c r="BE50" s="251" t="e">
        <f t="shared" si="4"/>
        <v>#VALUE!</v>
      </c>
      <c r="BF50" s="251" t="e">
        <f t="shared" si="4"/>
        <v>#VALUE!</v>
      </c>
      <c r="BG50" s="251" t="e">
        <f t="shared" si="4"/>
        <v>#VALUE!</v>
      </c>
      <c r="BH50" s="251" t="e">
        <f t="shared" si="4"/>
        <v>#VALUE!</v>
      </c>
      <c r="BI50" s="251" t="e">
        <f t="shared" si="4"/>
        <v>#VALUE!</v>
      </c>
      <c r="BJ50" s="251" t="e">
        <f t="shared" si="4"/>
        <v>#VALUE!</v>
      </c>
      <c r="BK50" s="251">
        <f t="shared" si="4"/>
        <v>-2638203.1896035168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72" t="s">
        <v>35</v>
      </c>
      <c r="E53" s="372"/>
      <c r="F53" s="372"/>
      <c r="G53" s="372"/>
      <c r="H53" s="372"/>
      <c r="I53" s="372"/>
      <c r="J53" s="372"/>
      <c r="K53" s="372"/>
      <c r="L53" s="372"/>
      <c r="M53" s="372"/>
      <c r="N53" s="372"/>
      <c r="O53" s="372"/>
      <c r="P53" s="372" t="s">
        <v>36</v>
      </c>
      <c r="Q53" s="372"/>
      <c r="R53" s="372"/>
      <c r="S53" s="372"/>
      <c r="T53" s="372"/>
      <c r="U53" s="372"/>
      <c r="V53" s="372"/>
      <c r="W53" s="372"/>
      <c r="X53" s="372"/>
      <c r="Y53" s="372"/>
      <c r="Z53" s="372"/>
      <c r="AA53" s="372"/>
      <c r="AB53" s="372" t="s">
        <v>37</v>
      </c>
      <c r="AC53" s="372"/>
      <c r="AD53" s="372"/>
      <c r="AE53" s="372"/>
      <c r="AF53" s="372"/>
      <c r="AG53" s="372"/>
      <c r="AH53" s="372"/>
      <c r="AI53" s="372"/>
      <c r="AJ53" s="372"/>
      <c r="AK53" s="372"/>
      <c r="AL53" s="372"/>
      <c r="AM53" s="372"/>
      <c r="AN53" s="372" t="s">
        <v>38</v>
      </c>
      <c r="AO53" s="372"/>
      <c r="AP53" s="372"/>
      <c r="AQ53" s="372"/>
      <c r="AR53" s="372"/>
      <c r="AS53" s="372"/>
      <c r="AT53" s="372"/>
      <c r="AU53" s="372"/>
      <c r="AV53" s="372"/>
      <c r="AW53" s="372"/>
      <c r="AX53" s="372"/>
      <c r="AY53" s="372"/>
      <c r="AZ53" s="372" t="s">
        <v>39</v>
      </c>
      <c r="BA53" s="372"/>
      <c r="BB53" s="372"/>
      <c r="BC53" s="372"/>
      <c r="BD53" s="372"/>
      <c r="BE53" s="372"/>
      <c r="BF53" s="372"/>
      <c r="BG53" s="372"/>
      <c r="BH53" s="372"/>
      <c r="BI53" s="372"/>
      <c r="BJ53" s="372"/>
      <c r="BK53" s="37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-9337791.3666666653</v>
      </c>
      <c r="H55" s="251">
        <f t="shared" si="5"/>
        <v>-9369667.7666666657</v>
      </c>
      <c r="I55" s="251">
        <f t="shared" si="5"/>
        <v>-9367014.166666666</v>
      </c>
      <c r="J55" s="251">
        <f t="shared" si="5"/>
        <v>-9407331.3666666653</v>
      </c>
      <c r="K55" s="251">
        <f t="shared" si="5"/>
        <v>-9371227.7666666657</v>
      </c>
      <c r="L55" s="251">
        <f t="shared" si="5"/>
        <v>-9375569.9666666668</v>
      </c>
      <c r="M55" s="251">
        <f t="shared" si="5"/>
        <v>-9363434.9666666668</v>
      </c>
      <c r="N55" s="251">
        <f t="shared" si="5"/>
        <v>-9349459.9666666668</v>
      </c>
      <c r="O55" s="251">
        <f t="shared" si="5"/>
        <v>-9356849.2666666657</v>
      </c>
      <c r="P55" s="251">
        <f t="shared" si="5"/>
        <v>-10738467.291666666</v>
      </c>
      <c r="Q55" s="251">
        <f t="shared" si="5"/>
        <v>-10670812.291666666</v>
      </c>
      <c r="R55" s="251">
        <f t="shared" si="5"/>
        <v>-10654257.291666666</v>
      </c>
      <c r="S55" s="251">
        <f t="shared" si="5"/>
        <v>-10673822.291666666</v>
      </c>
      <c r="T55" s="251">
        <f t="shared" si="5"/>
        <v>-10641852.291666666</v>
      </c>
      <c r="U55" s="251">
        <f t="shared" si="5"/>
        <v>-10630557.291666666</v>
      </c>
      <c r="V55" s="251">
        <f t="shared" si="5"/>
        <v>-9664428.958333334</v>
      </c>
      <c r="W55" s="251">
        <f t="shared" si="5"/>
        <v>-9648778.958333334</v>
      </c>
      <c r="X55" s="251">
        <f t="shared" si="5"/>
        <v>-9677918.958333334</v>
      </c>
      <c r="Y55" s="251">
        <f t="shared" si="5"/>
        <v>-9696433.958333334</v>
      </c>
      <c r="Z55" s="251">
        <f t="shared" si="5"/>
        <v>-9677918.958333334</v>
      </c>
      <c r="AA55" s="251">
        <f t="shared" si="5"/>
        <v>-9734478.958333334</v>
      </c>
      <c r="AB55" s="251" t="e">
        <f t="shared" si="5"/>
        <v>#VALUE!</v>
      </c>
      <c r="AC55" s="251" t="e">
        <f t="shared" si="5"/>
        <v>#VALUE!</v>
      </c>
      <c r="AD55" s="251" t="e">
        <f t="shared" si="5"/>
        <v>#VALUE!</v>
      </c>
      <c r="AE55" s="251" t="e">
        <f t="shared" si="5"/>
        <v>#VALUE!</v>
      </c>
      <c r="AF55" s="251" t="e">
        <f t="shared" si="5"/>
        <v>#VALUE!</v>
      </c>
      <c r="AG55" s="251" t="e">
        <f t="shared" si="5"/>
        <v>#VALUE!</v>
      </c>
      <c r="AH55" s="251" t="e">
        <f t="shared" si="5"/>
        <v>#VALUE!</v>
      </c>
      <c r="AI55" s="251" t="e">
        <f t="shared" si="5"/>
        <v>#VALUE!</v>
      </c>
      <c r="AJ55" s="251" t="e">
        <f t="shared" si="5"/>
        <v>#VALUE!</v>
      </c>
      <c r="AK55" s="251" t="e">
        <f t="shared" si="5"/>
        <v>#VALUE!</v>
      </c>
      <c r="AL55" s="251" t="e">
        <f t="shared" si="5"/>
        <v>#VALUE!</v>
      </c>
      <c r="AM55" s="251" t="e">
        <f t="shared" si="5"/>
        <v>#VALUE!</v>
      </c>
      <c r="AN55" s="251" t="e">
        <f t="shared" si="5"/>
        <v>#VALUE!</v>
      </c>
      <c r="AO55" s="251" t="e">
        <f t="shared" si="5"/>
        <v>#VALUE!</v>
      </c>
      <c r="AP55" s="251" t="e">
        <f t="shared" si="5"/>
        <v>#VALUE!</v>
      </c>
      <c r="AQ55" s="251" t="e">
        <f t="shared" si="5"/>
        <v>#VALUE!</v>
      </c>
      <c r="AR55" s="251" t="e">
        <f t="shared" si="5"/>
        <v>#VALUE!</v>
      </c>
      <c r="AS55" s="251" t="e">
        <f t="shared" si="5"/>
        <v>#VALUE!</v>
      </c>
      <c r="AT55" s="251" t="e">
        <f t="shared" si="5"/>
        <v>#VALUE!</v>
      </c>
      <c r="AU55" s="251" t="e">
        <f t="shared" si="5"/>
        <v>#VALUE!</v>
      </c>
      <c r="AV55" s="251" t="e">
        <f t="shared" si="5"/>
        <v>#VALUE!</v>
      </c>
      <c r="AW55" s="251" t="e">
        <f t="shared" si="5"/>
        <v>#VALUE!</v>
      </c>
      <c r="AX55" s="251" t="e">
        <f t="shared" si="5"/>
        <v>#VALUE!</v>
      </c>
      <c r="AY55" s="251" t="e">
        <f t="shared" si="5"/>
        <v>#VALUE!</v>
      </c>
      <c r="AZ55" s="251" t="e">
        <f t="shared" si="5"/>
        <v>#VALUE!</v>
      </c>
      <c r="BA55" s="251" t="e">
        <f t="shared" si="5"/>
        <v>#VALUE!</v>
      </c>
      <c r="BB55" s="251" t="e">
        <f t="shared" si="5"/>
        <v>#VALUE!</v>
      </c>
      <c r="BC55" s="251" t="e">
        <f t="shared" si="5"/>
        <v>#VALUE!</v>
      </c>
      <c r="BD55" s="251" t="e">
        <f t="shared" si="5"/>
        <v>#VALUE!</v>
      </c>
      <c r="BE55" s="251" t="e">
        <f t="shared" si="5"/>
        <v>#VALUE!</v>
      </c>
      <c r="BF55" s="251" t="e">
        <f t="shared" si="5"/>
        <v>#VALUE!</v>
      </c>
      <c r="BG55" s="251" t="e">
        <f t="shared" si="5"/>
        <v>#VALUE!</v>
      </c>
      <c r="BH55" s="251" t="e">
        <f t="shared" si="5"/>
        <v>#VALUE!</v>
      </c>
      <c r="BI55" s="251" t="e">
        <f t="shared" si="5"/>
        <v>#VALUE!</v>
      </c>
      <c r="BJ55" s="251" t="e">
        <f t="shared" si="5"/>
        <v>#VALUE!</v>
      </c>
      <c r="BK55" s="251">
        <f t="shared" si="5"/>
        <v>-6882924.0229368499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-37481645.366666667</v>
      </c>
      <c r="H56" s="251">
        <f t="shared" si="6"/>
        <v>-46851313.133333333</v>
      </c>
      <c r="I56" s="251">
        <f t="shared" si="6"/>
        <v>-56218327.299999997</v>
      </c>
      <c r="J56" s="251">
        <f t="shared" si="6"/>
        <v>-65625658.666666664</v>
      </c>
      <c r="K56" s="251">
        <f t="shared" si="6"/>
        <v>-74996886.433333337</v>
      </c>
      <c r="L56" s="251">
        <f t="shared" si="6"/>
        <v>-84372456.400000006</v>
      </c>
      <c r="M56" s="251">
        <f t="shared" si="6"/>
        <v>-93735891.366666675</v>
      </c>
      <c r="N56" s="251">
        <f t="shared" si="6"/>
        <v>-103085351.33333334</v>
      </c>
      <c r="O56" s="251">
        <f t="shared" si="6"/>
        <v>-112442200.60000001</v>
      </c>
      <c r="P56" s="251">
        <f t="shared" si="6"/>
        <v>-123180667.89166668</v>
      </c>
      <c r="Q56" s="251">
        <f t="shared" si="6"/>
        <v>-133851480.18333335</v>
      </c>
      <c r="R56" s="251">
        <f t="shared" si="6"/>
        <v>-144505737.47500002</v>
      </c>
      <c r="S56" s="251">
        <f t="shared" si="5"/>
        <v>-155179559.76666668</v>
      </c>
      <c r="T56" s="251">
        <f t="shared" si="5"/>
        <v>-165821412.05833334</v>
      </c>
      <c r="U56" s="251">
        <f t="shared" si="5"/>
        <v>-176451969.34999999</v>
      </c>
      <c r="V56" s="251">
        <f t="shared" si="5"/>
        <v>-186116398.30833334</v>
      </c>
      <c r="W56" s="251">
        <f t="shared" si="5"/>
        <v>-195765177.26666668</v>
      </c>
      <c r="X56" s="251">
        <f t="shared" si="5"/>
        <v>-205443096.22500002</v>
      </c>
      <c r="Y56" s="251">
        <f t="shared" si="5"/>
        <v>-215139530.18333337</v>
      </c>
      <c r="Z56" s="251">
        <f t="shared" si="5"/>
        <v>-224817449.14166671</v>
      </c>
      <c r="AA56" s="251">
        <f t="shared" si="5"/>
        <v>-234551928.10000005</v>
      </c>
      <c r="AB56" s="251" t="e">
        <f t="shared" si="5"/>
        <v>#VALUE!</v>
      </c>
      <c r="AC56" s="251" t="e">
        <f t="shared" si="5"/>
        <v>#VALUE!</v>
      </c>
      <c r="AD56" s="251" t="e">
        <f t="shared" si="5"/>
        <v>#VALUE!</v>
      </c>
      <c r="AE56" s="251" t="e">
        <f t="shared" si="5"/>
        <v>#VALUE!</v>
      </c>
      <c r="AF56" s="251" t="e">
        <f t="shared" si="5"/>
        <v>#VALUE!</v>
      </c>
      <c r="AG56" s="251" t="e">
        <f t="shared" si="5"/>
        <v>#VALUE!</v>
      </c>
      <c r="AH56" s="251" t="e">
        <f t="shared" si="5"/>
        <v>#VALUE!</v>
      </c>
      <c r="AI56" s="251" t="e">
        <f t="shared" si="5"/>
        <v>#VALUE!</v>
      </c>
      <c r="AJ56" s="251" t="e">
        <f t="shared" si="5"/>
        <v>#VALUE!</v>
      </c>
      <c r="AK56" s="251" t="e">
        <f t="shared" si="5"/>
        <v>#VALUE!</v>
      </c>
      <c r="AL56" s="251" t="e">
        <f t="shared" si="5"/>
        <v>#VALUE!</v>
      </c>
      <c r="AM56" s="251" t="e">
        <f t="shared" si="5"/>
        <v>#VALUE!</v>
      </c>
      <c r="AN56" s="251" t="e">
        <f t="shared" si="5"/>
        <v>#VALUE!</v>
      </c>
      <c r="AO56" s="251" t="e">
        <f t="shared" si="5"/>
        <v>#VALUE!</v>
      </c>
      <c r="AP56" s="251" t="e">
        <f t="shared" si="5"/>
        <v>#VALUE!</v>
      </c>
      <c r="AQ56" s="251" t="e">
        <f t="shared" si="5"/>
        <v>#VALUE!</v>
      </c>
      <c r="AR56" s="251" t="e">
        <f t="shared" si="5"/>
        <v>#VALUE!</v>
      </c>
      <c r="AS56" s="251" t="e">
        <f t="shared" si="5"/>
        <v>#VALUE!</v>
      </c>
      <c r="AT56" s="251" t="e">
        <f t="shared" si="5"/>
        <v>#VALUE!</v>
      </c>
      <c r="AU56" s="251" t="e">
        <f t="shared" si="5"/>
        <v>#VALUE!</v>
      </c>
      <c r="AV56" s="251" t="e">
        <f t="shared" si="5"/>
        <v>#VALUE!</v>
      </c>
      <c r="AW56" s="251" t="e">
        <f t="shared" si="5"/>
        <v>#VALUE!</v>
      </c>
      <c r="AX56" s="251" t="e">
        <f t="shared" si="5"/>
        <v>#VALUE!</v>
      </c>
      <c r="AY56" s="251" t="e">
        <f t="shared" si="5"/>
        <v>#VALUE!</v>
      </c>
      <c r="AZ56" s="251" t="e">
        <f t="shared" si="5"/>
        <v>#VALUE!</v>
      </c>
      <c r="BA56" s="251" t="e">
        <f t="shared" si="5"/>
        <v>#VALUE!</v>
      </c>
      <c r="BB56" s="251" t="e">
        <f t="shared" si="5"/>
        <v>#VALUE!</v>
      </c>
      <c r="BC56" s="251" t="e">
        <f t="shared" si="5"/>
        <v>#VALUE!</v>
      </c>
      <c r="BD56" s="251" t="e">
        <f t="shared" si="5"/>
        <v>#VALUE!</v>
      </c>
      <c r="BE56" s="251" t="e">
        <f t="shared" si="5"/>
        <v>#VALUE!</v>
      </c>
      <c r="BF56" s="251" t="e">
        <f t="shared" si="5"/>
        <v>#VALUE!</v>
      </c>
      <c r="BG56" s="251" t="e">
        <f t="shared" si="5"/>
        <v>#VALUE!</v>
      </c>
      <c r="BH56" s="251" t="e">
        <f t="shared" si="5"/>
        <v>#VALUE!</v>
      </c>
      <c r="BI56" s="251" t="e">
        <f t="shared" si="5"/>
        <v>#VALUE!</v>
      </c>
      <c r="BJ56" s="251" t="e">
        <f t="shared" si="5"/>
        <v>#VALUE!</v>
      </c>
      <c r="BK56" s="251" t="e">
        <f t="shared" si="5"/>
        <v>#VALUE!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-9433214</v>
      </c>
      <c r="G57" s="251">
        <f t="shared" si="5"/>
        <v>-9510339.6999999993</v>
      </c>
      <c r="H57" s="251">
        <f t="shared" si="5"/>
        <v>-9396406.0999999996</v>
      </c>
      <c r="I57" s="251">
        <f t="shared" si="5"/>
        <v>-9357752.5</v>
      </c>
      <c r="J57" s="251">
        <f t="shared" si="5"/>
        <v>-9384929.6999999993</v>
      </c>
      <c r="K57" s="251">
        <f t="shared" si="5"/>
        <v>-9361966.0999999996</v>
      </c>
      <c r="L57" s="251">
        <f t="shared" si="5"/>
        <v>-9338668.3000000007</v>
      </c>
      <c r="M57" s="251">
        <f t="shared" si="5"/>
        <v>-9361793.3000000007</v>
      </c>
      <c r="N57" s="251">
        <f t="shared" si="5"/>
        <v>-9323818.3000000007</v>
      </c>
      <c r="O57" s="251">
        <f t="shared" si="5"/>
        <v>-9469517.5999999996</v>
      </c>
      <c r="P57" s="251">
        <f t="shared" si="5"/>
        <v>-11065205.625</v>
      </c>
      <c r="Q57" s="251">
        <f t="shared" si="5"/>
        <v>-10885170.625</v>
      </c>
      <c r="R57" s="251">
        <f t="shared" si="5"/>
        <v>-10706615.625</v>
      </c>
      <c r="S57" s="251">
        <f t="shared" si="5"/>
        <v>-10708180.625</v>
      </c>
      <c r="T57" s="251">
        <f t="shared" si="5"/>
        <v>-10730210.625</v>
      </c>
      <c r="U57" s="251">
        <f t="shared" si="5"/>
        <v>-10610915.625</v>
      </c>
      <c r="V57" s="251">
        <f t="shared" si="5"/>
        <v>-9597670.625</v>
      </c>
      <c r="W57" s="251">
        <f t="shared" si="5"/>
        <v>-9629020.625</v>
      </c>
      <c r="X57" s="251">
        <f t="shared" si="5"/>
        <v>-9568160.625</v>
      </c>
      <c r="Y57" s="251">
        <f t="shared" si="5"/>
        <v>-9694675.625</v>
      </c>
      <c r="Z57" s="251">
        <f t="shared" si="5"/>
        <v>-9556160.625</v>
      </c>
      <c r="AA57" s="251">
        <f t="shared" si="5"/>
        <v>-9708720.625</v>
      </c>
      <c r="AB57" s="251" t="e">
        <f t="shared" si="5"/>
        <v>#VALUE!</v>
      </c>
      <c r="AC57" s="251" t="e">
        <f t="shared" si="5"/>
        <v>#VALUE!</v>
      </c>
      <c r="AD57" s="251" t="e">
        <f t="shared" si="5"/>
        <v>#VALUE!</v>
      </c>
      <c r="AE57" s="251" t="e">
        <f t="shared" si="5"/>
        <v>#VALUE!</v>
      </c>
      <c r="AF57" s="251" t="e">
        <f t="shared" si="5"/>
        <v>#VALUE!</v>
      </c>
      <c r="AG57" s="251" t="e">
        <f t="shared" si="5"/>
        <v>#VALUE!</v>
      </c>
      <c r="AH57" s="251" t="e">
        <f t="shared" si="5"/>
        <v>#VALUE!</v>
      </c>
      <c r="AI57" s="251" t="e">
        <f t="shared" si="5"/>
        <v>#VALUE!</v>
      </c>
      <c r="AJ57" s="251" t="e">
        <f t="shared" si="5"/>
        <v>#VALUE!</v>
      </c>
      <c r="AK57" s="251" t="e">
        <f t="shared" si="5"/>
        <v>#VALUE!</v>
      </c>
      <c r="AL57" s="251" t="e">
        <f t="shared" si="5"/>
        <v>#VALUE!</v>
      </c>
      <c r="AM57" s="251" t="e">
        <f t="shared" si="5"/>
        <v>#VALUE!</v>
      </c>
      <c r="AN57" s="251" t="e">
        <f t="shared" si="5"/>
        <v>#VALUE!</v>
      </c>
      <c r="AO57" s="251" t="e">
        <f t="shared" si="5"/>
        <v>#VALUE!</v>
      </c>
      <c r="AP57" s="251" t="e">
        <f t="shared" si="5"/>
        <v>#VALUE!</v>
      </c>
      <c r="AQ57" s="251" t="e">
        <f t="shared" si="5"/>
        <v>#VALUE!</v>
      </c>
      <c r="AR57" s="251" t="e">
        <f t="shared" si="5"/>
        <v>#VALUE!</v>
      </c>
      <c r="AS57" s="251" t="e">
        <f t="shared" si="5"/>
        <v>#VALUE!</v>
      </c>
      <c r="AT57" s="251" t="e">
        <f t="shared" si="5"/>
        <v>#VALUE!</v>
      </c>
      <c r="AU57" s="251" t="e">
        <f t="shared" si="5"/>
        <v>#VALUE!</v>
      </c>
      <c r="AV57" s="251" t="e">
        <f t="shared" si="5"/>
        <v>#VALUE!</v>
      </c>
      <c r="AW57" s="251" t="e">
        <f t="shared" si="5"/>
        <v>#VALUE!</v>
      </c>
      <c r="AX57" s="251" t="e">
        <f t="shared" si="5"/>
        <v>#VALUE!</v>
      </c>
      <c r="AY57" s="251" t="e">
        <f t="shared" si="5"/>
        <v>#VALUE!</v>
      </c>
      <c r="AZ57" s="251" t="e">
        <f t="shared" si="5"/>
        <v>#VALUE!</v>
      </c>
      <c r="BA57" s="251" t="e">
        <f t="shared" si="5"/>
        <v>#VALUE!</v>
      </c>
      <c r="BB57" s="251" t="e">
        <f t="shared" si="5"/>
        <v>#VALUE!</v>
      </c>
      <c r="BC57" s="251" t="e">
        <f t="shared" si="5"/>
        <v>#VALUE!</v>
      </c>
      <c r="BD57" s="251" t="e">
        <f t="shared" si="5"/>
        <v>#VALUE!</v>
      </c>
      <c r="BE57" s="251" t="e">
        <f t="shared" si="5"/>
        <v>#VALUE!</v>
      </c>
      <c r="BF57" s="251" t="e">
        <f t="shared" si="5"/>
        <v>#VALUE!</v>
      </c>
      <c r="BG57" s="251" t="e">
        <f t="shared" si="5"/>
        <v>#VALUE!</v>
      </c>
      <c r="BH57" s="251" t="e">
        <f t="shared" si="5"/>
        <v>#VALUE!</v>
      </c>
      <c r="BI57" s="251" t="e">
        <f t="shared" si="5"/>
        <v>#VALUE!</v>
      </c>
      <c r="BJ57" s="251" t="e">
        <f t="shared" si="5"/>
        <v>#VALUE!</v>
      </c>
      <c r="BK57" s="251">
        <f t="shared" si="5"/>
        <v>-2638203.1896035168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-28288854</v>
      </c>
      <c r="G58" s="251">
        <f t="shared" si="5"/>
        <v>-37799193.700000003</v>
      </c>
      <c r="H58" s="251">
        <f t="shared" si="5"/>
        <v>-47195599.800000004</v>
      </c>
      <c r="I58" s="251">
        <f t="shared" si="5"/>
        <v>-56553352.300000004</v>
      </c>
      <c r="J58" s="251">
        <f t="shared" si="5"/>
        <v>-65938282</v>
      </c>
      <c r="K58" s="251">
        <f t="shared" si="5"/>
        <v>-75300248.099999994</v>
      </c>
      <c r="L58" s="251">
        <f t="shared" si="5"/>
        <v>-84638916.399999991</v>
      </c>
      <c r="M58" s="251">
        <f t="shared" si="5"/>
        <v>-94000709.699999988</v>
      </c>
      <c r="N58" s="251">
        <f t="shared" si="5"/>
        <v>-103324527.99999999</v>
      </c>
      <c r="O58" s="251">
        <f t="shared" si="5"/>
        <v>-112794045.59999998</v>
      </c>
      <c r="P58" s="251">
        <f t="shared" si="5"/>
        <v>-123859251.22499998</v>
      </c>
      <c r="Q58" s="251">
        <f t="shared" si="5"/>
        <v>-134744421.84999996</v>
      </c>
      <c r="R58" s="251">
        <f t="shared" si="5"/>
        <v>-145451037.47499996</v>
      </c>
      <c r="S58" s="251">
        <f t="shared" si="5"/>
        <v>-156159218.09999996</v>
      </c>
      <c r="T58" s="251">
        <f t="shared" si="5"/>
        <v>-166889428.72499996</v>
      </c>
      <c r="U58" s="251">
        <f t="shared" si="5"/>
        <v>-177500344.34999996</v>
      </c>
      <c r="V58" s="251">
        <f t="shared" si="5"/>
        <v>-187098014.97499996</v>
      </c>
      <c r="W58" s="251">
        <f t="shared" si="5"/>
        <v>-196727035.59999996</v>
      </c>
      <c r="X58" s="251">
        <f t="shared" si="5"/>
        <v>-206295196.22499996</v>
      </c>
      <c r="Y58" s="251">
        <f t="shared" si="5"/>
        <v>-215989871.84999996</v>
      </c>
      <c r="Z58" s="251">
        <f t="shared" si="5"/>
        <v>-225546032.47499996</v>
      </c>
      <c r="AA58" s="251">
        <f t="shared" si="5"/>
        <v>-235254753.09999996</v>
      </c>
      <c r="AB58" s="251" t="e">
        <f t="shared" si="5"/>
        <v>#VALUE!</v>
      </c>
      <c r="AC58" s="251" t="e">
        <f t="shared" si="5"/>
        <v>#VALUE!</v>
      </c>
      <c r="AD58" s="251" t="e">
        <f t="shared" si="5"/>
        <v>#VALUE!</v>
      </c>
      <c r="AE58" s="251" t="e">
        <f t="shared" si="5"/>
        <v>#VALUE!</v>
      </c>
      <c r="AF58" s="251" t="e">
        <f t="shared" si="5"/>
        <v>#VALUE!</v>
      </c>
      <c r="AG58" s="251" t="e">
        <f t="shared" si="5"/>
        <v>#VALUE!</v>
      </c>
      <c r="AH58" s="251" t="e">
        <f t="shared" si="5"/>
        <v>#VALUE!</v>
      </c>
      <c r="AI58" s="251" t="e">
        <f t="shared" si="5"/>
        <v>#VALUE!</v>
      </c>
      <c r="AJ58" s="251" t="e">
        <f t="shared" si="5"/>
        <v>#VALUE!</v>
      </c>
      <c r="AK58" s="251" t="e">
        <f t="shared" si="5"/>
        <v>#VALUE!</v>
      </c>
      <c r="AL58" s="251" t="e">
        <f t="shared" si="5"/>
        <v>#VALUE!</v>
      </c>
      <c r="AM58" s="251" t="e">
        <f t="shared" si="5"/>
        <v>#VALUE!</v>
      </c>
      <c r="AN58" s="251" t="e">
        <f t="shared" si="5"/>
        <v>#VALUE!</v>
      </c>
      <c r="AO58" s="251" t="e">
        <f t="shared" si="5"/>
        <v>#VALUE!</v>
      </c>
      <c r="AP58" s="251" t="e">
        <f t="shared" si="5"/>
        <v>#VALUE!</v>
      </c>
      <c r="AQ58" s="251" t="e">
        <f t="shared" si="5"/>
        <v>#VALUE!</v>
      </c>
      <c r="AR58" s="251" t="e">
        <f t="shared" si="5"/>
        <v>#VALUE!</v>
      </c>
      <c r="AS58" s="251" t="e">
        <f t="shared" si="5"/>
        <v>#VALUE!</v>
      </c>
      <c r="AT58" s="251" t="e">
        <f t="shared" si="5"/>
        <v>#VALUE!</v>
      </c>
      <c r="AU58" s="251" t="e">
        <f t="shared" si="5"/>
        <v>#VALUE!</v>
      </c>
      <c r="AV58" s="251" t="e">
        <f t="shared" si="5"/>
        <v>#VALUE!</v>
      </c>
      <c r="AW58" s="251" t="e">
        <f t="shared" si="5"/>
        <v>#VALUE!</v>
      </c>
      <c r="AX58" s="251" t="e">
        <f t="shared" si="5"/>
        <v>#VALUE!</v>
      </c>
      <c r="AY58" s="251" t="e">
        <f t="shared" si="5"/>
        <v>#VALUE!</v>
      </c>
      <c r="AZ58" s="251" t="e">
        <f t="shared" si="5"/>
        <v>#VALUE!</v>
      </c>
      <c r="BA58" s="251" t="e">
        <f t="shared" si="5"/>
        <v>#VALUE!</v>
      </c>
      <c r="BB58" s="251" t="e">
        <f t="shared" si="5"/>
        <v>#VALUE!</v>
      </c>
      <c r="BC58" s="251" t="e">
        <f t="shared" si="5"/>
        <v>#VALUE!</v>
      </c>
      <c r="BD58" s="251" t="e">
        <f t="shared" si="5"/>
        <v>#VALUE!</v>
      </c>
      <c r="BE58" s="251" t="e">
        <f t="shared" si="5"/>
        <v>#VALUE!</v>
      </c>
      <c r="BF58" s="251" t="e">
        <f t="shared" si="5"/>
        <v>#VALUE!</v>
      </c>
      <c r="BG58" s="251" t="e">
        <f t="shared" si="5"/>
        <v>#VALUE!</v>
      </c>
      <c r="BH58" s="251" t="e">
        <f t="shared" si="5"/>
        <v>#VALUE!</v>
      </c>
      <c r="BI58" s="251" t="e">
        <f t="shared" si="5"/>
        <v>#VALUE!</v>
      </c>
      <c r="BJ58" s="251" t="e">
        <f t="shared" si="5"/>
        <v>#VALUE!</v>
      </c>
      <c r="BK58" s="251" t="e">
        <f t="shared" si="5"/>
        <v>#VALUE!</v>
      </c>
    </row>
    <row r="59" spans="1:64" x14ac:dyDescent="0.15">
      <c r="B59" s="33" t="s">
        <v>1125</v>
      </c>
      <c r="C59" s="260">
        <f>+'FIN-CASHFLOW_CWS'!C58</f>
        <v>47167007.800000004</v>
      </c>
      <c r="D59" s="260">
        <f>+'FIN-CASHFLOW_CWS'!D58</f>
        <v>37735783.800000004</v>
      </c>
      <c r="E59" s="260">
        <f>+'FIN-CASHFLOW_CWS'!E58</f>
        <v>28339959.800000004</v>
      </c>
      <c r="F59" s="260">
        <f>+'FIN-CASHFLOW_CWS'!F58</f>
        <v>18906745.800000004</v>
      </c>
      <c r="G59" s="260">
        <f>+'FIN-CASHFLOW_CWS'!G58</f>
        <v>9396406.1000000052</v>
      </c>
      <c r="H59" s="260">
        <f>+'FIN-CASHFLOW_CWS'!H58</f>
        <v>56128928.199999988</v>
      </c>
      <c r="I59" s="260">
        <f>+'FIN-CASHFLOW_CWS'!I58</f>
        <v>46771175.699999988</v>
      </c>
      <c r="J59" s="260">
        <f>+'FIN-CASHFLOW_CWS'!J58</f>
        <v>37386245.999999985</v>
      </c>
      <c r="K59" s="260">
        <f>+'FIN-CASHFLOW_CWS'!K58</f>
        <v>28024279.899999984</v>
      </c>
      <c r="L59" s="260">
        <f>+'FIN-CASHFLOW_CWS'!L58</f>
        <v>18685611.599999983</v>
      </c>
      <c r="M59" s="260">
        <f>+'FIN-CASHFLOW_CWS'!M58</f>
        <v>9323818.2999999821</v>
      </c>
      <c r="N59" s="260">
        <f>+'FIN-CASHFLOW_CWS'!N58</f>
        <v>52834690.099999964</v>
      </c>
      <c r="O59" s="260">
        <f>+'FIN-CASHFLOW_CWS'!O58</f>
        <v>43365172.499999963</v>
      </c>
      <c r="P59" s="260">
        <f>+'FIN-CASHFLOW_CWS'!P58</f>
        <v>32299966.874999963</v>
      </c>
      <c r="Q59" s="260">
        <f>+'FIN-CASHFLOW_CWS'!Q58</f>
        <v>21414796.249999963</v>
      </c>
      <c r="R59" s="260">
        <f>+'FIN-CASHFLOW_CWS'!R58</f>
        <v>10708180.624999963</v>
      </c>
      <c r="S59" s="260">
        <f>+'FIN-CASHFLOW_CWS'!S58</f>
        <v>-3.7252902984619141E-8</v>
      </c>
      <c r="T59" s="260">
        <f>+'FIN-CASHFLOW_CWS'!T58</f>
        <v>-10730210.625000037</v>
      </c>
      <c r="U59" s="260">
        <f>+'FIN-CASHFLOW_CWS'!U58</f>
        <v>-21341126.250000037</v>
      </c>
      <c r="V59" s="260">
        <f>+'FIN-CASHFLOW_CWS'!V58</f>
        <v>-30938796.875000037</v>
      </c>
      <c r="W59" s="260">
        <f>+'FIN-CASHFLOW_CWS'!W58</f>
        <v>-40567817.500000037</v>
      </c>
      <c r="X59" s="260">
        <f>+'FIN-CASHFLOW_CWS'!X58</f>
        <v>-50135978.125000037</v>
      </c>
      <c r="Y59" s="260">
        <f>+'FIN-CASHFLOW_CWS'!Y58</f>
        <v>-59830653.750000037</v>
      </c>
      <c r="Z59" s="260">
        <f>+'FIN-CASHFLOW_CWS'!Z58</f>
        <v>-69386814.37500003</v>
      </c>
      <c r="AA59" s="260">
        <f>+'FIN-CASHFLOW_CWS'!AA58</f>
        <v>-79095535.00000003</v>
      </c>
      <c r="AB59" s="260" t="e">
        <f>+'FIN-CASHFLOW_CWS'!AB58</f>
        <v>#VALUE!</v>
      </c>
      <c r="AC59" s="260" t="e">
        <f>+'FIN-CASHFLOW_CWS'!AC58</f>
        <v>#VALUE!</v>
      </c>
      <c r="AD59" s="260" t="e">
        <f>+'FIN-CASHFLOW_CWS'!AD58</f>
        <v>#VALUE!</v>
      </c>
      <c r="AE59" s="260" t="e">
        <f>+'FIN-CASHFLOW_CWS'!AE58</f>
        <v>#VALUE!</v>
      </c>
      <c r="AF59" s="260" t="e">
        <f>+'FIN-CASHFLOW_CWS'!AF58</f>
        <v>#VALUE!</v>
      </c>
      <c r="AG59" s="260" t="e">
        <f>+'FIN-CASHFLOW_CWS'!AG58</f>
        <v>#VALUE!</v>
      </c>
      <c r="AH59" s="260" t="e">
        <f>+'FIN-CASHFLOW_CWS'!AH58</f>
        <v>#VALUE!</v>
      </c>
      <c r="AI59" s="260" t="e">
        <f>+'FIN-CASHFLOW_CWS'!AI58</f>
        <v>#VALUE!</v>
      </c>
      <c r="AJ59" s="260" t="e">
        <f>+'FIN-CASHFLOW_CWS'!AJ58</f>
        <v>#VALUE!</v>
      </c>
      <c r="AK59" s="260" t="e">
        <f>+'FIN-CASHFLOW_CWS'!AK58</f>
        <v>#VALUE!</v>
      </c>
      <c r="AL59" s="260" t="e">
        <f>+'FIN-CASHFLOW_CWS'!AL58</f>
        <v>#VALUE!</v>
      </c>
      <c r="AM59" s="260" t="e">
        <f>+'FIN-CASHFLOW_CWS'!AM58</f>
        <v>#VALUE!</v>
      </c>
      <c r="AN59" s="260" t="e">
        <f>+'FIN-CASHFLOW_CWS'!AN58</f>
        <v>#VALUE!</v>
      </c>
      <c r="AO59" s="260" t="e">
        <f>+'FIN-CASHFLOW_CWS'!AO58</f>
        <v>#VALUE!</v>
      </c>
      <c r="AP59" s="260" t="e">
        <f>+'FIN-CASHFLOW_CWS'!AP58</f>
        <v>#VALUE!</v>
      </c>
      <c r="AQ59" s="260" t="e">
        <f>+'FIN-CASHFLOW_CWS'!AQ58</f>
        <v>#VALUE!</v>
      </c>
      <c r="AR59" s="260" t="e">
        <f>+'FIN-CASHFLOW_CWS'!AR58</f>
        <v>#VALUE!</v>
      </c>
      <c r="AS59" s="260" t="e">
        <f>+'FIN-CASHFLOW_CWS'!AS58</f>
        <v>#VALUE!</v>
      </c>
      <c r="AT59" s="260" t="e">
        <f>+'FIN-CASHFLOW_CWS'!AT58</f>
        <v>#VALUE!</v>
      </c>
      <c r="AU59" s="260" t="e">
        <f>+'FIN-CASHFLOW_CWS'!AU58</f>
        <v>#VALUE!</v>
      </c>
      <c r="AV59" s="260" t="e">
        <f>+'FIN-CASHFLOW_CWS'!AV58</f>
        <v>#VALUE!</v>
      </c>
      <c r="AW59" s="260" t="e">
        <f>+'FIN-CASHFLOW_CWS'!AW58</f>
        <v>#VALUE!</v>
      </c>
      <c r="AX59" s="260" t="e">
        <f>+'FIN-CASHFLOW_CWS'!AX58</f>
        <v>#VALUE!</v>
      </c>
      <c r="AY59" s="260" t="e">
        <f>+'FIN-CASHFLOW_CWS'!AY58</f>
        <v>#VALUE!</v>
      </c>
      <c r="AZ59" s="260" t="e">
        <f>+'FIN-CASHFLOW_CWS'!AZ58</f>
        <v>#VALUE!</v>
      </c>
      <c r="BA59" s="260" t="e">
        <f>+'FIN-CASHFLOW_CWS'!BA58</f>
        <v>#VALUE!</v>
      </c>
      <c r="BB59" s="260" t="e">
        <f>+'FIN-CASHFLOW_CWS'!BB58</f>
        <v>#VALUE!</v>
      </c>
      <c r="BC59" s="260" t="e">
        <f>+'FIN-CASHFLOW_CWS'!BC58</f>
        <v>#VALUE!</v>
      </c>
      <c r="BD59" s="260" t="e">
        <f>+'FIN-CASHFLOW_CWS'!BD58</f>
        <v>#VALUE!</v>
      </c>
      <c r="BE59" s="260" t="e">
        <f>+'FIN-CASHFLOW_CWS'!BE58</f>
        <v>#VALUE!</v>
      </c>
      <c r="BF59" s="260" t="e">
        <f>+'FIN-CASHFLOW_CWS'!BF58</f>
        <v>#VALUE!</v>
      </c>
      <c r="BG59" s="260" t="e">
        <f>+'FIN-CASHFLOW_CWS'!BG58</f>
        <v>#VALUE!</v>
      </c>
      <c r="BH59" s="260" t="e">
        <f>+'FIN-CASHFLOW_CWS'!BH58</f>
        <v>#VALUE!</v>
      </c>
      <c r="BI59" s="260" t="e">
        <f>+'FIN-CASHFLOW_CWS'!BI58</f>
        <v>#VALUE!</v>
      </c>
      <c r="BJ59" s="260" t="e">
        <f>+'FIN-CASHFLOW_CWS'!BJ58</f>
        <v>#VALUE!</v>
      </c>
      <c r="BK59" s="260" t="e">
        <f>+'FIN-CASHFLOW_CWS'!BK58</f>
        <v>#VALUE!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2" t="s">
        <v>318</v>
      </c>
      <c r="B2" s="372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1248520</v>
      </c>
      <c r="E4" s="63">
        <f>REV_DB!F24</f>
        <v>5796000</v>
      </c>
      <c r="F4" s="63">
        <f>REV_DB!G24</f>
        <v>11992500</v>
      </c>
      <c r="G4" s="63" t="e">
        <f>REV_DB!H24</f>
        <v>#VALUE!</v>
      </c>
      <c r="H4" s="63">
        <f>REV_DB!I24</f>
        <v>4299975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746020</v>
      </c>
      <c r="E5" s="63">
        <f>REV_DB!F17</f>
        <v>1771000</v>
      </c>
      <c r="F5" s="63">
        <f>REV_DB!G17</f>
        <v>-16832686344.5</v>
      </c>
      <c r="G5" s="63" t="e">
        <f>REV_DB!H17</f>
        <v>#VALUE!</v>
      </c>
      <c r="H5" s="63">
        <f>REV_DB!I17</f>
        <v>138604797.59999999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 t="e">
        <f>SUM(AB353:AM353)</f>
        <v>#VALUE!</v>
      </c>
      <c r="G27" s="67" t="e">
        <f>SUM(AN353:AY353)</f>
        <v>#VALUE!</v>
      </c>
      <c r="H27" s="67">
        <f>SUM(AZ353:BK353)</f>
        <v>0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 t="e">
        <f>SUM(AB368:AM368)</f>
        <v>#VALUE!</v>
      </c>
      <c r="G28" s="67" t="e">
        <f>SUM(AN368:AY368)</f>
        <v>#VALUE!</v>
      </c>
      <c r="H28" s="67">
        <f>SUM(AZ368:BK368)</f>
        <v>9600000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 t="e">
        <f>SUM(AB372:AM372)</f>
        <v>#VALUE!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 t="e">
        <f>SUM(AB376:AM376)</f>
        <v>#VALUE!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 t="e">
        <f t="shared" si="3"/>
        <v>#VALUE!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2" t="s">
        <v>36</v>
      </c>
      <c r="Q41" s="372"/>
      <c r="R41" s="372"/>
      <c r="S41" s="372"/>
      <c r="T41" s="372"/>
      <c r="U41" s="372"/>
      <c r="V41" s="372"/>
      <c r="W41" s="372"/>
      <c r="X41" s="372"/>
      <c r="Y41" s="372"/>
      <c r="Z41" s="372"/>
      <c r="AA41" s="372"/>
      <c r="AB41" s="372" t="s">
        <v>37</v>
      </c>
      <c r="AC41" s="372"/>
      <c r="AD41" s="372"/>
      <c r="AE41" s="372"/>
      <c r="AF41" s="372"/>
      <c r="AG41" s="372"/>
      <c r="AH41" s="372"/>
      <c r="AI41" s="372"/>
      <c r="AJ41" s="372"/>
      <c r="AK41" s="372"/>
      <c r="AL41" s="372"/>
      <c r="AM41" s="372"/>
      <c r="AN41" s="372" t="s">
        <v>38</v>
      </c>
      <c r="AO41" s="372"/>
      <c r="AP41" s="372"/>
      <c r="AQ41" s="372"/>
      <c r="AR41" s="372"/>
      <c r="AS41" s="372"/>
      <c r="AT41" s="372"/>
      <c r="AU41" s="372"/>
      <c r="AV41" s="372"/>
      <c r="AW41" s="372"/>
      <c r="AX41" s="372"/>
      <c r="AY41" s="372"/>
      <c r="AZ41" s="372" t="s">
        <v>39</v>
      </c>
      <c r="BA41" s="372"/>
      <c r="BB41" s="372"/>
      <c r="BC41" s="372"/>
      <c r="BD41" s="372"/>
      <c r="BE41" s="372"/>
      <c r="BF41" s="372"/>
      <c r="BG41" s="372"/>
      <c r="BH41" s="372"/>
      <c r="BI41" s="372"/>
      <c r="BJ41" s="372"/>
      <c r="BK41" s="372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2" t="s">
        <v>35</v>
      </c>
      <c r="F44" s="372"/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 t="s">
        <v>36</v>
      </c>
      <c r="R44" s="372"/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 t="s">
        <v>37</v>
      </c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 t="s">
        <v>38</v>
      </c>
      <c r="AP44" s="372"/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 t="s">
        <v>39</v>
      </c>
      <c r="BB44" s="372"/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6" t="s">
        <v>35</v>
      </c>
      <c r="E143" s="376"/>
      <c r="F143" s="376"/>
      <c r="G143" s="376"/>
      <c r="H143" s="376"/>
      <c r="I143" s="376"/>
      <c r="J143" s="376"/>
      <c r="K143" s="376"/>
      <c r="L143" s="376"/>
      <c r="M143" s="376"/>
      <c r="N143" s="376"/>
      <c r="O143" s="37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 t="e">
        <f>STAFF_CWS!AF406</f>
        <v>#VALUE!</v>
      </c>
      <c r="AC229" s="26" t="e">
        <f>STAFF_CWS!AG406</f>
        <v>#VALUE!</v>
      </c>
      <c r="AD229" s="26" t="e">
        <f>STAFF_CWS!AH406</f>
        <v>#VALUE!</v>
      </c>
      <c r="AE229" s="26" t="e">
        <f>STAFF_CWS!AI406</f>
        <v>#VALUE!</v>
      </c>
      <c r="AF229" s="26" t="e">
        <f>STAFF_CWS!AJ406</f>
        <v>#VALUE!</v>
      </c>
      <c r="AG229" s="26" t="e">
        <f>STAFF_CWS!AK406</f>
        <v>#VALUE!</v>
      </c>
      <c r="AH229" s="26" t="e">
        <f>STAFF_CWS!AL406</f>
        <v>#VALUE!</v>
      </c>
      <c r="AI229" s="26" t="e">
        <f>STAFF_CWS!AM406</f>
        <v>#VALUE!</v>
      </c>
      <c r="AJ229" s="26" t="e">
        <f>STAFF_CWS!AN406</f>
        <v>#VALUE!</v>
      </c>
      <c r="AK229" s="26" t="e">
        <f>STAFF_CWS!AO406</f>
        <v>#VALUE!</v>
      </c>
      <c r="AL229" s="26" t="e">
        <f>STAFF_CWS!AP406</f>
        <v>#VALUE!</v>
      </c>
      <c r="AM229" s="26" t="e">
        <f>STAFF_CWS!AQ406</f>
        <v>#VALUE!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 t="e">
        <f>STAFF_CWS!AF407</f>
        <v>#VALUE!</v>
      </c>
      <c r="AC230" s="26" t="e">
        <f>STAFF_CWS!AG407</f>
        <v>#VALUE!</v>
      </c>
      <c r="AD230" s="26" t="e">
        <f>STAFF_CWS!AH407</f>
        <v>#VALUE!</v>
      </c>
      <c r="AE230" s="26" t="e">
        <f>STAFF_CWS!AI407</f>
        <v>#VALUE!</v>
      </c>
      <c r="AF230" s="26" t="e">
        <f>STAFF_CWS!AJ407</f>
        <v>#VALUE!</v>
      </c>
      <c r="AG230" s="26" t="e">
        <f>STAFF_CWS!AK407</f>
        <v>#VALUE!</v>
      </c>
      <c r="AH230" s="26" t="e">
        <f>STAFF_CWS!AL407</f>
        <v>#VALUE!</v>
      </c>
      <c r="AI230" s="26" t="e">
        <f>STAFF_CWS!AM407</f>
        <v>#VALUE!</v>
      </c>
      <c r="AJ230" s="26" t="e">
        <f>STAFF_CWS!AN407</f>
        <v>#VALUE!</v>
      </c>
      <c r="AK230" s="26" t="e">
        <f>STAFF_CWS!AO407</f>
        <v>#VALUE!</v>
      </c>
      <c r="AL230" s="26" t="e">
        <f>STAFF_CWS!AP407</f>
        <v>#VALUE!</v>
      </c>
      <c r="AM230" s="26" t="e">
        <f>STAFF_CWS!AQ407</f>
        <v>#VALUE!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 t="e">
        <f>STAFF_CWS!AF442</f>
        <v>#VALUE!</v>
      </c>
      <c r="AC265" s="26" t="e">
        <f>STAFF_CWS!AG442</f>
        <v>#VALUE!</v>
      </c>
      <c r="AD265" s="26" t="e">
        <f>STAFF_CWS!AH442</f>
        <v>#VALUE!</v>
      </c>
      <c r="AE265" s="26" t="e">
        <f>STAFF_CWS!AI442</f>
        <v>#VALUE!</v>
      </c>
      <c r="AF265" s="26" t="e">
        <f>STAFF_CWS!AJ442</f>
        <v>#VALUE!</v>
      </c>
      <c r="AG265" s="26" t="e">
        <f>STAFF_CWS!AK442</f>
        <v>#VALUE!</v>
      </c>
      <c r="AH265" s="26" t="e">
        <f>STAFF_CWS!AL442</f>
        <v>#VALUE!</v>
      </c>
      <c r="AI265" s="26" t="e">
        <f>STAFF_CWS!AM442</f>
        <v>#VALUE!</v>
      </c>
      <c r="AJ265" s="26" t="e">
        <f>STAFF_CWS!AN442</f>
        <v>#VALUE!</v>
      </c>
      <c r="AK265" s="26" t="e">
        <f>STAFF_CWS!AO442</f>
        <v>#VALUE!</v>
      </c>
      <c r="AL265" s="26" t="e">
        <f>STAFF_CWS!AP442</f>
        <v>#VALUE!</v>
      </c>
      <c r="AM265" s="26" t="e">
        <f>STAFF_CWS!AQ442</f>
        <v>#VALUE!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 t="e">
        <f>STAFF_CWS!AF443</f>
        <v>#VALUE!</v>
      </c>
      <c r="AC266" s="26" t="e">
        <f>STAFF_CWS!AG443</f>
        <v>#VALUE!</v>
      </c>
      <c r="AD266" s="26" t="e">
        <f>STAFF_CWS!AH443</f>
        <v>#VALUE!</v>
      </c>
      <c r="AE266" s="26" t="e">
        <f>STAFF_CWS!AI443</f>
        <v>#VALUE!</v>
      </c>
      <c r="AF266" s="26" t="e">
        <f>STAFF_CWS!AJ443</f>
        <v>#VALUE!</v>
      </c>
      <c r="AG266" s="26" t="e">
        <f>STAFF_CWS!AK443</f>
        <v>#VALUE!</v>
      </c>
      <c r="AH266" s="26" t="e">
        <f>STAFF_CWS!AL443</f>
        <v>#VALUE!</v>
      </c>
      <c r="AI266" s="26" t="e">
        <f>STAFF_CWS!AM443</f>
        <v>#VALUE!</v>
      </c>
      <c r="AJ266" s="26" t="e">
        <f>STAFF_CWS!AN443</f>
        <v>#VALUE!</v>
      </c>
      <c r="AK266" s="26" t="e">
        <f>STAFF_CWS!AO443</f>
        <v>#VALUE!</v>
      </c>
      <c r="AL266" s="26" t="e">
        <f>STAFF_CWS!AP443</f>
        <v>#VALUE!</v>
      </c>
      <c r="AM266" s="26" t="e">
        <f>STAFF_CWS!AQ443</f>
        <v>#VALUE!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 t="e">
        <f>STAFF_CWS!AF469</f>
        <v>#VALUE!</v>
      </c>
      <c r="AC292" s="26" t="e">
        <f>STAFF_CWS!AG469</f>
        <v>#VALUE!</v>
      </c>
      <c r="AD292" s="26" t="e">
        <f>STAFF_CWS!AH469</f>
        <v>#VALUE!</v>
      </c>
      <c r="AE292" s="26" t="e">
        <f>STAFF_CWS!AI469</f>
        <v>#VALUE!</v>
      </c>
      <c r="AF292" s="26" t="e">
        <f>STAFF_CWS!AJ469</f>
        <v>#VALUE!</v>
      </c>
      <c r="AG292" s="26" t="e">
        <f>STAFF_CWS!AK469</f>
        <v>#VALUE!</v>
      </c>
      <c r="AH292" s="26" t="e">
        <f>STAFF_CWS!AL469</f>
        <v>#VALUE!</v>
      </c>
      <c r="AI292" s="26" t="e">
        <f>STAFF_CWS!AM469</f>
        <v>#VALUE!</v>
      </c>
      <c r="AJ292" s="26" t="e">
        <f>STAFF_CWS!AN469</f>
        <v>#VALUE!</v>
      </c>
      <c r="AK292" s="26" t="e">
        <f>STAFF_CWS!AO469</f>
        <v>#VALUE!</v>
      </c>
      <c r="AL292" s="26" t="e">
        <f>STAFF_CWS!AP469</f>
        <v>#VALUE!</v>
      </c>
      <c r="AM292" s="26" t="e">
        <f>STAFF_CWS!AQ469</f>
        <v>#VALUE!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 t="e">
        <f>STAFF_CWS!AF470</f>
        <v>#VALUE!</v>
      </c>
      <c r="AC293" s="26" t="e">
        <f>STAFF_CWS!AG470</f>
        <v>#VALUE!</v>
      </c>
      <c r="AD293" s="26" t="e">
        <f>STAFF_CWS!AH470</f>
        <v>#VALUE!</v>
      </c>
      <c r="AE293" s="26" t="e">
        <f>STAFF_CWS!AI470</f>
        <v>#VALUE!</v>
      </c>
      <c r="AF293" s="26" t="e">
        <f>STAFF_CWS!AJ470</f>
        <v>#VALUE!</v>
      </c>
      <c r="AG293" s="26" t="e">
        <f>STAFF_CWS!AK470</f>
        <v>#VALUE!</v>
      </c>
      <c r="AH293" s="26" t="e">
        <f>STAFF_CWS!AL470</f>
        <v>#VALUE!</v>
      </c>
      <c r="AI293" s="26" t="e">
        <f>STAFF_CWS!AM470</f>
        <v>#VALUE!</v>
      </c>
      <c r="AJ293" s="26" t="e">
        <f>STAFF_CWS!AN470</f>
        <v>#VALUE!</v>
      </c>
      <c r="AK293" s="26" t="e">
        <f>STAFF_CWS!AO470</f>
        <v>#VALUE!</v>
      </c>
      <c r="AL293" s="26" t="e">
        <f>STAFF_CWS!AP470</f>
        <v>#VALUE!</v>
      </c>
      <c r="AM293" s="26" t="e">
        <f>STAFF_CWS!AQ470</f>
        <v>#VALUE!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 t="e">
        <f>STAFF_CWS!AF496</f>
        <v>#VALUE!</v>
      </c>
      <c r="AC319" s="26" t="e">
        <f>STAFF_CWS!AG496</f>
        <v>#VALUE!</v>
      </c>
      <c r="AD319" s="26" t="e">
        <f>STAFF_CWS!AH496</f>
        <v>#VALUE!</v>
      </c>
      <c r="AE319" s="26" t="e">
        <f>STAFF_CWS!AI496</f>
        <v>#VALUE!</v>
      </c>
      <c r="AF319" s="26" t="e">
        <f>STAFF_CWS!AJ496</f>
        <v>#VALUE!</v>
      </c>
      <c r="AG319" s="26" t="e">
        <f>STAFF_CWS!AK496</f>
        <v>#VALUE!</v>
      </c>
      <c r="AH319" s="26" t="e">
        <f>STAFF_CWS!AL496</f>
        <v>#VALUE!</v>
      </c>
      <c r="AI319" s="26" t="e">
        <f>STAFF_CWS!AM496</f>
        <v>#VALUE!</v>
      </c>
      <c r="AJ319" s="26" t="e">
        <f>STAFF_CWS!AN496</f>
        <v>#VALUE!</v>
      </c>
      <c r="AK319" s="26" t="e">
        <f>STAFF_CWS!AO496</f>
        <v>#VALUE!</v>
      </c>
      <c r="AL319" s="26" t="e">
        <f>STAFF_CWS!AP496</f>
        <v>#VALUE!</v>
      </c>
      <c r="AM319" s="26" t="e">
        <f>STAFF_CWS!AQ496</f>
        <v>#VALUE!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 t="e">
        <f>STAFF_CWS!AF530</f>
        <v>#VALUE!</v>
      </c>
      <c r="AC353" s="26" t="e">
        <f>STAFF_CWS!AG530</f>
        <v>#VALUE!</v>
      </c>
      <c r="AD353" s="26" t="e">
        <f>STAFF_CWS!AH530</f>
        <v>#VALUE!</v>
      </c>
      <c r="AE353" s="26" t="e">
        <f>STAFF_CWS!AI530</f>
        <v>#VALUE!</v>
      </c>
      <c r="AF353" s="26" t="e">
        <f>STAFF_CWS!AJ530</f>
        <v>#VALUE!</v>
      </c>
      <c r="AG353" s="26" t="e">
        <f>STAFF_CWS!AK530</f>
        <v>#VALUE!</v>
      </c>
      <c r="AH353" s="26" t="e">
        <f>STAFF_CWS!AL530</f>
        <v>#VALUE!</v>
      </c>
      <c r="AI353" s="26" t="e">
        <f>STAFF_CWS!AM530</f>
        <v>#VALUE!</v>
      </c>
      <c r="AJ353" s="26" t="e">
        <f>STAFF_CWS!AN530</f>
        <v>#VALUE!</v>
      </c>
      <c r="AK353" s="26" t="e">
        <f>STAFF_CWS!AO530</f>
        <v>#VALUE!</v>
      </c>
      <c r="AL353" s="26" t="e">
        <f>STAFF_CWS!AP530</f>
        <v>#VALUE!</v>
      </c>
      <c r="AM353" s="26" t="e">
        <f>STAFF_CWS!AQ530</f>
        <v>#VALUE!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 t="e">
        <f>STAFF_CWS!AF531</f>
        <v>#VALUE!</v>
      </c>
      <c r="AC354" s="26" t="e">
        <f>STAFF_CWS!AG531</f>
        <v>#VALUE!</v>
      </c>
      <c r="AD354" s="26" t="e">
        <f>STAFF_CWS!AH531</f>
        <v>#VALUE!</v>
      </c>
      <c r="AE354" s="26" t="e">
        <f>STAFF_CWS!AI531</f>
        <v>#VALUE!</v>
      </c>
      <c r="AF354" s="26" t="e">
        <f>STAFF_CWS!AJ531</f>
        <v>#VALUE!</v>
      </c>
      <c r="AG354" s="26" t="e">
        <f>STAFF_CWS!AK531</f>
        <v>#VALUE!</v>
      </c>
      <c r="AH354" s="26" t="e">
        <f>STAFF_CWS!AL531</f>
        <v>#VALUE!</v>
      </c>
      <c r="AI354" s="26" t="e">
        <f>STAFF_CWS!AM531</f>
        <v>#VALUE!</v>
      </c>
      <c r="AJ354" s="26" t="e">
        <f>STAFF_CWS!AN531</f>
        <v>#VALUE!</v>
      </c>
      <c r="AK354" s="26" t="e">
        <f>STAFF_CWS!AO531</f>
        <v>#VALUE!</v>
      </c>
      <c r="AL354" s="26" t="e">
        <f>STAFF_CWS!AP531</f>
        <v>#VALUE!</v>
      </c>
      <c r="AM354" s="26" t="e">
        <f>STAFF_CWS!AQ531</f>
        <v>#VALUE!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 t="e">
        <f>STAFF_CWS!AF535</f>
        <v>#VALUE!</v>
      </c>
      <c r="AC358" s="26" t="e">
        <f>STAFF_CWS!AG535</f>
        <v>#VALUE!</v>
      </c>
      <c r="AD358" s="26" t="e">
        <f>STAFF_CWS!AH535</f>
        <v>#VALUE!</v>
      </c>
      <c r="AE358" s="26" t="e">
        <f>STAFF_CWS!AI535</f>
        <v>#VALUE!</v>
      </c>
      <c r="AF358" s="26" t="e">
        <f>STAFF_CWS!AJ535</f>
        <v>#VALUE!</v>
      </c>
      <c r="AG358" s="26" t="e">
        <f>STAFF_CWS!AK535</f>
        <v>#VALUE!</v>
      </c>
      <c r="AH358" s="26" t="e">
        <f>STAFF_CWS!AL535</f>
        <v>#VALUE!</v>
      </c>
      <c r="AI358" s="26" t="e">
        <f>STAFF_CWS!AM535</f>
        <v>#VALUE!</v>
      </c>
      <c r="AJ358" s="26" t="e">
        <f>STAFF_CWS!AN535</f>
        <v>#VALUE!</v>
      </c>
      <c r="AK358" s="26" t="e">
        <f>STAFF_CWS!AO535</f>
        <v>#VALUE!</v>
      </c>
      <c r="AL358" s="26" t="e">
        <f>STAFF_CWS!AP535</f>
        <v>#VALUE!</v>
      </c>
      <c r="AM358" s="26" t="e">
        <f>STAFF_CWS!AQ535</f>
        <v>#VALUE!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 t="e">
        <f>STAFF_CWS!AF540</f>
        <v>#VALUE!</v>
      </c>
      <c r="AC363" s="26" t="e">
        <f>STAFF_CWS!AG540</f>
        <v>#VALUE!</v>
      </c>
      <c r="AD363" s="26" t="e">
        <f>STAFF_CWS!AH540</f>
        <v>#VALUE!</v>
      </c>
      <c r="AE363" s="26" t="e">
        <f>STAFF_CWS!AI540</f>
        <v>#VALUE!</v>
      </c>
      <c r="AF363" s="26" t="e">
        <f>STAFF_CWS!AJ540</f>
        <v>#VALUE!</v>
      </c>
      <c r="AG363" s="26" t="e">
        <f>STAFF_CWS!AK540</f>
        <v>#VALUE!</v>
      </c>
      <c r="AH363" s="26" t="e">
        <f>STAFF_CWS!AL540</f>
        <v>#VALUE!</v>
      </c>
      <c r="AI363" s="26" t="e">
        <f>STAFF_CWS!AM540</f>
        <v>#VALUE!</v>
      </c>
      <c r="AJ363" s="26" t="e">
        <f>STAFF_CWS!AN540</f>
        <v>#VALUE!</v>
      </c>
      <c r="AK363" s="26" t="e">
        <f>STAFF_CWS!AO540</f>
        <v>#VALUE!</v>
      </c>
      <c r="AL363" s="26" t="e">
        <f>STAFF_CWS!AP540</f>
        <v>#VALUE!</v>
      </c>
      <c r="AM363" s="26" t="e">
        <f>STAFF_CWS!AQ540</f>
        <v>#VALUE!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 t="e">
        <f>STAFF_CWS!AF541</f>
        <v>#VALUE!</v>
      </c>
      <c r="AC364" s="26" t="e">
        <f>STAFF_CWS!AG541</f>
        <v>#VALUE!</v>
      </c>
      <c r="AD364" s="26" t="e">
        <f>STAFF_CWS!AH541</f>
        <v>#VALUE!</v>
      </c>
      <c r="AE364" s="26" t="e">
        <f>STAFF_CWS!AI541</f>
        <v>#VALUE!</v>
      </c>
      <c r="AF364" s="26" t="e">
        <f>STAFF_CWS!AJ541</f>
        <v>#VALUE!</v>
      </c>
      <c r="AG364" s="26" t="e">
        <f>STAFF_CWS!AK541</f>
        <v>#VALUE!</v>
      </c>
      <c r="AH364" s="26" t="e">
        <f>STAFF_CWS!AL541</f>
        <v>#VALUE!</v>
      </c>
      <c r="AI364" s="26" t="e">
        <f>STAFF_CWS!AM541</f>
        <v>#VALUE!</v>
      </c>
      <c r="AJ364" s="26" t="e">
        <f>STAFF_CWS!AN541</f>
        <v>#VALUE!</v>
      </c>
      <c r="AK364" s="26" t="e">
        <f>STAFF_CWS!AO541</f>
        <v>#VALUE!</v>
      </c>
      <c r="AL364" s="26" t="e">
        <f>STAFF_CWS!AP541</f>
        <v>#VALUE!</v>
      </c>
      <c r="AM364" s="26" t="e">
        <f>STAFF_CWS!AQ541</f>
        <v>#VALUE!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 t="e">
        <f>STAFF_CWS!AF542</f>
        <v>#VALUE!</v>
      </c>
      <c r="AC365" s="26" t="e">
        <f>STAFF_CWS!AG542</f>
        <v>#VALUE!</v>
      </c>
      <c r="AD365" s="26" t="e">
        <f>STAFF_CWS!AH542</f>
        <v>#VALUE!</v>
      </c>
      <c r="AE365" s="26" t="e">
        <f>STAFF_CWS!AI542</f>
        <v>#VALUE!</v>
      </c>
      <c r="AF365" s="26" t="e">
        <f>STAFF_CWS!AJ542</f>
        <v>#VALUE!</v>
      </c>
      <c r="AG365" s="26" t="e">
        <f>STAFF_CWS!AK542</f>
        <v>#VALUE!</v>
      </c>
      <c r="AH365" s="26" t="e">
        <f>STAFF_CWS!AL542</f>
        <v>#VALUE!</v>
      </c>
      <c r="AI365" s="26" t="e">
        <f>STAFF_CWS!AM542</f>
        <v>#VALUE!</v>
      </c>
      <c r="AJ365" s="26" t="e">
        <f>STAFF_CWS!AN542</f>
        <v>#VALUE!</v>
      </c>
      <c r="AK365" s="26" t="e">
        <f>STAFF_CWS!AO542</f>
        <v>#VALUE!</v>
      </c>
      <c r="AL365" s="26" t="e">
        <f>STAFF_CWS!AP542</f>
        <v>#VALUE!</v>
      </c>
      <c r="AM365" s="26" t="e">
        <f>STAFF_CWS!AQ542</f>
        <v>#VALUE!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 t="e">
        <f>STAFF_CWS!AF544</f>
        <v>#VALUE!</v>
      </c>
      <c r="AC367" s="26" t="e">
        <f>STAFF_CWS!AG544</f>
        <v>#VALUE!</v>
      </c>
      <c r="AD367" s="26" t="e">
        <f>STAFF_CWS!AH544</f>
        <v>#VALUE!</v>
      </c>
      <c r="AE367" s="26" t="e">
        <f>STAFF_CWS!AI544</f>
        <v>#VALUE!</v>
      </c>
      <c r="AF367" s="26" t="e">
        <f>STAFF_CWS!AJ544</f>
        <v>#VALUE!</v>
      </c>
      <c r="AG367" s="26" t="e">
        <f>STAFF_CWS!AK544</f>
        <v>#VALUE!</v>
      </c>
      <c r="AH367" s="26" t="e">
        <f>STAFF_CWS!AL544</f>
        <v>#VALUE!</v>
      </c>
      <c r="AI367" s="26" t="e">
        <f>STAFF_CWS!AM544</f>
        <v>#VALUE!</v>
      </c>
      <c r="AJ367" s="26" t="e">
        <f>STAFF_CWS!AN544</f>
        <v>#VALUE!</v>
      </c>
      <c r="AK367" s="26" t="e">
        <f>STAFF_CWS!AO544</f>
        <v>#VALUE!</v>
      </c>
      <c r="AL367" s="26" t="e">
        <f>STAFF_CWS!AP544</f>
        <v>#VALUE!</v>
      </c>
      <c r="AM367" s="26" t="e">
        <f>STAFF_CWS!AQ544</f>
        <v>#VALUE!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 t="e">
        <f>STAFF_CWS!AF545</f>
        <v>#VALUE!</v>
      </c>
      <c r="AC368" s="26" t="e">
        <f>STAFF_CWS!AG545</f>
        <v>#VALUE!</v>
      </c>
      <c r="AD368" s="26" t="e">
        <f>STAFF_CWS!AH545</f>
        <v>#VALUE!</v>
      </c>
      <c r="AE368" s="26" t="e">
        <f>STAFF_CWS!AI545</f>
        <v>#VALUE!</v>
      </c>
      <c r="AF368" s="26" t="e">
        <f>STAFF_CWS!AJ545</f>
        <v>#VALUE!</v>
      </c>
      <c r="AG368" s="26" t="e">
        <f>STAFF_CWS!AK545</f>
        <v>#VALUE!</v>
      </c>
      <c r="AH368" s="26" t="e">
        <f>STAFF_CWS!AL545</f>
        <v>#VALUE!</v>
      </c>
      <c r="AI368" s="26" t="e">
        <f>STAFF_CWS!AM545</f>
        <v>#VALUE!</v>
      </c>
      <c r="AJ368" s="26" t="e">
        <f>STAFF_CWS!AN545</f>
        <v>#VALUE!</v>
      </c>
      <c r="AK368" s="26" t="e">
        <f>STAFF_CWS!AO545</f>
        <v>#VALUE!</v>
      </c>
      <c r="AL368" s="26" t="e">
        <f>STAFF_CWS!AP545</f>
        <v>#VALUE!</v>
      </c>
      <c r="AM368" s="26" t="e">
        <f>STAFF_CWS!AQ545</f>
        <v>#VALUE!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 t="e">
        <f>STAFF_CWS!AQ549</f>
        <v>#VALUE!</v>
      </c>
      <c r="AN372" s="26" t="e">
        <f>STAFF_CWS!AR549</f>
        <v>#VALUE!</v>
      </c>
      <c r="AO372" s="26" t="e">
        <f>STAFF_CWS!AS549</f>
        <v>#VALUE!</v>
      </c>
      <c r="AP372" s="26" t="e">
        <f>STAFF_CWS!AT549</f>
        <v>#VALUE!</v>
      </c>
      <c r="AQ372" s="26" t="e">
        <f>STAFF_CWS!AU549</f>
        <v>#VALUE!</v>
      </c>
      <c r="AR372" s="26" t="e">
        <f>STAFF_CWS!AV549</f>
        <v>#VALUE!</v>
      </c>
      <c r="AS372" s="26" t="e">
        <f>STAFF_CWS!AW549</f>
        <v>#VALUE!</v>
      </c>
      <c r="AT372" s="26" t="e">
        <f>STAFF_CWS!AX549</f>
        <v>#VALUE!</v>
      </c>
      <c r="AU372" s="26" t="e">
        <f>STAFF_CWS!AY549</f>
        <v>#VALUE!</v>
      </c>
      <c r="AV372" s="26" t="e">
        <f>STAFF_CWS!AZ549</f>
        <v>#VALUE!</v>
      </c>
      <c r="AW372" s="26" t="e">
        <f>STAFF_CWS!BA549</f>
        <v>#VALUE!</v>
      </c>
      <c r="AX372" s="26" t="e">
        <f>STAFF_CWS!BB549</f>
        <v>#VALUE!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>
        <f>STAFF_CWS!BO549</f>
        <v>0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 t="e">
        <f>STAFF_CWS!AQ551</f>
        <v>#VALUE!</v>
      </c>
      <c r="AN374" s="26" t="e">
        <f>STAFF_CWS!AR551</f>
        <v>#VALUE!</v>
      </c>
      <c r="AO374" s="26" t="e">
        <f>STAFF_CWS!AS551</f>
        <v>#VALUE!</v>
      </c>
      <c r="AP374" s="26" t="e">
        <f>STAFF_CWS!AT551</f>
        <v>#VALUE!</v>
      </c>
      <c r="AQ374" s="26" t="e">
        <f>STAFF_CWS!AU551</f>
        <v>#VALUE!</v>
      </c>
      <c r="AR374" s="26" t="e">
        <f>STAFF_CWS!AV551</f>
        <v>#VALUE!</v>
      </c>
      <c r="AS374" s="26" t="e">
        <f>STAFF_CWS!AW551</f>
        <v>#VALUE!</v>
      </c>
      <c r="AT374" s="26" t="e">
        <f>STAFF_CWS!AX551</f>
        <v>#VALUE!</v>
      </c>
      <c r="AU374" s="26" t="e">
        <f>STAFF_CWS!AY551</f>
        <v>#VALUE!</v>
      </c>
      <c r="AV374" s="26" t="e">
        <f>STAFF_CWS!AZ551</f>
        <v>#VALUE!</v>
      </c>
      <c r="AW374" s="26" t="e">
        <f>STAFF_CWS!BA551</f>
        <v>#VALUE!</v>
      </c>
      <c r="AX374" s="26" t="e">
        <f>STAFF_CWS!BB551</f>
        <v>#VALUE!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 t="e">
        <f>STAFF_CWS!AF553</f>
        <v>#VALUE!</v>
      </c>
      <c r="AC376" s="26" t="e">
        <f>STAFF_CWS!AG553</f>
        <v>#VALUE!</v>
      </c>
      <c r="AD376" s="26" t="e">
        <f>STAFF_CWS!AH553</f>
        <v>#VALUE!</v>
      </c>
      <c r="AE376" s="26" t="e">
        <f>STAFF_CWS!AI553</f>
        <v>#VALUE!</v>
      </c>
      <c r="AF376" s="26" t="e">
        <f>STAFF_CWS!AJ553</f>
        <v>#VALUE!</v>
      </c>
      <c r="AG376" s="26" t="e">
        <f>STAFF_CWS!AK553</f>
        <v>#VALUE!</v>
      </c>
      <c r="AH376" s="26" t="e">
        <f>STAFF_CWS!AL553</f>
        <v>#VALUE!</v>
      </c>
      <c r="AI376" s="26" t="e">
        <f>STAFF_CWS!AM553</f>
        <v>#VALUE!</v>
      </c>
      <c r="AJ376" s="26" t="e">
        <f>STAFF_CWS!AN553</f>
        <v>#VALUE!</v>
      </c>
      <c r="AK376" s="26" t="e">
        <f>STAFF_CWS!AO553</f>
        <v>#VALUE!</v>
      </c>
      <c r="AL376" s="26" t="e">
        <f>STAFF_CWS!AP553</f>
        <v>#VALUE!</v>
      </c>
      <c r="AM376" s="26" t="e">
        <f>STAFF_CWS!AQ553</f>
        <v>#VALUE!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>
        <f>STAFF_CWS!BO553</f>
        <v>5081212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2" t="s">
        <v>318</v>
      </c>
      <c r="B2" s="372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72" t="s">
        <v>35</v>
      </c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2" t="s">
        <v>36</v>
      </c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/>
      <c r="AB4" s="372" t="s">
        <v>37</v>
      </c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/>
      <c r="AN4" s="372" t="s">
        <v>38</v>
      </c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/>
      <c r="AZ4" s="372" t="s">
        <v>39</v>
      </c>
      <c r="BA4" s="372"/>
      <c r="BB4" s="372"/>
      <c r="BC4" s="372"/>
      <c r="BD4" s="372"/>
      <c r="BE4" s="372"/>
      <c r="BF4" s="372"/>
      <c r="BG4" s="372"/>
      <c r="BH4" s="372"/>
      <c r="BI4" s="372"/>
      <c r="BJ4" s="372"/>
      <c r="BK4" s="37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88000</v>
      </c>
      <c r="Q7" s="9">
        <f>'FIN-P&amp;L_CWS'!R129</f>
        <v>143000</v>
      </c>
      <c r="R7" s="9">
        <f>'FIN-P&amp;L_CWS'!S129</f>
        <v>159500</v>
      </c>
      <c r="S7" s="9">
        <f>'FIN-P&amp;L_CWS'!T129</f>
        <v>159500</v>
      </c>
      <c r="T7" s="9">
        <f>'FIN-P&amp;L_CWS'!U129</f>
        <v>176000</v>
      </c>
      <c r="U7" s="9">
        <f>'FIN-P&amp;L_CWS'!V129</f>
        <v>192500</v>
      </c>
      <c r="V7" s="9">
        <f>'FIN-P&amp;L_CWS'!W129</f>
        <v>159500</v>
      </c>
      <c r="W7" s="9">
        <f>'FIN-P&amp;L_CWS'!X129</f>
        <v>176000</v>
      </c>
      <c r="X7" s="9">
        <f>'FIN-P&amp;L_CWS'!Y129</f>
        <v>143000</v>
      </c>
      <c r="Y7" s="9">
        <f>'FIN-P&amp;L_CWS'!Z129</f>
        <v>143000</v>
      </c>
      <c r="Z7" s="9">
        <f>'FIN-P&amp;L_CWS'!AA129</f>
        <v>143000</v>
      </c>
      <c r="AA7" s="9">
        <f>'FIN-P&amp;L_CWS'!AB129</f>
        <v>88000</v>
      </c>
      <c r="AB7" s="9">
        <f>'FIN-P&amp;L_CWS'!AC129</f>
        <v>-836437941.29999995</v>
      </c>
      <c r="AC7" s="9">
        <f>'FIN-P&amp;L_CWS'!AD129</f>
        <v>-1359213495.9000001</v>
      </c>
      <c r="AD7" s="9">
        <f>'FIN-P&amp;L_CWS'!AE129</f>
        <v>-1516037324.0999999</v>
      </c>
      <c r="AE7" s="9">
        <f>'FIN-P&amp;L_CWS'!AF129</f>
        <v>-1515974534.0999999</v>
      </c>
      <c r="AF7" s="9">
        <f>'FIN-P&amp;L_CWS'!AG129</f>
        <v>-1672792162.5999999</v>
      </c>
      <c r="AG7" s="9">
        <f>'FIN-P&amp;L_CWS'!AH129</f>
        <v>-1829595060.8</v>
      </c>
      <c r="AH7" s="9">
        <f>'FIN-P&amp;L_CWS'!AI129</f>
        <v>-1515974534.0999999</v>
      </c>
      <c r="AI7" s="9">
        <f>'FIN-P&amp;L_CWS'!AJ129</f>
        <v>-1672792162.5999999</v>
      </c>
      <c r="AJ7" s="9">
        <f>'FIN-P&amp;L_CWS'!AK129</f>
        <v>-1359150705.9000001</v>
      </c>
      <c r="AK7" s="9">
        <f>'FIN-P&amp;L_CWS'!AL129</f>
        <v>-1359150705.9000001</v>
      </c>
      <c r="AL7" s="9">
        <f>'FIN-P&amp;L_CWS'!AM129</f>
        <v>-1359150705.9000001</v>
      </c>
      <c r="AM7" s="9">
        <f>'FIN-P&amp;L_CWS'!AN129</f>
        <v>-836417011.29999995</v>
      </c>
      <c r="AN7" s="9" t="e">
        <f>'FIN-P&amp;L_CWS'!AO129</f>
        <v>#VALUE!</v>
      </c>
      <c r="AO7" s="9" t="e">
        <f>'FIN-P&amp;L_CWS'!AP129</f>
        <v>#VALUE!</v>
      </c>
      <c r="AP7" s="9" t="e">
        <f>'FIN-P&amp;L_CWS'!AQ129</f>
        <v>#VALUE!</v>
      </c>
      <c r="AQ7" s="9" t="e">
        <f>'FIN-P&amp;L_CWS'!AR129</f>
        <v>#VALUE!</v>
      </c>
      <c r="AR7" s="9" t="e">
        <f>'FIN-P&amp;L_CWS'!AS129</f>
        <v>#VALUE!</v>
      </c>
      <c r="AS7" s="9" t="e">
        <f>'FIN-P&amp;L_CWS'!AT129</f>
        <v>#VALUE!</v>
      </c>
      <c r="AT7" s="9" t="e">
        <f>'FIN-P&amp;L_CWS'!AU129</f>
        <v>#VALUE!</v>
      </c>
      <c r="AU7" s="9" t="e">
        <f>'FIN-P&amp;L_CWS'!AV129</f>
        <v>#VALUE!</v>
      </c>
      <c r="AV7" s="9" t="e">
        <f>'FIN-P&amp;L_CWS'!AW129</f>
        <v>#VALUE!</v>
      </c>
      <c r="AW7" s="9" t="e">
        <f>'FIN-P&amp;L_CWS'!AX129</f>
        <v>#VALUE!</v>
      </c>
      <c r="AX7" s="9" t="e">
        <f>'FIN-P&amp;L_CWS'!AY129</f>
        <v>#VALUE!</v>
      </c>
      <c r="AY7" s="9" t="e">
        <f>'FIN-P&amp;L_CWS'!AZ129</f>
        <v>#VALUE!</v>
      </c>
      <c r="AZ7" s="9">
        <f>'FIN-P&amp;L_CWS'!BA129</f>
        <v>6888431.2000000002</v>
      </c>
      <c r="BA7" s="9">
        <f>'FIN-P&amp;L_CWS'!BB129</f>
        <v>11190161.699999999</v>
      </c>
      <c r="BB7" s="9">
        <f>'FIN-P&amp;L_CWS'!BC129</f>
        <v>12480722.6</v>
      </c>
      <c r="BC7" s="9">
        <f>'FIN-P&amp;L_CWS'!BD129</f>
        <v>12481232.6</v>
      </c>
      <c r="BD7" s="9">
        <f>'FIN-P&amp;L_CWS'!BE129</f>
        <v>13777407.4</v>
      </c>
      <c r="BE7" s="9">
        <f>'FIN-P&amp;L_CWS'!BF129</f>
        <v>15068125.800000001</v>
      </c>
      <c r="BF7" s="9">
        <f>'FIN-P&amp;L_CWS'!BG129</f>
        <v>12481232.6</v>
      </c>
      <c r="BG7" s="9">
        <f>'FIN-P&amp;L_CWS'!BH129</f>
        <v>13777407.4</v>
      </c>
      <c r="BH7" s="9">
        <f>'FIN-P&amp;L_CWS'!BI129</f>
        <v>11190469.199999999</v>
      </c>
      <c r="BI7" s="9">
        <f>'FIN-P&amp;L_CWS'!BJ129</f>
        <v>11190469.199999999</v>
      </c>
      <c r="BJ7" s="9">
        <f>'FIN-P&amp;L_CWS'!BK129</f>
        <v>11190469.199999999</v>
      </c>
      <c r="BK7" s="9">
        <f>'FIN-P&amp;L_CWS'!BL129</f>
        <v>6888668.7000000002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10826467.291666666</v>
      </c>
      <c r="Q8" s="9">
        <f>'FIN-P&amp;L_CWS'!R205</f>
        <v>10813812.291666666</v>
      </c>
      <c r="R8" s="9">
        <f>'FIN-P&amp;L_CWS'!S205</f>
        <v>10813757.291666666</v>
      </c>
      <c r="S8" s="9">
        <f>'FIN-P&amp;L_CWS'!T205</f>
        <v>10833322.291666666</v>
      </c>
      <c r="T8" s="9">
        <f>'FIN-P&amp;L_CWS'!U205</f>
        <v>10817852.291666666</v>
      </c>
      <c r="U8" s="9">
        <f>'FIN-P&amp;L_CWS'!V205</f>
        <v>10823057.291666666</v>
      </c>
      <c r="V8" s="9">
        <f>'FIN-P&amp;L_CWS'!W205</f>
        <v>9823928.958333334</v>
      </c>
      <c r="W8" s="9">
        <f>'FIN-P&amp;L_CWS'!X205</f>
        <v>9824778.958333334</v>
      </c>
      <c r="X8" s="9">
        <f>'FIN-P&amp;L_CWS'!Y205</f>
        <v>9820918.958333334</v>
      </c>
      <c r="Y8" s="9">
        <f>'FIN-P&amp;L_CWS'!Z205</f>
        <v>9839433.958333334</v>
      </c>
      <c r="Z8" s="9">
        <f>'FIN-P&amp;L_CWS'!AA205</f>
        <v>9820918.958333334</v>
      </c>
      <c r="AA8" s="9">
        <f>'FIN-P&amp;L_CWS'!AB205</f>
        <v>9822478.958333334</v>
      </c>
      <c r="AB8" s="9" t="e">
        <f>'FIN-P&amp;L_CWS'!AC205</f>
        <v>#VALUE!</v>
      </c>
      <c r="AC8" s="9" t="e">
        <f>'FIN-P&amp;L_CWS'!AD205</f>
        <v>#VALUE!</v>
      </c>
      <c r="AD8" s="9" t="e">
        <f>'FIN-P&amp;L_CWS'!AE205</f>
        <v>#VALUE!</v>
      </c>
      <c r="AE8" s="9" t="e">
        <f>'FIN-P&amp;L_CWS'!AF205</f>
        <v>#VALUE!</v>
      </c>
      <c r="AF8" s="9" t="e">
        <f>'FIN-P&amp;L_CWS'!AG205</f>
        <v>#VALUE!</v>
      </c>
      <c r="AG8" s="9" t="e">
        <f>'FIN-P&amp;L_CWS'!AH205</f>
        <v>#VALUE!</v>
      </c>
      <c r="AH8" s="9" t="e">
        <f>'FIN-P&amp;L_CWS'!AI205</f>
        <v>#VALUE!</v>
      </c>
      <c r="AI8" s="9" t="e">
        <f>'FIN-P&amp;L_CWS'!AJ205</f>
        <v>#VALUE!</v>
      </c>
      <c r="AJ8" s="9" t="e">
        <f>'FIN-P&amp;L_CWS'!AK205</f>
        <v>#VALUE!</v>
      </c>
      <c r="AK8" s="9" t="e">
        <f>'FIN-P&amp;L_CWS'!AL205</f>
        <v>#VALUE!</v>
      </c>
      <c r="AL8" s="9" t="e">
        <f>'FIN-P&amp;L_CWS'!AM205</f>
        <v>#VALUE!</v>
      </c>
      <c r="AM8" s="9" t="e">
        <f>'FIN-P&amp;L_CWS'!AN205</f>
        <v>#VALUE!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#VALUE!</v>
      </c>
      <c r="BA8" s="9" t="e">
        <f>'FIN-P&amp;L_CWS'!BB205</f>
        <v>#VALUE!</v>
      </c>
      <c r="BB8" s="9" t="e">
        <f>'FIN-P&amp;L_CWS'!BC205</f>
        <v>#VALUE!</v>
      </c>
      <c r="BC8" s="9" t="e">
        <f>'FIN-P&amp;L_CWS'!BD205</f>
        <v>#VALUE!</v>
      </c>
      <c r="BD8" s="9" t="e">
        <f>'FIN-P&amp;L_CWS'!BE205</f>
        <v>#VALUE!</v>
      </c>
      <c r="BE8" s="9" t="e">
        <f>'FIN-P&amp;L_CWS'!BF205</f>
        <v>#VALUE!</v>
      </c>
      <c r="BF8" s="9" t="e">
        <f>'FIN-P&amp;L_CWS'!BG205</f>
        <v>#VALUE!</v>
      </c>
      <c r="BG8" s="9" t="e">
        <f>'FIN-P&amp;L_CWS'!BH205</f>
        <v>#VALUE!</v>
      </c>
      <c r="BH8" s="9" t="e">
        <f>'FIN-P&amp;L_CWS'!BI205</f>
        <v>#VALUE!</v>
      </c>
      <c r="BI8" s="9" t="e">
        <f>'FIN-P&amp;L_CWS'!BJ205</f>
        <v>#VALUE!</v>
      </c>
      <c r="BJ8" s="9" t="e">
        <f>'FIN-P&amp;L_CWS'!BK205</f>
        <v>#VALUE!</v>
      </c>
      <c r="BK8" s="9">
        <f>'FIN-P&amp;L_CWS'!BL205</f>
        <v>13771592.72293685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-10738467.291666666</v>
      </c>
      <c r="Q9" s="9">
        <f>'FIN-P&amp;L_CWS'!R207</f>
        <v>-10670812.291666666</v>
      </c>
      <c r="R9" s="9">
        <f>'FIN-P&amp;L_CWS'!S207</f>
        <v>-10654257.291666666</v>
      </c>
      <c r="S9" s="9">
        <f>'FIN-P&amp;L_CWS'!T207</f>
        <v>-10673822.291666666</v>
      </c>
      <c r="T9" s="9">
        <f>'FIN-P&amp;L_CWS'!U207</f>
        <v>-10641852.291666666</v>
      </c>
      <c r="U9" s="9">
        <f>'FIN-P&amp;L_CWS'!V207</f>
        <v>-10630557.291666666</v>
      </c>
      <c r="V9" s="9">
        <f>'FIN-P&amp;L_CWS'!W207</f>
        <v>-9664428.958333334</v>
      </c>
      <c r="W9" s="9">
        <f>'FIN-P&amp;L_CWS'!X207</f>
        <v>-9648778.958333334</v>
      </c>
      <c r="X9" s="9">
        <f>'FIN-P&amp;L_CWS'!Y207</f>
        <v>-9677918.958333334</v>
      </c>
      <c r="Y9" s="9">
        <f>'FIN-P&amp;L_CWS'!Z207</f>
        <v>-9696433.958333334</v>
      </c>
      <c r="Z9" s="9">
        <f>'FIN-P&amp;L_CWS'!AA207</f>
        <v>-9677918.958333334</v>
      </c>
      <c r="AA9" s="9">
        <f>'FIN-P&amp;L_CWS'!AB207</f>
        <v>-9734478.958333334</v>
      </c>
      <c r="AB9" s="9" t="e">
        <f>'FIN-P&amp;L_CWS'!AC207</f>
        <v>#VALUE!</v>
      </c>
      <c r="AC9" s="9" t="e">
        <f>'FIN-P&amp;L_CWS'!AD207</f>
        <v>#VALUE!</v>
      </c>
      <c r="AD9" s="9" t="e">
        <f>'FIN-P&amp;L_CWS'!AE207</f>
        <v>#VALUE!</v>
      </c>
      <c r="AE9" s="9" t="e">
        <f>'FIN-P&amp;L_CWS'!AF207</f>
        <v>#VALUE!</v>
      </c>
      <c r="AF9" s="9" t="e">
        <f>'FIN-P&amp;L_CWS'!AG207</f>
        <v>#VALUE!</v>
      </c>
      <c r="AG9" s="9" t="e">
        <f>'FIN-P&amp;L_CWS'!AH207</f>
        <v>#VALUE!</v>
      </c>
      <c r="AH9" s="9" t="e">
        <f>'FIN-P&amp;L_CWS'!AI207</f>
        <v>#VALUE!</v>
      </c>
      <c r="AI9" s="9" t="e">
        <f>'FIN-P&amp;L_CWS'!AJ207</f>
        <v>#VALUE!</v>
      </c>
      <c r="AJ9" s="9" t="e">
        <f>'FIN-P&amp;L_CWS'!AK207</f>
        <v>#VALUE!</v>
      </c>
      <c r="AK9" s="9" t="e">
        <f>'FIN-P&amp;L_CWS'!AL207</f>
        <v>#VALUE!</v>
      </c>
      <c r="AL9" s="9" t="e">
        <f>'FIN-P&amp;L_CWS'!AM207</f>
        <v>#VALUE!</v>
      </c>
      <c r="AM9" s="9" t="e">
        <f>'FIN-P&amp;L_CWS'!AN207</f>
        <v>#VALUE!</v>
      </c>
      <c r="AN9" s="9" t="e">
        <f>'FIN-P&amp;L_CWS'!AO207</f>
        <v>#VALUE!</v>
      </c>
      <c r="AO9" s="9" t="e">
        <f>'FIN-P&amp;L_CWS'!AP207</f>
        <v>#VALUE!</v>
      </c>
      <c r="AP9" s="9" t="e">
        <f>'FIN-P&amp;L_CWS'!AQ207</f>
        <v>#VALUE!</v>
      </c>
      <c r="AQ9" s="9" t="e">
        <f>'FIN-P&amp;L_CWS'!AR207</f>
        <v>#VALUE!</v>
      </c>
      <c r="AR9" s="9" t="e">
        <f>'FIN-P&amp;L_CWS'!AS207</f>
        <v>#VALUE!</v>
      </c>
      <c r="AS9" s="9" t="e">
        <f>'FIN-P&amp;L_CWS'!AT207</f>
        <v>#VALUE!</v>
      </c>
      <c r="AT9" s="9" t="e">
        <f>'FIN-P&amp;L_CWS'!AU207</f>
        <v>#VALUE!</v>
      </c>
      <c r="AU9" s="9" t="e">
        <f>'FIN-P&amp;L_CWS'!AV207</f>
        <v>#VALUE!</v>
      </c>
      <c r="AV9" s="9" t="e">
        <f>'FIN-P&amp;L_CWS'!AW207</f>
        <v>#VALUE!</v>
      </c>
      <c r="AW9" s="9" t="e">
        <f>'FIN-P&amp;L_CWS'!AX207</f>
        <v>#VALUE!</v>
      </c>
      <c r="AX9" s="9" t="e">
        <f>'FIN-P&amp;L_CWS'!AY207</f>
        <v>#VALUE!</v>
      </c>
      <c r="AY9" s="9" t="e">
        <f>'FIN-P&amp;L_CWS'!AZ207</f>
        <v>#VALUE!</v>
      </c>
      <c r="AZ9" s="9" t="e">
        <f>'FIN-P&amp;L_CWS'!BA207</f>
        <v>#VALUE!</v>
      </c>
      <c r="BA9" s="9" t="e">
        <f>'FIN-P&amp;L_CWS'!BB207</f>
        <v>#VALUE!</v>
      </c>
      <c r="BB9" s="9" t="e">
        <f>'FIN-P&amp;L_CWS'!BC207</f>
        <v>#VALUE!</v>
      </c>
      <c r="BC9" s="9" t="e">
        <f>'FIN-P&amp;L_CWS'!BD207</f>
        <v>#VALUE!</v>
      </c>
      <c r="BD9" s="9" t="e">
        <f>'FIN-P&amp;L_CWS'!BE207</f>
        <v>#VALUE!</v>
      </c>
      <c r="BE9" s="9" t="e">
        <f>'FIN-P&amp;L_CWS'!BF207</f>
        <v>#VALUE!</v>
      </c>
      <c r="BF9" s="9" t="e">
        <f>'FIN-P&amp;L_CWS'!BG207</f>
        <v>#VALUE!</v>
      </c>
      <c r="BG9" s="9" t="e">
        <f>'FIN-P&amp;L_CWS'!BH207</f>
        <v>#VALUE!</v>
      </c>
      <c r="BH9" s="9" t="e">
        <f>'FIN-P&amp;L_CWS'!BI207</f>
        <v>#VALUE!</v>
      </c>
      <c r="BI9" s="9" t="e">
        <f>'FIN-P&amp;L_CWS'!BJ207</f>
        <v>#VALUE!</v>
      </c>
      <c r="BJ9" s="9" t="e">
        <f>'FIN-P&amp;L_CWS'!BK207</f>
        <v>#VALUE!</v>
      </c>
      <c r="BK9" s="9">
        <f>'FIN-P&amp;L_CWS'!BL207</f>
        <v>-6882924.0229368499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-123180667.89166668</v>
      </c>
      <c r="Q10" s="9">
        <f>'FIN-P&amp;L_CWS'!R208</f>
        <v>-133851480.18333335</v>
      </c>
      <c r="R10" s="9">
        <f>'FIN-P&amp;L_CWS'!S208</f>
        <v>-144505737.47500002</v>
      </c>
      <c r="S10" s="9">
        <f>'FIN-P&amp;L_CWS'!T208</f>
        <v>-155179559.76666668</v>
      </c>
      <c r="T10" s="9">
        <f>'FIN-P&amp;L_CWS'!U208</f>
        <v>-165821412.05833334</v>
      </c>
      <c r="U10" s="9">
        <f>'FIN-P&amp;L_CWS'!V208</f>
        <v>-176451969.34999999</v>
      </c>
      <c r="V10" s="9">
        <f>'FIN-P&amp;L_CWS'!W208</f>
        <v>-186116398.30833334</v>
      </c>
      <c r="W10" s="9">
        <f>'FIN-P&amp;L_CWS'!X208</f>
        <v>-195765177.26666668</v>
      </c>
      <c r="X10" s="9">
        <f>'FIN-P&amp;L_CWS'!Y208</f>
        <v>-205443096.22500002</v>
      </c>
      <c r="Y10" s="9">
        <f>'FIN-P&amp;L_CWS'!Z208</f>
        <v>-215139530.18333337</v>
      </c>
      <c r="Z10" s="9">
        <f>'FIN-P&amp;L_CWS'!AA208</f>
        <v>-224817449.14166671</v>
      </c>
      <c r="AA10" s="9">
        <f>'FIN-P&amp;L_CWS'!AB208</f>
        <v>-234551928.10000005</v>
      </c>
      <c r="AB10" s="9" t="e">
        <f>'FIN-P&amp;L_CWS'!AC208</f>
        <v>#VALUE!</v>
      </c>
      <c r="AC10" s="9" t="e">
        <f>'FIN-P&amp;L_CWS'!AD208</f>
        <v>#VALUE!</v>
      </c>
      <c r="AD10" s="9" t="e">
        <f>'FIN-P&amp;L_CWS'!AE208</f>
        <v>#VALUE!</v>
      </c>
      <c r="AE10" s="9" t="e">
        <f>'FIN-P&amp;L_CWS'!AF208</f>
        <v>#VALUE!</v>
      </c>
      <c r="AF10" s="9" t="e">
        <f>'FIN-P&amp;L_CWS'!AG208</f>
        <v>#VALUE!</v>
      </c>
      <c r="AG10" s="9" t="e">
        <f>'FIN-P&amp;L_CWS'!AH208</f>
        <v>#VALUE!</v>
      </c>
      <c r="AH10" s="9" t="e">
        <f>'FIN-P&amp;L_CWS'!AI208</f>
        <v>#VALUE!</v>
      </c>
      <c r="AI10" s="9" t="e">
        <f>'FIN-P&amp;L_CWS'!AJ208</f>
        <v>#VALUE!</v>
      </c>
      <c r="AJ10" s="9" t="e">
        <f>'FIN-P&amp;L_CWS'!AK208</f>
        <v>#VALUE!</v>
      </c>
      <c r="AK10" s="9" t="e">
        <f>'FIN-P&amp;L_CWS'!AL208</f>
        <v>#VALUE!</v>
      </c>
      <c r="AL10" s="9" t="e">
        <f>'FIN-P&amp;L_CWS'!AM208</f>
        <v>#VALUE!</v>
      </c>
      <c r="AM10" s="9" t="e">
        <f>'FIN-P&amp;L_CWS'!AN208</f>
        <v>#VALUE!</v>
      </c>
      <c r="AN10" s="9" t="e">
        <f>'FIN-P&amp;L_CWS'!AO208</f>
        <v>#VALUE!</v>
      </c>
      <c r="AO10" s="9" t="e">
        <f>'FIN-P&amp;L_CWS'!AP208</f>
        <v>#VALUE!</v>
      </c>
      <c r="AP10" s="9" t="e">
        <f>'FIN-P&amp;L_CWS'!AQ208</f>
        <v>#VALUE!</v>
      </c>
      <c r="AQ10" s="9" t="e">
        <f>'FIN-P&amp;L_CWS'!AR208</f>
        <v>#VALUE!</v>
      </c>
      <c r="AR10" s="9" t="e">
        <f>'FIN-P&amp;L_CWS'!AS208</f>
        <v>#VALUE!</v>
      </c>
      <c r="AS10" s="9" t="e">
        <f>'FIN-P&amp;L_CWS'!AT208</f>
        <v>#VALUE!</v>
      </c>
      <c r="AT10" s="9" t="e">
        <f>'FIN-P&amp;L_CWS'!AU208</f>
        <v>#VALUE!</v>
      </c>
      <c r="AU10" s="9" t="e">
        <f>'FIN-P&amp;L_CWS'!AV208</f>
        <v>#VALUE!</v>
      </c>
      <c r="AV10" s="9" t="e">
        <f>'FIN-P&amp;L_CWS'!AW208</f>
        <v>#VALUE!</v>
      </c>
      <c r="AW10" s="9" t="e">
        <f>'FIN-P&amp;L_CWS'!AX208</f>
        <v>#VALUE!</v>
      </c>
      <c r="AX10" s="9" t="e">
        <f>'FIN-P&amp;L_CWS'!AY208</f>
        <v>#VALUE!</v>
      </c>
      <c r="AY10" s="9" t="e">
        <f>'FIN-P&amp;L_CWS'!AZ208</f>
        <v>#VALUE!</v>
      </c>
      <c r="AZ10" s="9" t="e">
        <f>'FIN-P&amp;L_CWS'!BA208</f>
        <v>#VALUE!</v>
      </c>
      <c r="BA10" s="9" t="e">
        <f>'FIN-P&amp;L_CWS'!BB208</f>
        <v>#VALUE!</v>
      </c>
      <c r="BB10" s="9" t="e">
        <f>'FIN-P&amp;L_CWS'!BC208</f>
        <v>#VALUE!</v>
      </c>
      <c r="BC10" s="9" t="e">
        <f>'FIN-P&amp;L_CWS'!BD208</f>
        <v>#VALUE!</v>
      </c>
      <c r="BD10" s="9" t="e">
        <f>'FIN-P&amp;L_CWS'!BE208</f>
        <v>#VALUE!</v>
      </c>
      <c r="BE10" s="9" t="e">
        <f>'FIN-P&amp;L_CWS'!BF208</f>
        <v>#VALUE!</v>
      </c>
      <c r="BF10" s="9" t="e">
        <f>'FIN-P&amp;L_CWS'!BG208</f>
        <v>#VALUE!</v>
      </c>
      <c r="BG10" s="9" t="e">
        <f>'FIN-P&amp;L_CWS'!BH208</f>
        <v>#VALUE!</v>
      </c>
      <c r="BH10" s="9" t="e">
        <f>'FIN-P&amp;L_CWS'!BI208</f>
        <v>#VALUE!</v>
      </c>
      <c r="BI10" s="9" t="e">
        <f>'FIN-P&amp;L_CWS'!BJ208</f>
        <v>#VALUE!</v>
      </c>
      <c r="BJ10" s="9" t="e">
        <f>'FIN-P&amp;L_CWS'!BK208</f>
        <v>#VALUE!</v>
      </c>
      <c r="BK10" s="9" t="e">
        <f>'FIN-P&amp;L_CWS'!BL208</f>
        <v>#VALUE!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2" t="s">
        <v>35</v>
      </c>
      <c r="E13" s="372"/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 t="s">
        <v>36</v>
      </c>
      <c r="Q13" s="372"/>
      <c r="R13" s="372"/>
      <c r="S13" s="372"/>
      <c r="T13" s="372"/>
      <c r="U13" s="372"/>
      <c r="V13" s="372"/>
      <c r="W13" s="372"/>
      <c r="X13" s="372"/>
      <c r="Y13" s="372"/>
      <c r="Z13" s="372"/>
      <c r="AA13" s="372"/>
      <c r="AB13" s="372" t="s">
        <v>37</v>
      </c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 t="s">
        <v>38</v>
      </c>
      <c r="AO13" s="372"/>
      <c r="AP13" s="372"/>
      <c r="AQ13" s="372"/>
      <c r="AR13" s="372"/>
      <c r="AS13" s="372"/>
      <c r="AT13" s="372"/>
      <c r="AU13" s="372"/>
      <c r="AV13" s="372"/>
      <c r="AW13" s="372"/>
      <c r="AX13" s="372"/>
      <c r="AY13" s="372"/>
      <c r="AZ13" s="372" t="s">
        <v>39</v>
      </c>
      <c r="BA13" s="372"/>
      <c r="BB13" s="372"/>
      <c r="BC13" s="372"/>
      <c r="BD13" s="372"/>
      <c r="BE13" s="372"/>
      <c r="BF13" s="372"/>
      <c r="BG13" s="372"/>
      <c r="BH13" s="372"/>
      <c r="BI13" s="372"/>
      <c r="BJ13" s="372"/>
      <c r="BK13" s="37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16</v>
      </c>
      <c r="Q15" s="206">
        <f>'REV-REVCALC_CWS'!P13</f>
        <v>26</v>
      </c>
      <c r="R15" s="206">
        <f>'REV-REVCALC_CWS'!Q13</f>
        <v>29</v>
      </c>
      <c r="S15" s="206">
        <f>'REV-REVCALC_CWS'!R13</f>
        <v>29</v>
      </c>
      <c r="T15" s="206">
        <f>'REV-REVCALC_CWS'!S13</f>
        <v>32</v>
      </c>
      <c r="U15" s="206">
        <f>'REV-REVCALC_CWS'!T13</f>
        <v>35</v>
      </c>
      <c r="V15" s="206">
        <f>'REV-REVCALC_CWS'!U13</f>
        <v>29</v>
      </c>
      <c r="W15" s="206">
        <f>'REV-REVCALC_CWS'!V13</f>
        <v>32</v>
      </c>
      <c r="X15" s="206">
        <f>'REV-REVCALC_CWS'!W13</f>
        <v>26</v>
      </c>
      <c r="Y15" s="206">
        <f>'REV-REVCALC_CWS'!X13</f>
        <v>26</v>
      </c>
      <c r="Z15" s="206">
        <f>'REV-REVCALC_CWS'!Y13</f>
        <v>26</v>
      </c>
      <c r="AA15" s="206">
        <f>'REV-REVCALC_CWS'!Z13</f>
        <v>16</v>
      </c>
      <c r="AB15" s="206">
        <f>'REV-REVCALC_CWS'!AA13</f>
        <v>29</v>
      </c>
      <c r="AC15" s="206">
        <f>'REV-REVCALC_CWS'!AB13</f>
        <v>47</v>
      </c>
      <c r="AD15" s="206">
        <f>'REV-REVCALC_CWS'!AC13</f>
        <v>53</v>
      </c>
      <c r="AE15" s="206">
        <f>'REV-REVCALC_CWS'!AD13</f>
        <v>53</v>
      </c>
      <c r="AF15" s="206">
        <f>'REV-REVCALC_CWS'!AE13</f>
        <v>58</v>
      </c>
      <c r="AG15" s="206">
        <f>'REV-REVCALC_CWS'!AF13</f>
        <v>64</v>
      </c>
      <c r="AH15" s="206">
        <f>'REV-REVCALC_CWS'!AG13</f>
        <v>53</v>
      </c>
      <c r="AI15" s="206">
        <f>'REV-REVCALC_CWS'!AH13</f>
        <v>58</v>
      </c>
      <c r="AJ15" s="206">
        <f>'REV-REVCALC_CWS'!AI13</f>
        <v>47</v>
      </c>
      <c r="AK15" s="206">
        <f>'REV-REVCALC_CWS'!AJ13</f>
        <v>47</v>
      </c>
      <c r="AL15" s="206">
        <f>'REV-REVCALC_CWS'!AK13</f>
        <v>47</v>
      </c>
      <c r="AM15" s="206">
        <f>'REV-REVCALC_CWS'!AL13</f>
        <v>29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288000</v>
      </c>
      <c r="Q19" s="9">
        <f>'REV-REVCALC_CWS'!P90</f>
        <v>468000</v>
      </c>
      <c r="R19" s="9">
        <f>'REV-REVCALC_CWS'!Q90</f>
        <v>522000</v>
      </c>
      <c r="S19" s="9">
        <f>'REV-REVCALC_CWS'!R90</f>
        <v>522000</v>
      </c>
      <c r="T19" s="9">
        <f>'REV-REVCALC_CWS'!S90</f>
        <v>576000</v>
      </c>
      <c r="U19" s="9">
        <f>'REV-REVCALC_CWS'!T90</f>
        <v>630000</v>
      </c>
      <c r="V19" s="9">
        <f>'REV-REVCALC_CWS'!U90</f>
        <v>522000</v>
      </c>
      <c r="W19" s="9">
        <f>'REV-REVCALC_CWS'!V90</f>
        <v>576000</v>
      </c>
      <c r="X19" s="9">
        <f>'REV-REVCALC_CWS'!W90</f>
        <v>468000</v>
      </c>
      <c r="Y19" s="9">
        <f>'REV-REVCALC_CWS'!X90</f>
        <v>468000</v>
      </c>
      <c r="Z19" s="9">
        <f>'REV-REVCALC_CWS'!Y90</f>
        <v>468000</v>
      </c>
      <c r="AA19" s="9">
        <f>'REV-REVCALC_CWS'!Z90</f>
        <v>288000</v>
      </c>
      <c r="AB19" s="9" t="e">
        <f>'REV-REVCALC_CWS'!AA90</f>
        <v>#VALUE!</v>
      </c>
      <c r="AC19" s="9" t="e">
        <f>'REV-REVCALC_CWS'!AB90</f>
        <v>#VALUE!</v>
      </c>
      <c r="AD19" s="9" t="e">
        <f>'REV-REVCALC_CWS'!AC90</f>
        <v>#VALUE!</v>
      </c>
      <c r="AE19" s="9" t="e">
        <f>'REV-REVCALC_CWS'!AD90</f>
        <v>#VALUE!</v>
      </c>
      <c r="AF19" s="9" t="e">
        <f>'REV-REVCALC_CWS'!AE90</f>
        <v>#VALUE!</v>
      </c>
      <c r="AG19" s="9" t="e">
        <f>'REV-REVCALC_CWS'!AF90</f>
        <v>#VALUE!</v>
      </c>
      <c r="AH19" s="9" t="e">
        <f>'REV-REVCALC_CWS'!AG90</f>
        <v>#VALUE!</v>
      </c>
      <c r="AI19" s="9" t="e">
        <f>'REV-REVCALC_CWS'!AH90</f>
        <v>#VALUE!</v>
      </c>
      <c r="AJ19" s="9" t="e">
        <f>'REV-REVCALC_CWS'!AI90</f>
        <v>#VALUE!</v>
      </c>
      <c r="AK19" s="9" t="e">
        <f>'REV-REVCALC_CWS'!AJ90</f>
        <v>#VALUE!</v>
      </c>
      <c r="AL19" s="9" t="e">
        <f>'REV-REVCALC_CWS'!AK90</f>
        <v>#VALUE!</v>
      </c>
      <c r="AM19" s="9" t="e">
        <f>'REV-REVCALC_CWS'!AL90</f>
        <v>#VALUE!</v>
      </c>
      <c r="AN19" s="9" t="e">
        <f>'REV-REVCALC_CWS'!AM90</f>
        <v>#VALUE!</v>
      </c>
      <c r="AO19" s="9" t="e">
        <f>'REV-REVCALC_CWS'!AN90</f>
        <v>#VALUE!</v>
      </c>
      <c r="AP19" s="9" t="e">
        <f>'REV-REVCALC_CWS'!AO90</f>
        <v>#VALUE!</v>
      </c>
      <c r="AQ19" s="9" t="e">
        <f>'REV-REVCALC_CWS'!AP90</f>
        <v>#VALUE!</v>
      </c>
      <c r="AR19" s="9" t="e">
        <f>'REV-REVCALC_CWS'!AQ90</f>
        <v>#VALUE!</v>
      </c>
      <c r="AS19" s="9" t="e">
        <f>'REV-REVCALC_CWS'!AR90</f>
        <v>#VALUE!</v>
      </c>
      <c r="AT19" s="9" t="e">
        <f>'REV-REVCALC_CWS'!AS90</f>
        <v>#VALUE!</v>
      </c>
      <c r="AU19" s="9" t="e">
        <f>'REV-REVCALC_CWS'!AT90</f>
        <v>#VALUE!</v>
      </c>
      <c r="AV19" s="9" t="e">
        <f>'REV-REVCALC_CWS'!AU90</f>
        <v>#VALUE!</v>
      </c>
      <c r="AW19" s="9" t="e">
        <f>'REV-REVCALC_CWS'!AV90</f>
        <v>#VALUE!</v>
      </c>
      <c r="AX19" s="9" t="e">
        <f>'REV-REVCALC_CWS'!AW90</f>
        <v>#VALUE!</v>
      </c>
      <c r="AY19" s="9" t="e">
        <f>'REV-REVCALC_CWS'!AX90</f>
        <v>#VALUE!</v>
      </c>
      <c r="AZ19" s="9">
        <f>'REV-REVCALC_CWS'!AY90</f>
        <v>6930047.5</v>
      </c>
      <c r="BA19" s="9">
        <f>'REV-REVCALC_CWS'!AZ90</f>
        <v>11257000</v>
      </c>
      <c r="BB19" s="9">
        <f>'REV-REVCALC_CWS'!BA90</f>
        <v>12555127.5</v>
      </c>
      <c r="BC19" s="9">
        <f>'REV-REVCALC_CWS'!BB90</f>
        <v>12555637.5</v>
      </c>
      <c r="BD19" s="9">
        <f>'REV-REVCALC_CWS'!BC90</f>
        <v>13860640</v>
      </c>
      <c r="BE19" s="9">
        <f>'REV-REVCALC_CWS'!BD90</f>
        <v>15158925</v>
      </c>
      <c r="BF19" s="9">
        <f>'REV-REVCALC_CWS'!BE90</f>
        <v>12555637.5</v>
      </c>
      <c r="BG19" s="9">
        <f>'REV-REVCALC_CWS'!BF90</f>
        <v>13860640</v>
      </c>
      <c r="BH19" s="9">
        <f>'REV-REVCALC_CWS'!BG90</f>
        <v>11257307.5</v>
      </c>
      <c r="BI19" s="9">
        <f>'REV-REVCALC_CWS'!BH90</f>
        <v>11257307.5</v>
      </c>
      <c r="BJ19" s="9">
        <f>'REV-REVCALC_CWS'!BI90</f>
        <v>11257307.5</v>
      </c>
      <c r="BK19" s="9">
        <f>'REV-REVCALC_CWS'!BJ90</f>
        <v>6930285</v>
      </c>
    </row>
    <row r="20" spans="2:63" x14ac:dyDescent="0.15">
      <c r="B20" s="33" t="s">
        <v>376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88000</v>
      </c>
      <c r="Q20" s="9">
        <f>'REV-REVCALC_CWS'!P91</f>
        <v>143000</v>
      </c>
      <c r="R20" s="9">
        <f>'REV-REVCALC_CWS'!Q91</f>
        <v>159500</v>
      </c>
      <c r="S20" s="9">
        <f>'REV-REVCALC_CWS'!R91</f>
        <v>159500</v>
      </c>
      <c r="T20" s="9">
        <f>'REV-REVCALC_CWS'!S91</f>
        <v>176000</v>
      </c>
      <c r="U20" s="9">
        <f>'REV-REVCALC_CWS'!T91</f>
        <v>192500</v>
      </c>
      <c r="V20" s="9">
        <f>'REV-REVCALC_CWS'!U91</f>
        <v>159500</v>
      </c>
      <c r="W20" s="9">
        <f>'REV-REVCALC_CWS'!V91</f>
        <v>176000</v>
      </c>
      <c r="X20" s="9">
        <f>'REV-REVCALC_CWS'!W91</f>
        <v>143000</v>
      </c>
      <c r="Y20" s="9">
        <f>'REV-REVCALC_CWS'!X91</f>
        <v>143000</v>
      </c>
      <c r="Z20" s="9">
        <f>'REV-REVCALC_CWS'!Y91</f>
        <v>143000</v>
      </c>
      <c r="AA20" s="9">
        <f>'REV-REVCALC_CWS'!Z91</f>
        <v>88000</v>
      </c>
      <c r="AB20" s="9" t="e">
        <f>'REV-REVCALC_CWS'!AA91</f>
        <v>#VALUE!</v>
      </c>
      <c r="AC20" s="9" t="e">
        <f>'REV-REVCALC_CWS'!AB91</f>
        <v>#VALUE!</v>
      </c>
      <c r="AD20" s="9" t="e">
        <f>'REV-REVCALC_CWS'!AC91</f>
        <v>#VALUE!</v>
      </c>
      <c r="AE20" s="9" t="e">
        <f>'REV-REVCALC_CWS'!AD91</f>
        <v>#VALUE!</v>
      </c>
      <c r="AF20" s="9" t="e">
        <f>'REV-REVCALC_CWS'!AE91</f>
        <v>#VALUE!</v>
      </c>
      <c r="AG20" s="9" t="e">
        <f>'REV-REVCALC_CWS'!AF91</f>
        <v>#VALUE!</v>
      </c>
      <c r="AH20" s="9" t="e">
        <f>'REV-REVCALC_CWS'!AG91</f>
        <v>#VALUE!</v>
      </c>
      <c r="AI20" s="9" t="e">
        <f>'REV-REVCALC_CWS'!AH91</f>
        <v>#VALUE!</v>
      </c>
      <c r="AJ20" s="9" t="e">
        <f>'REV-REVCALC_CWS'!AI91</f>
        <v>#VALUE!</v>
      </c>
      <c r="AK20" s="9" t="e">
        <f>'REV-REVCALC_CWS'!AJ91</f>
        <v>#VALUE!</v>
      </c>
      <c r="AL20" s="9" t="e">
        <f>'REV-REVCALC_CWS'!AK91</f>
        <v>#VALUE!</v>
      </c>
      <c r="AM20" s="9" t="e">
        <f>'REV-REVCALC_CWS'!AL91</f>
        <v>#VALUE!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>
        <f>'REV-REVCALC_CWS'!AY91</f>
        <v>6888431.2000000002</v>
      </c>
      <c r="BA20" s="9">
        <f>'REV-REVCALC_CWS'!AZ91</f>
        <v>11190161.699999999</v>
      </c>
      <c r="BB20" s="9">
        <f>'REV-REVCALC_CWS'!BA91</f>
        <v>12480722.6</v>
      </c>
      <c r="BC20" s="9">
        <f>'REV-REVCALC_CWS'!BB91</f>
        <v>12481232.6</v>
      </c>
      <c r="BD20" s="9">
        <f>'REV-REVCALC_CWS'!BC91</f>
        <v>13777407.4</v>
      </c>
      <c r="BE20" s="9">
        <f>'REV-REVCALC_CWS'!BD91</f>
        <v>15068125.800000001</v>
      </c>
      <c r="BF20" s="9">
        <f>'REV-REVCALC_CWS'!BE91</f>
        <v>12481232.6</v>
      </c>
      <c r="BG20" s="9">
        <f>'REV-REVCALC_CWS'!BF91</f>
        <v>13777407.4</v>
      </c>
      <c r="BH20" s="9">
        <f>'REV-REVCALC_CWS'!BG91</f>
        <v>11190469.199999999</v>
      </c>
      <c r="BI20" s="9">
        <f>'REV-REVCALC_CWS'!BH91</f>
        <v>11190469.199999999</v>
      </c>
      <c r="BJ20" s="9">
        <f>'REV-REVCALC_CWS'!BI91</f>
        <v>11190469.199999999</v>
      </c>
      <c r="BK20" s="9">
        <f>'REV-REVCALC_CWS'!BJ91</f>
        <v>6888668.7000000002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2" t="s">
        <v>35</v>
      </c>
      <c r="E24" s="372"/>
      <c r="F24" s="372"/>
      <c r="G24" s="372"/>
      <c r="H24" s="372"/>
      <c r="I24" s="372"/>
      <c r="J24" s="372"/>
      <c r="K24" s="372"/>
      <c r="L24" s="372"/>
      <c r="M24" s="372"/>
      <c r="N24" s="372"/>
      <c r="O24" s="372"/>
      <c r="P24" s="372" t="s">
        <v>36</v>
      </c>
      <c r="Q24" s="372"/>
      <c r="R24" s="372"/>
      <c r="S24" s="372"/>
      <c r="T24" s="372"/>
      <c r="U24" s="372"/>
      <c r="V24" s="372"/>
      <c r="W24" s="372"/>
      <c r="X24" s="372"/>
      <c r="Y24" s="372"/>
      <c r="Z24" s="372"/>
      <c r="AA24" s="372"/>
      <c r="AB24" s="372" t="s">
        <v>37</v>
      </c>
      <c r="AC24" s="372"/>
      <c r="AD24" s="372"/>
      <c r="AE24" s="372"/>
      <c r="AF24" s="372"/>
      <c r="AG24" s="372"/>
      <c r="AH24" s="372"/>
      <c r="AI24" s="372"/>
      <c r="AJ24" s="372"/>
      <c r="AK24" s="372"/>
      <c r="AL24" s="372"/>
      <c r="AM24" s="372"/>
      <c r="AN24" s="372" t="s">
        <v>38</v>
      </c>
      <c r="AO24" s="372"/>
      <c r="AP24" s="372"/>
      <c r="AQ24" s="372"/>
      <c r="AR24" s="372"/>
      <c r="AS24" s="372"/>
      <c r="AT24" s="372"/>
      <c r="AU24" s="372"/>
      <c r="AV24" s="372"/>
      <c r="AW24" s="372"/>
      <c r="AX24" s="372"/>
      <c r="AY24" s="372"/>
      <c r="AZ24" s="372" t="s">
        <v>39</v>
      </c>
      <c r="BA24" s="372"/>
      <c r="BB24" s="372"/>
      <c r="BC24" s="372"/>
      <c r="BD24" s="372"/>
      <c r="BE24" s="372"/>
      <c r="BF24" s="372"/>
      <c r="BG24" s="372"/>
      <c r="BH24" s="372"/>
      <c r="BI24" s="372"/>
      <c r="BJ24" s="372"/>
      <c r="BK24" s="37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88000</v>
      </c>
      <c r="Q26" s="9">
        <f>'REV-REVCALC_CWS'!P91</f>
        <v>143000</v>
      </c>
      <c r="R26" s="9">
        <f>'REV-REVCALC_CWS'!Q91</f>
        <v>159500</v>
      </c>
      <c r="S26" s="9">
        <f>'REV-REVCALC_CWS'!R91</f>
        <v>159500</v>
      </c>
      <c r="T26" s="9">
        <f>'REV-REVCALC_CWS'!S91</f>
        <v>176000</v>
      </c>
      <c r="U26" s="9">
        <f>'REV-REVCALC_CWS'!T91</f>
        <v>192500</v>
      </c>
      <c r="V26" s="9">
        <f>'REV-REVCALC_CWS'!U91</f>
        <v>159500</v>
      </c>
      <c r="W26" s="9">
        <f>'REV-REVCALC_CWS'!V91</f>
        <v>176000</v>
      </c>
      <c r="X26" s="9">
        <f>'REV-REVCALC_CWS'!W91</f>
        <v>143000</v>
      </c>
      <c r="Y26" s="9">
        <f>'REV-REVCALC_CWS'!X91</f>
        <v>143000</v>
      </c>
      <c r="Z26" s="9">
        <f>'REV-REVCALC_CWS'!Y91</f>
        <v>143000</v>
      </c>
      <c r="AA26" s="9">
        <f>'REV-REVCALC_CWS'!Z91</f>
        <v>88000</v>
      </c>
      <c r="AB26" s="9" t="e">
        <f>'REV-REVCALC_CWS'!AA91</f>
        <v>#VALUE!</v>
      </c>
      <c r="AC26" s="9" t="e">
        <f>'REV-REVCALC_CWS'!AB91</f>
        <v>#VALUE!</v>
      </c>
      <c r="AD26" s="9" t="e">
        <f>'REV-REVCALC_CWS'!AC91</f>
        <v>#VALUE!</v>
      </c>
      <c r="AE26" s="9" t="e">
        <f>'REV-REVCALC_CWS'!AD91</f>
        <v>#VALUE!</v>
      </c>
      <c r="AF26" s="9" t="e">
        <f>'REV-REVCALC_CWS'!AE91</f>
        <v>#VALUE!</v>
      </c>
      <c r="AG26" s="9" t="e">
        <f>'REV-REVCALC_CWS'!AF91</f>
        <v>#VALUE!</v>
      </c>
      <c r="AH26" s="9" t="e">
        <f>'REV-REVCALC_CWS'!AG91</f>
        <v>#VALUE!</v>
      </c>
      <c r="AI26" s="9" t="e">
        <f>'REV-REVCALC_CWS'!AH91</f>
        <v>#VALUE!</v>
      </c>
      <c r="AJ26" s="9" t="e">
        <f>'REV-REVCALC_CWS'!AI91</f>
        <v>#VALUE!</v>
      </c>
      <c r="AK26" s="9" t="e">
        <f>'REV-REVCALC_CWS'!AJ91</f>
        <v>#VALUE!</v>
      </c>
      <c r="AL26" s="9" t="e">
        <f>'REV-REVCALC_CWS'!AK91</f>
        <v>#VALUE!</v>
      </c>
      <c r="AM26" s="9" t="e">
        <f>'REV-REVCALC_CWS'!AL91</f>
        <v>#VALUE!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>
        <f>'REV-REVCALC_CWS'!AY91</f>
        <v>6888431.2000000002</v>
      </c>
      <c r="BA26" s="9">
        <f>'REV-REVCALC_CWS'!AZ91</f>
        <v>11190161.699999999</v>
      </c>
      <c r="BB26" s="9">
        <f>'REV-REVCALC_CWS'!BA91</f>
        <v>12480722.6</v>
      </c>
      <c r="BC26" s="9">
        <f>'REV-REVCALC_CWS'!BB91</f>
        <v>12481232.6</v>
      </c>
      <c r="BD26" s="9">
        <f>'REV-REVCALC_CWS'!BC91</f>
        <v>13777407.4</v>
      </c>
      <c r="BE26" s="9">
        <f>'REV-REVCALC_CWS'!BD91</f>
        <v>15068125.800000001</v>
      </c>
      <c r="BF26" s="9">
        <f>'REV-REVCALC_CWS'!BE91</f>
        <v>12481232.6</v>
      </c>
      <c r="BG26" s="9">
        <f>'REV-REVCALC_CWS'!BF91</f>
        <v>13777407.4</v>
      </c>
      <c r="BH26" s="9">
        <f>'REV-REVCALC_CWS'!BG91</f>
        <v>11190469.199999999</v>
      </c>
      <c r="BI26" s="9">
        <f>'REV-REVCALC_CWS'!BH91</f>
        <v>11190469.199999999</v>
      </c>
      <c r="BJ26" s="9">
        <f>'REV-REVCALC_CWS'!BI91</f>
        <v>11190469.199999999</v>
      </c>
      <c r="BK26" s="9">
        <f>'REV-REVCALC_CWS'!BJ91</f>
        <v>6888668.7000000002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117333.33333333333</v>
      </c>
      <c r="Q28" s="202">
        <f t="shared" si="3"/>
        <v>190666.66666666666</v>
      </c>
      <c r="R28" s="202">
        <f t="shared" si="3"/>
        <v>212666.66666666666</v>
      </c>
      <c r="S28" s="202">
        <f t="shared" si="3"/>
        <v>212666.66666666666</v>
      </c>
      <c r="T28" s="202">
        <f t="shared" si="3"/>
        <v>234666.66666666666</v>
      </c>
      <c r="U28" s="202">
        <f t="shared" si="3"/>
        <v>256666.66666666666</v>
      </c>
      <c r="V28" s="202">
        <f t="shared" si="3"/>
        <v>638000</v>
      </c>
      <c r="W28" s="202">
        <f t="shared" si="3"/>
        <v>704000</v>
      </c>
      <c r="X28" s="202">
        <f t="shared" si="3"/>
        <v>572000</v>
      </c>
      <c r="Y28" s="202">
        <f t="shared" si="3"/>
        <v>572000</v>
      </c>
      <c r="Z28" s="202">
        <f t="shared" si="3"/>
        <v>572000</v>
      </c>
      <c r="AA28" s="202">
        <f t="shared" si="3"/>
        <v>352000</v>
      </c>
      <c r="AB28" s="202" t="e">
        <f t="shared" si="3"/>
        <v>#VALUE!</v>
      </c>
      <c r="AC28" s="202" t="e">
        <f t="shared" si="3"/>
        <v>#VALUE!</v>
      </c>
      <c r="AD28" s="202" t="e">
        <f t="shared" si="3"/>
        <v>#VALUE!</v>
      </c>
      <c r="AE28" s="202" t="e">
        <f t="shared" si="3"/>
        <v>#VALUE!</v>
      </c>
      <c r="AF28" s="202" t="e">
        <f t="shared" si="3"/>
        <v>#VALUE!</v>
      </c>
      <c r="AG28" s="202" t="e">
        <f t="shared" si="3"/>
        <v>#VALUE!</v>
      </c>
      <c r="AH28" s="202" t="e">
        <f t="shared" si="3"/>
        <v>#VALUE!</v>
      </c>
      <c r="AI28" s="202" t="e">
        <f t="shared" si="3"/>
        <v>#VALUE!</v>
      </c>
      <c r="AJ28" s="202" t="e">
        <f t="shared" ref="AJ28:BK28" si="4">AJ26/AJ27</f>
        <v>#VALUE!</v>
      </c>
      <c r="AK28" s="202" t="e">
        <f t="shared" si="4"/>
        <v>#VALUE!</v>
      </c>
      <c r="AL28" s="202" t="e">
        <f t="shared" si="4"/>
        <v>#VALUE!</v>
      </c>
      <c r="AM28" s="202" t="e">
        <f t="shared" si="4"/>
        <v>#VALUE!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2" t="s">
        <v>35</v>
      </c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/>
      <c r="P31" s="372" t="s">
        <v>36</v>
      </c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/>
      <c r="AB31" s="372" t="s">
        <v>37</v>
      </c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 t="s">
        <v>38</v>
      </c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/>
      <c r="AZ31" s="372" t="s">
        <v>39</v>
      </c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  <c r="BK31" s="37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 t="e">
        <f>COSM_DB!AB159</f>
        <v>#VALUE!</v>
      </c>
      <c r="AC34" s="203" t="e">
        <f>COSM_DB!AC159</f>
        <v>#VALUE!</v>
      </c>
      <c r="AD34" s="203" t="e">
        <f>COSM_DB!AD159</f>
        <v>#VALUE!</v>
      </c>
      <c r="AE34" s="203" t="e">
        <f>COSM_DB!AE159</f>
        <v>#VALUE!</v>
      </c>
      <c r="AF34" s="203" t="e">
        <f>COSM_DB!AF159</f>
        <v>#VALUE!</v>
      </c>
      <c r="AG34" s="203" t="e">
        <f>COSM_DB!AG159</f>
        <v>#VALUE!</v>
      </c>
      <c r="AH34" s="203" t="e">
        <f>COSM_DB!AH159</f>
        <v>#VALUE!</v>
      </c>
      <c r="AI34" s="203" t="e">
        <f>COSM_DB!AI159</f>
        <v>#VALUE!</v>
      </c>
      <c r="AJ34" s="203" t="e">
        <f>COSM_DB!AJ159</f>
        <v>#VALUE!</v>
      </c>
      <c r="AK34" s="203" t="e">
        <f>COSM_DB!AK159</f>
        <v>#VALUE!</v>
      </c>
      <c r="AL34" s="203" t="e">
        <f>COSM_DB!AL159</f>
        <v>#VALUE!</v>
      </c>
      <c r="AM34" s="203" t="e">
        <f>COSM_DB!AM159</f>
        <v>#VALUE!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 t="e">
        <f>COSM_DB!AB160</f>
        <v>#VALUE!</v>
      </c>
      <c r="AC35" s="203" t="e">
        <f>COSM_DB!AC160</f>
        <v>#VALUE!</v>
      </c>
      <c r="AD35" s="203" t="e">
        <f>COSM_DB!AD160</f>
        <v>#VALUE!</v>
      </c>
      <c r="AE35" s="203" t="e">
        <f>COSM_DB!AE160</f>
        <v>#VALUE!</v>
      </c>
      <c r="AF35" s="203" t="e">
        <f>COSM_DB!AF160</f>
        <v>#VALUE!</v>
      </c>
      <c r="AG35" s="203" t="e">
        <f>COSM_DB!AG160</f>
        <v>#VALUE!</v>
      </c>
      <c r="AH35" s="203" t="e">
        <f>COSM_DB!AH160</f>
        <v>#VALUE!</v>
      </c>
      <c r="AI35" s="203" t="e">
        <f>COSM_DB!AI160</f>
        <v>#VALUE!</v>
      </c>
      <c r="AJ35" s="203" t="e">
        <f>COSM_DB!AJ160</f>
        <v>#VALUE!</v>
      </c>
      <c r="AK35" s="203" t="e">
        <f>COSM_DB!AK160</f>
        <v>#VALUE!</v>
      </c>
      <c r="AL35" s="203" t="e">
        <f>COSM_DB!AL160</f>
        <v>#VALUE!</v>
      </c>
      <c r="AM35" s="203" t="e">
        <f>COSM_DB!AM160</f>
        <v>#VALUE!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 t="e">
        <f>COSM_DB!AB164+COSM_DB!AB165+COSM_DB!AB166</f>
        <v>#VALUE!</v>
      </c>
      <c r="AC37" s="203" t="e">
        <f>COSM_DB!AC164+COSM_DB!AC165+COSM_DB!AC166</f>
        <v>#VALUE!</v>
      </c>
      <c r="AD37" s="203" t="e">
        <f>COSM_DB!AD164+COSM_DB!AD165+COSM_DB!AD166</f>
        <v>#VALUE!</v>
      </c>
      <c r="AE37" s="203" t="e">
        <f>COSM_DB!AE164+COSM_DB!AE165+COSM_DB!AE166</f>
        <v>#VALUE!</v>
      </c>
      <c r="AF37" s="203" t="e">
        <f>COSM_DB!AF164+COSM_DB!AF165+COSM_DB!AF166</f>
        <v>#VALUE!</v>
      </c>
      <c r="AG37" s="203" t="e">
        <f>COSM_DB!AG164+COSM_DB!AG165+COSM_DB!AG166</f>
        <v>#VALUE!</v>
      </c>
      <c r="AH37" s="203" t="e">
        <f>COSM_DB!AH164+COSM_DB!AH165+COSM_DB!AH166</f>
        <v>#VALUE!</v>
      </c>
      <c r="AI37" s="203" t="e">
        <f>COSM_DB!AI164+COSM_DB!AI165+COSM_DB!AI166</f>
        <v>#VALUE!</v>
      </c>
      <c r="AJ37" s="203" t="e">
        <f>COSM_DB!AJ164+COSM_DB!AJ165+COSM_DB!AJ166</f>
        <v>#VALUE!</v>
      </c>
      <c r="AK37" s="203" t="e">
        <f>COSM_DB!AK164+COSM_DB!AK165+COSM_DB!AK166</f>
        <v>#VALUE!</v>
      </c>
      <c r="AL37" s="203" t="e">
        <f>COSM_DB!AL164+COSM_DB!AL165+COSM_DB!AL166</f>
        <v>#VALUE!</v>
      </c>
      <c r="AM37" s="203" t="e">
        <f>COSM_DB!AM164+COSM_DB!AM165+COSM_DB!AM166</f>
        <v>#VALUE!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#VALUE!</v>
      </c>
      <c r="BA37" s="203" t="e">
        <f>COSM_DB!BA164+COSM_DB!BA165+COSM_DB!BA166</f>
        <v>#VALUE!</v>
      </c>
      <c r="BB37" s="203" t="e">
        <f>COSM_DB!BB164+COSM_DB!BB165+COSM_DB!BB166</f>
        <v>#VALUE!</v>
      </c>
      <c r="BC37" s="203" t="e">
        <f>COSM_DB!BC164+COSM_DB!BC165+COSM_DB!BC166</f>
        <v>#VALUE!</v>
      </c>
      <c r="BD37" s="203" t="e">
        <f>COSM_DB!BD164+COSM_DB!BD165+COSM_DB!BD166</f>
        <v>#VALUE!</v>
      </c>
      <c r="BE37" s="203" t="e">
        <f>COSM_DB!BE164+COSM_DB!BE165+COSM_DB!BE166</f>
        <v>#VALUE!</v>
      </c>
      <c r="BF37" s="203" t="e">
        <f>COSM_DB!BF164+COSM_DB!BF165+COSM_DB!BF166</f>
        <v>#VALUE!</v>
      </c>
      <c r="BG37" s="203" t="e">
        <f>COSM_DB!BG164+COSM_DB!BG165+COSM_DB!BG166</f>
        <v>#VALUE!</v>
      </c>
      <c r="BH37" s="203" t="e">
        <f>COSM_DB!BH164+COSM_DB!BH165+COSM_DB!BH166</f>
        <v>#VALUE!</v>
      </c>
      <c r="BI37" s="203" t="e">
        <f>COSM_DB!BI164+COSM_DB!BI165+COSM_DB!BI166</f>
        <v>#VALUE!</v>
      </c>
      <c r="BJ37" s="203" t="e">
        <f>COSM_DB!BJ164+COSM_DB!BJ165+COSM_DB!BJ166</f>
        <v>#VALUE!</v>
      </c>
      <c r="BK37" s="203">
        <f>COSM_DB!BK164+COSM_DB!BK165+COSM_DB!BK166</f>
        <v>0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 t="e">
        <f>COSM_DB!AB168</f>
        <v>#VALUE!</v>
      </c>
      <c r="AC38" s="203" t="e">
        <f>COSM_DB!AC168</f>
        <v>#VALUE!</v>
      </c>
      <c r="AD38" s="203" t="e">
        <f>COSM_DB!AD168</f>
        <v>#VALUE!</v>
      </c>
      <c r="AE38" s="203" t="e">
        <f>COSM_DB!AE168</f>
        <v>#VALUE!</v>
      </c>
      <c r="AF38" s="203" t="e">
        <f>COSM_DB!AF168</f>
        <v>#VALUE!</v>
      </c>
      <c r="AG38" s="203" t="e">
        <f>COSM_DB!AG168</f>
        <v>#VALUE!</v>
      </c>
      <c r="AH38" s="203" t="e">
        <f>COSM_DB!AH168</f>
        <v>#VALUE!</v>
      </c>
      <c r="AI38" s="203" t="e">
        <f>COSM_DB!AI168</f>
        <v>#VALUE!</v>
      </c>
      <c r="AJ38" s="203" t="e">
        <f>COSM_DB!AJ168</f>
        <v>#VALUE!</v>
      </c>
      <c r="AK38" s="203" t="e">
        <f>COSM_DB!AK168</f>
        <v>#VALUE!</v>
      </c>
      <c r="AL38" s="203" t="e">
        <f>COSM_DB!AL168</f>
        <v>#VALUE!</v>
      </c>
      <c r="AM38" s="203" t="e">
        <f>COSM_DB!AM168</f>
        <v>#VALUE!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 t="e">
        <f t="shared" si="5"/>
        <v>#VALUE!</v>
      </c>
      <c r="AC47" s="205" t="e">
        <f t="shared" si="5"/>
        <v>#VALUE!</v>
      </c>
      <c r="AD47" s="205" t="e">
        <f t="shared" si="5"/>
        <v>#VALUE!</v>
      </c>
      <c r="AE47" s="205" t="e">
        <f t="shared" si="5"/>
        <v>#VALUE!</v>
      </c>
      <c r="AF47" s="205" t="e">
        <f t="shared" si="5"/>
        <v>#VALUE!</v>
      </c>
      <c r="AG47" s="205" t="e">
        <f t="shared" si="5"/>
        <v>#VALUE!</v>
      </c>
      <c r="AH47" s="205" t="e">
        <f t="shared" si="5"/>
        <v>#VALUE!</v>
      </c>
      <c r="AI47" s="205" t="e">
        <f t="shared" ref="AI47:BK47" si="6">AI46+AI38</f>
        <v>#VALUE!</v>
      </c>
      <c r="AJ47" s="205" t="e">
        <f t="shared" si="6"/>
        <v>#VALUE!</v>
      </c>
      <c r="AK47" s="205" t="e">
        <f t="shared" si="6"/>
        <v>#VALUE!</v>
      </c>
      <c r="AL47" s="205" t="e">
        <f t="shared" si="6"/>
        <v>#VALUE!</v>
      </c>
      <c r="AM47" s="205" t="e">
        <f t="shared" si="6"/>
        <v>#VALUE!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417520</v>
      </c>
      <c r="G5" s="9">
        <f>SUM(R49:AC49)</f>
        <v>1771000</v>
      </c>
      <c r="H5" s="9" t="e">
        <f>SUM(AD49:AO49)</f>
        <v>#VALUE!</v>
      </c>
      <c r="I5" s="9" t="e">
        <f>SUM(AP49:BA49)</f>
        <v>#VALUE!</v>
      </c>
      <c r="J5" s="9">
        <f>SUM(BB49:BM49)</f>
        <v>138604797.59999999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44275</v>
      </c>
      <c r="H6" s="9" t="e">
        <f>SUM(AD50:AO50)</f>
        <v>#VALUE!</v>
      </c>
      <c r="I6" s="9" t="e">
        <f>SUM(AP50:BA50)</f>
        <v>#VALUE!</v>
      </c>
      <c r="J6" s="9">
        <f>SUM(BB50:BM50)</f>
        <v>3465119.9400000004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109426</v>
      </c>
      <c r="H7" s="9" t="e">
        <f>SUM(AD51:AO51)</f>
        <v>#VALUE!</v>
      </c>
      <c r="I7" s="9" t="e">
        <f>SUM(AP51:BA51)</f>
        <v>#VALUE!</v>
      </c>
      <c r="J7" s="9">
        <f>SUM(BB51:BM51)</f>
        <v>6930239.8800000008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 t="e">
        <f t="shared" ref="H23:H28" si="9">SUM(AD71:AO71)</f>
        <v>#VALUE!</v>
      </c>
      <c r="I23" s="9" t="e">
        <f t="shared" ref="I23:I28" si="10">SUM(AP71:BA71)</f>
        <v>#VALUE!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54713</v>
      </c>
      <c r="H24" s="9" t="e">
        <f t="shared" si="9"/>
        <v>#VALUE!</v>
      </c>
      <c r="I24" s="9" t="e">
        <f t="shared" si="10"/>
        <v>#VALUE!</v>
      </c>
      <c r="J24" s="9">
        <f t="shared" si="11"/>
        <v>3465119.9400000004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 t="e">
        <f t="shared" si="9"/>
        <v>#VALUE!</v>
      </c>
      <c r="I25" s="9" t="e">
        <f t="shared" si="10"/>
        <v>#VALUE!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 t="e">
        <f t="shared" si="9"/>
        <v>#VALUE!</v>
      </c>
      <c r="I26" s="9" t="e">
        <f t="shared" si="10"/>
        <v>#VALUE!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 t="e">
        <f t="shared" si="9"/>
        <v>#VALUE!</v>
      </c>
      <c r="I27" s="9" t="e">
        <f t="shared" si="10"/>
        <v>#VALUE!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 t="e">
        <f t="shared" si="9"/>
        <v>#VALUE!</v>
      </c>
      <c r="I28" s="9" t="e">
        <f t="shared" si="10"/>
        <v>#VALUE!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54713</v>
      </c>
      <c r="H29" s="9" t="e">
        <f t="shared" si="12"/>
        <v>#VALUE!</v>
      </c>
      <c r="I29" s="9" t="e">
        <f t="shared" si="12"/>
        <v>#VALUE!</v>
      </c>
      <c r="J29" s="9">
        <f t="shared" si="12"/>
        <v>3465119.9400000004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10438</v>
      </c>
      <c r="G30" s="9">
        <f>G29/G20</f>
        <v>54713</v>
      </c>
      <c r="H30" s="9" t="e">
        <f>H29/H20</f>
        <v>#VALUE!</v>
      </c>
      <c r="I30" s="9" t="e">
        <f>I29/I20</f>
        <v>#VALUE!</v>
      </c>
      <c r="J30" s="9">
        <f>J29/J20</f>
        <v>3465119.9400000004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2" t="s">
        <v>35</v>
      </c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/>
      <c r="R44" s="372" t="s">
        <v>36</v>
      </c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 t="s">
        <v>37</v>
      </c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 t="s">
        <v>38</v>
      </c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/>
      <c r="BB44" s="372" t="s">
        <v>39</v>
      </c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37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88000</v>
      </c>
      <c r="S49" s="9">
        <f>'REV-REVCALC_CWS'!P91</f>
        <v>143000</v>
      </c>
      <c r="T49" s="9">
        <f>'REV-REVCALC_CWS'!Q91</f>
        <v>159500</v>
      </c>
      <c r="U49" s="9">
        <f>'REV-REVCALC_CWS'!R91</f>
        <v>159500</v>
      </c>
      <c r="V49" s="9">
        <f>'REV-REVCALC_CWS'!S91</f>
        <v>176000</v>
      </c>
      <c r="W49" s="9">
        <f>'REV-REVCALC_CWS'!T91</f>
        <v>192500</v>
      </c>
      <c r="X49" s="9">
        <f>'REV-REVCALC_CWS'!U91</f>
        <v>159500</v>
      </c>
      <c r="Y49" s="9">
        <f>'REV-REVCALC_CWS'!V91</f>
        <v>176000</v>
      </c>
      <c r="Z49" s="9">
        <f>'REV-REVCALC_CWS'!W91</f>
        <v>143000</v>
      </c>
      <c r="AA49" s="9">
        <f>'REV-REVCALC_CWS'!X91</f>
        <v>143000</v>
      </c>
      <c r="AB49" s="9">
        <f>'REV-REVCALC_CWS'!Y91</f>
        <v>143000</v>
      </c>
      <c r="AC49" s="9">
        <f>'REV-REVCALC_CWS'!Z91</f>
        <v>88000</v>
      </c>
      <c r="AD49" s="9" t="e">
        <f>'REV-REVCALC_CWS'!AA91</f>
        <v>#VALUE!</v>
      </c>
      <c r="AE49" s="9" t="e">
        <f>'REV-REVCALC_CWS'!AB91</f>
        <v>#VALUE!</v>
      </c>
      <c r="AF49" s="9" t="e">
        <f>'REV-REVCALC_CWS'!AC91</f>
        <v>#VALUE!</v>
      </c>
      <c r="AG49" s="9" t="e">
        <f>'REV-REVCALC_CWS'!AD91</f>
        <v>#VALUE!</v>
      </c>
      <c r="AH49" s="9" t="e">
        <f>'REV-REVCALC_CWS'!AE91</f>
        <v>#VALUE!</v>
      </c>
      <c r="AI49" s="9" t="e">
        <f>'REV-REVCALC_CWS'!AF91</f>
        <v>#VALUE!</v>
      </c>
      <c r="AJ49" s="9" t="e">
        <f>'REV-REVCALC_CWS'!AG91</f>
        <v>#VALUE!</v>
      </c>
      <c r="AK49" s="9" t="e">
        <f>'REV-REVCALC_CWS'!AH91</f>
        <v>#VALUE!</v>
      </c>
      <c r="AL49" s="9" t="e">
        <f>'REV-REVCALC_CWS'!AI91</f>
        <v>#VALUE!</v>
      </c>
      <c r="AM49" s="9" t="e">
        <f>'REV-REVCALC_CWS'!AJ91</f>
        <v>#VALUE!</v>
      </c>
      <c r="AN49" s="9" t="e">
        <f>'REV-REVCALC_CWS'!AK91</f>
        <v>#VALUE!</v>
      </c>
      <c r="AO49" s="9" t="e">
        <f>'REV-REVCALC_CWS'!AL91</f>
        <v>#VALUE!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>
        <f>'REV-REVCALC_CWS'!AY91</f>
        <v>6888431.2000000002</v>
      </c>
      <c r="BC49" s="9">
        <f>'REV-REVCALC_CWS'!AZ91</f>
        <v>11190161.699999999</v>
      </c>
      <c r="BD49" s="9">
        <f>'REV-REVCALC_CWS'!BA91</f>
        <v>12480722.6</v>
      </c>
      <c r="BE49" s="9">
        <f>'REV-REVCALC_CWS'!BB91</f>
        <v>12481232.6</v>
      </c>
      <c r="BF49" s="9">
        <f>'REV-REVCALC_CWS'!BC91</f>
        <v>13777407.4</v>
      </c>
      <c r="BG49" s="9">
        <f>'REV-REVCALC_CWS'!BD91</f>
        <v>15068125.800000001</v>
      </c>
      <c r="BH49" s="9">
        <f>'REV-REVCALC_CWS'!BE91</f>
        <v>12481232.6</v>
      </c>
      <c r="BI49" s="9">
        <f>'REV-REVCALC_CWS'!BF91</f>
        <v>13777407.4</v>
      </c>
      <c r="BJ49" s="9">
        <f>'REV-REVCALC_CWS'!BG91</f>
        <v>11190469.199999999</v>
      </c>
      <c r="BK49" s="9">
        <f>'REV-REVCALC_CWS'!BH91</f>
        <v>11190469.199999999</v>
      </c>
      <c r="BL49" s="9">
        <f>'REV-REVCALC_CWS'!BI91</f>
        <v>11190469.199999999</v>
      </c>
      <c r="BM49" s="9">
        <f>'REV-REVCALC_CWS'!BJ91</f>
        <v>6888668.7000000002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2200</v>
      </c>
      <c r="S50" s="9">
        <f t="shared" si="14"/>
        <v>3575</v>
      </c>
      <c r="T50" s="9">
        <f t="shared" si="14"/>
        <v>3987.5</v>
      </c>
      <c r="U50" s="9">
        <f t="shared" si="14"/>
        <v>3987.5</v>
      </c>
      <c r="V50" s="9">
        <f t="shared" si="14"/>
        <v>4400</v>
      </c>
      <c r="W50" s="9">
        <f t="shared" si="14"/>
        <v>4812.5</v>
      </c>
      <c r="X50" s="9">
        <f t="shared" si="14"/>
        <v>3987.5</v>
      </c>
      <c r="Y50" s="9">
        <f t="shared" si="14"/>
        <v>4400</v>
      </c>
      <c r="Z50" s="9">
        <f t="shared" si="14"/>
        <v>3575</v>
      </c>
      <c r="AA50" s="9">
        <f t="shared" si="14"/>
        <v>3575</v>
      </c>
      <c r="AB50" s="9">
        <f t="shared" si="14"/>
        <v>3575</v>
      </c>
      <c r="AC50" s="9">
        <f t="shared" si="14"/>
        <v>2200</v>
      </c>
      <c r="AD50" s="9" t="e">
        <f t="shared" si="14"/>
        <v>#VALUE!</v>
      </c>
      <c r="AE50" s="9" t="e">
        <f t="shared" si="14"/>
        <v>#VALUE!</v>
      </c>
      <c r="AF50" s="9" t="e">
        <f t="shared" si="14"/>
        <v>#VALUE!</v>
      </c>
      <c r="AG50" s="9" t="e">
        <f t="shared" si="14"/>
        <v>#VALUE!</v>
      </c>
      <c r="AH50" s="9" t="e">
        <f t="shared" si="14"/>
        <v>#VALUE!</v>
      </c>
      <c r="AI50" s="9" t="e">
        <f t="shared" si="14"/>
        <v>#VALUE!</v>
      </c>
      <c r="AJ50" s="9" t="e">
        <f t="shared" si="14"/>
        <v>#VALUE!</v>
      </c>
      <c r="AK50" s="9" t="e">
        <f t="shared" ref="AK50:BM50" si="15">AK49*$D50</f>
        <v>#VALUE!</v>
      </c>
      <c r="AL50" s="9" t="e">
        <f t="shared" si="15"/>
        <v>#VALUE!</v>
      </c>
      <c r="AM50" s="9" t="e">
        <f t="shared" si="15"/>
        <v>#VALUE!</v>
      </c>
      <c r="AN50" s="9" t="e">
        <f t="shared" si="15"/>
        <v>#VALUE!</v>
      </c>
      <c r="AO50" s="9" t="e">
        <f t="shared" si="15"/>
        <v>#VALUE!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>
        <f t="shared" si="15"/>
        <v>172210.78000000003</v>
      </c>
      <c r="BC50" s="9">
        <f t="shared" si="15"/>
        <v>279754.04249999998</v>
      </c>
      <c r="BD50" s="9">
        <f t="shared" si="15"/>
        <v>312018.065</v>
      </c>
      <c r="BE50" s="9">
        <f t="shared" si="15"/>
        <v>312030.815</v>
      </c>
      <c r="BF50" s="9">
        <f t="shared" si="15"/>
        <v>344435.18500000006</v>
      </c>
      <c r="BG50" s="9">
        <f t="shared" si="15"/>
        <v>376703.14500000002</v>
      </c>
      <c r="BH50" s="9">
        <f t="shared" si="15"/>
        <v>312030.815</v>
      </c>
      <c r="BI50" s="9">
        <f t="shared" si="15"/>
        <v>344435.18500000006</v>
      </c>
      <c r="BJ50" s="9">
        <f t="shared" si="15"/>
        <v>279761.73</v>
      </c>
      <c r="BK50" s="9">
        <f t="shared" si="15"/>
        <v>279761.73</v>
      </c>
      <c r="BL50" s="9">
        <f t="shared" si="15"/>
        <v>279761.73</v>
      </c>
      <c r="BM50" s="9">
        <f t="shared" si="15"/>
        <v>172216.71750000003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4400</v>
      </c>
      <c r="S51" s="9">
        <f t="shared" si="16"/>
        <v>7150</v>
      </c>
      <c r="T51" s="9">
        <f t="shared" si="16"/>
        <v>7975</v>
      </c>
      <c r="U51" s="9">
        <f t="shared" si="16"/>
        <v>7975</v>
      </c>
      <c r="V51" s="9">
        <f t="shared" si="16"/>
        <v>8800</v>
      </c>
      <c r="W51" s="9">
        <f t="shared" si="16"/>
        <v>9625</v>
      </c>
      <c r="X51" s="9">
        <f t="shared" si="16"/>
        <v>7975</v>
      </c>
      <c r="Y51" s="9">
        <f t="shared" si="16"/>
        <v>8800</v>
      </c>
      <c r="Z51" s="9">
        <f t="shared" si="16"/>
        <v>7150</v>
      </c>
      <c r="AA51" s="9">
        <f t="shared" si="16"/>
        <v>7150</v>
      </c>
      <c r="AB51" s="9">
        <f t="shared" si="16"/>
        <v>7150</v>
      </c>
      <c r="AC51" s="9">
        <f t="shared" si="16"/>
        <v>4400</v>
      </c>
      <c r="AD51" s="9" t="e">
        <f t="shared" si="16"/>
        <v>#VALUE!</v>
      </c>
      <c r="AE51" s="9" t="e">
        <f t="shared" si="16"/>
        <v>#VALUE!</v>
      </c>
      <c r="AF51" s="9" t="e">
        <f t="shared" si="16"/>
        <v>#VALUE!</v>
      </c>
      <c r="AG51" s="9" t="e">
        <f t="shared" si="16"/>
        <v>#VALUE!</v>
      </c>
      <c r="AH51" s="9" t="e">
        <f t="shared" si="16"/>
        <v>#VALUE!</v>
      </c>
      <c r="AI51" s="9" t="e">
        <f t="shared" si="16"/>
        <v>#VALUE!</v>
      </c>
      <c r="AJ51" s="9" t="e">
        <f t="shared" si="16"/>
        <v>#VALUE!</v>
      </c>
      <c r="AK51" s="9" t="e">
        <f t="shared" ref="AK51:BM51" si="17">AK49*$D51</f>
        <v>#VALUE!</v>
      </c>
      <c r="AL51" s="9" t="e">
        <f t="shared" si="17"/>
        <v>#VALUE!</v>
      </c>
      <c r="AM51" s="9" t="e">
        <f t="shared" si="17"/>
        <v>#VALUE!</v>
      </c>
      <c r="AN51" s="9" t="e">
        <f t="shared" si="17"/>
        <v>#VALUE!</v>
      </c>
      <c r="AO51" s="9" t="e">
        <f t="shared" si="17"/>
        <v>#VALUE!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>
        <f t="shared" si="17"/>
        <v>344421.56000000006</v>
      </c>
      <c r="BC51" s="9">
        <f t="shared" si="17"/>
        <v>559508.08499999996</v>
      </c>
      <c r="BD51" s="9">
        <f t="shared" si="17"/>
        <v>624036.13</v>
      </c>
      <c r="BE51" s="9">
        <f t="shared" si="17"/>
        <v>624061.63</v>
      </c>
      <c r="BF51" s="9">
        <f t="shared" si="17"/>
        <v>688870.37000000011</v>
      </c>
      <c r="BG51" s="9">
        <f t="shared" si="17"/>
        <v>753406.29</v>
      </c>
      <c r="BH51" s="9">
        <f t="shared" si="17"/>
        <v>624061.63</v>
      </c>
      <c r="BI51" s="9">
        <f t="shared" si="17"/>
        <v>688870.37000000011</v>
      </c>
      <c r="BJ51" s="9">
        <f t="shared" si="17"/>
        <v>559523.46</v>
      </c>
      <c r="BK51" s="9">
        <f t="shared" si="17"/>
        <v>559523.46</v>
      </c>
      <c r="BL51" s="9">
        <f t="shared" si="17"/>
        <v>559523.46</v>
      </c>
      <c r="BM51" s="9">
        <f t="shared" si="17"/>
        <v>344433.43500000006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 t="e">
        <f t="shared" si="20"/>
        <v>#VALUE!</v>
      </c>
      <c r="AE71" s="9" t="e">
        <f t="shared" si="20"/>
        <v>#VALUE!</v>
      </c>
      <c r="AF71" s="9" t="e">
        <f t="shared" si="20"/>
        <v>#VALUE!</v>
      </c>
      <c r="AG71" s="9" t="e">
        <f t="shared" si="20"/>
        <v>#VALUE!</v>
      </c>
      <c r="AH71" s="9" t="e">
        <f t="shared" si="20"/>
        <v>#VALUE!</v>
      </c>
      <c r="AI71" s="9" t="e">
        <f t="shared" si="20"/>
        <v>#VALUE!</v>
      </c>
      <c r="AJ71" s="9" t="e">
        <f t="shared" si="20"/>
        <v>#VALUE!</v>
      </c>
      <c r="AK71" s="9" t="e">
        <f t="shared" si="20"/>
        <v>#VALUE!</v>
      </c>
      <c r="AL71" s="9" t="e">
        <f t="shared" si="20"/>
        <v>#VALUE!</v>
      </c>
      <c r="AM71" s="9" t="e">
        <f t="shared" si="20"/>
        <v>#VALUE!</v>
      </c>
      <c r="AN71" s="9" t="e">
        <f t="shared" si="20"/>
        <v>#VALUE!</v>
      </c>
      <c r="AO71" s="9" t="e">
        <f t="shared" si="20"/>
        <v>#VALUE!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2200</v>
      </c>
      <c r="S72" s="9">
        <f t="shared" si="21"/>
        <v>3575</v>
      </c>
      <c r="T72" s="9">
        <f t="shared" si="21"/>
        <v>3987.5</v>
      </c>
      <c r="U72" s="9">
        <f t="shared" si="21"/>
        <v>3987.5</v>
      </c>
      <c r="V72" s="9">
        <f t="shared" si="21"/>
        <v>4400</v>
      </c>
      <c r="W72" s="9">
        <f t="shared" si="21"/>
        <v>4812.5</v>
      </c>
      <c r="X72" s="9">
        <f t="shared" si="21"/>
        <v>3987.5</v>
      </c>
      <c r="Y72" s="9">
        <f t="shared" si="21"/>
        <v>4400</v>
      </c>
      <c r="Z72" s="9">
        <f t="shared" si="21"/>
        <v>3575</v>
      </c>
      <c r="AA72" s="9">
        <f t="shared" si="21"/>
        <v>3575</v>
      </c>
      <c r="AB72" s="9">
        <f t="shared" si="21"/>
        <v>3575</v>
      </c>
      <c r="AC72" s="9">
        <f t="shared" si="21"/>
        <v>2200</v>
      </c>
      <c r="AD72" s="9" t="e">
        <f t="shared" si="21"/>
        <v>#VALUE!</v>
      </c>
      <c r="AE72" s="9" t="e">
        <f t="shared" si="21"/>
        <v>#VALUE!</v>
      </c>
      <c r="AF72" s="9" t="e">
        <f t="shared" si="21"/>
        <v>#VALUE!</v>
      </c>
      <c r="AG72" s="9" t="e">
        <f t="shared" si="21"/>
        <v>#VALUE!</v>
      </c>
      <c r="AH72" s="9" t="e">
        <f t="shared" si="21"/>
        <v>#VALUE!</v>
      </c>
      <c r="AI72" s="9" t="e">
        <f t="shared" si="21"/>
        <v>#VALUE!</v>
      </c>
      <c r="AJ72" s="9" t="e">
        <f t="shared" si="21"/>
        <v>#VALUE!</v>
      </c>
      <c r="AK72" s="9" t="e">
        <f t="shared" si="21"/>
        <v>#VALUE!</v>
      </c>
      <c r="AL72" s="9" t="e">
        <f t="shared" si="21"/>
        <v>#VALUE!</v>
      </c>
      <c r="AM72" s="9" t="e">
        <f t="shared" si="21"/>
        <v>#VALUE!</v>
      </c>
      <c r="AN72" s="9" t="e">
        <f t="shared" si="21"/>
        <v>#VALUE!</v>
      </c>
      <c r="AO72" s="9" t="e">
        <f t="shared" si="21"/>
        <v>#VALUE!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>
        <f t="shared" si="21"/>
        <v>172210.78000000003</v>
      </c>
      <c r="BC72" s="9">
        <f t="shared" si="21"/>
        <v>279754.04249999998</v>
      </c>
      <c r="BD72" s="9">
        <f t="shared" si="21"/>
        <v>312018.065</v>
      </c>
      <c r="BE72" s="9">
        <f t="shared" si="21"/>
        <v>312030.815</v>
      </c>
      <c r="BF72" s="9">
        <f t="shared" si="21"/>
        <v>344435.18500000006</v>
      </c>
      <c r="BG72" s="9">
        <f t="shared" si="21"/>
        <v>376703.14500000002</v>
      </c>
      <c r="BH72" s="9">
        <f t="shared" si="21"/>
        <v>312030.815</v>
      </c>
      <c r="BI72" s="9">
        <f t="shared" si="21"/>
        <v>344435.18500000006</v>
      </c>
      <c r="BJ72" s="9">
        <f t="shared" si="21"/>
        <v>279761.73</v>
      </c>
      <c r="BK72" s="9">
        <f t="shared" si="21"/>
        <v>279761.73</v>
      </c>
      <c r="BL72" s="9">
        <f t="shared" si="21"/>
        <v>279761.73</v>
      </c>
      <c r="BM72" s="9">
        <f t="shared" si="21"/>
        <v>172216.71750000003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 t="e">
        <f t="shared" si="22"/>
        <v>#VALUE!</v>
      </c>
      <c r="AE73" s="9" t="e">
        <f t="shared" si="22"/>
        <v>#VALUE!</v>
      </c>
      <c r="AF73" s="9" t="e">
        <f t="shared" si="22"/>
        <v>#VALUE!</v>
      </c>
      <c r="AG73" s="9" t="e">
        <f t="shared" si="22"/>
        <v>#VALUE!</v>
      </c>
      <c r="AH73" s="9" t="e">
        <f t="shared" si="22"/>
        <v>#VALUE!</v>
      </c>
      <c r="AI73" s="9" t="e">
        <f t="shared" si="22"/>
        <v>#VALUE!</v>
      </c>
      <c r="AJ73" s="9" t="e">
        <f t="shared" si="22"/>
        <v>#VALUE!</v>
      </c>
      <c r="AK73" s="9" t="e">
        <f t="shared" si="22"/>
        <v>#VALUE!</v>
      </c>
      <c r="AL73" s="9" t="e">
        <f t="shared" si="22"/>
        <v>#VALUE!</v>
      </c>
      <c r="AM73" s="9" t="e">
        <f t="shared" si="22"/>
        <v>#VALUE!</v>
      </c>
      <c r="AN73" s="9" t="e">
        <f t="shared" si="22"/>
        <v>#VALUE!</v>
      </c>
      <c r="AO73" s="9" t="e">
        <f t="shared" si="22"/>
        <v>#VALUE!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 t="e">
        <f t="shared" si="23"/>
        <v>#VALUE!</v>
      </c>
      <c r="AE74" s="9" t="e">
        <f t="shared" si="23"/>
        <v>#VALUE!</v>
      </c>
      <c r="AF74" s="9" t="e">
        <f t="shared" si="23"/>
        <v>#VALUE!</v>
      </c>
      <c r="AG74" s="9" t="e">
        <f t="shared" si="23"/>
        <v>#VALUE!</v>
      </c>
      <c r="AH74" s="9" t="e">
        <f t="shared" si="23"/>
        <v>#VALUE!</v>
      </c>
      <c r="AI74" s="9" t="e">
        <f t="shared" si="23"/>
        <v>#VALUE!</v>
      </c>
      <c r="AJ74" s="9" t="e">
        <f t="shared" si="23"/>
        <v>#VALUE!</v>
      </c>
      <c r="AK74" s="9" t="e">
        <f t="shared" si="23"/>
        <v>#VALUE!</v>
      </c>
      <c r="AL74" s="9" t="e">
        <f t="shared" si="23"/>
        <v>#VALUE!</v>
      </c>
      <c r="AM74" s="9" t="e">
        <f t="shared" si="23"/>
        <v>#VALUE!</v>
      </c>
      <c r="AN74" s="9" t="e">
        <f t="shared" si="23"/>
        <v>#VALUE!</v>
      </c>
      <c r="AO74" s="9" t="e">
        <f t="shared" si="23"/>
        <v>#VALUE!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 t="e">
        <f t="shared" si="24"/>
        <v>#VALUE!</v>
      </c>
      <c r="AE75" s="9" t="e">
        <f t="shared" si="24"/>
        <v>#VALUE!</v>
      </c>
      <c r="AF75" s="9" t="e">
        <f t="shared" si="24"/>
        <v>#VALUE!</v>
      </c>
      <c r="AG75" s="9" t="e">
        <f t="shared" si="24"/>
        <v>#VALUE!</v>
      </c>
      <c r="AH75" s="9" t="e">
        <f t="shared" si="24"/>
        <v>#VALUE!</v>
      </c>
      <c r="AI75" s="9" t="e">
        <f t="shared" si="24"/>
        <v>#VALUE!</v>
      </c>
      <c r="AJ75" s="9" t="e">
        <f t="shared" si="24"/>
        <v>#VALUE!</v>
      </c>
      <c r="AK75" s="9" t="e">
        <f t="shared" si="24"/>
        <v>#VALUE!</v>
      </c>
      <c r="AL75" s="9" t="e">
        <f t="shared" si="24"/>
        <v>#VALUE!</v>
      </c>
      <c r="AM75" s="9" t="e">
        <f t="shared" si="24"/>
        <v>#VALUE!</v>
      </c>
      <c r="AN75" s="9" t="e">
        <f t="shared" si="24"/>
        <v>#VALUE!</v>
      </c>
      <c r="AO75" s="9" t="e">
        <f t="shared" si="24"/>
        <v>#VALUE!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 t="e">
        <f t="shared" si="26"/>
        <v>#VALUE!</v>
      </c>
      <c r="AE76" s="9" t="e">
        <f t="shared" si="26"/>
        <v>#VALUE!</v>
      </c>
      <c r="AF76" s="9" t="e">
        <f t="shared" si="26"/>
        <v>#VALUE!</v>
      </c>
      <c r="AG76" s="9" t="e">
        <f t="shared" si="26"/>
        <v>#VALUE!</v>
      </c>
      <c r="AH76" s="9" t="e">
        <f t="shared" si="26"/>
        <v>#VALUE!</v>
      </c>
      <c r="AI76" s="9" t="e">
        <f t="shared" si="26"/>
        <v>#VALUE!</v>
      </c>
      <c r="AJ76" s="9" t="e">
        <f t="shared" si="26"/>
        <v>#VALUE!</v>
      </c>
      <c r="AK76" s="9" t="e">
        <f t="shared" si="26"/>
        <v>#VALUE!</v>
      </c>
      <c r="AL76" s="9" t="e">
        <f t="shared" si="26"/>
        <v>#VALUE!</v>
      </c>
      <c r="AM76" s="9" t="e">
        <f t="shared" si="26"/>
        <v>#VALUE!</v>
      </c>
      <c r="AN76" s="9" t="e">
        <f t="shared" si="26"/>
        <v>#VALUE!</v>
      </c>
      <c r="AO76" s="9" t="e">
        <f t="shared" si="26"/>
        <v>#VALUE!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 t="e">
        <f t="shared" si="26"/>
        <v>#VALUE!</v>
      </c>
      <c r="AE77" s="9" t="e">
        <f t="shared" si="26"/>
        <v>#VALUE!</v>
      </c>
      <c r="AF77" s="9" t="e">
        <f t="shared" si="26"/>
        <v>#VALUE!</v>
      </c>
      <c r="AG77" s="9" t="e">
        <f t="shared" si="26"/>
        <v>#VALUE!</v>
      </c>
      <c r="AH77" s="9" t="e">
        <f t="shared" si="26"/>
        <v>#VALUE!</v>
      </c>
      <c r="AI77" s="9" t="e">
        <f t="shared" si="26"/>
        <v>#VALUE!</v>
      </c>
      <c r="AJ77" s="9" t="e">
        <f t="shared" si="26"/>
        <v>#VALUE!</v>
      </c>
      <c r="AK77" s="9" t="e">
        <f t="shared" si="26"/>
        <v>#VALUE!</v>
      </c>
      <c r="AL77" s="9" t="e">
        <f t="shared" si="26"/>
        <v>#VALUE!</v>
      </c>
      <c r="AM77" s="9" t="e">
        <f t="shared" si="26"/>
        <v>#VALUE!</v>
      </c>
      <c r="AN77" s="9" t="e">
        <f t="shared" si="26"/>
        <v>#VALUE!</v>
      </c>
      <c r="AO77" s="9" t="e">
        <f t="shared" si="26"/>
        <v>#VALUE!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 t="e">
        <f t="shared" si="26"/>
        <v>#VALUE!</v>
      </c>
      <c r="AE78" s="9" t="e">
        <f t="shared" si="26"/>
        <v>#VALUE!</v>
      </c>
      <c r="AF78" s="9" t="e">
        <f t="shared" si="26"/>
        <v>#VALUE!</v>
      </c>
      <c r="AG78" s="9" t="e">
        <f t="shared" si="26"/>
        <v>#VALUE!</v>
      </c>
      <c r="AH78" s="9" t="e">
        <f t="shared" si="26"/>
        <v>#VALUE!</v>
      </c>
      <c r="AI78" s="9" t="e">
        <f t="shared" si="26"/>
        <v>#VALUE!</v>
      </c>
      <c r="AJ78" s="9" t="e">
        <f t="shared" si="26"/>
        <v>#VALUE!</v>
      </c>
      <c r="AK78" s="9" t="e">
        <f t="shared" si="26"/>
        <v>#VALUE!</v>
      </c>
      <c r="AL78" s="9" t="e">
        <f t="shared" si="26"/>
        <v>#VALUE!</v>
      </c>
      <c r="AM78" s="9" t="e">
        <f t="shared" si="26"/>
        <v>#VALUE!</v>
      </c>
      <c r="AN78" s="9" t="e">
        <f t="shared" si="26"/>
        <v>#VALUE!</v>
      </c>
      <c r="AO78" s="9" t="e">
        <f t="shared" si="26"/>
        <v>#VALUE!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 t="e">
        <f t="shared" si="26"/>
        <v>#VALUE!</v>
      </c>
      <c r="AE79" s="9" t="e">
        <f t="shared" si="26"/>
        <v>#VALUE!</v>
      </c>
      <c r="AF79" s="9" t="e">
        <f t="shared" si="26"/>
        <v>#VALUE!</v>
      </c>
      <c r="AG79" s="9" t="e">
        <f t="shared" si="26"/>
        <v>#VALUE!</v>
      </c>
      <c r="AH79" s="9" t="e">
        <f t="shared" si="26"/>
        <v>#VALUE!</v>
      </c>
      <c r="AI79" s="9" t="e">
        <f t="shared" si="26"/>
        <v>#VALUE!</v>
      </c>
      <c r="AJ79" s="9" t="e">
        <f t="shared" si="26"/>
        <v>#VALUE!</v>
      </c>
      <c r="AK79" s="9" t="e">
        <f t="shared" si="26"/>
        <v>#VALUE!</v>
      </c>
      <c r="AL79" s="9" t="e">
        <f t="shared" si="26"/>
        <v>#VALUE!</v>
      </c>
      <c r="AM79" s="9" t="e">
        <f t="shared" si="26"/>
        <v>#VALUE!</v>
      </c>
      <c r="AN79" s="9" t="e">
        <f t="shared" si="26"/>
        <v>#VALUE!</v>
      </c>
      <c r="AO79" s="9" t="e">
        <f t="shared" si="26"/>
        <v>#VALUE!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 t="e">
        <f t="shared" si="26"/>
        <v>#VALUE!</v>
      </c>
      <c r="AE80" s="9" t="e">
        <f t="shared" si="26"/>
        <v>#VALUE!</v>
      </c>
      <c r="AF80" s="9" t="e">
        <f t="shared" si="26"/>
        <v>#VALUE!</v>
      </c>
      <c r="AG80" s="9" t="e">
        <f t="shared" si="26"/>
        <v>#VALUE!</v>
      </c>
      <c r="AH80" s="9" t="e">
        <f t="shared" si="26"/>
        <v>#VALUE!</v>
      </c>
      <c r="AI80" s="9" t="e">
        <f t="shared" si="26"/>
        <v>#VALUE!</v>
      </c>
      <c r="AJ80" s="9" t="e">
        <f t="shared" si="26"/>
        <v>#VALUE!</v>
      </c>
      <c r="AK80" s="9" t="e">
        <f t="shared" si="26"/>
        <v>#VALUE!</v>
      </c>
      <c r="AL80" s="9" t="e">
        <f t="shared" si="26"/>
        <v>#VALUE!</v>
      </c>
      <c r="AM80" s="9" t="e">
        <f t="shared" si="26"/>
        <v>#VALUE!</v>
      </c>
      <c r="AN80" s="9" t="e">
        <f t="shared" si="26"/>
        <v>#VALUE!</v>
      </c>
      <c r="AO80" s="9" t="e">
        <f t="shared" ref="AO80:BM80" si="28">IF(AO$67&gt;0,(AO$50/AO$67),0)*AO65</f>
        <v>#VALUE!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2200</v>
      </c>
      <c r="S82" s="9">
        <f t="shared" si="29"/>
        <v>3575</v>
      </c>
      <c r="T82" s="9">
        <f t="shared" si="29"/>
        <v>3987.5</v>
      </c>
      <c r="U82" s="9">
        <f t="shared" si="29"/>
        <v>3987.5</v>
      </c>
      <c r="V82" s="9">
        <f t="shared" si="29"/>
        <v>4400</v>
      </c>
      <c r="W82" s="9">
        <f t="shared" si="29"/>
        <v>4812.5</v>
      </c>
      <c r="X82" s="9">
        <f t="shared" si="29"/>
        <v>3987.5</v>
      </c>
      <c r="Y82" s="9">
        <f t="shared" si="29"/>
        <v>4400</v>
      </c>
      <c r="Z82" s="9">
        <f t="shared" si="29"/>
        <v>3575</v>
      </c>
      <c r="AA82" s="9">
        <f t="shared" si="29"/>
        <v>3575</v>
      </c>
      <c r="AB82" s="9">
        <f t="shared" si="29"/>
        <v>3575</v>
      </c>
      <c r="AC82" s="9">
        <f t="shared" si="29"/>
        <v>2200</v>
      </c>
      <c r="AD82" s="9" t="e">
        <f t="shared" si="29"/>
        <v>#VALUE!</v>
      </c>
      <c r="AE82" s="9" t="e">
        <f t="shared" si="29"/>
        <v>#VALUE!</v>
      </c>
      <c r="AF82" s="9" t="e">
        <f t="shared" si="29"/>
        <v>#VALUE!</v>
      </c>
      <c r="AG82" s="9" t="e">
        <f t="shared" si="29"/>
        <v>#VALUE!</v>
      </c>
      <c r="AH82" s="9" t="e">
        <f t="shared" si="29"/>
        <v>#VALUE!</v>
      </c>
      <c r="AI82" s="9" t="e">
        <f t="shared" si="29"/>
        <v>#VALUE!</v>
      </c>
      <c r="AJ82" s="9" t="e">
        <f t="shared" si="29"/>
        <v>#VALUE!</v>
      </c>
      <c r="AK82" s="9" t="e">
        <f t="shared" si="29"/>
        <v>#VALUE!</v>
      </c>
      <c r="AL82" s="9" t="e">
        <f t="shared" si="29"/>
        <v>#VALUE!</v>
      </c>
      <c r="AM82" s="9" t="e">
        <f t="shared" si="29"/>
        <v>#VALUE!</v>
      </c>
      <c r="AN82" s="9" t="e">
        <f t="shared" si="29"/>
        <v>#VALUE!</v>
      </c>
      <c r="AO82" s="9" t="e">
        <f t="shared" si="29"/>
        <v>#VALUE!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>
        <f t="shared" si="29"/>
        <v>172210.78000000003</v>
      </c>
      <c r="BC82" s="9">
        <f t="shared" si="29"/>
        <v>279754.04249999998</v>
      </c>
      <c r="BD82" s="9">
        <f t="shared" si="29"/>
        <v>312018.065</v>
      </c>
      <c r="BE82" s="9">
        <f t="shared" si="29"/>
        <v>312030.815</v>
      </c>
      <c r="BF82" s="9">
        <f t="shared" si="29"/>
        <v>344435.18500000006</v>
      </c>
      <c r="BG82" s="9">
        <f t="shared" si="29"/>
        <v>376703.14500000002</v>
      </c>
      <c r="BH82" s="9">
        <f t="shared" si="29"/>
        <v>312030.815</v>
      </c>
      <c r="BI82" s="9">
        <f t="shared" si="29"/>
        <v>344435.18500000006</v>
      </c>
      <c r="BJ82" s="9">
        <f t="shared" si="29"/>
        <v>279761.73</v>
      </c>
      <c r="BK82" s="9">
        <f t="shared" si="29"/>
        <v>279761.73</v>
      </c>
      <c r="BL82" s="9">
        <f t="shared" si="29"/>
        <v>279761.73</v>
      </c>
      <c r="BM82" s="9">
        <f t="shared" si="29"/>
        <v>172216.71750000003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1248520</v>
      </c>
      <c r="E4" s="63">
        <f>REV_DB!F24</f>
        <v>5796000</v>
      </c>
      <c r="F4" s="63">
        <f>REV_DB!G24</f>
        <v>11992500</v>
      </c>
      <c r="G4" s="63" t="e">
        <f>REV_DB!H24</f>
        <v>#VALUE!</v>
      </c>
      <c r="H4" s="63">
        <f>REV_DB!I24</f>
        <v>4299975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746020</v>
      </c>
      <c r="E5" s="63">
        <f>REV_DB!F17</f>
        <v>1771000</v>
      </c>
      <c r="F5" s="63">
        <f>REV_DB!G17</f>
        <v>-16832686344.5</v>
      </c>
      <c r="G5" s="63" t="e">
        <f>REV_DB!H17</f>
        <v>#VALUE!</v>
      </c>
      <c r="H5" s="63">
        <f>REV_DB!I17</f>
        <v>138604797.59999999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 t="e">
        <f>SUM(AB159:AM159)</f>
        <v>#VALUE!</v>
      </c>
      <c r="G19" s="63" t="e">
        <f>SUM(AN159:AY159)</f>
        <v>#VALUE!</v>
      </c>
      <c r="H19" s="63">
        <f>SUM(AZ159:BK159)</f>
        <v>0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 t="e">
        <f>SUM(AB164:AM164)</f>
        <v>#VALUE!</v>
      </c>
      <c r="G20" s="63" t="e">
        <f>SUM(AN164:AY164)</f>
        <v>#VALUE!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 t="e">
        <f>SUM(AB166:AM166)</f>
        <v>#VALUE!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#VALUE!</v>
      </c>
      <c r="G25" s="63" t="e">
        <f>G19/G16</f>
        <v>#VALUE!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2" t="s">
        <v>36</v>
      </c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/>
      <c r="AB34" s="372" t="s">
        <v>37</v>
      </c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/>
      <c r="AN34" s="372" t="s">
        <v>38</v>
      </c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/>
      <c r="AZ34" s="372" t="s">
        <v>39</v>
      </c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  <c r="BK34" s="372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6" t="s">
        <v>35</v>
      </c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37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 t="e">
        <f>STAFF_CWS!AF305</f>
        <v>#VALUE!</v>
      </c>
      <c r="AC117" s="26" t="e">
        <f>STAFF_CWS!AG305</f>
        <v>#VALUE!</v>
      </c>
      <c r="AD117" s="26" t="e">
        <f>STAFF_CWS!AH305</f>
        <v>#VALUE!</v>
      </c>
      <c r="AE117" s="26" t="e">
        <f>STAFF_CWS!AI305</f>
        <v>#VALUE!</v>
      </c>
      <c r="AF117" s="26" t="e">
        <f>STAFF_CWS!AJ305</f>
        <v>#VALUE!</v>
      </c>
      <c r="AG117" s="26" t="e">
        <f>STAFF_CWS!AK305</f>
        <v>#VALUE!</v>
      </c>
      <c r="AH117" s="26" t="e">
        <f>STAFF_CWS!AL305</f>
        <v>#VALUE!</v>
      </c>
      <c r="AI117" s="26" t="e">
        <f>STAFF_CWS!AM305</f>
        <v>#VALUE!</v>
      </c>
      <c r="AJ117" s="26" t="e">
        <f>STAFF_CWS!AN305</f>
        <v>#VALUE!</v>
      </c>
      <c r="AK117" s="26" t="e">
        <f>STAFF_CWS!AO305</f>
        <v>#VALUE!</v>
      </c>
      <c r="AL117" s="26" t="e">
        <f>STAFF_CWS!AP305</f>
        <v>#VALUE!</v>
      </c>
      <c r="AM117" s="26" t="e">
        <f>STAFF_CWS!AQ305</f>
        <v>#VALUE!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 t="e">
        <f t="shared" si="3"/>
        <v>#VALUE!</v>
      </c>
      <c r="AC118" s="26" t="e">
        <f t="shared" si="3"/>
        <v>#VALUE!</v>
      </c>
      <c r="AD118" s="26" t="e">
        <f t="shared" si="3"/>
        <v>#VALUE!</v>
      </c>
      <c r="AE118" s="26" t="e">
        <f t="shared" si="3"/>
        <v>#VALUE!</v>
      </c>
      <c r="AF118" s="26" t="e">
        <f t="shared" si="3"/>
        <v>#VALUE!</v>
      </c>
      <c r="AG118" s="26" t="e">
        <f t="shared" si="3"/>
        <v>#VALUE!</v>
      </c>
      <c r="AH118" s="26" t="e">
        <f t="shared" si="3"/>
        <v>#VALUE!</v>
      </c>
      <c r="AI118" s="26" t="e">
        <f t="shared" si="3"/>
        <v>#VALUE!</v>
      </c>
      <c r="AJ118" s="26" t="e">
        <f t="shared" si="3"/>
        <v>#VALUE!</v>
      </c>
      <c r="AK118" s="26" t="e">
        <f t="shared" si="3"/>
        <v>#VALUE!</v>
      </c>
      <c r="AL118" s="26" t="e">
        <f t="shared" si="3"/>
        <v>#VALUE!</v>
      </c>
      <c r="AM118" s="26" t="e">
        <f t="shared" si="3"/>
        <v>#VALUE!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 t="e">
        <f>STAFF_CWS!AF341</f>
        <v>#VALUE!</v>
      </c>
      <c r="AC145" s="26" t="e">
        <f>STAFF_CWS!AG341</f>
        <v>#VALUE!</v>
      </c>
      <c r="AD145" s="26" t="e">
        <f>STAFF_CWS!AH341</f>
        <v>#VALUE!</v>
      </c>
      <c r="AE145" s="26" t="e">
        <f>STAFF_CWS!AI341</f>
        <v>#VALUE!</v>
      </c>
      <c r="AF145" s="26" t="e">
        <f>STAFF_CWS!AJ341</f>
        <v>#VALUE!</v>
      </c>
      <c r="AG145" s="26" t="e">
        <f>STAFF_CWS!AK341</f>
        <v>#VALUE!</v>
      </c>
      <c r="AH145" s="26" t="e">
        <f>STAFF_CWS!AL341</f>
        <v>#VALUE!</v>
      </c>
      <c r="AI145" s="26" t="e">
        <f>STAFF_CWS!AM341</f>
        <v>#VALUE!</v>
      </c>
      <c r="AJ145" s="26" t="e">
        <f>STAFF_CWS!AN341</f>
        <v>#VALUE!</v>
      </c>
      <c r="AK145" s="26" t="e">
        <f>STAFF_CWS!AO341</f>
        <v>#VALUE!</v>
      </c>
      <c r="AL145" s="26" t="e">
        <f>STAFF_CWS!AP341</f>
        <v>#VALUE!</v>
      </c>
      <c r="AM145" s="26" t="e">
        <f>STAFF_CWS!AQ341</f>
        <v>#VALUE!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 t="e">
        <f t="shared" si="7"/>
        <v>#VALUE!</v>
      </c>
      <c r="AC146" s="26" t="e">
        <f t="shared" si="7"/>
        <v>#VALUE!</v>
      </c>
      <c r="AD146" s="26" t="e">
        <f t="shared" si="7"/>
        <v>#VALUE!</v>
      </c>
      <c r="AE146" s="26" t="e">
        <f t="shared" si="7"/>
        <v>#VALUE!</v>
      </c>
      <c r="AF146" s="26" t="e">
        <f t="shared" si="7"/>
        <v>#VALUE!</v>
      </c>
      <c r="AG146" s="26" t="e">
        <f t="shared" si="7"/>
        <v>#VALUE!</v>
      </c>
      <c r="AH146" s="26" t="e">
        <f t="shared" si="7"/>
        <v>#VALUE!</v>
      </c>
      <c r="AI146" s="26" t="e">
        <f t="shared" si="7"/>
        <v>#VALUE!</v>
      </c>
      <c r="AJ146" s="26" t="e">
        <f t="shared" si="7"/>
        <v>#VALUE!</v>
      </c>
      <c r="AK146" s="26" t="e">
        <f t="shared" si="7"/>
        <v>#VALUE!</v>
      </c>
      <c r="AL146" s="26" t="e">
        <f t="shared" si="7"/>
        <v>#VALUE!</v>
      </c>
      <c r="AM146" s="26" t="e">
        <f t="shared" si="7"/>
        <v>#VALUE!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 t="e">
        <f t="shared" si="11"/>
        <v>#VALUE!</v>
      </c>
      <c r="AC159" s="26" t="e">
        <f t="shared" si="11"/>
        <v>#VALUE!</v>
      </c>
      <c r="AD159" s="26" t="e">
        <f t="shared" si="11"/>
        <v>#VALUE!</v>
      </c>
      <c r="AE159" s="26" t="e">
        <f t="shared" si="11"/>
        <v>#VALUE!</v>
      </c>
      <c r="AF159" s="26" t="e">
        <f t="shared" si="11"/>
        <v>#VALUE!</v>
      </c>
      <c r="AG159" s="26" t="e">
        <f t="shared" si="11"/>
        <v>#VALUE!</v>
      </c>
      <c r="AH159" s="26" t="e">
        <f t="shared" si="11"/>
        <v>#VALUE!</v>
      </c>
      <c r="AI159" s="26" t="e">
        <f t="shared" ref="AI159:BK159" si="12">AI152+AI145+AI138+AI131+AI124+AI117</f>
        <v>#VALUE!</v>
      </c>
      <c r="AJ159" s="26" t="e">
        <f t="shared" si="12"/>
        <v>#VALUE!</v>
      </c>
      <c r="AK159" s="26" t="e">
        <f t="shared" si="12"/>
        <v>#VALUE!</v>
      </c>
      <c r="AL159" s="26" t="e">
        <f t="shared" si="12"/>
        <v>#VALUE!</v>
      </c>
      <c r="AM159" s="26" t="e">
        <f t="shared" si="12"/>
        <v>#VALUE!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 t="e">
        <f t="shared" si="13"/>
        <v>#VALUE!</v>
      </c>
      <c r="AC160" s="26" t="e">
        <f t="shared" si="13"/>
        <v>#VALUE!</v>
      </c>
      <c r="AD160" s="26" t="e">
        <f t="shared" si="13"/>
        <v>#VALUE!</v>
      </c>
      <c r="AE160" s="26" t="e">
        <f t="shared" si="13"/>
        <v>#VALUE!</v>
      </c>
      <c r="AF160" s="26" t="e">
        <f t="shared" si="13"/>
        <v>#VALUE!</v>
      </c>
      <c r="AG160" s="26" t="e">
        <f t="shared" si="13"/>
        <v>#VALUE!</v>
      </c>
      <c r="AH160" s="26" t="e">
        <f t="shared" si="13"/>
        <v>#VALUE!</v>
      </c>
      <c r="AI160" s="26" t="e">
        <f t="shared" ref="AI160:BK160" si="14">AI153+AI146+AI139+AI132+AI125+AI118</f>
        <v>#VALUE!</v>
      </c>
      <c r="AJ160" s="26" t="e">
        <f t="shared" si="14"/>
        <v>#VALUE!</v>
      </c>
      <c r="AK160" s="26" t="e">
        <f t="shared" si="14"/>
        <v>#VALUE!</v>
      </c>
      <c r="AL160" s="26" t="e">
        <f t="shared" si="14"/>
        <v>#VALUE!</v>
      </c>
      <c r="AM160" s="26" t="e">
        <f t="shared" si="14"/>
        <v>#VALUE!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 t="e">
        <f>STAFF_CWS!AF372</f>
        <v>#VALUE!</v>
      </c>
      <c r="AC164" s="26" t="e">
        <f>STAFF_CWS!AG372</f>
        <v>#VALUE!</v>
      </c>
      <c r="AD164" s="26" t="e">
        <f>STAFF_CWS!AH372</f>
        <v>#VALUE!</v>
      </c>
      <c r="AE164" s="26" t="e">
        <f>STAFF_CWS!AI372</f>
        <v>#VALUE!</v>
      </c>
      <c r="AF164" s="26" t="e">
        <f>STAFF_CWS!AJ372</f>
        <v>#VALUE!</v>
      </c>
      <c r="AG164" s="26" t="e">
        <f>STAFF_CWS!AK372</f>
        <v>#VALUE!</v>
      </c>
      <c r="AH164" s="26" t="e">
        <f>STAFF_CWS!AL372</f>
        <v>#VALUE!</v>
      </c>
      <c r="AI164" s="26" t="e">
        <f>STAFF_CWS!AM372</f>
        <v>#VALUE!</v>
      </c>
      <c r="AJ164" s="26" t="e">
        <f>STAFF_CWS!AN372</f>
        <v>#VALUE!</v>
      </c>
      <c r="AK164" s="26" t="e">
        <f>STAFF_CWS!AO372</f>
        <v>#VALUE!</v>
      </c>
      <c r="AL164" s="26" t="e">
        <f>STAFF_CWS!AP372</f>
        <v>#VALUE!</v>
      </c>
      <c r="AM164" s="26" t="e">
        <f>STAFF_CWS!AQ372</f>
        <v>#VALUE!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 t="e">
        <f>STAFF_CWS!AQ376</f>
        <v>#VALUE!</v>
      </c>
      <c r="AN166" s="26" t="e">
        <f>STAFF_CWS!AR376</f>
        <v>#VALUE!</v>
      </c>
      <c r="AO166" s="26" t="e">
        <f>STAFF_CWS!AS376</f>
        <v>#VALUE!</v>
      </c>
      <c r="AP166" s="26" t="e">
        <f>STAFF_CWS!AT376</f>
        <v>#VALUE!</v>
      </c>
      <c r="AQ166" s="26" t="e">
        <f>STAFF_CWS!AU376</f>
        <v>#VALUE!</v>
      </c>
      <c r="AR166" s="26" t="e">
        <f>STAFF_CWS!AV376</f>
        <v>#VALUE!</v>
      </c>
      <c r="AS166" s="26" t="e">
        <f>STAFF_CWS!AW376</f>
        <v>#VALUE!</v>
      </c>
      <c r="AT166" s="26" t="e">
        <f>STAFF_CWS!AX376</f>
        <v>#VALUE!</v>
      </c>
      <c r="AU166" s="26" t="e">
        <f>STAFF_CWS!AY376</f>
        <v>#VALUE!</v>
      </c>
      <c r="AV166" s="26" t="e">
        <f>STAFF_CWS!AZ376</f>
        <v>#VALUE!</v>
      </c>
      <c r="AW166" s="26" t="e">
        <f>STAFF_CWS!BA376</f>
        <v>#VALUE!</v>
      </c>
      <c r="AX166" s="26" t="e">
        <f>STAFF_CWS!BB376</f>
        <v>#VALUE!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 t="e">
        <f>STAFF_CWS!AF380</f>
        <v>#VALUE!</v>
      </c>
      <c r="AC168" s="26" t="e">
        <f>STAFF_CWS!AG380</f>
        <v>#VALUE!</v>
      </c>
      <c r="AD168" s="26" t="e">
        <f>STAFF_CWS!AH380</f>
        <v>#VALUE!</v>
      </c>
      <c r="AE168" s="26" t="e">
        <f>STAFF_CWS!AI380</f>
        <v>#VALUE!</v>
      </c>
      <c r="AF168" s="26" t="e">
        <f>STAFF_CWS!AJ380</f>
        <v>#VALUE!</v>
      </c>
      <c r="AG168" s="26" t="e">
        <f>STAFF_CWS!AK380</f>
        <v>#VALUE!</v>
      </c>
      <c r="AH168" s="26" t="e">
        <f>STAFF_CWS!AL380</f>
        <v>#VALUE!</v>
      </c>
      <c r="AI168" s="26" t="e">
        <f>STAFF_CWS!AM380</f>
        <v>#VALUE!</v>
      </c>
      <c r="AJ168" s="26" t="e">
        <f>STAFF_CWS!AN380</f>
        <v>#VALUE!</v>
      </c>
      <c r="AK168" s="26" t="e">
        <f>STAFF_CWS!AO380</f>
        <v>#VALUE!</v>
      </c>
      <c r="AL168" s="26" t="e">
        <f>STAFF_CWS!AP380</f>
        <v>#VALUE!</v>
      </c>
      <c r="AM168" s="26" t="e">
        <f>STAFF_CWS!AQ380</f>
        <v>#VALUE!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opLeftCell="A19" workbookViewId="0">
      <selection activeCell="C42" sqref="C42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2" t="s">
        <v>642</v>
      </c>
      <c r="C2" s="372"/>
      <c r="D2" s="372"/>
      <c r="E2" s="372"/>
      <c r="F2" s="372"/>
      <c r="G2" s="37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1238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2" t="s">
        <v>643</v>
      </c>
      <c r="C12" s="372"/>
      <c r="D12" s="372"/>
      <c r="E12" s="372"/>
      <c r="F12" s="372"/>
      <c r="G12" s="37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72" t="s">
        <v>644</v>
      </c>
      <c r="D21" s="372"/>
      <c r="E21" s="372"/>
      <c r="F21" s="372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2" t="s">
        <v>646</v>
      </c>
      <c r="C32" s="372"/>
      <c r="D32" s="372"/>
      <c r="E32" s="372"/>
      <c r="F32" s="372"/>
      <c r="G32" s="372"/>
      <c r="H32" s="37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tabSelected="1" workbookViewId="0">
      <selection activeCell="B20" sqref="B20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1255</v>
      </c>
      <c r="E3" s="66">
        <f>E24</f>
        <v>1248520</v>
      </c>
      <c r="F3" s="66">
        <f>F24</f>
        <v>5796000</v>
      </c>
      <c r="G3" s="66">
        <f>G24</f>
        <v>11992500</v>
      </c>
      <c r="H3" s="66" t="e">
        <f>H24</f>
        <v>#VALUE!</v>
      </c>
      <c r="I3" s="66">
        <f>I24</f>
        <v>4299975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4025000</v>
      </c>
      <c r="G5" s="66">
        <f>G31</f>
        <v>15619500</v>
      </c>
      <c r="H5" s="66">
        <f>H31</f>
        <v>870800</v>
      </c>
      <c r="I5" s="66">
        <f>I31</f>
        <v>831064.90000000014</v>
      </c>
      <c r="J5" s="118">
        <f>SUM(E5:I5)</f>
        <v>21883864.899999999</v>
      </c>
    </row>
    <row r="6" spans="2:11" x14ac:dyDescent="0.15">
      <c r="B6" s="33" t="s">
        <v>345</v>
      </c>
      <c r="E6" s="66">
        <f>E3-E5</f>
        <v>711020</v>
      </c>
      <c r="F6" s="66">
        <f>F3-F5</f>
        <v>1771000</v>
      </c>
      <c r="G6" s="66">
        <f>G3-G5</f>
        <v>-3627000</v>
      </c>
      <c r="H6" s="66" t="e">
        <f>H3-H5</f>
        <v>#VALUE!</v>
      </c>
      <c r="I6" s="66">
        <f>I3-I5</f>
        <v>3468910.0999999996</v>
      </c>
      <c r="J6" s="118" t="e">
        <f>SUM(E6:I6)</f>
        <v>#VALUE!</v>
      </c>
    </row>
    <row r="7" spans="2:11" x14ac:dyDescent="0.15">
      <c r="B7" s="33" t="s">
        <v>327</v>
      </c>
      <c r="E7" s="116">
        <f>E6/E3</f>
        <v>0.56949027648736106</v>
      </c>
      <c r="F7" s="116">
        <f>F6/F3</f>
        <v>0.30555555555555558</v>
      </c>
      <c r="G7" s="116">
        <f>G6/G3</f>
        <v>-0.30243902439024389</v>
      </c>
      <c r="H7" s="116" t="e">
        <f>H6/H3</f>
        <v>#VALUE!</v>
      </c>
      <c r="I7" s="116">
        <f>I6/I3</f>
        <v>0.80672796934865887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1254</v>
      </c>
      <c r="E9" s="66">
        <f>E44</f>
        <v>0</v>
      </c>
      <c r="F9" s="66">
        <f t="shared" ref="E9:I10" si="0">F44</f>
        <v>0</v>
      </c>
      <c r="G9" s="66">
        <f t="shared" si="0"/>
        <v>175.49999999999997</v>
      </c>
      <c r="H9" s="66">
        <f t="shared" si="0"/>
        <v>42700</v>
      </c>
      <c r="I9" s="66">
        <f t="shared" si="0"/>
        <v>18900</v>
      </c>
      <c r="J9" s="118">
        <f t="shared" ref="J9:J17" si="1">SUM(E9:I9)</f>
        <v>61775.5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0</v>
      </c>
      <c r="G10" s="66">
        <f t="shared" si="0"/>
        <v>-16829059520</v>
      </c>
      <c r="H10" s="66">
        <f t="shared" si="0"/>
        <v>-28137970</v>
      </c>
      <c r="I10" s="66">
        <f t="shared" si="0"/>
        <v>-28135870</v>
      </c>
      <c r="J10" s="118">
        <f t="shared" si="1"/>
        <v>-16885333360</v>
      </c>
    </row>
    <row r="11" spans="2:11" x14ac:dyDescent="0.15">
      <c r="B11" s="33" t="s">
        <v>1256</v>
      </c>
      <c r="E11" s="66">
        <f>SUM(E9:E10)</f>
        <v>0</v>
      </c>
      <c r="F11" s="66">
        <f>SUM(F9:F10)</f>
        <v>0</v>
      </c>
      <c r="G11" s="66">
        <f>SUM(G9:G10)</f>
        <v>-16829059344.5</v>
      </c>
      <c r="H11" s="66">
        <f>SUM(H9:H10)</f>
        <v>-28095270</v>
      </c>
      <c r="I11" s="66">
        <f>SUM(I9:I10)</f>
        <v>-28116970</v>
      </c>
      <c r="J11" s="118">
        <f t="shared" si="1"/>
        <v>-16885271584.5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1258</v>
      </c>
      <c r="E13" s="66">
        <f t="shared" ref="E13:I14" si="2">E47</f>
        <v>35000</v>
      </c>
      <c r="F13" s="66">
        <f t="shared" si="2"/>
        <v>0</v>
      </c>
      <c r="G13" s="66">
        <f t="shared" si="2"/>
        <v>0</v>
      </c>
      <c r="H13" s="66">
        <f t="shared" si="2"/>
        <v>12500</v>
      </c>
      <c r="I13" s="66">
        <f t="shared" si="2"/>
        <v>14975</v>
      </c>
      <c r="J13" s="118">
        <f t="shared" si="1"/>
        <v>62475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181240650</v>
      </c>
      <c r="I14" s="66">
        <f t="shared" si="2"/>
        <v>163237882.5</v>
      </c>
      <c r="J14" s="118">
        <f t="shared" si="1"/>
        <v>344478532.5</v>
      </c>
    </row>
    <row r="15" spans="2:11" x14ac:dyDescent="0.15">
      <c r="B15" s="33" t="s">
        <v>1257</v>
      </c>
      <c r="E15" s="66">
        <f>SUM(E13:E14)</f>
        <v>35000</v>
      </c>
      <c r="F15" s="66">
        <f>SUM(F13:F14)</f>
        <v>0</v>
      </c>
      <c r="G15" s="66">
        <f>SUM(G13:G14)</f>
        <v>0</v>
      </c>
      <c r="H15" s="66">
        <f>SUM(H13:H14)</f>
        <v>181253150</v>
      </c>
      <c r="I15" s="66">
        <f>SUM(I13:I14)</f>
        <v>163252857.5</v>
      </c>
      <c r="J15" s="118">
        <f t="shared" si="1"/>
        <v>344541007.5</v>
      </c>
      <c r="K15" s="120" t="e">
        <f>J15+J14+J13+J11+J6</f>
        <v>#VALUE!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746020</v>
      </c>
      <c r="F17" s="66">
        <f>F6+F11+F15</f>
        <v>1771000</v>
      </c>
      <c r="G17" s="66">
        <f>G6+G11+G15</f>
        <v>-16832686344.5</v>
      </c>
      <c r="H17" s="66" t="e">
        <f>H6+H11+H15</f>
        <v>#VALUE!</v>
      </c>
      <c r="I17" s="66">
        <f>I6+I11+I15</f>
        <v>138604797.59999999</v>
      </c>
      <c r="J17" s="118" t="e">
        <f t="shared" si="1"/>
        <v>#VALUE!</v>
      </c>
      <c r="K17" s="120" t="e">
        <f>J15+J11+J3</f>
        <v>#VALUE!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1259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26</v>
      </c>
    </row>
    <row r="21" spans="2:1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5796000</v>
      </c>
      <c r="G21" s="66">
        <f>SUM('REV-REVCALC_CWS'!AA14:AL14, 'REV-REVCALC_CWS'!AA51:AL51)</f>
        <v>11992500</v>
      </c>
      <c r="H21" s="66" t="e">
        <f>SUM('REV-REVCALC_CWS'!AM14:AX14)</f>
        <v>#VALUE!</v>
      </c>
      <c r="I21" s="66">
        <f>SUM('REV-REVCALC_CWS'!AY14:BJ14)</f>
        <v>4777750</v>
      </c>
      <c r="J21" s="118" t="e">
        <f>SUM(E21:I21)</f>
        <v>#VALUE!</v>
      </c>
      <c r="K21" s="120" t="e">
        <f>J21-'REV-REVCALC_CWS'!BK14</f>
        <v>#VALUE!</v>
      </c>
    </row>
    <row r="22" spans="2:11" x14ac:dyDescent="0.15">
      <c r="B22" s="47" t="s">
        <v>351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5796000</v>
      </c>
      <c r="G24" s="66">
        <f>SUM('REV-REVCALC_CWS'!AA17:AL17, 'REV-REVCALC_CWS'!AA54:AL54)</f>
        <v>11992500</v>
      </c>
      <c r="H24" s="66" t="e">
        <f>SUM('REV-REVCALC_CWS'!AM17:AX17)</f>
        <v>#VALUE!</v>
      </c>
      <c r="I24" s="66">
        <f>SUM('REV-REVCALC_CWS'!AY17:BJ17)</f>
        <v>4299975</v>
      </c>
      <c r="J24" s="118" t="e">
        <f>SUM(E24:I24)</f>
        <v>#VALUE!</v>
      </c>
      <c r="K24" s="120" t="e">
        <f>J24-'REV-REVCALC_CWS'!BK17</f>
        <v>#VALUE!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3864000</v>
      </c>
      <c r="G27" s="66">
        <f>SUM('REV-REVCALC_CWS'!AA21:AL21)</f>
        <v>8014500</v>
      </c>
      <c r="H27" s="66">
        <f>SUM('REV-REVCALC_CWS'!AM21:AX21)</f>
        <v>124400</v>
      </c>
      <c r="I27" s="66">
        <f>SUM('REV-REVCALC_CWS'!AY21:BJ21)</f>
        <v>118620</v>
      </c>
      <c r="J27" s="118">
        <f>SUM(E27:I27)</f>
        <v>12637520</v>
      </c>
      <c r="K27" s="120">
        <f>J27-'REV-REVCALC_CWS'!BK21</f>
        <v>0</v>
      </c>
    </row>
    <row r="28" spans="2:1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161000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724.89999999999986</v>
      </c>
      <c r="J28" s="118">
        <f>SUM(E28:I28)</f>
        <v>183224.9</v>
      </c>
      <c r="K28" s="120">
        <f>J28-'REV-REVCALC_CWS'!BK22</f>
        <v>0</v>
      </c>
    </row>
    <row r="29" spans="2:11" x14ac:dyDescent="0.15">
      <c r="B29" s="17" t="s">
        <v>328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746400</v>
      </c>
      <c r="I29" s="66">
        <f>SUM('REV-REVCALC_CWS'!AY23:BJ23)</f>
        <v>711720</v>
      </c>
      <c r="J29" s="118">
        <f>SUM(E29:I29)</f>
        <v>1458120</v>
      </c>
      <c r="K29" s="120">
        <f>J29-'REV-REVCALC_CWS'!BK23</f>
        <v>0</v>
      </c>
    </row>
    <row r="30" spans="2:11" x14ac:dyDescent="0.15">
      <c r="B30" s="17" t="s">
        <v>326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7605000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7605000</v>
      </c>
      <c r="K30" s="120">
        <f>J30-'REV-REVCALC_CWS'!BK24</f>
        <v>0</v>
      </c>
    </row>
    <row r="31" spans="2:11" s="14" customFormat="1" x14ac:dyDescent="0.15">
      <c r="B31" s="16" t="s">
        <v>348</v>
      </c>
      <c r="C31" s="73"/>
      <c r="E31" s="66">
        <f>SUM('REV-REVCALC_CWS'!C26:N26)</f>
        <v>537500</v>
      </c>
      <c r="F31" s="66">
        <f>SUM('REV-REVCALC_CWS'!O26:Z26)</f>
        <v>4025000</v>
      </c>
      <c r="G31" s="66">
        <f>SUM('REV-REVCALC_CWS'!AA26:AL26)</f>
        <v>15619500</v>
      </c>
      <c r="H31" s="66">
        <f>SUM('REV-REVCALC_CWS'!AM26:AX26)</f>
        <v>870800</v>
      </c>
      <c r="I31" s="66">
        <f>SUM('REV-REVCALC_CWS'!AY26:BJ26)</f>
        <v>831064.90000000014</v>
      </c>
      <c r="J31" s="118">
        <f>SUM(E31:I31)</f>
        <v>21883864.899999999</v>
      </c>
      <c r="K31" s="120">
        <f>J31-'REV-REVCALC_CWS'!BK26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SUM('REV-REVCALC_CWS'!C28:N28)</f>
        <v>166840</v>
      </c>
      <c r="F33" s="66">
        <f>SUM('REV-REVCALC_CWS'!O28:Z28)</f>
        <v>1771000</v>
      </c>
      <c r="G33" s="66">
        <f>SUM('REV-REVCALC_CWS'!AA28:AL28)</f>
        <v>-3627000</v>
      </c>
      <c r="H33" s="66" t="e">
        <f>SUM('REV-REVCALC_CWS'!AM28:AX28)</f>
        <v>#VALUE!</v>
      </c>
      <c r="I33" s="66">
        <f>SUM('REV-REVCALC_CWS'!AY28:BJ28)</f>
        <v>3468910.1000000006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x14ac:dyDescent="0.15">
      <c r="B34" s="73" t="s">
        <v>327</v>
      </c>
      <c r="C34" s="73"/>
      <c r="E34" s="116">
        <f>E33/E24</f>
        <v>0.13363021817832313</v>
      </c>
      <c r="F34" s="116">
        <f>F33/F24</f>
        <v>0.30555555555555558</v>
      </c>
      <c r="G34" s="116">
        <f>G33/G24</f>
        <v>-0.30243902439024389</v>
      </c>
      <c r="H34" s="116" t="e">
        <f>H33/H24</f>
        <v>#VALUE!</v>
      </c>
      <c r="I34" s="116">
        <f>I33/I24</f>
        <v>0.80672796934865909</v>
      </c>
      <c r="J34" s="119"/>
      <c r="K34" s="35"/>
    </row>
    <row r="36" spans="2:11" x14ac:dyDescent="0.15">
      <c r="B36" s="16" t="str">
        <f>'REV-REVCALC_CWS'!A31</f>
        <v>Service Options</v>
      </c>
      <c r="C36" s="16"/>
    </row>
    <row r="37" spans="2:11" x14ac:dyDescent="0.15">
      <c r="B37" s="47" t="s">
        <v>346</v>
      </c>
      <c r="C37" s="47"/>
      <c r="E37" s="98">
        <f>'REV-REVCALC_CWS'!N33</f>
        <v>0.25</v>
      </c>
      <c r="F37" s="98">
        <f>'REV-REVCALC_CWS'!Z33</f>
        <v>2500</v>
      </c>
      <c r="G37" s="98">
        <f>'REV-REVCALC_CWS'!AL33</f>
        <v>0</v>
      </c>
      <c r="H37" s="98">
        <f>'REV-REVCALC_CWS'!AX33</f>
        <v>0.8</v>
      </c>
      <c r="I37" s="98">
        <f>'REV-REVCALC_CWS'!BJ33</f>
        <v>0.9</v>
      </c>
    </row>
    <row r="38" spans="2:1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-804678</v>
      </c>
      <c r="G38">
        <f>SUM('REV-REVCALC_CWS'!AA34:AL34)</f>
        <v>585</v>
      </c>
      <c r="H38">
        <f>SUM('REV-REVCALC_CWS'!AM34:AX34)</f>
        <v>122</v>
      </c>
      <c r="I38">
        <f>SUM('REV-REVCALC_CWS'!AY34:BJ34)</f>
        <v>60</v>
      </c>
      <c r="J38" s="118">
        <f>SUM(E38:I38)</f>
        <v>-803882</v>
      </c>
      <c r="K38" s="120">
        <f>J38-'REV-REVCALC_CWS'!BK34</f>
        <v>0</v>
      </c>
    </row>
    <row r="39" spans="2:1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805000</v>
      </c>
      <c r="G39">
        <f>SUM('REV-REVCALC_CWS'!AA35:AL35)</f>
        <v>0</v>
      </c>
      <c r="H39">
        <f>SUM('REV-REVCALC_CWS'!AM35:AX35)</f>
        <v>500</v>
      </c>
      <c r="I39">
        <f>SUM('REV-REVCALC_CWS'!AY35:BJ35)</f>
        <v>599</v>
      </c>
      <c r="J39" s="118">
        <f>SUM(E39:I39)</f>
        <v>806113</v>
      </c>
      <c r="K39" s="120">
        <f>J39-'REV-REVCALC_CWS'!BK35</f>
        <v>0</v>
      </c>
    </row>
    <row r="40" spans="2:11" x14ac:dyDescent="0.15">
      <c r="B40" s="47"/>
      <c r="C40" s="47"/>
    </row>
    <row r="41" spans="2:11" x14ac:dyDescent="0.15">
      <c r="B41" s="14" t="str">
        <f>'REV-REVCALC_CWS'!A37</f>
        <v>Local Services Units</v>
      </c>
      <c r="C41" s="14"/>
    </row>
    <row r="42" spans="2:1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175.49999999999997</v>
      </c>
      <c r="H42" s="66">
        <f>SUM('REV-REVCALC_CWS'!AM38:AX38)</f>
        <v>42700</v>
      </c>
      <c r="I42" s="66">
        <f>SUM('REV-REVCALC_CWS'!AY38:BJ38)</f>
        <v>21000</v>
      </c>
      <c r="J42" s="118">
        <f>SUM(E42:I42)</f>
        <v>63875.5</v>
      </c>
      <c r="K42" s="120">
        <f>J42-'REV-REVCALC_CWS'!BK38</f>
        <v>0</v>
      </c>
    </row>
    <row r="43" spans="2:11" x14ac:dyDescent="0.15">
      <c r="B43" s="47" t="s">
        <v>347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0.1</v>
      </c>
    </row>
    <row r="44" spans="2:1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175.49999999999997</v>
      </c>
      <c r="H44" s="66">
        <f>SUM('REV-REVCALC_CWS'!AM40:AX40)</f>
        <v>42700</v>
      </c>
      <c r="I44" s="66">
        <f>SUM('REV-REVCALC_CWS'!AY40:BJ40)</f>
        <v>18900</v>
      </c>
      <c r="J44" s="118">
        <f>SUM(E44:I44)</f>
        <v>61775.5</v>
      </c>
      <c r="K44" s="120">
        <f>J44-'REV-REVCALC_CWS'!BK40</f>
        <v>0</v>
      </c>
    </row>
    <row r="45" spans="2:11" x14ac:dyDescent="0.15">
      <c r="B45" s="47" t="s">
        <v>365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-16829059520</v>
      </c>
      <c r="H45" s="66">
        <f>SUM('REV-REVCALC_CWS'!AM41:AX41)</f>
        <v>-28137970</v>
      </c>
      <c r="I45" s="66">
        <f>SUM('REV-REVCALC_CWS'!AY41:BJ41)</f>
        <v>-28135870</v>
      </c>
      <c r="J45" s="118">
        <f>SUM(E45:I45)</f>
        <v>-16885333360</v>
      </c>
      <c r="K45" s="120">
        <f>J45-'REV-REVCALC_CWS'!BK41</f>
        <v>0</v>
      </c>
    </row>
    <row r="46" spans="2:1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0</v>
      </c>
      <c r="G47" s="66">
        <f>SUM('REV-REVCALC_CWS'!AA44:AL44)</f>
        <v>0</v>
      </c>
      <c r="H47" s="66">
        <f>SUM('REV-REVCALC_CWS'!AM44:AX44)</f>
        <v>12500</v>
      </c>
      <c r="I47" s="66">
        <f>SUM('REV-REVCALC_CWS'!AY44:BJ44)</f>
        <v>14975</v>
      </c>
      <c r="J47" s="118">
        <f>SUM(E47:I47)</f>
        <v>62475</v>
      </c>
      <c r="K47" s="120">
        <f>J47-'REV-REVCALC_CWS'!BK44</f>
        <v>0</v>
      </c>
    </row>
    <row r="48" spans="2:11" x14ac:dyDescent="0.15">
      <c r="B48" s="47" t="s">
        <v>364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181240650</v>
      </c>
      <c r="I48" s="66">
        <f>SUM('REV-REVCALC_CWS'!AY45:BJ45)</f>
        <v>163237882.5</v>
      </c>
      <c r="J48" s="118">
        <f>SUM(E48:I48)</f>
        <v>344478532.5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2" t="s">
        <v>724</v>
      </c>
      <c r="C2" s="372"/>
      <c r="D2" s="372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43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2231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1548000</v>
      </c>
      <c r="G7" s="114">
        <f t="shared" si="0"/>
        <v>1657600</v>
      </c>
      <c r="H7" s="114">
        <f t="shared" si="0"/>
        <v>1659200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114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1368000</v>
      </c>
      <c r="E10" s="9">
        <f>SUM(P35:AA35)</f>
        <v>4560000</v>
      </c>
      <c r="F10" s="9">
        <f>SUM(AB35:AM35)</f>
        <v>8124100</v>
      </c>
      <c r="G10" s="9">
        <f>SUM(AN35:AY35)</f>
        <v>126000</v>
      </c>
      <c r="H10" s="9">
        <f>SUM(AZ35:BK35)</f>
        <v>389520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43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516000</v>
      </c>
      <c r="E13" s="9">
        <f>SUM(P39:AA39)</f>
        <v>3864000</v>
      </c>
      <c r="F13" s="9">
        <f>SUM(AB39:AM39)</f>
        <v>8014500</v>
      </c>
      <c r="G13" s="9">
        <f>SUM(AN39:AY39)</f>
        <v>124400</v>
      </c>
      <c r="H13" s="9">
        <f>SUM(AZ39:BK39)</f>
        <v>118620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696000</v>
      </c>
      <c r="F16" s="9">
        <f t="shared" si="1"/>
        <v>109600</v>
      </c>
      <c r="G16" s="9">
        <f t="shared" si="1"/>
        <v>1600</v>
      </c>
      <c r="H16" s="9">
        <f t="shared" si="1"/>
        <v>270900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1548000</v>
      </c>
      <c r="F19" s="9">
        <f t="shared" si="2"/>
        <v>1657600</v>
      </c>
      <c r="G19" s="9">
        <f t="shared" si="2"/>
        <v>1659200</v>
      </c>
      <c r="H19" s="9">
        <f t="shared" si="2"/>
        <v>1930100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2" t="s">
        <v>35</v>
      </c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2" t="s">
        <v>36</v>
      </c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/>
      <c r="AB21" s="372" t="s">
        <v>37</v>
      </c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/>
      <c r="AN21" s="372" t="s">
        <v>38</v>
      </c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/>
      <c r="AZ21" s="372" t="s">
        <v>39</v>
      </c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  <c r="BK21" s="372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'REV-REVCALC_CWS'!B13</f>
        <v>0</v>
      </c>
      <c r="D25" s="314">
        <f>'REV-REVCALC_CWS'!C13</f>
        <v>0</v>
      </c>
      <c r="E25" s="314">
        <f>'REV-REVCALC_CWS'!D13</f>
        <v>0</v>
      </c>
      <c r="F25" s="314">
        <f>'REV-REVCALC_CWS'!E13</f>
        <v>0</v>
      </c>
      <c r="G25" s="314">
        <f>'REV-REVCALC_CWS'!F13</f>
        <v>5</v>
      </c>
      <c r="H25" s="314">
        <f>'REV-REVCALC_CWS'!G13</f>
        <v>6</v>
      </c>
      <c r="I25" s="314">
        <f>'REV-REVCALC_CWS'!H13</f>
        <v>7</v>
      </c>
      <c r="J25" s="314">
        <f>'REV-REVCALC_CWS'!I13</f>
        <v>5</v>
      </c>
      <c r="K25" s="314">
        <f>'REV-REVCALC_CWS'!J13</f>
        <v>6</v>
      </c>
      <c r="L25" s="314">
        <f>'REV-REVCALC_CWS'!K13</f>
        <v>4</v>
      </c>
      <c r="M25" s="314">
        <f>'REV-REVCALC_CWS'!L13</f>
        <v>4</v>
      </c>
      <c r="N25" s="314">
        <f>'REV-REVCALC_CWS'!M13</f>
        <v>4</v>
      </c>
      <c r="O25" s="314">
        <f>'REV-REVCALC_CWS'!N13</f>
        <v>2</v>
      </c>
      <c r="P25" s="314">
        <f>'REV-REVCALC_CWS'!O13</f>
        <v>16</v>
      </c>
      <c r="Q25" s="314">
        <f>'REV-REVCALC_CWS'!P13</f>
        <v>26</v>
      </c>
      <c r="R25" s="314">
        <f>'REV-REVCALC_CWS'!Q13</f>
        <v>29</v>
      </c>
      <c r="S25" s="314">
        <f>'REV-REVCALC_CWS'!R13</f>
        <v>29</v>
      </c>
      <c r="T25" s="314">
        <f>'REV-REVCALC_CWS'!S13</f>
        <v>32</v>
      </c>
      <c r="U25" s="314">
        <f>'REV-REVCALC_CWS'!T13</f>
        <v>35</v>
      </c>
      <c r="V25" s="314">
        <f>'REV-REVCALC_CWS'!U13</f>
        <v>29</v>
      </c>
      <c r="W25" s="314">
        <f>'REV-REVCALC_CWS'!V13</f>
        <v>32</v>
      </c>
      <c r="X25" s="314">
        <f>'REV-REVCALC_CWS'!W13</f>
        <v>26</v>
      </c>
      <c r="Y25" s="314">
        <f>'REV-REVCALC_CWS'!X13</f>
        <v>26</v>
      </c>
      <c r="Z25" s="314">
        <f>'REV-REVCALC_CWS'!Y13</f>
        <v>26</v>
      </c>
      <c r="AA25" s="314">
        <f>'REV-REVCALC_CWS'!Z13</f>
        <v>16</v>
      </c>
      <c r="AB25" s="314">
        <f>'REV-REVCALC_CWS'!AA13</f>
        <v>29</v>
      </c>
      <c r="AC25" s="314">
        <f>'REV-REVCALC_CWS'!AB13</f>
        <v>47</v>
      </c>
      <c r="AD25" s="314">
        <f>'REV-REVCALC_CWS'!AC13</f>
        <v>53</v>
      </c>
      <c r="AE25" s="314">
        <f>'REV-REVCALC_CWS'!AD13</f>
        <v>53</v>
      </c>
      <c r="AF25" s="314">
        <f>'REV-REVCALC_CWS'!AE13</f>
        <v>58</v>
      </c>
      <c r="AG25" s="314">
        <f>'REV-REVCALC_CWS'!AF13</f>
        <v>64</v>
      </c>
      <c r="AH25" s="314">
        <f>'REV-REVCALC_CWS'!AG13</f>
        <v>53</v>
      </c>
      <c r="AI25" s="314">
        <f>'REV-REVCALC_CWS'!AH13</f>
        <v>58</v>
      </c>
      <c r="AJ25" s="314">
        <f>'REV-REVCALC_CWS'!AI13</f>
        <v>47</v>
      </c>
      <c r="AK25" s="314">
        <f>'REV-REVCALC_CWS'!AJ13</f>
        <v>47</v>
      </c>
      <c r="AL25" s="314">
        <f>'REV-REVCALC_CWS'!AK13</f>
        <v>47</v>
      </c>
      <c r="AM25" s="314">
        <f>'REV-REVCALC_CWS'!AL13</f>
        <v>29</v>
      </c>
      <c r="AN25" s="314">
        <f>'REV-REVCALC_CWS'!AM13</f>
        <v>31</v>
      </c>
      <c r="AO25" s="314">
        <f>'REV-REVCALC_CWS'!AN13</f>
        <v>50</v>
      </c>
      <c r="AP25" s="314">
        <f>'REV-REVCALC_CWS'!AO13</f>
        <v>56</v>
      </c>
      <c r="AQ25" s="314">
        <f>'REV-REVCALC_CWS'!AP13</f>
        <v>56</v>
      </c>
      <c r="AR25" s="314">
        <f>'REV-REVCALC_CWS'!AQ13</f>
        <v>62</v>
      </c>
      <c r="AS25" s="314">
        <f>'REV-REVCALC_CWS'!AR13</f>
        <v>68</v>
      </c>
      <c r="AT25" s="314">
        <f>'REV-REVCALC_CWS'!AS13</f>
        <v>56</v>
      </c>
      <c r="AU25" s="314">
        <f>'REV-REVCALC_CWS'!AT13</f>
        <v>62</v>
      </c>
      <c r="AV25" s="314">
        <f>'REV-REVCALC_CWS'!AU13</f>
        <v>50</v>
      </c>
      <c r="AW25" s="314">
        <f>'REV-REVCALC_CWS'!AV13</f>
        <v>50</v>
      </c>
      <c r="AX25" s="314">
        <f>'REV-REVCALC_CWS'!AW13</f>
        <v>50</v>
      </c>
      <c r="AY25" s="314">
        <f>'REV-REVCALC_CWS'!AX13</f>
        <v>31</v>
      </c>
      <c r="AZ25" s="314">
        <f>'REV-REVCALC_CWS'!AY13</f>
        <v>33</v>
      </c>
      <c r="BA25" s="314">
        <f>'REV-REVCALC_CWS'!AZ13</f>
        <v>53</v>
      </c>
      <c r="BB25" s="314">
        <f>'REV-REVCALC_CWS'!BA13</f>
        <v>59</v>
      </c>
      <c r="BC25" s="314">
        <f>'REV-REVCALC_CWS'!BB13</f>
        <v>59</v>
      </c>
      <c r="BD25" s="314">
        <f>'REV-REVCALC_CWS'!BC13</f>
        <v>66</v>
      </c>
      <c r="BE25" s="314">
        <f>'REV-REVCALC_CWS'!BD13</f>
        <v>72</v>
      </c>
      <c r="BF25" s="314">
        <f>'REV-REVCALC_CWS'!BE13</f>
        <v>59</v>
      </c>
      <c r="BG25" s="314">
        <f>'REV-REVCALC_CWS'!BF13</f>
        <v>66</v>
      </c>
      <c r="BH25" s="314">
        <f>'REV-REVCALC_CWS'!BG13</f>
        <v>53</v>
      </c>
      <c r="BI25" s="314">
        <f>'REV-REVCALC_CWS'!BH13</f>
        <v>53</v>
      </c>
      <c r="BJ25" s="314">
        <f>'REV-REVCALC_CWS'!BI13</f>
        <v>53</v>
      </c>
      <c r="BK25" s="314">
        <f>'REV-REVCALC_CWS'!BJ13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'COGS-PRICE-MARGIN_CWS'!$E56</f>
        <v>12000</v>
      </c>
      <c r="Q27" s="145">
        <f>'COGS-PRICE-MARGIN_CWS'!$E56</f>
        <v>12000</v>
      </c>
      <c r="R27" s="145">
        <f>'COGS-PRICE-MARGIN_CWS'!$E56</f>
        <v>12000</v>
      </c>
      <c r="S27" s="145">
        <f>'COGS-PRICE-MARGIN_CWS'!$E56</f>
        <v>12000</v>
      </c>
      <c r="T27" s="145">
        <f>'COGS-PRICE-MARGIN_CWS'!$E56</f>
        <v>12000</v>
      </c>
      <c r="U27" s="145">
        <f>'COGS-PRICE-MARGIN_CWS'!$E56</f>
        <v>12000</v>
      </c>
      <c r="V27" s="145">
        <f>'COGS-PRICE-MARGIN_CWS'!$E56</f>
        <v>12000</v>
      </c>
      <c r="W27" s="145">
        <f>'COGS-PRICE-MARGIN_CWS'!$E56</f>
        <v>12000</v>
      </c>
      <c r="X27" s="145">
        <f>'COGS-PRICE-MARGIN_CWS'!$E56</f>
        <v>12000</v>
      </c>
      <c r="Y27" s="145">
        <f>'COGS-PRICE-MARGIN_CWS'!$E56</f>
        <v>12000</v>
      </c>
      <c r="Z27" s="145">
        <f>'COGS-PRICE-MARGIN_CWS'!$E56</f>
        <v>12000</v>
      </c>
      <c r="AA27" s="145">
        <f>'COGS-PRICE-MARGIN_CWS'!$E56</f>
        <v>12000</v>
      </c>
      <c r="AB27" s="145">
        <f>'COGS-PRICE-MARGIN_CWS'!$E77</f>
        <v>13700</v>
      </c>
      <c r="AC27" s="145">
        <f>'COGS-PRICE-MARGIN_CWS'!$E77</f>
        <v>13700</v>
      </c>
      <c r="AD27" s="145">
        <f>'COGS-PRICE-MARGIN_CWS'!$E77</f>
        <v>13700</v>
      </c>
      <c r="AE27" s="145">
        <f>'COGS-PRICE-MARGIN_CWS'!$E77</f>
        <v>13700</v>
      </c>
      <c r="AF27" s="145">
        <f>'COGS-PRICE-MARGIN_CWS'!$E77</f>
        <v>13700</v>
      </c>
      <c r="AG27" s="145">
        <f>'COGS-PRICE-MARGIN_CWS'!$E77</f>
        <v>13700</v>
      </c>
      <c r="AH27" s="145">
        <f>'COGS-PRICE-MARGIN_CWS'!$E77</f>
        <v>13700</v>
      </c>
      <c r="AI27" s="145">
        <f>'COGS-PRICE-MARGIN_CWS'!$E77</f>
        <v>13700</v>
      </c>
      <c r="AJ27" s="145">
        <f>'COGS-PRICE-MARGIN_CWS'!$E77</f>
        <v>13700</v>
      </c>
      <c r="AK27" s="145">
        <f>'COGS-PRICE-MARGIN_CWS'!$E77</f>
        <v>13700</v>
      </c>
      <c r="AL27" s="145">
        <f>'COGS-PRICE-MARGIN_CWS'!$E77</f>
        <v>13700</v>
      </c>
      <c r="AM27" s="145">
        <f>'COGS-PRICE-MARGIN_CWS'!$E77</f>
        <v>13700</v>
      </c>
      <c r="AN27" s="145">
        <f>'COGS-PRICE-MARGIN_CWS'!$E98</f>
        <v>200</v>
      </c>
      <c r="AO27" s="145">
        <f>'COGS-PRICE-MARGIN_CWS'!$E98</f>
        <v>200</v>
      </c>
      <c r="AP27" s="145">
        <f>'COGS-PRICE-MARGIN_CWS'!$E98</f>
        <v>200</v>
      </c>
      <c r="AQ27" s="145">
        <f>'COGS-PRICE-MARGIN_CWS'!$E98</f>
        <v>200</v>
      </c>
      <c r="AR27" s="145">
        <f>'COGS-PRICE-MARGIN_CWS'!$E98</f>
        <v>200</v>
      </c>
      <c r="AS27" s="145">
        <f>'COGS-PRICE-MARGIN_CWS'!$E98</f>
        <v>200</v>
      </c>
      <c r="AT27" s="145">
        <f>'COGS-PRICE-MARGIN_CWS'!$E98</f>
        <v>200</v>
      </c>
      <c r="AU27" s="145">
        <f>'COGS-PRICE-MARGIN_CWS'!$E98</f>
        <v>200</v>
      </c>
      <c r="AV27" s="145">
        <f>'COGS-PRICE-MARGIN_CWS'!$E98</f>
        <v>200</v>
      </c>
      <c r="AW27" s="145">
        <f>'COGS-PRICE-MARGIN_CWS'!$E98</f>
        <v>200</v>
      </c>
      <c r="AX27" s="145">
        <f>'COGS-PRICE-MARGIN_CWS'!$E98</f>
        <v>200</v>
      </c>
      <c r="AY27" s="145">
        <f>'COGS-PRICE-MARGIN_CWS'!$E98</f>
        <v>200</v>
      </c>
      <c r="AZ27" s="145">
        <f>'COGS-PRICE-MARGIN_CWS'!$E119</f>
        <v>180</v>
      </c>
      <c r="BA27" s="145">
        <f>'COGS-PRICE-MARGIN_CWS'!$E119</f>
        <v>180</v>
      </c>
      <c r="BB27" s="145">
        <f>'COGS-PRICE-MARGIN_CWS'!$E119</f>
        <v>180</v>
      </c>
      <c r="BC27" s="145">
        <f>'COGS-PRICE-MARGIN_CWS'!$E119</f>
        <v>180</v>
      </c>
      <c r="BD27" s="145">
        <f>'COGS-PRICE-MARGIN_CWS'!$E119</f>
        <v>180</v>
      </c>
      <c r="BE27" s="145">
        <f>'COGS-PRICE-MARGIN_CWS'!$E119</f>
        <v>180</v>
      </c>
      <c r="BF27" s="145">
        <f>'COGS-PRICE-MARGIN_CWS'!$E119</f>
        <v>180</v>
      </c>
      <c r="BG27" s="145">
        <f>'COGS-PRICE-MARGIN_CWS'!$E119</f>
        <v>180</v>
      </c>
      <c r="BH27" s="145">
        <f>'COGS-PRICE-MARGIN_CWS'!$E119</f>
        <v>180</v>
      </c>
      <c r="BI27" s="145">
        <f>'COGS-PRICE-MARGIN_CWS'!$E119</f>
        <v>180</v>
      </c>
      <c r="BJ27" s="145">
        <f>'COGS-PRICE-MARGIN_CWS'!$E119</f>
        <v>180</v>
      </c>
      <c r="BK27" s="145">
        <f>'COGS-PRICE-MARGIN_CWS'!$E119</f>
        <v>180</v>
      </c>
      <c r="BL27" s="145">
        <f>'COGS-PRICE-MARGIN_CWS'!$E119</f>
        <v>180</v>
      </c>
      <c r="BM27" s="145">
        <f>'COGS-PRICE-MARGIN_CWS'!$E119</f>
        <v>180</v>
      </c>
      <c r="BN27" s="145">
        <f>'COGS-PRICE-MARGIN_CWS'!$E119</f>
        <v>180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22</v>
      </c>
      <c r="O30" s="169">
        <f t="shared" si="3"/>
        <v>44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264000</v>
      </c>
      <c r="O31" s="145">
        <f t="shared" si="5"/>
        <v>528000</v>
      </c>
      <c r="P31" s="145">
        <f t="shared" si="5"/>
        <v>852000</v>
      </c>
      <c r="Q31" s="145">
        <f t="shared" si="5"/>
        <v>1008000</v>
      </c>
      <c r="R31" s="145">
        <f t="shared" si="5"/>
        <v>1080000</v>
      </c>
      <c r="S31" s="145">
        <f t="shared" si="5"/>
        <v>1152000</v>
      </c>
      <c r="T31" s="145">
        <f t="shared" si="5"/>
        <v>1152000</v>
      </c>
      <c r="U31" s="145">
        <f t="shared" si="5"/>
        <v>1152000</v>
      </c>
      <c r="V31" s="145">
        <f t="shared" si="5"/>
        <v>1044000</v>
      </c>
      <c r="W31" s="145">
        <f t="shared" si="5"/>
        <v>1008000</v>
      </c>
      <c r="X31" s="145">
        <f t="shared" si="5"/>
        <v>936000</v>
      </c>
      <c r="Y31" s="145">
        <f t="shared" si="5"/>
        <v>816000</v>
      </c>
      <c r="Z31" s="145">
        <f t="shared" si="5"/>
        <v>852000</v>
      </c>
      <c r="AA31" s="145">
        <f t="shared" si="5"/>
        <v>1104000</v>
      </c>
      <c r="AB31" s="145">
        <f t="shared" si="5"/>
        <v>1548000</v>
      </c>
      <c r="AC31" s="145">
        <f t="shared" si="5"/>
        <v>1876800</v>
      </c>
      <c r="AD31" s="145">
        <f t="shared" si="5"/>
        <v>2027500</v>
      </c>
      <c r="AE31" s="145">
        <f t="shared" si="5"/>
        <v>2178200</v>
      </c>
      <c r="AF31" s="145">
        <f t="shared" si="5"/>
        <v>2178200</v>
      </c>
      <c r="AG31" s="145">
        <f t="shared" si="5"/>
        <v>2178200</v>
      </c>
      <c r="AH31" s="145">
        <f t="shared" si="5"/>
        <v>1945300</v>
      </c>
      <c r="AI31" s="145">
        <f t="shared" si="5"/>
        <v>1863100</v>
      </c>
      <c r="AJ31" s="145">
        <f t="shared" ref="AJ31:BN31" si="6">AI48</f>
        <v>1712400</v>
      </c>
      <c r="AK31" s="145">
        <f t="shared" si="6"/>
        <v>1465800</v>
      </c>
      <c r="AL31" s="145">
        <f t="shared" si="6"/>
        <v>1246600</v>
      </c>
      <c r="AM31" s="145">
        <f t="shared" si="6"/>
        <v>1287700</v>
      </c>
      <c r="AN31" s="145">
        <f t="shared" si="6"/>
        <v>1657600</v>
      </c>
      <c r="AO31" s="145">
        <f t="shared" si="6"/>
        <v>1662600</v>
      </c>
      <c r="AP31" s="145">
        <f t="shared" si="6"/>
        <v>1665000</v>
      </c>
      <c r="AQ31" s="145">
        <f t="shared" si="6"/>
        <v>1667400</v>
      </c>
      <c r="AR31" s="145">
        <f t="shared" si="6"/>
        <v>1667400</v>
      </c>
      <c r="AS31" s="145">
        <f t="shared" si="6"/>
        <v>1667400</v>
      </c>
      <c r="AT31" s="145">
        <f t="shared" si="6"/>
        <v>1663800</v>
      </c>
      <c r="AU31" s="145">
        <f t="shared" si="6"/>
        <v>1662600</v>
      </c>
      <c r="AV31" s="145">
        <f t="shared" si="6"/>
        <v>1660200</v>
      </c>
      <c r="AW31" s="145">
        <f t="shared" si="6"/>
        <v>1656400</v>
      </c>
      <c r="AX31" s="145">
        <f t="shared" si="6"/>
        <v>1653000</v>
      </c>
      <c r="AY31" s="145">
        <f t="shared" si="6"/>
        <v>1653600</v>
      </c>
      <c r="AZ31" s="145">
        <f t="shared" si="6"/>
        <v>1659200</v>
      </c>
      <c r="BA31" s="145">
        <f t="shared" si="6"/>
        <v>1663880</v>
      </c>
      <c r="BB31" s="145">
        <f t="shared" si="6"/>
        <v>1666220</v>
      </c>
      <c r="BC31" s="145">
        <f t="shared" si="6"/>
        <v>1668560</v>
      </c>
      <c r="BD31" s="145">
        <f t="shared" si="6"/>
        <v>1668560</v>
      </c>
      <c r="BE31" s="145">
        <f t="shared" si="6"/>
        <v>1668560</v>
      </c>
      <c r="BF31" s="145">
        <f t="shared" si="6"/>
        <v>1665140</v>
      </c>
      <c r="BG31" s="145">
        <f t="shared" si="6"/>
        <v>1664060</v>
      </c>
      <c r="BH31" s="145">
        <f t="shared" si="6"/>
        <v>1661720</v>
      </c>
      <c r="BI31" s="145">
        <f t="shared" si="6"/>
        <v>1658120</v>
      </c>
      <c r="BJ31" s="145">
        <f t="shared" si="6"/>
        <v>1738580</v>
      </c>
      <c r="BK31" s="145">
        <f t="shared" si="6"/>
        <v>1819040</v>
      </c>
      <c r="BL31" s="145">
        <f t="shared" si="6"/>
        <v>1930100</v>
      </c>
      <c r="BM31" s="145">
        <f t="shared" si="6"/>
        <v>1957100</v>
      </c>
      <c r="BN31" s="145">
        <f t="shared" si="6"/>
        <v>1984100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2381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348000</v>
      </c>
      <c r="Q35" s="145">
        <f t="shared" si="9"/>
        <v>384000</v>
      </c>
      <c r="R35" s="145">
        <f t="shared" si="9"/>
        <v>420000</v>
      </c>
      <c r="S35" s="145">
        <f t="shared" si="9"/>
        <v>348000</v>
      </c>
      <c r="T35" s="145">
        <f t="shared" si="9"/>
        <v>384000</v>
      </c>
      <c r="U35" s="145">
        <f t="shared" si="9"/>
        <v>312000</v>
      </c>
      <c r="V35" s="145">
        <f t="shared" si="9"/>
        <v>312000</v>
      </c>
      <c r="W35" s="145">
        <f t="shared" si="9"/>
        <v>312000</v>
      </c>
      <c r="X35" s="145">
        <f t="shared" si="9"/>
        <v>192000</v>
      </c>
      <c r="Y35" s="145">
        <f t="shared" si="9"/>
        <v>348000</v>
      </c>
      <c r="Z35" s="145">
        <f t="shared" si="9"/>
        <v>564000</v>
      </c>
      <c r="AA35" s="145">
        <f t="shared" si="9"/>
        <v>636000</v>
      </c>
      <c r="AB35" s="145">
        <f t="shared" si="9"/>
        <v>726100</v>
      </c>
      <c r="AC35" s="145">
        <f t="shared" si="9"/>
        <v>794600</v>
      </c>
      <c r="AD35" s="145">
        <f t="shared" si="9"/>
        <v>876800</v>
      </c>
      <c r="AE35" s="145">
        <f t="shared" si="9"/>
        <v>726100</v>
      </c>
      <c r="AF35" s="145">
        <f t="shared" si="9"/>
        <v>794600</v>
      </c>
      <c r="AG35" s="145">
        <f t="shared" si="9"/>
        <v>643900</v>
      </c>
      <c r="AH35" s="145">
        <f t="shared" si="9"/>
        <v>643900</v>
      </c>
      <c r="AI35" s="145">
        <f t="shared" ref="AI35:BN35" si="10">AI34*AI27</f>
        <v>643900</v>
      </c>
      <c r="AJ35" s="145">
        <f t="shared" si="10"/>
        <v>397300</v>
      </c>
      <c r="AK35" s="145">
        <f t="shared" si="10"/>
        <v>424700</v>
      </c>
      <c r="AL35" s="145">
        <f t="shared" si="10"/>
        <v>685000</v>
      </c>
      <c r="AM35" s="145">
        <f t="shared" si="10"/>
        <v>767200</v>
      </c>
      <c r="AN35" s="145">
        <f t="shared" si="10"/>
        <v>11200</v>
      </c>
      <c r="AO35" s="145">
        <f t="shared" si="10"/>
        <v>12400</v>
      </c>
      <c r="AP35" s="145">
        <f t="shared" si="10"/>
        <v>13600</v>
      </c>
      <c r="AQ35" s="145">
        <f t="shared" si="10"/>
        <v>11200</v>
      </c>
      <c r="AR35" s="145">
        <f t="shared" si="10"/>
        <v>12400</v>
      </c>
      <c r="AS35" s="145">
        <f t="shared" si="10"/>
        <v>10000</v>
      </c>
      <c r="AT35" s="145">
        <f t="shared" si="10"/>
        <v>10000</v>
      </c>
      <c r="AU35" s="145">
        <f t="shared" si="10"/>
        <v>10000</v>
      </c>
      <c r="AV35" s="145">
        <f t="shared" si="10"/>
        <v>6200</v>
      </c>
      <c r="AW35" s="145">
        <f t="shared" si="10"/>
        <v>6600</v>
      </c>
      <c r="AX35" s="145">
        <f t="shared" si="10"/>
        <v>10600</v>
      </c>
      <c r="AY35" s="145">
        <f t="shared" si="10"/>
        <v>11800</v>
      </c>
      <c r="AZ35" s="145">
        <f t="shared" si="10"/>
        <v>10620</v>
      </c>
      <c r="BA35" s="145">
        <f t="shared" si="10"/>
        <v>11880</v>
      </c>
      <c r="BB35" s="145">
        <f t="shared" si="10"/>
        <v>12960</v>
      </c>
      <c r="BC35" s="145">
        <f t="shared" si="10"/>
        <v>10620</v>
      </c>
      <c r="BD35" s="145">
        <f t="shared" si="10"/>
        <v>11880</v>
      </c>
      <c r="BE35" s="145">
        <f t="shared" si="10"/>
        <v>9540</v>
      </c>
      <c r="BF35" s="145">
        <f t="shared" si="10"/>
        <v>9540</v>
      </c>
      <c r="BG35" s="145">
        <f t="shared" si="10"/>
        <v>9540</v>
      </c>
      <c r="BH35" s="145">
        <f t="shared" si="10"/>
        <v>5940</v>
      </c>
      <c r="BI35" s="145">
        <f t="shared" si="10"/>
        <v>90000</v>
      </c>
      <c r="BJ35" s="145">
        <f t="shared" si="10"/>
        <v>90000</v>
      </c>
      <c r="BK35" s="145">
        <f t="shared" si="10"/>
        <v>117000</v>
      </c>
      <c r="BL35" s="145">
        <f t="shared" si="10"/>
        <v>428580</v>
      </c>
      <c r="BM35" s="145">
        <f t="shared" si="10"/>
        <v>27000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16</v>
      </c>
      <c r="Q38" s="169">
        <f>'REV-REVCALC_CWS'!P13</f>
        <v>26</v>
      </c>
      <c r="R38" s="169">
        <f>'REV-REVCALC_CWS'!Q13</f>
        <v>29</v>
      </c>
      <c r="S38" s="169">
        <f>'REV-REVCALC_CWS'!R13</f>
        <v>29</v>
      </c>
      <c r="T38" s="169">
        <f>'REV-REVCALC_CWS'!S13</f>
        <v>32</v>
      </c>
      <c r="U38" s="169">
        <f>'REV-REVCALC_CWS'!T13</f>
        <v>35</v>
      </c>
      <c r="V38" s="169">
        <f>'REV-REVCALC_CWS'!U13</f>
        <v>29</v>
      </c>
      <c r="W38" s="169">
        <f>'REV-REVCALC_CWS'!V13</f>
        <v>32</v>
      </c>
      <c r="X38" s="169">
        <f>'REV-REVCALC_CWS'!W13</f>
        <v>26</v>
      </c>
      <c r="Y38" s="169">
        <f>'REV-REVCALC_CWS'!X13</f>
        <v>26</v>
      </c>
      <c r="Z38" s="169">
        <f>'REV-REVCALC_CWS'!Y13</f>
        <v>26</v>
      </c>
      <c r="AA38" s="169">
        <f>'REV-REVCALC_CWS'!Z13</f>
        <v>16</v>
      </c>
      <c r="AB38" s="169">
        <f>'REV-REVCALC_CWS'!AA13</f>
        <v>29</v>
      </c>
      <c r="AC38" s="169">
        <f>'REV-REVCALC_CWS'!AB13</f>
        <v>47</v>
      </c>
      <c r="AD38" s="169">
        <f>'REV-REVCALC_CWS'!AC13</f>
        <v>53</v>
      </c>
      <c r="AE38" s="169">
        <f>'REV-REVCALC_CWS'!AD13</f>
        <v>53</v>
      </c>
      <c r="AF38" s="169">
        <f>'REV-REVCALC_CWS'!AE13</f>
        <v>58</v>
      </c>
      <c r="AG38" s="169">
        <f>'REV-REVCALC_CWS'!AF13</f>
        <v>64</v>
      </c>
      <c r="AH38" s="169">
        <f>'REV-REVCALC_CWS'!AG13</f>
        <v>53</v>
      </c>
      <c r="AI38" s="169">
        <f>'REV-REVCALC_CWS'!AH13</f>
        <v>58</v>
      </c>
      <c r="AJ38" s="169">
        <f>'REV-REVCALC_CWS'!AI13</f>
        <v>47</v>
      </c>
      <c r="AK38" s="169">
        <f>'REV-REVCALC_CWS'!AJ13</f>
        <v>47</v>
      </c>
      <c r="AL38" s="169">
        <f>'REV-REVCALC_CWS'!AK13</f>
        <v>47</v>
      </c>
      <c r="AM38" s="169">
        <f>'REV-REVCALC_CWS'!AL13</f>
        <v>29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2231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192000</v>
      </c>
      <c r="Q39" s="145">
        <f t="shared" si="11"/>
        <v>312000</v>
      </c>
      <c r="R39" s="145">
        <f t="shared" si="11"/>
        <v>348000</v>
      </c>
      <c r="S39" s="145">
        <f t="shared" si="11"/>
        <v>348000</v>
      </c>
      <c r="T39" s="145">
        <f t="shared" si="11"/>
        <v>384000</v>
      </c>
      <c r="U39" s="145">
        <f t="shared" si="11"/>
        <v>420000</v>
      </c>
      <c r="V39" s="145">
        <f t="shared" si="11"/>
        <v>348000</v>
      </c>
      <c r="W39" s="145">
        <f t="shared" si="11"/>
        <v>384000</v>
      </c>
      <c r="X39" s="145">
        <f t="shared" si="11"/>
        <v>312000</v>
      </c>
      <c r="Y39" s="145">
        <f t="shared" si="11"/>
        <v>312000</v>
      </c>
      <c r="Z39" s="145">
        <f t="shared" si="11"/>
        <v>312000</v>
      </c>
      <c r="AA39" s="145">
        <f t="shared" si="11"/>
        <v>192000</v>
      </c>
      <c r="AB39" s="145">
        <f t="shared" si="11"/>
        <v>397300</v>
      </c>
      <c r="AC39" s="145">
        <f t="shared" si="11"/>
        <v>643900</v>
      </c>
      <c r="AD39" s="145">
        <f t="shared" si="11"/>
        <v>726100</v>
      </c>
      <c r="AE39" s="145">
        <f t="shared" si="11"/>
        <v>726100</v>
      </c>
      <c r="AF39" s="145">
        <f t="shared" si="11"/>
        <v>794600</v>
      </c>
      <c r="AG39" s="145">
        <f t="shared" si="11"/>
        <v>876800</v>
      </c>
      <c r="AH39" s="145">
        <f t="shared" si="11"/>
        <v>726100</v>
      </c>
      <c r="AI39" s="145">
        <f t="shared" si="11"/>
        <v>794600</v>
      </c>
      <c r="AJ39" s="145">
        <f t="shared" ref="AJ39:BN39" si="12">AJ38*AJ27</f>
        <v>643900</v>
      </c>
      <c r="AK39" s="145">
        <f t="shared" si="12"/>
        <v>643900</v>
      </c>
      <c r="AL39" s="145">
        <f t="shared" si="12"/>
        <v>643900</v>
      </c>
      <c r="AM39" s="145">
        <f t="shared" si="12"/>
        <v>397300</v>
      </c>
      <c r="AN39" s="145">
        <f t="shared" si="12"/>
        <v>6200</v>
      </c>
      <c r="AO39" s="145">
        <f t="shared" si="12"/>
        <v>10000</v>
      </c>
      <c r="AP39" s="145">
        <f t="shared" si="12"/>
        <v>11200</v>
      </c>
      <c r="AQ39" s="145">
        <f t="shared" si="12"/>
        <v>11200</v>
      </c>
      <c r="AR39" s="145">
        <f t="shared" si="12"/>
        <v>12400</v>
      </c>
      <c r="AS39" s="145">
        <f t="shared" si="12"/>
        <v>13600</v>
      </c>
      <c r="AT39" s="145">
        <f t="shared" si="12"/>
        <v>11200</v>
      </c>
      <c r="AU39" s="145">
        <f t="shared" si="12"/>
        <v>12400</v>
      </c>
      <c r="AV39" s="145">
        <f t="shared" si="12"/>
        <v>10000</v>
      </c>
      <c r="AW39" s="145">
        <f t="shared" si="12"/>
        <v>10000</v>
      </c>
      <c r="AX39" s="145">
        <f t="shared" si="12"/>
        <v>10000</v>
      </c>
      <c r="AY39" s="145">
        <f t="shared" si="12"/>
        <v>6200</v>
      </c>
      <c r="AZ39" s="145">
        <f t="shared" si="12"/>
        <v>5940</v>
      </c>
      <c r="BA39" s="145">
        <f t="shared" si="12"/>
        <v>9540</v>
      </c>
      <c r="BB39" s="145">
        <f t="shared" si="12"/>
        <v>10620</v>
      </c>
      <c r="BC39" s="145">
        <f t="shared" si="12"/>
        <v>10620</v>
      </c>
      <c r="BD39" s="145">
        <f t="shared" si="12"/>
        <v>11880</v>
      </c>
      <c r="BE39" s="145">
        <f t="shared" si="12"/>
        <v>12960</v>
      </c>
      <c r="BF39" s="145">
        <f t="shared" si="12"/>
        <v>10620</v>
      </c>
      <c r="BG39" s="145">
        <f t="shared" si="12"/>
        <v>11880</v>
      </c>
      <c r="BH39" s="145">
        <f t="shared" si="12"/>
        <v>9540</v>
      </c>
      <c r="BI39" s="145">
        <f t="shared" si="12"/>
        <v>9540</v>
      </c>
      <c r="BJ39" s="145">
        <f t="shared" si="12"/>
        <v>9540</v>
      </c>
      <c r="BK39" s="145">
        <f t="shared" si="12"/>
        <v>5940</v>
      </c>
      <c r="BL39" s="145">
        <f t="shared" si="12"/>
        <v>401580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12</v>
      </c>
      <c r="N42" s="169">
        <f t="shared" si="13"/>
        <v>22</v>
      </c>
      <c r="O42" s="169">
        <f t="shared" si="13"/>
        <v>27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144000</v>
      </c>
      <c r="N43" s="145">
        <f t="shared" si="15"/>
        <v>264000</v>
      </c>
      <c r="O43" s="145">
        <f t="shared" si="15"/>
        <v>324000</v>
      </c>
      <c r="P43" s="145">
        <f t="shared" si="15"/>
        <v>156000</v>
      </c>
      <c r="Q43" s="145">
        <f t="shared" si="15"/>
        <v>72000</v>
      </c>
      <c r="R43" s="145">
        <f t="shared" si="15"/>
        <v>72000</v>
      </c>
      <c r="S43" s="145">
        <f t="shared" si="15"/>
        <v>0</v>
      </c>
      <c r="T43" s="145">
        <f t="shared" si="15"/>
        <v>0</v>
      </c>
      <c r="U43" s="145">
        <f t="shared" si="15"/>
        <v>-108000</v>
      </c>
      <c r="V43" s="145">
        <f t="shared" si="15"/>
        <v>-36000</v>
      </c>
      <c r="W43" s="145">
        <f t="shared" si="15"/>
        <v>-72000</v>
      </c>
      <c r="X43" s="145">
        <f t="shared" si="15"/>
        <v>-120000</v>
      </c>
      <c r="Y43" s="145">
        <f t="shared" si="15"/>
        <v>36000</v>
      </c>
      <c r="Z43" s="145">
        <f t="shared" si="15"/>
        <v>252000</v>
      </c>
      <c r="AA43" s="145">
        <f t="shared" si="15"/>
        <v>444000</v>
      </c>
      <c r="AB43" s="145">
        <f t="shared" si="15"/>
        <v>328800</v>
      </c>
      <c r="AC43" s="145">
        <f t="shared" si="15"/>
        <v>150700</v>
      </c>
      <c r="AD43" s="145">
        <f t="shared" si="15"/>
        <v>150700</v>
      </c>
      <c r="AE43" s="145">
        <f t="shared" si="15"/>
        <v>0</v>
      </c>
      <c r="AF43" s="145">
        <f t="shared" si="15"/>
        <v>0</v>
      </c>
      <c r="AG43" s="145">
        <f t="shared" si="15"/>
        <v>-232900</v>
      </c>
      <c r="AH43" s="145">
        <f t="shared" si="15"/>
        <v>-82200</v>
      </c>
      <c r="AI43" s="145">
        <f t="shared" ref="AI43:BN43" si="16">AI35-AI39</f>
        <v>-150700</v>
      </c>
      <c r="AJ43" s="145">
        <f t="shared" si="16"/>
        <v>-246600</v>
      </c>
      <c r="AK43" s="145">
        <f t="shared" si="16"/>
        <v>-219200</v>
      </c>
      <c r="AL43" s="145">
        <f t="shared" si="16"/>
        <v>41100</v>
      </c>
      <c r="AM43" s="145">
        <f t="shared" si="16"/>
        <v>369900</v>
      </c>
      <c r="AN43" s="145">
        <f t="shared" si="16"/>
        <v>5000</v>
      </c>
      <c r="AO43" s="145">
        <f t="shared" si="16"/>
        <v>2400</v>
      </c>
      <c r="AP43" s="145">
        <f t="shared" si="16"/>
        <v>2400</v>
      </c>
      <c r="AQ43" s="145">
        <f t="shared" si="16"/>
        <v>0</v>
      </c>
      <c r="AR43" s="145">
        <f t="shared" si="16"/>
        <v>0</v>
      </c>
      <c r="AS43" s="145">
        <f t="shared" si="16"/>
        <v>-3600</v>
      </c>
      <c r="AT43" s="145">
        <f t="shared" si="16"/>
        <v>-1200</v>
      </c>
      <c r="AU43" s="145">
        <f t="shared" si="16"/>
        <v>-2400</v>
      </c>
      <c r="AV43" s="145">
        <f t="shared" si="16"/>
        <v>-3800</v>
      </c>
      <c r="AW43" s="145">
        <f t="shared" si="16"/>
        <v>-3400</v>
      </c>
      <c r="AX43" s="145">
        <f t="shared" si="16"/>
        <v>600</v>
      </c>
      <c r="AY43" s="145">
        <f t="shared" si="16"/>
        <v>5600</v>
      </c>
      <c r="AZ43" s="145">
        <f t="shared" si="16"/>
        <v>4680</v>
      </c>
      <c r="BA43" s="145">
        <f t="shared" si="16"/>
        <v>2340</v>
      </c>
      <c r="BB43" s="145">
        <f t="shared" si="16"/>
        <v>2340</v>
      </c>
      <c r="BC43" s="145">
        <f t="shared" si="16"/>
        <v>0</v>
      </c>
      <c r="BD43" s="145">
        <f t="shared" si="16"/>
        <v>0</v>
      </c>
      <c r="BE43" s="145">
        <f t="shared" si="16"/>
        <v>-3420</v>
      </c>
      <c r="BF43" s="145">
        <f t="shared" si="16"/>
        <v>-1080</v>
      </c>
      <c r="BG43" s="145">
        <f t="shared" si="16"/>
        <v>-2340</v>
      </c>
      <c r="BH43" s="145">
        <f t="shared" si="16"/>
        <v>-3600</v>
      </c>
      <c r="BI43" s="145">
        <f t="shared" si="16"/>
        <v>80460</v>
      </c>
      <c r="BJ43" s="145">
        <f t="shared" si="16"/>
        <v>80460</v>
      </c>
      <c r="BK43" s="145">
        <f t="shared" si="16"/>
        <v>111060</v>
      </c>
      <c r="BL43" s="145">
        <f t="shared" si="16"/>
        <v>27000</v>
      </c>
      <c r="BM43" s="145">
        <f t="shared" si="16"/>
        <v>27000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22</v>
      </c>
      <c r="N47" s="169">
        <f>SUM(O25:Q25)</f>
        <v>44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264000</v>
      </c>
      <c r="N48" s="145">
        <f t="shared" si="18"/>
        <v>528000</v>
      </c>
      <c r="O48" s="145">
        <f t="shared" si="18"/>
        <v>852000</v>
      </c>
      <c r="P48" s="145">
        <f t="shared" si="18"/>
        <v>1008000</v>
      </c>
      <c r="Q48" s="145">
        <f t="shared" si="18"/>
        <v>1080000</v>
      </c>
      <c r="R48" s="145">
        <f t="shared" si="18"/>
        <v>1152000</v>
      </c>
      <c r="S48" s="145">
        <f t="shared" si="18"/>
        <v>1152000</v>
      </c>
      <c r="T48" s="145">
        <f t="shared" si="18"/>
        <v>1152000</v>
      </c>
      <c r="U48" s="145">
        <f t="shared" si="18"/>
        <v>1044000</v>
      </c>
      <c r="V48" s="145">
        <f t="shared" si="18"/>
        <v>1008000</v>
      </c>
      <c r="W48" s="145">
        <f t="shared" si="18"/>
        <v>936000</v>
      </c>
      <c r="X48" s="145">
        <f t="shared" si="18"/>
        <v>816000</v>
      </c>
      <c r="Y48" s="145">
        <f t="shared" si="18"/>
        <v>852000</v>
      </c>
      <c r="Z48" s="145">
        <f t="shared" si="18"/>
        <v>1104000</v>
      </c>
      <c r="AA48" s="145">
        <f t="shared" si="18"/>
        <v>1548000</v>
      </c>
      <c r="AB48" s="145">
        <f t="shared" si="18"/>
        <v>1876800</v>
      </c>
      <c r="AC48" s="145">
        <f t="shared" si="18"/>
        <v>2027500</v>
      </c>
      <c r="AD48" s="145">
        <f t="shared" si="18"/>
        <v>2178200</v>
      </c>
      <c r="AE48" s="145">
        <f t="shared" si="18"/>
        <v>2178200</v>
      </c>
      <c r="AF48" s="145">
        <f t="shared" si="18"/>
        <v>2178200</v>
      </c>
      <c r="AG48" s="145">
        <f t="shared" si="18"/>
        <v>1945300</v>
      </c>
      <c r="AH48" s="145">
        <f t="shared" si="18"/>
        <v>1863100</v>
      </c>
      <c r="AI48" s="145">
        <f t="shared" si="18"/>
        <v>1712400</v>
      </c>
      <c r="AJ48" s="145">
        <f t="shared" ref="AJ48:BN48" si="19">AI48+AJ43</f>
        <v>1465800</v>
      </c>
      <c r="AK48" s="145">
        <f t="shared" si="19"/>
        <v>1246600</v>
      </c>
      <c r="AL48" s="145">
        <f t="shared" si="19"/>
        <v>1287700</v>
      </c>
      <c r="AM48" s="145">
        <f t="shared" si="19"/>
        <v>1657600</v>
      </c>
      <c r="AN48" s="145">
        <f t="shared" si="19"/>
        <v>1662600</v>
      </c>
      <c r="AO48" s="145">
        <f t="shared" si="19"/>
        <v>1665000</v>
      </c>
      <c r="AP48" s="145">
        <f t="shared" si="19"/>
        <v>1667400</v>
      </c>
      <c r="AQ48" s="145">
        <f t="shared" si="19"/>
        <v>1667400</v>
      </c>
      <c r="AR48" s="145">
        <f t="shared" si="19"/>
        <v>1667400</v>
      </c>
      <c r="AS48" s="145">
        <f t="shared" si="19"/>
        <v>1663800</v>
      </c>
      <c r="AT48" s="145">
        <f t="shared" si="19"/>
        <v>1662600</v>
      </c>
      <c r="AU48" s="145">
        <f t="shared" si="19"/>
        <v>1660200</v>
      </c>
      <c r="AV48" s="145">
        <f t="shared" si="19"/>
        <v>1656400</v>
      </c>
      <c r="AW48" s="145">
        <f t="shared" si="19"/>
        <v>1653000</v>
      </c>
      <c r="AX48" s="145">
        <f t="shared" si="19"/>
        <v>1653600</v>
      </c>
      <c r="AY48" s="145">
        <f t="shared" si="19"/>
        <v>1659200</v>
      </c>
      <c r="AZ48" s="145">
        <f t="shared" si="19"/>
        <v>1663880</v>
      </c>
      <c r="BA48" s="145">
        <f t="shared" si="19"/>
        <v>1666220</v>
      </c>
      <c r="BB48" s="145">
        <f t="shared" si="19"/>
        <v>1668560</v>
      </c>
      <c r="BC48" s="145">
        <f t="shared" si="19"/>
        <v>1668560</v>
      </c>
      <c r="BD48" s="145">
        <f t="shared" si="19"/>
        <v>1668560</v>
      </c>
      <c r="BE48" s="145">
        <f t="shared" si="19"/>
        <v>1665140</v>
      </c>
      <c r="BF48" s="145">
        <f t="shared" si="19"/>
        <v>1664060</v>
      </c>
      <c r="BG48" s="145">
        <f t="shared" si="19"/>
        <v>1661720</v>
      </c>
      <c r="BH48" s="145">
        <f t="shared" si="19"/>
        <v>1658120</v>
      </c>
      <c r="BI48" s="145">
        <f t="shared" si="19"/>
        <v>1738580</v>
      </c>
      <c r="BJ48" s="145">
        <f t="shared" si="19"/>
        <v>1819040</v>
      </c>
      <c r="BK48" s="145">
        <f t="shared" si="19"/>
        <v>1930100</v>
      </c>
      <c r="BL48" s="145">
        <f t="shared" si="19"/>
        <v>1957100</v>
      </c>
      <c r="BM48" s="145">
        <f t="shared" si="19"/>
        <v>1984100</v>
      </c>
      <c r="BN48" s="145">
        <f t="shared" si="19"/>
        <v>1984100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1200000</v>
      </c>
      <c r="G53" s="9">
        <f>F57</f>
        <v>1452200</v>
      </c>
      <c r="H53" s="9">
        <f>G57</f>
        <v>22400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1368000</v>
      </c>
      <c r="E54" s="66">
        <f>SUM(P66:AA66)</f>
        <v>4560000</v>
      </c>
      <c r="F54" s="66">
        <f>SUM(AB66:AM66)</f>
        <v>8124100</v>
      </c>
      <c r="G54" s="66">
        <f>SUM(AN66:AY66)</f>
        <v>126000</v>
      </c>
      <c r="H54" s="66">
        <f>SUM(AZ66:BK66)</f>
        <v>389520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1368000</v>
      </c>
      <c r="E55" s="9">
        <f>E53+E54</f>
        <v>5220000</v>
      </c>
      <c r="F55" s="9">
        <f>F53+F54</f>
        <v>9324100</v>
      </c>
      <c r="G55" s="9">
        <f>G53+G54</f>
        <v>1578200</v>
      </c>
      <c r="H55" s="9">
        <f>H53+H54</f>
        <v>411920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708000</v>
      </c>
      <c r="E56" s="66">
        <f>SUM(P68:AA68)</f>
        <v>4020000</v>
      </c>
      <c r="F56" s="66">
        <f>SUM(AB68:AM68)</f>
        <v>7871900</v>
      </c>
      <c r="G56" s="66">
        <f>SUM(AN68:AY68)</f>
        <v>1555800</v>
      </c>
      <c r="H56" s="66">
        <f>SUM(AZ68:BK68)</f>
        <v>204920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1200000</v>
      </c>
      <c r="F57" s="9">
        <f>F55-F56</f>
        <v>1452200</v>
      </c>
      <c r="G57" s="9">
        <f>G55-G56</f>
        <v>22400</v>
      </c>
      <c r="H57" s="9">
        <f>H55-H56</f>
        <v>207000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540000</v>
      </c>
      <c r="F58" s="9">
        <f>F57-E57</f>
        <v>252200</v>
      </c>
      <c r="G58" s="9">
        <f>G57-F57</f>
        <v>-1429800</v>
      </c>
      <c r="H58" s="9">
        <f>H57-G57</f>
        <v>184600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2" t="s">
        <v>35</v>
      </c>
      <c r="E60" s="372"/>
      <c r="F60" s="372"/>
      <c r="G60" s="372"/>
      <c r="H60" s="372"/>
      <c r="I60" s="372"/>
      <c r="J60" s="372"/>
      <c r="K60" s="372"/>
      <c r="L60" s="372"/>
      <c r="M60" s="372"/>
      <c r="N60" s="372"/>
      <c r="O60" s="372"/>
      <c r="P60" s="372" t="s">
        <v>36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372" t="s">
        <v>37</v>
      </c>
      <c r="AC60" s="372"/>
      <c r="AD60" s="372"/>
      <c r="AE60" s="372"/>
      <c r="AF60" s="372"/>
      <c r="AG60" s="372"/>
      <c r="AH60" s="372"/>
      <c r="AI60" s="372"/>
      <c r="AJ60" s="372"/>
      <c r="AK60" s="372"/>
      <c r="AL60" s="372"/>
      <c r="AM60" s="372"/>
      <c r="AN60" s="372" t="s">
        <v>38</v>
      </c>
      <c r="AO60" s="372"/>
      <c r="AP60" s="372"/>
      <c r="AQ60" s="372"/>
      <c r="AR60" s="372"/>
      <c r="AS60" s="372"/>
      <c r="AT60" s="372"/>
      <c r="AU60" s="372"/>
      <c r="AV60" s="372"/>
      <c r="AW60" s="372"/>
      <c r="AX60" s="372"/>
      <c r="AY60" s="372"/>
      <c r="AZ60" s="372" t="s">
        <v>39</v>
      </c>
      <c r="BA60" s="372"/>
      <c r="BB60" s="372"/>
      <c r="BC60" s="372"/>
      <c r="BD60" s="372"/>
      <c r="BE60" s="372"/>
      <c r="BF60" s="372"/>
      <c r="BG60" s="372"/>
      <c r="BH60" s="372"/>
      <c r="BI60" s="372"/>
      <c r="BJ60" s="372"/>
      <c r="BK60" s="372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216000</v>
      </c>
      <c r="O65" s="9">
        <f t="shared" si="21"/>
        <v>504000</v>
      </c>
      <c r="P65" s="9">
        <f t="shared" si="21"/>
        <v>660000</v>
      </c>
      <c r="Q65" s="9">
        <f t="shared" si="21"/>
        <v>696000</v>
      </c>
      <c r="R65" s="9">
        <f t="shared" si="21"/>
        <v>732000</v>
      </c>
      <c r="S65" s="9">
        <f t="shared" si="21"/>
        <v>804000</v>
      </c>
      <c r="T65" s="9">
        <f t="shared" si="21"/>
        <v>768000</v>
      </c>
      <c r="U65" s="9">
        <f t="shared" si="21"/>
        <v>732000</v>
      </c>
      <c r="V65" s="9">
        <f t="shared" si="21"/>
        <v>696000</v>
      </c>
      <c r="W65" s="9">
        <f t="shared" si="21"/>
        <v>624000</v>
      </c>
      <c r="X65" s="9">
        <f t="shared" si="21"/>
        <v>624000</v>
      </c>
      <c r="Y65" s="9">
        <f t="shared" si="21"/>
        <v>504000</v>
      </c>
      <c r="Z65" s="9">
        <f t="shared" si="21"/>
        <v>540000</v>
      </c>
      <c r="AA65" s="9">
        <f t="shared" si="21"/>
        <v>912000</v>
      </c>
      <c r="AB65" s="9">
        <f t="shared" si="21"/>
        <v>1200000</v>
      </c>
      <c r="AC65" s="9">
        <f t="shared" si="21"/>
        <v>1362100</v>
      </c>
      <c r="AD65" s="9">
        <f t="shared" si="21"/>
        <v>1520700</v>
      </c>
      <c r="AE65" s="9">
        <f t="shared" si="21"/>
        <v>1671400</v>
      </c>
      <c r="AF65" s="9">
        <f t="shared" si="21"/>
        <v>1602900</v>
      </c>
      <c r="AG65" s="9">
        <f t="shared" si="21"/>
        <v>1520700</v>
      </c>
      <c r="AH65" s="9">
        <f t="shared" si="21"/>
        <v>1438500</v>
      </c>
      <c r="AI65" s="9">
        <f t="shared" si="21"/>
        <v>1287800</v>
      </c>
      <c r="AJ65" s="9">
        <f t="shared" ref="AJ65:BN65" si="22">AI69</f>
        <v>1287800</v>
      </c>
      <c r="AK65" s="9">
        <f t="shared" si="22"/>
        <v>1041200</v>
      </c>
      <c r="AL65" s="9">
        <f t="shared" si="22"/>
        <v>822000</v>
      </c>
      <c r="AM65" s="9">
        <f t="shared" si="22"/>
        <v>1109700</v>
      </c>
      <c r="AN65" s="9">
        <f t="shared" si="22"/>
        <v>1452200</v>
      </c>
      <c r="AO65" s="9">
        <f t="shared" si="22"/>
        <v>778400</v>
      </c>
      <c r="AP65" s="9">
        <f t="shared" si="22"/>
        <v>23600</v>
      </c>
      <c r="AQ65" s="9">
        <f t="shared" si="22"/>
        <v>26000</v>
      </c>
      <c r="AR65" s="9">
        <f t="shared" si="22"/>
        <v>24800</v>
      </c>
      <c r="AS65" s="9">
        <f t="shared" si="22"/>
        <v>23600</v>
      </c>
      <c r="AT65" s="9">
        <f t="shared" si="22"/>
        <v>22400</v>
      </c>
      <c r="AU65" s="9">
        <f t="shared" si="22"/>
        <v>20000</v>
      </c>
      <c r="AV65" s="9">
        <f t="shared" si="22"/>
        <v>20000</v>
      </c>
      <c r="AW65" s="9">
        <f t="shared" si="22"/>
        <v>16200</v>
      </c>
      <c r="AX65" s="9">
        <f t="shared" si="22"/>
        <v>12800</v>
      </c>
      <c r="AY65" s="9">
        <f t="shared" si="22"/>
        <v>17200</v>
      </c>
      <c r="AZ65" s="9">
        <f t="shared" si="22"/>
        <v>22400</v>
      </c>
      <c r="BA65" s="9">
        <f t="shared" si="22"/>
        <v>22420</v>
      </c>
      <c r="BB65" s="9">
        <f t="shared" si="22"/>
        <v>22500</v>
      </c>
      <c r="BC65" s="9">
        <f t="shared" si="22"/>
        <v>24840</v>
      </c>
      <c r="BD65" s="9">
        <f t="shared" si="22"/>
        <v>23580</v>
      </c>
      <c r="BE65" s="9">
        <f t="shared" si="22"/>
        <v>22500</v>
      </c>
      <c r="BF65" s="9">
        <f t="shared" si="22"/>
        <v>21420</v>
      </c>
      <c r="BG65" s="9">
        <f t="shared" si="22"/>
        <v>19080</v>
      </c>
      <c r="BH65" s="9">
        <f t="shared" si="22"/>
        <v>19080</v>
      </c>
      <c r="BI65" s="9">
        <f t="shared" si="22"/>
        <v>15480</v>
      </c>
      <c r="BJ65" s="9">
        <f t="shared" si="22"/>
        <v>95940</v>
      </c>
      <c r="BK65" s="9">
        <f t="shared" si="22"/>
        <v>180000</v>
      </c>
      <c r="BL65" s="9">
        <f t="shared" si="22"/>
        <v>207000</v>
      </c>
      <c r="BM65" s="9">
        <f t="shared" si="22"/>
        <v>545580</v>
      </c>
      <c r="BN65" s="9">
        <f t="shared" si="22"/>
        <v>455580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348000</v>
      </c>
      <c r="Q66" s="9">
        <f t="shared" si="23"/>
        <v>384000</v>
      </c>
      <c r="R66" s="9">
        <f t="shared" si="23"/>
        <v>420000</v>
      </c>
      <c r="S66" s="9">
        <f t="shared" si="23"/>
        <v>348000</v>
      </c>
      <c r="T66" s="9">
        <f t="shared" si="23"/>
        <v>384000</v>
      </c>
      <c r="U66" s="9">
        <f t="shared" si="23"/>
        <v>312000</v>
      </c>
      <c r="V66" s="9">
        <f t="shared" si="23"/>
        <v>312000</v>
      </c>
      <c r="W66" s="9">
        <f t="shared" si="23"/>
        <v>312000</v>
      </c>
      <c r="X66" s="9">
        <f t="shared" si="23"/>
        <v>192000</v>
      </c>
      <c r="Y66" s="9">
        <f t="shared" si="23"/>
        <v>348000</v>
      </c>
      <c r="Z66" s="9">
        <f t="shared" si="23"/>
        <v>564000</v>
      </c>
      <c r="AA66" s="9">
        <f t="shared" si="23"/>
        <v>636000</v>
      </c>
      <c r="AB66" s="9">
        <f t="shared" si="23"/>
        <v>726100</v>
      </c>
      <c r="AC66" s="9">
        <f t="shared" si="23"/>
        <v>794600</v>
      </c>
      <c r="AD66" s="9">
        <f t="shared" si="23"/>
        <v>876800</v>
      </c>
      <c r="AE66" s="9">
        <f t="shared" si="23"/>
        <v>726100</v>
      </c>
      <c r="AF66" s="9">
        <f t="shared" si="23"/>
        <v>794600</v>
      </c>
      <c r="AG66" s="9">
        <f t="shared" si="23"/>
        <v>643900</v>
      </c>
      <c r="AH66" s="9">
        <f t="shared" si="23"/>
        <v>643900</v>
      </c>
      <c r="AI66" s="9">
        <f t="shared" ref="AI66:BN66" si="24">AI35</f>
        <v>643900</v>
      </c>
      <c r="AJ66" s="9">
        <f t="shared" si="24"/>
        <v>397300</v>
      </c>
      <c r="AK66" s="9">
        <f t="shared" si="24"/>
        <v>424700</v>
      </c>
      <c r="AL66" s="9">
        <f t="shared" si="24"/>
        <v>685000</v>
      </c>
      <c r="AM66" s="9">
        <f t="shared" si="24"/>
        <v>767200</v>
      </c>
      <c r="AN66" s="9">
        <f t="shared" si="24"/>
        <v>11200</v>
      </c>
      <c r="AO66" s="9">
        <f t="shared" si="24"/>
        <v>12400</v>
      </c>
      <c r="AP66" s="9">
        <f t="shared" si="24"/>
        <v>13600</v>
      </c>
      <c r="AQ66" s="9">
        <f t="shared" si="24"/>
        <v>11200</v>
      </c>
      <c r="AR66" s="9">
        <f t="shared" si="24"/>
        <v>12400</v>
      </c>
      <c r="AS66" s="9">
        <f t="shared" si="24"/>
        <v>10000</v>
      </c>
      <c r="AT66" s="9">
        <f t="shared" si="24"/>
        <v>10000</v>
      </c>
      <c r="AU66" s="9">
        <f t="shared" si="24"/>
        <v>10000</v>
      </c>
      <c r="AV66" s="9">
        <f t="shared" si="24"/>
        <v>6200</v>
      </c>
      <c r="AW66" s="9">
        <f t="shared" si="24"/>
        <v>6600</v>
      </c>
      <c r="AX66" s="9">
        <f t="shared" si="24"/>
        <v>10600</v>
      </c>
      <c r="AY66" s="9">
        <f t="shared" si="24"/>
        <v>11800</v>
      </c>
      <c r="AZ66" s="9">
        <f t="shared" si="24"/>
        <v>10620</v>
      </c>
      <c r="BA66" s="9">
        <f t="shared" si="24"/>
        <v>11880</v>
      </c>
      <c r="BB66" s="9">
        <f t="shared" si="24"/>
        <v>12960</v>
      </c>
      <c r="BC66" s="9">
        <f t="shared" si="24"/>
        <v>10620</v>
      </c>
      <c r="BD66" s="9">
        <f t="shared" si="24"/>
        <v>11880</v>
      </c>
      <c r="BE66" s="9">
        <f t="shared" si="24"/>
        <v>9540</v>
      </c>
      <c r="BF66" s="9">
        <f t="shared" si="24"/>
        <v>9540</v>
      </c>
      <c r="BG66" s="9">
        <f t="shared" si="24"/>
        <v>9540</v>
      </c>
      <c r="BH66" s="9">
        <f t="shared" si="24"/>
        <v>5940</v>
      </c>
      <c r="BI66" s="9">
        <f t="shared" si="24"/>
        <v>90000</v>
      </c>
      <c r="BJ66" s="9">
        <f t="shared" si="24"/>
        <v>90000</v>
      </c>
      <c r="BK66" s="9">
        <f t="shared" si="24"/>
        <v>117000</v>
      </c>
      <c r="BL66" s="9">
        <f t="shared" si="24"/>
        <v>428580</v>
      </c>
      <c r="BM66" s="9">
        <f t="shared" si="24"/>
        <v>27000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264000</v>
      </c>
      <c r="N67" s="9">
        <f t="shared" si="25"/>
        <v>528000</v>
      </c>
      <c r="O67" s="9">
        <f t="shared" si="25"/>
        <v>852000</v>
      </c>
      <c r="P67" s="9">
        <f t="shared" si="25"/>
        <v>1008000</v>
      </c>
      <c r="Q67" s="9">
        <f t="shared" si="25"/>
        <v>1080000</v>
      </c>
      <c r="R67" s="9">
        <f t="shared" si="25"/>
        <v>1152000</v>
      </c>
      <c r="S67" s="9">
        <f t="shared" si="25"/>
        <v>1152000</v>
      </c>
      <c r="T67" s="9">
        <f t="shared" si="25"/>
        <v>1152000</v>
      </c>
      <c r="U67" s="9">
        <f t="shared" si="25"/>
        <v>1044000</v>
      </c>
      <c r="V67" s="9">
        <f t="shared" si="25"/>
        <v>1008000</v>
      </c>
      <c r="W67" s="9">
        <f t="shared" si="25"/>
        <v>936000</v>
      </c>
      <c r="X67" s="9">
        <f t="shared" si="25"/>
        <v>816000</v>
      </c>
      <c r="Y67" s="9">
        <f t="shared" si="25"/>
        <v>852000</v>
      </c>
      <c r="Z67" s="9">
        <f t="shared" si="25"/>
        <v>1104000</v>
      </c>
      <c r="AA67" s="9">
        <f t="shared" si="25"/>
        <v>1548000</v>
      </c>
      <c r="AB67" s="9">
        <f t="shared" si="25"/>
        <v>1926100</v>
      </c>
      <c r="AC67" s="9">
        <f t="shared" si="25"/>
        <v>2156700</v>
      </c>
      <c r="AD67" s="9">
        <f t="shared" si="25"/>
        <v>2397500</v>
      </c>
      <c r="AE67" s="9">
        <f t="shared" si="25"/>
        <v>2397500</v>
      </c>
      <c r="AF67" s="9">
        <f t="shared" si="25"/>
        <v>2397500</v>
      </c>
      <c r="AG67" s="9">
        <f t="shared" si="25"/>
        <v>2164600</v>
      </c>
      <c r="AH67" s="9">
        <f t="shared" si="25"/>
        <v>2082400</v>
      </c>
      <c r="AI67" s="9">
        <f t="shared" si="25"/>
        <v>1931700</v>
      </c>
      <c r="AJ67" s="9">
        <f t="shared" ref="AJ67:BN67" si="26">AJ65+AJ66</f>
        <v>1685100</v>
      </c>
      <c r="AK67" s="9">
        <f t="shared" si="26"/>
        <v>1465900</v>
      </c>
      <c r="AL67" s="9">
        <f t="shared" si="26"/>
        <v>1507000</v>
      </c>
      <c r="AM67" s="9">
        <f t="shared" si="26"/>
        <v>1876900</v>
      </c>
      <c r="AN67" s="9">
        <f t="shared" si="26"/>
        <v>1463400</v>
      </c>
      <c r="AO67" s="9">
        <f t="shared" si="26"/>
        <v>790800</v>
      </c>
      <c r="AP67" s="9">
        <f t="shared" si="26"/>
        <v>37200</v>
      </c>
      <c r="AQ67" s="9">
        <f t="shared" si="26"/>
        <v>37200</v>
      </c>
      <c r="AR67" s="9">
        <f t="shared" si="26"/>
        <v>37200</v>
      </c>
      <c r="AS67" s="9">
        <f t="shared" si="26"/>
        <v>33600</v>
      </c>
      <c r="AT67" s="9">
        <f t="shared" si="26"/>
        <v>32400</v>
      </c>
      <c r="AU67" s="9">
        <f t="shared" si="26"/>
        <v>30000</v>
      </c>
      <c r="AV67" s="9">
        <f t="shared" si="26"/>
        <v>26200</v>
      </c>
      <c r="AW67" s="9">
        <f t="shared" si="26"/>
        <v>22800</v>
      </c>
      <c r="AX67" s="9">
        <f t="shared" si="26"/>
        <v>23400</v>
      </c>
      <c r="AY67" s="9">
        <f t="shared" si="26"/>
        <v>29000</v>
      </c>
      <c r="AZ67" s="9">
        <f t="shared" si="26"/>
        <v>33020</v>
      </c>
      <c r="BA67" s="9">
        <f t="shared" si="26"/>
        <v>34300</v>
      </c>
      <c r="BB67" s="9">
        <f t="shared" si="26"/>
        <v>35460</v>
      </c>
      <c r="BC67" s="9">
        <f t="shared" si="26"/>
        <v>35460</v>
      </c>
      <c r="BD67" s="9">
        <f t="shared" si="26"/>
        <v>35460</v>
      </c>
      <c r="BE67" s="9">
        <f t="shared" si="26"/>
        <v>32040</v>
      </c>
      <c r="BF67" s="9">
        <f t="shared" si="26"/>
        <v>30960</v>
      </c>
      <c r="BG67" s="9">
        <f t="shared" si="26"/>
        <v>28620</v>
      </c>
      <c r="BH67" s="9">
        <f t="shared" si="26"/>
        <v>25020</v>
      </c>
      <c r="BI67" s="9">
        <f t="shared" si="26"/>
        <v>105480</v>
      </c>
      <c r="BJ67" s="9">
        <f t="shared" si="26"/>
        <v>185940</v>
      </c>
      <c r="BK67" s="9">
        <f t="shared" si="26"/>
        <v>297000</v>
      </c>
      <c r="BL67" s="9">
        <f t="shared" si="26"/>
        <v>635580</v>
      </c>
      <c r="BM67" s="9">
        <f t="shared" si="26"/>
        <v>572580</v>
      </c>
      <c r="BN67" s="9">
        <f t="shared" si="26"/>
        <v>455580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348000</v>
      </c>
      <c r="S68" s="9">
        <f t="shared" si="27"/>
        <v>384000</v>
      </c>
      <c r="T68" s="9">
        <f t="shared" si="27"/>
        <v>420000</v>
      </c>
      <c r="U68" s="9">
        <f t="shared" si="27"/>
        <v>348000</v>
      </c>
      <c r="V68" s="9">
        <f t="shared" si="27"/>
        <v>384000</v>
      </c>
      <c r="W68" s="9">
        <f t="shared" si="27"/>
        <v>312000</v>
      </c>
      <c r="X68" s="9">
        <f t="shared" si="27"/>
        <v>312000</v>
      </c>
      <c r="Y68" s="9">
        <f t="shared" si="27"/>
        <v>312000</v>
      </c>
      <c r="Z68" s="9">
        <f t="shared" si="27"/>
        <v>192000</v>
      </c>
      <c r="AA68" s="9">
        <f t="shared" si="27"/>
        <v>348000</v>
      </c>
      <c r="AB68" s="9">
        <f t="shared" si="27"/>
        <v>564000</v>
      </c>
      <c r="AC68" s="9">
        <f t="shared" si="27"/>
        <v>636000</v>
      </c>
      <c r="AD68" s="9">
        <f t="shared" si="27"/>
        <v>726100</v>
      </c>
      <c r="AE68" s="9">
        <f t="shared" si="27"/>
        <v>794600</v>
      </c>
      <c r="AF68" s="9">
        <f t="shared" si="27"/>
        <v>876800</v>
      </c>
      <c r="AG68" s="9">
        <f t="shared" si="27"/>
        <v>726100</v>
      </c>
      <c r="AH68" s="9">
        <f t="shared" si="27"/>
        <v>794600</v>
      </c>
      <c r="AI68" s="9">
        <f t="shared" si="27"/>
        <v>643900</v>
      </c>
      <c r="AJ68" s="9">
        <f t="shared" si="27"/>
        <v>643900</v>
      </c>
      <c r="AK68" s="9">
        <f t="shared" si="27"/>
        <v>643900</v>
      </c>
      <c r="AL68" s="9">
        <f t="shared" ref="AL68:BN68" si="28">AJ66</f>
        <v>397300</v>
      </c>
      <c r="AM68" s="9">
        <f t="shared" si="28"/>
        <v>424700</v>
      </c>
      <c r="AN68" s="9">
        <f t="shared" si="28"/>
        <v>685000</v>
      </c>
      <c r="AO68" s="9">
        <f t="shared" si="28"/>
        <v>767200</v>
      </c>
      <c r="AP68" s="9">
        <f t="shared" si="28"/>
        <v>11200</v>
      </c>
      <c r="AQ68" s="9">
        <f t="shared" si="28"/>
        <v>12400</v>
      </c>
      <c r="AR68" s="9">
        <f t="shared" si="28"/>
        <v>13600</v>
      </c>
      <c r="AS68" s="9">
        <f t="shared" si="28"/>
        <v>11200</v>
      </c>
      <c r="AT68" s="9">
        <f t="shared" si="28"/>
        <v>12400</v>
      </c>
      <c r="AU68" s="9">
        <f t="shared" si="28"/>
        <v>10000</v>
      </c>
      <c r="AV68" s="9">
        <f t="shared" si="28"/>
        <v>10000</v>
      </c>
      <c r="AW68" s="9">
        <f t="shared" si="28"/>
        <v>10000</v>
      </c>
      <c r="AX68" s="9">
        <f t="shared" si="28"/>
        <v>6200</v>
      </c>
      <c r="AY68" s="9">
        <f t="shared" si="28"/>
        <v>6600</v>
      </c>
      <c r="AZ68" s="9">
        <f t="shared" si="28"/>
        <v>10600</v>
      </c>
      <c r="BA68" s="9">
        <f t="shared" si="28"/>
        <v>11800</v>
      </c>
      <c r="BB68" s="9">
        <f t="shared" si="28"/>
        <v>10620</v>
      </c>
      <c r="BC68" s="9">
        <f t="shared" si="28"/>
        <v>11880</v>
      </c>
      <c r="BD68" s="9">
        <f t="shared" si="28"/>
        <v>12960</v>
      </c>
      <c r="BE68" s="9">
        <f t="shared" si="28"/>
        <v>10620</v>
      </c>
      <c r="BF68" s="9">
        <f t="shared" si="28"/>
        <v>11880</v>
      </c>
      <c r="BG68" s="9">
        <f t="shared" si="28"/>
        <v>9540</v>
      </c>
      <c r="BH68" s="9">
        <f t="shared" si="28"/>
        <v>9540</v>
      </c>
      <c r="BI68" s="9">
        <f t="shared" si="28"/>
        <v>9540</v>
      </c>
      <c r="BJ68" s="9">
        <f t="shared" si="28"/>
        <v>5940</v>
      </c>
      <c r="BK68" s="9">
        <f t="shared" si="28"/>
        <v>90000</v>
      </c>
      <c r="BL68" s="9">
        <f t="shared" si="28"/>
        <v>90000</v>
      </c>
      <c r="BM68" s="9">
        <f t="shared" si="28"/>
        <v>117000</v>
      </c>
      <c r="BN68" s="9">
        <f t="shared" si="28"/>
        <v>428580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216000</v>
      </c>
      <c r="N69" s="9">
        <f t="shared" si="29"/>
        <v>504000</v>
      </c>
      <c r="O69" s="9">
        <f t="shared" si="29"/>
        <v>660000</v>
      </c>
      <c r="P69" s="9">
        <f t="shared" si="29"/>
        <v>696000</v>
      </c>
      <c r="Q69" s="9">
        <f t="shared" si="29"/>
        <v>732000</v>
      </c>
      <c r="R69" s="9">
        <f t="shared" si="29"/>
        <v>804000</v>
      </c>
      <c r="S69" s="9">
        <f t="shared" si="29"/>
        <v>768000</v>
      </c>
      <c r="T69" s="9">
        <f t="shared" si="29"/>
        <v>732000</v>
      </c>
      <c r="U69" s="9">
        <f t="shared" si="29"/>
        <v>696000</v>
      </c>
      <c r="V69" s="9">
        <f t="shared" si="29"/>
        <v>624000</v>
      </c>
      <c r="W69" s="9">
        <f t="shared" si="29"/>
        <v>624000</v>
      </c>
      <c r="X69" s="9">
        <f t="shared" si="29"/>
        <v>504000</v>
      </c>
      <c r="Y69" s="9">
        <f t="shared" si="29"/>
        <v>540000</v>
      </c>
      <c r="Z69" s="9">
        <f t="shared" si="29"/>
        <v>912000</v>
      </c>
      <c r="AA69" s="9">
        <f t="shared" si="29"/>
        <v>1200000</v>
      </c>
      <c r="AB69" s="9">
        <f t="shared" si="29"/>
        <v>1362100</v>
      </c>
      <c r="AC69" s="9">
        <f t="shared" si="29"/>
        <v>1520700</v>
      </c>
      <c r="AD69" s="9">
        <f t="shared" si="29"/>
        <v>1671400</v>
      </c>
      <c r="AE69" s="9">
        <f t="shared" si="29"/>
        <v>1602900</v>
      </c>
      <c r="AF69" s="9">
        <f t="shared" si="29"/>
        <v>1520700</v>
      </c>
      <c r="AG69" s="9">
        <f t="shared" si="29"/>
        <v>1438500</v>
      </c>
      <c r="AH69" s="9">
        <f t="shared" si="29"/>
        <v>1287800</v>
      </c>
      <c r="AI69" s="9">
        <f t="shared" ref="AI69:BN69" si="30">AI67-AI68</f>
        <v>1287800</v>
      </c>
      <c r="AJ69" s="9">
        <f t="shared" si="30"/>
        <v>1041200</v>
      </c>
      <c r="AK69" s="9">
        <f t="shared" si="30"/>
        <v>822000</v>
      </c>
      <c r="AL69" s="9">
        <f t="shared" si="30"/>
        <v>1109700</v>
      </c>
      <c r="AM69" s="9">
        <f t="shared" si="30"/>
        <v>1452200</v>
      </c>
      <c r="AN69" s="9">
        <f t="shared" si="30"/>
        <v>778400</v>
      </c>
      <c r="AO69" s="9">
        <f t="shared" si="30"/>
        <v>23600</v>
      </c>
      <c r="AP69" s="9">
        <f t="shared" si="30"/>
        <v>26000</v>
      </c>
      <c r="AQ69" s="9">
        <f t="shared" si="30"/>
        <v>24800</v>
      </c>
      <c r="AR69" s="9">
        <f t="shared" si="30"/>
        <v>23600</v>
      </c>
      <c r="AS69" s="9">
        <f t="shared" si="30"/>
        <v>22400</v>
      </c>
      <c r="AT69" s="9">
        <f t="shared" si="30"/>
        <v>20000</v>
      </c>
      <c r="AU69" s="9">
        <f t="shared" si="30"/>
        <v>20000</v>
      </c>
      <c r="AV69" s="9">
        <f t="shared" si="30"/>
        <v>16200</v>
      </c>
      <c r="AW69" s="9">
        <f t="shared" si="30"/>
        <v>12800</v>
      </c>
      <c r="AX69" s="9">
        <f t="shared" si="30"/>
        <v>17200</v>
      </c>
      <c r="AY69" s="9">
        <f t="shared" si="30"/>
        <v>22400</v>
      </c>
      <c r="AZ69" s="9">
        <f t="shared" si="30"/>
        <v>22420</v>
      </c>
      <c r="BA69" s="9">
        <f t="shared" si="30"/>
        <v>22500</v>
      </c>
      <c r="BB69" s="9">
        <f t="shared" si="30"/>
        <v>24840</v>
      </c>
      <c r="BC69" s="9">
        <f t="shared" si="30"/>
        <v>23580</v>
      </c>
      <c r="BD69" s="9">
        <f t="shared" si="30"/>
        <v>22500</v>
      </c>
      <c r="BE69" s="9">
        <f t="shared" si="30"/>
        <v>21420</v>
      </c>
      <c r="BF69" s="9">
        <f t="shared" si="30"/>
        <v>19080</v>
      </c>
      <c r="BG69" s="9">
        <f t="shared" si="30"/>
        <v>19080</v>
      </c>
      <c r="BH69" s="9">
        <f t="shared" si="30"/>
        <v>15480</v>
      </c>
      <c r="BI69" s="9">
        <f t="shared" si="30"/>
        <v>95940</v>
      </c>
      <c r="BJ69" s="9">
        <f t="shared" si="30"/>
        <v>180000</v>
      </c>
      <c r="BK69" s="9">
        <f t="shared" si="30"/>
        <v>207000</v>
      </c>
      <c r="BL69" s="9">
        <f t="shared" si="30"/>
        <v>545580</v>
      </c>
      <c r="BM69" s="9">
        <f t="shared" si="30"/>
        <v>455580</v>
      </c>
      <c r="BN69" s="9">
        <f t="shared" si="30"/>
        <v>27000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144000</v>
      </c>
      <c r="N70" s="9">
        <f t="shared" si="31"/>
        <v>288000</v>
      </c>
      <c r="O70" s="9">
        <f t="shared" si="31"/>
        <v>156000</v>
      </c>
      <c r="P70" s="9">
        <f t="shared" si="31"/>
        <v>36000</v>
      </c>
      <c r="Q70" s="9">
        <f t="shared" si="31"/>
        <v>36000</v>
      </c>
      <c r="R70" s="9">
        <f t="shared" si="31"/>
        <v>72000</v>
      </c>
      <c r="S70" s="9">
        <f t="shared" si="31"/>
        <v>-36000</v>
      </c>
      <c r="T70" s="9">
        <f t="shared" si="31"/>
        <v>-36000</v>
      </c>
      <c r="U70" s="9">
        <f t="shared" si="31"/>
        <v>-36000</v>
      </c>
      <c r="V70" s="9">
        <f t="shared" si="31"/>
        <v>-72000</v>
      </c>
      <c r="W70" s="9">
        <f t="shared" si="31"/>
        <v>0</v>
      </c>
      <c r="X70" s="9">
        <f t="shared" si="31"/>
        <v>-120000</v>
      </c>
      <c r="Y70" s="9">
        <f t="shared" si="31"/>
        <v>36000</v>
      </c>
      <c r="Z70" s="9">
        <f t="shared" si="31"/>
        <v>372000</v>
      </c>
      <c r="AA70" s="9">
        <f t="shared" si="31"/>
        <v>288000</v>
      </c>
      <c r="AB70" s="9">
        <f t="shared" si="31"/>
        <v>162100</v>
      </c>
      <c r="AC70" s="9">
        <f t="shared" si="31"/>
        <v>158600</v>
      </c>
      <c r="AD70" s="9">
        <f t="shared" si="31"/>
        <v>150700</v>
      </c>
      <c r="AE70" s="9">
        <f t="shared" si="31"/>
        <v>-68500</v>
      </c>
      <c r="AF70" s="9">
        <f t="shared" si="31"/>
        <v>-82200</v>
      </c>
      <c r="AG70" s="9">
        <f t="shared" si="31"/>
        <v>-82200</v>
      </c>
      <c r="AH70" s="9">
        <f t="shared" si="31"/>
        <v>-150700</v>
      </c>
      <c r="AI70" s="9">
        <f t="shared" si="31"/>
        <v>0</v>
      </c>
      <c r="AJ70" s="9">
        <f t="shared" ref="AJ70:BN70" si="32">AJ69-AI69</f>
        <v>-246600</v>
      </c>
      <c r="AK70" s="9">
        <f t="shared" si="32"/>
        <v>-219200</v>
      </c>
      <c r="AL70" s="9">
        <f t="shared" si="32"/>
        <v>287700</v>
      </c>
      <c r="AM70" s="9">
        <f t="shared" si="32"/>
        <v>342500</v>
      </c>
      <c r="AN70" s="9">
        <f t="shared" si="32"/>
        <v>-673800</v>
      </c>
      <c r="AO70" s="9">
        <f t="shared" si="32"/>
        <v>-754800</v>
      </c>
      <c r="AP70" s="9">
        <f t="shared" si="32"/>
        <v>2400</v>
      </c>
      <c r="AQ70" s="9">
        <f t="shared" si="32"/>
        <v>-1200</v>
      </c>
      <c r="AR70" s="9">
        <f t="shared" si="32"/>
        <v>-1200</v>
      </c>
      <c r="AS70" s="9">
        <f t="shared" si="32"/>
        <v>-1200</v>
      </c>
      <c r="AT70" s="9">
        <f t="shared" si="32"/>
        <v>-2400</v>
      </c>
      <c r="AU70" s="9">
        <f t="shared" si="32"/>
        <v>0</v>
      </c>
      <c r="AV70" s="9">
        <f t="shared" si="32"/>
        <v>-3800</v>
      </c>
      <c r="AW70" s="9">
        <f t="shared" si="32"/>
        <v>-3400</v>
      </c>
      <c r="AX70" s="9">
        <f t="shared" si="32"/>
        <v>4400</v>
      </c>
      <c r="AY70" s="9">
        <f t="shared" si="32"/>
        <v>5200</v>
      </c>
      <c r="AZ70" s="9">
        <f t="shared" si="32"/>
        <v>20</v>
      </c>
      <c r="BA70" s="9">
        <f t="shared" si="32"/>
        <v>80</v>
      </c>
      <c r="BB70" s="9">
        <f t="shared" si="32"/>
        <v>2340</v>
      </c>
      <c r="BC70" s="9">
        <f t="shared" si="32"/>
        <v>-1260</v>
      </c>
      <c r="BD70" s="9">
        <f t="shared" si="32"/>
        <v>-1080</v>
      </c>
      <c r="BE70" s="9">
        <f t="shared" si="32"/>
        <v>-1080</v>
      </c>
      <c r="BF70" s="9">
        <f t="shared" si="32"/>
        <v>-2340</v>
      </c>
      <c r="BG70" s="9">
        <f t="shared" si="32"/>
        <v>0</v>
      </c>
      <c r="BH70" s="9">
        <f t="shared" si="32"/>
        <v>-3600</v>
      </c>
      <c r="BI70" s="9">
        <f t="shared" si="32"/>
        <v>80460</v>
      </c>
      <c r="BJ70" s="9">
        <f t="shared" si="32"/>
        <v>84060</v>
      </c>
      <c r="BK70" s="9">
        <f t="shared" si="32"/>
        <v>27000</v>
      </c>
      <c r="BL70" s="9">
        <f t="shared" si="32"/>
        <v>338580</v>
      </c>
      <c r="BM70" s="9">
        <f t="shared" si="32"/>
        <v>-90000</v>
      </c>
      <c r="BN70" s="9">
        <f t="shared" si="32"/>
        <v>-428580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136"/>
  <sheetViews>
    <sheetView zoomScale="110" zoomScaleNormal="110" workbookViewId="0">
      <pane ySplit="1" topLeftCell="A57" activePane="bottomLeft" state="frozen"/>
      <selection pane="bottomLeft" activeCell="B84" sqref="B84"/>
    </sheetView>
    <sheetView workbookViewId="1"/>
  </sheetViews>
  <sheetFormatPr baseColWidth="10" defaultColWidth="8.83203125" defaultRowHeight="13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647</v>
      </c>
      <c r="E1" s="10" t="s">
        <v>344</v>
      </c>
      <c r="F1" s="10" t="s">
        <v>345</v>
      </c>
      <c r="G1" s="10" t="s">
        <v>327</v>
      </c>
    </row>
    <row r="2" spans="1:7" x14ac:dyDescent="0.15">
      <c r="A2" s="10" t="s">
        <v>35</v>
      </c>
    </row>
    <row r="3" spans="1:7" x14ac:dyDescent="0.15">
      <c r="A3" s="14" t="s">
        <v>1244</v>
      </c>
    </row>
    <row r="4" spans="1:7" x14ac:dyDescent="0.15">
      <c r="A4" s="47" t="s">
        <v>1243</v>
      </c>
      <c r="B4" s="281">
        <v>18000</v>
      </c>
      <c r="C4" s="313">
        <v>0.09</v>
      </c>
      <c r="D4" s="93">
        <f>B4*(1-C4)</f>
        <v>16380</v>
      </c>
      <c r="E4" s="281">
        <v>12000</v>
      </c>
      <c r="F4" s="93">
        <f>D4-E4</f>
        <v>4380</v>
      </c>
      <c r="G4" s="4">
        <f>F4/D4</f>
        <v>0.26739926739926739</v>
      </c>
    </row>
    <row r="5" spans="1:7" x14ac:dyDescent="0.15">
      <c r="A5" s="47" t="s">
        <v>1242</v>
      </c>
      <c r="B5" s="281" t="s">
        <v>329</v>
      </c>
      <c r="C5" s="93"/>
      <c r="D5" s="93"/>
      <c r="E5" s="281">
        <v>500</v>
      </c>
      <c r="F5" s="93">
        <f>D5-E5</f>
        <v>-500</v>
      </c>
      <c r="G5" s="4"/>
    </row>
    <row r="6" spans="1:7" x14ac:dyDescent="0.15">
      <c r="A6" s="17" t="s">
        <v>328</v>
      </c>
      <c r="B6" s="281" t="s">
        <v>329</v>
      </c>
      <c r="C6" s="93"/>
      <c r="D6" s="93"/>
      <c r="E6" s="281">
        <v>0</v>
      </c>
      <c r="F6" s="93">
        <f>D6-E6</f>
        <v>0</v>
      </c>
      <c r="G6" s="4"/>
    </row>
    <row r="7" spans="1:7" x14ac:dyDescent="0.15">
      <c r="A7" s="17" t="s">
        <v>326</v>
      </c>
      <c r="B7" s="281" t="s">
        <v>329</v>
      </c>
      <c r="C7" s="93"/>
      <c r="D7" s="93"/>
      <c r="E7" s="281">
        <v>0</v>
      </c>
      <c r="F7" s="93">
        <f>D7-E7</f>
        <v>0</v>
      </c>
      <c r="G7" s="4"/>
    </row>
    <row r="8" spans="1:7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10" spans="1:7" x14ac:dyDescent="0.15">
      <c r="A10" s="14" t="s">
        <v>1245</v>
      </c>
      <c r="B10" s="91"/>
      <c r="D10" s="91"/>
      <c r="E10" s="91"/>
      <c r="F10" s="3"/>
      <c r="G10" s="94"/>
    </row>
    <row r="11" spans="1:7" x14ac:dyDescent="0.15">
      <c r="A11" s="47" t="s">
        <v>1248</v>
      </c>
      <c r="B11" s="281">
        <v>0</v>
      </c>
      <c r="C11" s="313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x14ac:dyDescent="0.15">
      <c r="A12" s="47" t="s">
        <v>1242</v>
      </c>
      <c r="B12" s="281" t="s">
        <v>329</v>
      </c>
      <c r="C12" s="93"/>
      <c r="D12" s="93"/>
      <c r="E12" s="281">
        <v>0</v>
      </c>
      <c r="F12" s="93">
        <f>D12-E12</f>
        <v>0</v>
      </c>
      <c r="G12" s="4"/>
    </row>
    <row r="13" spans="1:7" x14ac:dyDescent="0.15">
      <c r="A13" s="47" t="s">
        <v>342</v>
      </c>
      <c r="B13" s="281">
        <v>0</v>
      </c>
      <c r="C13" s="313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x14ac:dyDescent="0.15">
      <c r="A15" s="47"/>
      <c r="B15" s="96"/>
      <c r="C15" s="4"/>
      <c r="D15" s="93"/>
      <c r="F15" s="93"/>
      <c r="G15" s="4"/>
    </row>
    <row r="16" spans="1:7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x14ac:dyDescent="0.15">
      <c r="A17" s="47"/>
      <c r="B17" s="96"/>
      <c r="C17" s="4"/>
      <c r="D17" s="93"/>
      <c r="F17" s="93"/>
      <c r="G17" s="4"/>
    </row>
    <row r="18" spans="1:7" x14ac:dyDescent="0.15">
      <c r="A18" s="14" t="s">
        <v>1246</v>
      </c>
      <c r="B18" s="91"/>
      <c r="D18" s="91"/>
      <c r="E18" s="91"/>
      <c r="F18" s="3"/>
      <c r="G18" s="94"/>
    </row>
    <row r="19" spans="1:7" x14ac:dyDescent="0.15">
      <c r="A19" s="47" t="s">
        <v>1241</v>
      </c>
      <c r="B19" s="281">
        <v>2500</v>
      </c>
      <c r="C19" s="313">
        <v>0</v>
      </c>
      <c r="D19" s="93">
        <f>B19*(1-C19)</f>
        <v>2500</v>
      </c>
      <c r="E19" s="281">
        <v>0</v>
      </c>
      <c r="F19" s="93">
        <f>D19-E19</f>
        <v>2500</v>
      </c>
      <c r="G19" s="4">
        <f>IFERROR(F19/D19, 0)</f>
        <v>1</v>
      </c>
    </row>
    <row r="20" spans="1:7" x14ac:dyDescent="0.15">
      <c r="A20" s="47" t="s">
        <v>1239</v>
      </c>
      <c r="B20" s="281" t="s">
        <v>329</v>
      </c>
      <c r="C20" s="313"/>
      <c r="D20" s="93"/>
      <c r="E20" s="281">
        <v>1000</v>
      </c>
      <c r="F20" s="93">
        <f>D20-E20</f>
        <v>-1000</v>
      </c>
      <c r="G20" s="4">
        <f>IFERROR(F20/D20, 0)</f>
        <v>0</v>
      </c>
    </row>
    <row r="21" spans="1:7" x14ac:dyDescent="0.15">
      <c r="A21" s="47" t="s">
        <v>1240</v>
      </c>
      <c r="B21" s="281" t="s">
        <v>329</v>
      </c>
      <c r="C21" s="313"/>
      <c r="D21" s="93"/>
      <c r="E21" s="281">
        <v>200</v>
      </c>
      <c r="F21" s="93">
        <f>D21-E21</f>
        <v>-200</v>
      </c>
      <c r="G21" s="4"/>
    </row>
    <row r="22" spans="1:7" x14ac:dyDescent="0.15">
      <c r="A22" s="47" t="s">
        <v>346</v>
      </c>
      <c r="B22" s="313">
        <v>0.25</v>
      </c>
      <c r="C22" s="4"/>
      <c r="D22" s="93"/>
      <c r="F22" s="93"/>
      <c r="G22" s="4"/>
    </row>
    <row r="23" spans="1:7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x14ac:dyDescent="0.15">
      <c r="A24" s="47"/>
      <c r="B24" s="313"/>
      <c r="C24" s="4"/>
      <c r="D24" s="93"/>
      <c r="F24" s="93"/>
      <c r="G24" s="4"/>
    </row>
    <row r="25" spans="1:7" s="14" customFormat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x14ac:dyDescent="0.15">
      <c r="B26" s="27"/>
      <c r="C26" s="64"/>
      <c r="D26" s="27"/>
      <c r="E26" s="27"/>
      <c r="F26" s="27"/>
      <c r="G26" s="179"/>
    </row>
    <row r="27" spans="1:7" s="14" customFormat="1" x14ac:dyDescent="0.15">
      <c r="A27" s="14" t="s">
        <v>1249</v>
      </c>
      <c r="B27" s="6"/>
      <c r="C27" s="6"/>
      <c r="D27" s="6"/>
      <c r="E27" s="6"/>
      <c r="F27" s="6"/>
      <c r="G27" s="6"/>
    </row>
    <row r="28" spans="1:7" s="14" customFormat="1" x14ac:dyDescent="0.15">
      <c r="A28" s="47" t="s">
        <v>1243</v>
      </c>
      <c r="B28" s="281">
        <v>23000</v>
      </c>
      <c r="C28" s="313">
        <v>0.09</v>
      </c>
      <c r="D28" s="93">
        <f>B28*(1-C28)</f>
        <v>20930</v>
      </c>
      <c r="E28" s="281">
        <v>13000</v>
      </c>
      <c r="F28" s="93">
        <f>D28-E28</f>
        <v>7930</v>
      </c>
      <c r="G28" s="4">
        <f>F28/D28</f>
        <v>0.37888198757763975</v>
      </c>
    </row>
    <row r="29" spans="1:7" s="14" customFormat="1" x14ac:dyDescent="0.15">
      <c r="A29" s="47" t="s">
        <v>1242</v>
      </c>
      <c r="B29" s="281" t="s">
        <v>329</v>
      </c>
      <c r="C29" s="93"/>
      <c r="D29" s="93"/>
      <c r="E29" s="281">
        <v>500</v>
      </c>
      <c r="F29" s="93">
        <f>D29-E29</f>
        <v>-500</v>
      </c>
      <c r="G29" s="4"/>
    </row>
    <row r="30" spans="1:7" s="14" customFormat="1" x14ac:dyDescent="0.15">
      <c r="A30" s="17" t="s">
        <v>328</v>
      </c>
      <c r="B30" s="281" t="s">
        <v>329</v>
      </c>
      <c r="C30" s="93"/>
      <c r="D30" s="93"/>
      <c r="E30" s="281">
        <v>0</v>
      </c>
      <c r="F30" s="93">
        <f>D30-E30</f>
        <v>0</v>
      </c>
      <c r="G30" s="4"/>
    </row>
    <row r="31" spans="1:7" s="14" customFormat="1" x14ac:dyDescent="0.15">
      <c r="A31" s="17" t="s">
        <v>326</v>
      </c>
      <c r="B31" s="281" t="s">
        <v>329</v>
      </c>
      <c r="C31" s="93"/>
      <c r="D31" s="93"/>
      <c r="E31" s="281">
        <v>0</v>
      </c>
      <c r="F31" s="93">
        <f>D31-E31</f>
        <v>0</v>
      </c>
      <c r="G31" s="4"/>
    </row>
    <row r="32" spans="1:7" s="14" customFormat="1" x14ac:dyDescent="0.15">
      <c r="A32" s="47" t="s">
        <v>346</v>
      </c>
      <c r="B32" s="313">
        <v>0.3</v>
      </c>
      <c r="C32" s="4"/>
      <c r="D32" s="93"/>
      <c r="E32" s="6"/>
      <c r="F32" s="93"/>
      <c r="G32" s="4"/>
    </row>
    <row r="33" spans="1:7" s="14" customFormat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x14ac:dyDescent="0.15">
      <c r="A34"/>
      <c r="B34" s="6"/>
      <c r="C34" s="6"/>
      <c r="D34" s="6"/>
      <c r="E34" s="6"/>
      <c r="F34" s="6"/>
      <c r="G34" s="6"/>
    </row>
    <row r="35" spans="1:7" s="14" customFormat="1" x14ac:dyDescent="0.15">
      <c r="A35" s="14" t="s">
        <v>1245</v>
      </c>
      <c r="B35" s="91"/>
      <c r="C35" s="6"/>
      <c r="D35" s="91"/>
      <c r="E35" s="91"/>
      <c r="F35" s="3"/>
      <c r="G35" s="94"/>
    </row>
    <row r="36" spans="1:7" s="14" customFormat="1" x14ac:dyDescent="0.15">
      <c r="A36" s="47" t="s">
        <v>1248</v>
      </c>
      <c r="B36" s="281">
        <v>0</v>
      </c>
      <c r="C36" s="313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x14ac:dyDescent="0.15">
      <c r="A37" s="47" t="s">
        <v>1242</v>
      </c>
      <c r="B37" s="281" t="s">
        <v>329</v>
      </c>
      <c r="C37" s="93"/>
      <c r="D37" s="93"/>
      <c r="E37" s="281">
        <v>0</v>
      </c>
      <c r="F37" s="93">
        <f>D37-E37</f>
        <v>0</v>
      </c>
      <c r="G37" s="4"/>
    </row>
    <row r="38" spans="1:7" s="14" customFormat="1" x14ac:dyDescent="0.15">
      <c r="A38" s="47" t="s">
        <v>342</v>
      </c>
      <c r="B38" s="281">
        <v>0</v>
      </c>
      <c r="C38" s="313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x14ac:dyDescent="0.15">
      <c r="A40" s="47"/>
      <c r="B40" s="96"/>
      <c r="C40" s="4"/>
      <c r="D40" s="93"/>
      <c r="E40" s="6"/>
      <c r="F40" s="93"/>
      <c r="G40" s="4"/>
    </row>
    <row r="41" spans="1:7" s="14" customFormat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x14ac:dyDescent="0.15">
      <c r="A42" s="47"/>
      <c r="B42" s="96"/>
      <c r="C42" s="4"/>
      <c r="D42" s="93"/>
      <c r="E42" s="6"/>
      <c r="F42" s="93"/>
      <c r="G42" s="4"/>
    </row>
    <row r="43" spans="1:7" s="14" customFormat="1" x14ac:dyDescent="0.15">
      <c r="A43" s="14" t="s">
        <v>1246</v>
      </c>
      <c r="B43" s="91"/>
      <c r="C43" s="6"/>
      <c r="D43" s="91"/>
      <c r="E43" s="91"/>
      <c r="F43" s="3"/>
      <c r="G43" s="94"/>
    </row>
    <row r="44" spans="1:7" s="14" customFormat="1" x14ac:dyDescent="0.15">
      <c r="A44" s="47" t="s">
        <v>1241</v>
      </c>
      <c r="B44" s="281">
        <v>2500</v>
      </c>
      <c r="C44" s="313">
        <v>0</v>
      </c>
      <c r="D44" s="93">
        <f>B44*(1-C44)</f>
        <v>2500</v>
      </c>
      <c r="E44" s="281">
        <v>0</v>
      </c>
      <c r="F44" s="93">
        <f>D44-E44</f>
        <v>2500</v>
      </c>
      <c r="G44" s="4">
        <f>IFERROR(F44/D44, 0)</f>
        <v>1</v>
      </c>
    </row>
    <row r="45" spans="1:7" s="14" customFormat="1" x14ac:dyDescent="0.15">
      <c r="A45" s="47" t="s">
        <v>1239</v>
      </c>
      <c r="B45" s="281" t="s">
        <v>329</v>
      </c>
      <c r="C45" s="313"/>
      <c r="D45" s="93"/>
      <c r="E45" s="281">
        <v>1000</v>
      </c>
      <c r="F45" s="93">
        <f>D45-E45</f>
        <v>-1000</v>
      </c>
      <c r="G45" s="4">
        <f>IFERROR(F45/D45, 0)</f>
        <v>0</v>
      </c>
    </row>
    <row r="46" spans="1:7" s="14" customFormat="1" x14ac:dyDescent="0.15">
      <c r="A46" s="47" t="s">
        <v>1240</v>
      </c>
      <c r="B46" s="281" t="s">
        <v>329</v>
      </c>
      <c r="C46" s="313"/>
      <c r="D46" s="93"/>
      <c r="E46" s="281">
        <v>200</v>
      </c>
      <c r="F46" s="93">
        <f>D46-E46</f>
        <v>-200</v>
      </c>
      <c r="G46" s="4"/>
    </row>
    <row r="47" spans="1:7" s="14" customFormat="1" x14ac:dyDescent="0.15">
      <c r="A47" s="47" t="s">
        <v>346</v>
      </c>
      <c r="B47" s="313">
        <v>0.25</v>
      </c>
      <c r="C47" s="4"/>
      <c r="D47" s="93"/>
      <c r="E47" s="6"/>
      <c r="F47" s="93"/>
      <c r="G47" s="4"/>
    </row>
    <row r="48" spans="1:7" s="14" customFormat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x14ac:dyDescent="0.15">
      <c r="A49" s="47"/>
      <c r="B49" s="313"/>
      <c r="C49" s="4"/>
      <c r="D49" s="93"/>
      <c r="E49" s="6"/>
      <c r="F49" s="93"/>
      <c r="G49" s="4"/>
    </row>
    <row r="50" spans="1:7" s="14" customFormat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x14ac:dyDescent="0.15">
      <c r="B51" s="27"/>
      <c r="C51" s="64"/>
      <c r="D51" s="27"/>
      <c r="E51" s="27"/>
      <c r="F51" s="27"/>
      <c r="G51" s="179"/>
    </row>
    <row r="52" spans="1:7" x14ac:dyDescent="0.15">
      <c r="A52" s="47" t="s">
        <v>1250</v>
      </c>
      <c r="B52" s="281" t="s">
        <v>329</v>
      </c>
      <c r="C52" s="93"/>
      <c r="D52" s="93"/>
      <c r="E52" s="281">
        <v>500</v>
      </c>
      <c r="F52" s="93">
        <f>D52-E52</f>
        <v>-500</v>
      </c>
      <c r="G52" s="4"/>
    </row>
    <row r="53" spans="1:7" x14ac:dyDescent="0.15">
      <c r="B53" s="3"/>
      <c r="C53" s="4"/>
      <c r="D53" s="3"/>
      <c r="E53" s="93"/>
      <c r="F53" s="3"/>
      <c r="G53" s="94"/>
    </row>
    <row r="54" spans="1:7" x14ac:dyDescent="0.15">
      <c r="A54" s="10" t="s">
        <v>36</v>
      </c>
    </row>
    <row r="55" spans="1:7" x14ac:dyDescent="0.15">
      <c r="A55" s="14" t="s">
        <v>1244</v>
      </c>
    </row>
    <row r="56" spans="1:7" x14ac:dyDescent="0.15">
      <c r="A56" s="47" t="s">
        <v>1243</v>
      </c>
      <c r="B56" s="281">
        <v>18000</v>
      </c>
      <c r="C56" s="313">
        <v>0</v>
      </c>
      <c r="D56" s="93">
        <f>B56*(1-C56)</f>
        <v>18000</v>
      </c>
      <c r="E56" s="281">
        <v>12000</v>
      </c>
      <c r="F56" s="93">
        <f>D56-E56</f>
        <v>6000</v>
      </c>
      <c r="G56" s="4">
        <f>F56/D56</f>
        <v>0.33333333333333331</v>
      </c>
    </row>
    <row r="57" spans="1:7" x14ac:dyDescent="0.15">
      <c r="A57" s="47" t="s">
        <v>1242</v>
      </c>
      <c r="B57" s="281" t="s">
        <v>329</v>
      </c>
      <c r="C57" s="93"/>
      <c r="D57" s="93"/>
      <c r="E57" s="281">
        <v>500</v>
      </c>
      <c r="F57" s="93">
        <f>D57-E57</f>
        <v>-500</v>
      </c>
      <c r="G57" s="4"/>
    </row>
    <row r="58" spans="1:7" x14ac:dyDescent="0.15">
      <c r="A58" s="17" t="s">
        <v>328</v>
      </c>
      <c r="B58" s="281" t="s">
        <v>329</v>
      </c>
      <c r="C58" s="93"/>
      <c r="D58" s="93"/>
      <c r="E58" s="281">
        <v>0</v>
      </c>
      <c r="F58" s="93">
        <f>D58-E58</f>
        <v>0</v>
      </c>
      <c r="G58" s="4"/>
    </row>
    <row r="59" spans="1:7" x14ac:dyDescent="0.15">
      <c r="A59" s="17" t="s">
        <v>326</v>
      </c>
      <c r="B59" s="281" t="s">
        <v>329</v>
      </c>
      <c r="C59" s="93"/>
      <c r="D59" s="93"/>
      <c r="E59" s="281">
        <v>0</v>
      </c>
      <c r="F59" s="93">
        <f>D59-E59</f>
        <v>0</v>
      </c>
      <c r="G59" s="4"/>
    </row>
    <row r="60" spans="1:7" x14ac:dyDescent="0.15">
      <c r="A60" s="14" t="str">
        <f>"Total " &amp; A55</f>
        <v>Total Producto Diario</v>
      </c>
      <c r="B60" s="92">
        <f>SUM(B56:B59)</f>
        <v>18000</v>
      </c>
      <c r="C60" s="92"/>
      <c r="D60" s="92">
        <f>SUM(D56:D59)</f>
        <v>18000</v>
      </c>
      <c r="E60" s="92">
        <f>SUM(E56:E59)</f>
        <v>12500</v>
      </c>
      <c r="F60" s="93">
        <f>SUM(F56:F59)</f>
        <v>5500</v>
      </c>
      <c r="G60" s="4">
        <f>F60/D60</f>
        <v>0.30555555555555558</v>
      </c>
    </row>
    <row r="62" spans="1:7" x14ac:dyDescent="0.15">
      <c r="A62" s="14" t="s">
        <v>1245</v>
      </c>
      <c r="B62" s="91"/>
      <c r="D62" s="91"/>
      <c r="E62" s="91"/>
      <c r="F62" s="3"/>
      <c r="G62" s="94"/>
    </row>
    <row r="63" spans="1:7" x14ac:dyDescent="0.15">
      <c r="A63" s="47" t="s">
        <v>1248</v>
      </c>
      <c r="B63" s="281">
        <v>0</v>
      </c>
      <c r="C63" s="313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x14ac:dyDescent="0.15">
      <c r="A64" s="47" t="s">
        <v>1242</v>
      </c>
      <c r="B64" s="281" t="s">
        <v>329</v>
      </c>
      <c r="C64" s="93"/>
      <c r="D64" s="93"/>
      <c r="E64" s="281">
        <v>0</v>
      </c>
      <c r="F64" s="93">
        <f>D64-E64</f>
        <v>0</v>
      </c>
      <c r="G64" s="4"/>
    </row>
    <row r="65" spans="1:7" x14ac:dyDescent="0.15">
      <c r="A65" s="47" t="s">
        <v>342</v>
      </c>
      <c r="B65" s="281">
        <v>0</v>
      </c>
      <c r="C65" s="313">
        <v>0</v>
      </c>
      <c r="D65" s="93">
        <f>B65*(1-C65)</f>
        <v>0</v>
      </c>
      <c r="F65" s="93">
        <f>D65-E65</f>
        <v>0</v>
      </c>
      <c r="G65" s="4">
        <f>IFERROR(F65/D65, 0)</f>
        <v>0</v>
      </c>
    </row>
    <row r="66" spans="1:7" s="14" customFormat="1" x14ac:dyDescent="0.15">
      <c r="A66" s="14" t="str">
        <f>"Total " &amp; A62</f>
        <v>Total Local Services</v>
      </c>
      <c r="B66" s="92">
        <f>SUM(B63:B65)</f>
        <v>0</v>
      </c>
      <c r="C66" s="92"/>
      <c r="D66" s="92">
        <f>SUM(D63:D65)</f>
        <v>0</v>
      </c>
      <c r="E66" s="92">
        <f>SUM(E63:E65)</f>
        <v>0</v>
      </c>
      <c r="F66" s="92">
        <f>SUM(F63:F65)</f>
        <v>0</v>
      </c>
      <c r="G66" s="4">
        <f>IFERROR(F66/D66, 0)</f>
        <v>0</v>
      </c>
    </row>
    <row r="67" spans="1:7" x14ac:dyDescent="0.15">
      <c r="A67" s="47"/>
      <c r="B67" s="96"/>
      <c r="C67" s="4"/>
      <c r="D67" s="93"/>
      <c r="F67" s="93"/>
      <c r="G67" s="4"/>
    </row>
    <row r="68" spans="1:7" x14ac:dyDescent="0.15">
      <c r="A68" s="14" t="str">
        <f>A55 &amp; " + " &amp; A62</f>
        <v>Producto Diario + Local Services</v>
      </c>
      <c r="B68" s="27">
        <f>B66+B60</f>
        <v>18000</v>
      </c>
      <c r="C68" s="64"/>
      <c r="D68" s="27">
        <f>D66+D60</f>
        <v>18000</v>
      </c>
      <c r="E68" s="27">
        <f>E66+E60</f>
        <v>12500</v>
      </c>
      <c r="F68" s="27">
        <f>F66+F60</f>
        <v>5500</v>
      </c>
      <c r="G68" s="179">
        <f>F68/D68</f>
        <v>0.30555555555555558</v>
      </c>
    </row>
    <row r="69" spans="1:7" x14ac:dyDescent="0.15">
      <c r="A69" s="47"/>
      <c r="B69" s="96"/>
      <c r="C69" s="4"/>
      <c r="D69" s="93"/>
      <c r="F69" s="93"/>
      <c r="G69" s="4"/>
    </row>
    <row r="70" spans="1:7" x14ac:dyDescent="0.15">
      <c r="A70" s="14" t="s">
        <v>1246</v>
      </c>
      <c r="B70" s="91"/>
      <c r="D70" s="91"/>
      <c r="E70" s="91"/>
      <c r="F70" s="3"/>
      <c r="G70" s="94"/>
    </row>
    <row r="71" spans="1:7" x14ac:dyDescent="0.15">
      <c r="A71" s="47" t="s">
        <v>1241</v>
      </c>
      <c r="B71" s="281">
        <v>2500</v>
      </c>
      <c r="C71" s="313">
        <v>0</v>
      </c>
      <c r="D71" s="93">
        <f>B71*(1-C71)</f>
        <v>2500</v>
      </c>
      <c r="E71" s="281">
        <v>0</v>
      </c>
      <c r="F71" s="93">
        <f>D71-E71</f>
        <v>2500</v>
      </c>
      <c r="G71" s="4">
        <f>IFERROR(F71/D71, 0)</f>
        <v>1</v>
      </c>
    </row>
    <row r="72" spans="1:7" x14ac:dyDescent="0.15">
      <c r="A72" s="47" t="s">
        <v>1239</v>
      </c>
      <c r="B72" s="281" t="s">
        <v>329</v>
      </c>
      <c r="C72" s="313"/>
      <c r="D72" s="93"/>
      <c r="E72" s="281">
        <v>1000</v>
      </c>
      <c r="F72" s="93">
        <f>D72-E72</f>
        <v>-1000</v>
      </c>
      <c r="G72" s="4">
        <f>IFERROR(F72/D72, 0)</f>
        <v>0</v>
      </c>
    </row>
    <row r="73" spans="1:7" s="14" customFormat="1" x14ac:dyDescent="0.15">
      <c r="A73" s="47" t="s">
        <v>1240</v>
      </c>
      <c r="B73" s="281" t="s">
        <v>329</v>
      </c>
      <c r="C73" s="313"/>
      <c r="D73" s="93"/>
      <c r="E73" s="281">
        <v>200</v>
      </c>
      <c r="F73" s="93">
        <f>D73-E73</f>
        <v>-200</v>
      </c>
      <c r="G73" s="4"/>
    </row>
    <row r="74" spans="1:7" x14ac:dyDescent="0.15">
      <c r="A74" s="47" t="s">
        <v>346</v>
      </c>
      <c r="B74" s="313">
        <v>0.25</v>
      </c>
      <c r="C74" s="4"/>
      <c r="D74" s="93"/>
      <c r="F74" s="93"/>
      <c r="G74" s="4"/>
    </row>
    <row r="75" spans="1:7" x14ac:dyDescent="0.15">
      <c r="A75" s="14" t="str">
        <f>"Total " &amp; A70</f>
        <v>Total Domicilio Services</v>
      </c>
      <c r="B75" s="92">
        <f>SUM(B71:B73)</f>
        <v>2500</v>
      </c>
      <c r="C75" s="92"/>
      <c r="D75" s="92">
        <f>SUM(D71:D73)</f>
        <v>2500</v>
      </c>
      <c r="E75" s="92">
        <f>SUM(E71:E73)</f>
        <v>1200</v>
      </c>
      <c r="F75" s="93">
        <f>SUM(F71:F73)</f>
        <v>1300</v>
      </c>
      <c r="G75" s="4">
        <f>F75/D75</f>
        <v>0.52</v>
      </c>
    </row>
    <row r="76" spans="1:7" x14ac:dyDescent="0.15">
      <c r="A76" s="47"/>
      <c r="B76" s="313"/>
      <c r="C76" s="4"/>
      <c r="D76" s="93"/>
      <c r="F76" s="93"/>
      <c r="G76" s="4"/>
    </row>
    <row r="77" spans="1:7" x14ac:dyDescent="0.15">
      <c r="A77" s="14" t="str">
        <f>A55 &amp; " + " &amp; A70</f>
        <v>Producto Diario + Domicilio Services</v>
      </c>
      <c r="B77" s="27">
        <f>B75+B60</f>
        <v>20500</v>
      </c>
      <c r="C77" s="64"/>
      <c r="D77" s="27">
        <f>D75+D60</f>
        <v>20500</v>
      </c>
      <c r="E77" s="27">
        <f>E75+E60</f>
        <v>13700</v>
      </c>
      <c r="F77" s="27">
        <f>F75+F60</f>
        <v>6800</v>
      </c>
      <c r="G77" s="179">
        <f>F77/D77</f>
        <v>0.33170731707317075</v>
      </c>
    </row>
    <row r="78" spans="1:7" x14ac:dyDescent="0.15">
      <c r="A78" s="14"/>
      <c r="B78" s="27"/>
      <c r="C78" s="64"/>
      <c r="D78" s="27"/>
      <c r="E78" s="27"/>
      <c r="F78" s="27"/>
      <c r="G78" s="179"/>
    </row>
    <row r="79" spans="1:7" x14ac:dyDescent="0.15">
      <c r="A79" s="14" t="s">
        <v>1249</v>
      </c>
    </row>
    <row r="80" spans="1:7" x14ac:dyDescent="0.15">
      <c r="A80" s="47" t="s">
        <v>1243</v>
      </c>
      <c r="B80" s="281">
        <v>23000</v>
      </c>
      <c r="C80" s="313">
        <v>0.09</v>
      </c>
      <c r="D80" s="93">
        <f>B80*(1-C80)</f>
        <v>20930</v>
      </c>
      <c r="E80" s="281">
        <v>13000</v>
      </c>
      <c r="F80" s="93">
        <f>D80-E80</f>
        <v>7930</v>
      </c>
      <c r="G80" s="4">
        <f>F80/D80</f>
        <v>0.37888198757763975</v>
      </c>
    </row>
    <row r="81" spans="1:7" x14ac:dyDescent="0.15">
      <c r="A81" s="47" t="s">
        <v>1242</v>
      </c>
      <c r="B81" s="281" t="s">
        <v>329</v>
      </c>
      <c r="C81" s="93"/>
      <c r="D81" s="93"/>
      <c r="E81" s="281">
        <v>500</v>
      </c>
      <c r="F81" s="93">
        <f>D81-E81</f>
        <v>-500</v>
      </c>
      <c r="G81" s="4"/>
    </row>
    <row r="82" spans="1:7" x14ac:dyDescent="0.15">
      <c r="A82" s="17" t="s">
        <v>328</v>
      </c>
      <c r="B82" s="281" t="s">
        <v>329</v>
      </c>
      <c r="C82" s="93"/>
      <c r="D82" s="93"/>
      <c r="E82" s="281">
        <v>0</v>
      </c>
      <c r="F82" s="93">
        <f>D82-E82</f>
        <v>0</v>
      </c>
      <c r="G82" s="4"/>
    </row>
    <row r="83" spans="1:7" x14ac:dyDescent="0.15">
      <c r="A83" s="17" t="s">
        <v>326</v>
      </c>
      <c r="B83" s="281" t="s">
        <v>329</v>
      </c>
      <c r="C83" s="93"/>
      <c r="D83" s="93"/>
      <c r="E83" s="281">
        <v>0</v>
      </c>
      <c r="F83" s="93">
        <f>D83-E83</f>
        <v>0</v>
      </c>
      <c r="G83" s="4"/>
    </row>
    <row r="84" spans="1:7" x14ac:dyDescent="0.15">
      <c r="A84" s="47" t="s">
        <v>346</v>
      </c>
      <c r="B84" s="313">
        <v>0.3</v>
      </c>
      <c r="C84" s="4"/>
      <c r="D84" s="93"/>
      <c r="F84" s="93"/>
      <c r="G84" s="4"/>
    </row>
    <row r="85" spans="1:7" x14ac:dyDescent="0.15">
      <c r="A85" s="14" t="str">
        <f>"Total " &amp; A79</f>
        <v>Total Producto Fusión</v>
      </c>
      <c r="B85" s="92">
        <f>SUM(B80:B83)</f>
        <v>23000</v>
      </c>
      <c r="C85" s="92"/>
      <c r="D85" s="92">
        <f>SUM(D80:D83)</f>
        <v>20930</v>
      </c>
      <c r="E85" s="92">
        <f>SUM(E80:E83)</f>
        <v>13500</v>
      </c>
      <c r="F85" s="93">
        <f>SUM(F80:F83)</f>
        <v>7430</v>
      </c>
      <c r="G85" s="4">
        <f>F85/D85</f>
        <v>0.35499283325370284</v>
      </c>
    </row>
    <row r="87" spans="1:7" s="14" customFormat="1" x14ac:dyDescent="0.15">
      <c r="A87" s="14" t="s">
        <v>1245</v>
      </c>
      <c r="B87" s="91"/>
      <c r="C87" s="6"/>
      <c r="D87" s="91"/>
      <c r="E87" s="91"/>
      <c r="F87" s="3"/>
      <c r="G87" s="94"/>
    </row>
    <row r="88" spans="1:7" x14ac:dyDescent="0.15">
      <c r="A88" s="47" t="s">
        <v>1248</v>
      </c>
      <c r="B88" s="281">
        <v>0</v>
      </c>
      <c r="C88" s="313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x14ac:dyDescent="0.15">
      <c r="A89" s="47" t="s">
        <v>1242</v>
      </c>
      <c r="B89" s="281" t="s">
        <v>329</v>
      </c>
      <c r="C89" s="93"/>
      <c r="D89" s="93"/>
      <c r="E89" s="281">
        <v>0</v>
      </c>
      <c r="F89" s="93">
        <f>D89-E89</f>
        <v>0</v>
      </c>
      <c r="G89" s="4"/>
    </row>
    <row r="90" spans="1:7" x14ac:dyDescent="0.15">
      <c r="A90" s="47" t="s">
        <v>342</v>
      </c>
      <c r="B90" s="281">
        <v>0</v>
      </c>
      <c r="C90" s="313">
        <v>0</v>
      </c>
      <c r="D90" s="93">
        <f>B90*(1-C90)</f>
        <v>0</v>
      </c>
      <c r="F90" s="93">
        <f>D90-E90</f>
        <v>0</v>
      </c>
      <c r="G90" s="4">
        <f>IFERROR(F90/D90, 0)</f>
        <v>0</v>
      </c>
    </row>
    <row r="91" spans="1:7" x14ac:dyDescent="0.15">
      <c r="A91" s="14" t="str">
        <f>"Total " &amp; A87</f>
        <v>Total Local Services</v>
      </c>
      <c r="B91" s="92">
        <f>SUM(B88:B90)</f>
        <v>0</v>
      </c>
      <c r="C91" s="92"/>
      <c r="D91" s="92">
        <f>SUM(D88:D90)</f>
        <v>0</v>
      </c>
      <c r="E91" s="92">
        <f>SUM(E88:E90)</f>
        <v>0</v>
      </c>
      <c r="F91" s="92">
        <f>SUM(F88:F90)</f>
        <v>0</v>
      </c>
      <c r="G91" s="4">
        <f>IFERROR(F91/D91, 0)</f>
        <v>0</v>
      </c>
    </row>
    <row r="92" spans="1:7" x14ac:dyDescent="0.15">
      <c r="A92" s="47"/>
      <c r="B92" s="96"/>
      <c r="C92" s="4"/>
      <c r="D92" s="93"/>
      <c r="F92" s="93"/>
      <c r="G92" s="4"/>
    </row>
    <row r="93" spans="1:7" x14ac:dyDescent="0.15">
      <c r="A93" s="14" t="str">
        <f>A79 &amp; " + " &amp; A87</f>
        <v>Producto Fusión + Local Services</v>
      </c>
      <c r="B93" s="27">
        <f>B91+B85</f>
        <v>23000</v>
      </c>
      <c r="C93" s="64"/>
      <c r="D93" s="27">
        <f>D91+D85</f>
        <v>20930</v>
      </c>
      <c r="E93" s="27">
        <f>E91+E85</f>
        <v>13500</v>
      </c>
      <c r="F93" s="27">
        <f>F91+F85</f>
        <v>7430</v>
      </c>
      <c r="G93" s="179">
        <f>F93/D93</f>
        <v>0.35499283325370284</v>
      </c>
    </row>
    <row r="94" spans="1:7" s="14" customFormat="1" x14ac:dyDescent="0.15">
      <c r="A94" s="47"/>
      <c r="B94" s="96"/>
      <c r="C94" s="4"/>
      <c r="D94" s="93"/>
      <c r="E94" s="6"/>
      <c r="F94" s="93"/>
      <c r="G94" s="4"/>
    </row>
    <row r="95" spans="1:7" x14ac:dyDescent="0.15">
      <c r="A95" s="14" t="s">
        <v>1246</v>
      </c>
      <c r="B95" s="91"/>
      <c r="D95" s="91"/>
      <c r="E95" s="91"/>
      <c r="F95" s="3"/>
      <c r="G95" s="94"/>
    </row>
    <row r="96" spans="1:7" x14ac:dyDescent="0.15">
      <c r="A96" s="47" t="s">
        <v>1241</v>
      </c>
      <c r="B96" s="281">
        <v>2500</v>
      </c>
      <c r="C96" s="313">
        <v>0</v>
      </c>
      <c r="D96" s="93">
        <f>B96*(1-C96)</f>
        <v>2500</v>
      </c>
      <c r="E96" s="281">
        <v>0</v>
      </c>
      <c r="F96" s="93">
        <f>D96-E96</f>
        <v>2500</v>
      </c>
      <c r="G96" s="4">
        <f>IFERROR(F96/D96, 0)</f>
        <v>1</v>
      </c>
    </row>
    <row r="97" spans="1:7" x14ac:dyDescent="0.15">
      <c r="A97" s="47" t="s">
        <v>1239</v>
      </c>
      <c r="B97" s="281" t="s">
        <v>329</v>
      </c>
      <c r="C97" s="313"/>
      <c r="D97" s="93"/>
      <c r="E97" s="281">
        <v>1000</v>
      </c>
      <c r="F97" s="93">
        <f>D97-E97</f>
        <v>-1000</v>
      </c>
      <c r="G97" s="4">
        <f>IFERROR(F97/D97, 0)</f>
        <v>0</v>
      </c>
    </row>
    <row r="98" spans="1:7" x14ac:dyDescent="0.15">
      <c r="A98" s="47" t="s">
        <v>1240</v>
      </c>
      <c r="B98" s="281" t="s">
        <v>329</v>
      </c>
      <c r="C98" s="313"/>
      <c r="D98" s="93"/>
      <c r="E98" s="281">
        <v>200</v>
      </c>
      <c r="F98" s="93">
        <f>D98-E98</f>
        <v>-200</v>
      </c>
      <c r="G98" s="4"/>
    </row>
    <row r="99" spans="1:7" x14ac:dyDescent="0.15">
      <c r="A99" s="47" t="s">
        <v>346</v>
      </c>
      <c r="B99" s="313">
        <v>0.25</v>
      </c>
      <c r="C99" s="4"/>
      <c r="D99" s="93"/>
      <c r="F99" s="93"/>
      <c r="G99" s="4"/>
    </row>
    <row r="100" spans="1:7" x14ac:dyDescent="0.15">
      <c r="A100" s="14" t="str">
        <f>"Total " &amp; A95</f>
        <v>Total Domicilio Services</v>
      </c>
      <c r="B100" s="92">
        <f>SUM(B96:B98)</f>
        <v>2500</v>
      </c>
      <c r="C100" s="92"/>
      <c r="D100" s="92">
        <f>SUM(D96:D98)</f>
        <v>2500</v>
      </c>
      <c r="E100" s="92">
        <f>SUM(E96:E98)</f>
        <v>1200</v>
      </c>
      <c r="F100" s="93">
        <f>SUM(F96:F98)</f>
        <v>1300</v>
      </c>
      <c r="G100" s="4">
        <f>F100/D100</f>
        <v>0.52</v>
      </c>
    </row>
    <row r="101" spans="1:7" x14ac:dyDescent="0.15">
      <c r="A101" s="47"/>
      <c r="B101" s="313"/>
      <c r="C101" s="4"/>
      <c r="D101" s="93"/>
      <c r="F101" s="93"/>
      <c r="G101" s="4"/>
    </row>
    <row r="102" spans="1:7" x14ac:dyDescent="0.15">
      <c r="A102" s="14" t="str">
        <f>A79 &amp; " + " &amp; A95</f>
        <v>Producto Fusión + Domicilio Services</v>
      </c>
      <c r="B102" s="27">
        <f>B100+B85</f>
        <v>25500</v>
      </c>
      <c r="C102" s="64"/>
      <c r="D102" s="27">
        <f>D100+D85</f>
        <v>23430</v>
      </c>
      <c r="E102" s="27">
        <f>E100+E85</f>
        <v>14700</v>
      </c>
      <c r="F102" s="27">
        <f>F100+F85</f>
        <v>8730</v>
      </c>
      <c r="G102" s="179">
        <f>F102/D102</f>
        <v>0.37259923175416132</v>
      </c>
    </row>
    <row r="103" spans="1:7" x14ac:dyDescent="0.15">
      <c r="A103" s="14"/>
      <c r="B103" s="27"/>
      <c r="C103" s="64"/>
      <c r="D103" s="27"/>
      <c r="E103" s="27"/>
      <c r="F103" s="27"/>
      <c r="G103" s="179"/>
    </row>
    <row r="104" spans="1:7" x14ac:dyDescent="0.15">
      <c r="A104" s="47" t="s">
        <v>1250</v>
      </c>
      <c r="B104" s="281" t="s">
        <v>329</v>
      </c>
      <c r="C104" s="93"/>
      <c r="D104" s="93"/>
      <c r="E104" s="281">
        <v>500</v>
      </c>
      <c r="F104" s="93">
        <f>D104-E104</f>
        <v>-500</v>
      </c>
      <c r="G104" s="4"/>
    </row>
    <row r="105" spans="1:7" x14ac:dyDescent="0.15">
      <c r="A105" s="47" t="s">
        <v>1103</v>
      </c>
      <c r="B105" s="286">
        <v>350</v>
      </c>
      <c r="C105" s="313">
        <f>C98</f>
        <v>0</v>
      </c>
      <c r="D105" s="93">
        <f>B105*(1-C105)</f>
        <v>350</v>
      </c>
      <c r="E105" s="93"/>
      <c r="F105" s="93">
        <f>D105-E105</f>
        <v>350</v>
      </c>
      <c r="G105" s="4">
        <f>F105/D105</f>
        <v>1</v>
      </c>
    </row>
    <row r="106" spans="1:7" x14ac:dyDescent="0.15">
      <c r="A106" s="47" t="s">
        <v>343</v>
      </c>
      <c r="B106" s="313">
        <v>0.1</v>
      </c>
      <c r="C106" s="3"/>
      <c r="D106" s="93">
        <f>B105*B106</f>
        <v>35</v>
      </c>
      <c r="E106" s="93"/>
      <c r="F106" s="93">
        <f>D106-E106</f>
        <v>35</v>
      </c>
      <c r="G106" s="218">
        <f>F106/D106</f>
        <v>1</v>
      </c>
    </row>
    <row r="107" spans="1:7" x14ac:dyDescent="0.15">
      <c r="A107" s="47"/>
      <c r="B107" s="4"/>
      <c r="C107" s="3"/>
      <c r="D107" s="3"/>
      <c r="E107" s="93"/>
      <c r="F107" s="93"/>
      <c r="G107" s="4"/>
    </row>
    <row r="108" spans="1:7" s="14" customFormat="1" x14ac:dyDescent="0.15">
      <c r="A108" s="14" t="s">
        <v>682</v>
      </c>
      <c r="B108" s="27">
        <f>B105+B102</f>
        <v>25850</v>
      </c>
      <c r="C108" s="64"/>
      <c r="D108" s="27">
        <f>D105+D102</f>
        <v>23780</v>
      </c>
      <c r="E108" s="27">
        <f>E105+E102</f>
        <v>14700</v>
      </c>
      <c r="F108" s="27">
        <f>F105+F102</f>
        <v>9080</v>
      </c>
      <c r="G108" s="179">
        <f>F108/D108</f>
        <v>0.38183347350714886</v>
      </c>
    </row>
    <row r="109" spans="1:7" x14ac:dyDescent="0.15">
      <c r="B109" s="3"/>
      <c r="C109" s="3"/>
      <c r="D109" s="3"/>
      <c r="E109" s="93"/>
      <c r="F109" s="3"/>
    </row>
    <row r="110" spans="1:7" x14ac:dyDescent="0.15">
      <c r="A110" s="14" t="s">
        <v>640</v>
      </c>
      <c r="B110" s="91"/>
      <c r="D110" s="91"/>
      <c r="E110" s="91"/>
      <c r="F110" s="3"/>
      <c r="G110" s="94"/>
    </row>
    <row r="111" spans="1:7" x14ac:dyDescent="0.15">
      <c r="A111" s="47" t="s">
        <v>341</v>
      </c>
      <c r="B111" s="286">
        <v>25</v>
      </c>
      <c r="C111" s="313">
        <v>0.9</v>
      </c>
      <c r="D111" s="93">
        <f>B111*(1-C111)</f>
        <v>2.4999999999999996</v>
      </c>
      <c r="F111" s="93">
        <f>D111-E111</f>
        <v>2.4999999999999996</v>
      </c>
      <c r="G111" s="4">
        <f>F111/D111</f>
        <v>1</v>
      </c>
    </row>
    <row r="112" spans="1:7" x14ac:dyDescent="0.15">
      <c r="A112" s="47" t="s">
        <v>342</v>
      </c>
      <c r="B112" s="281">
        <v>225</v>
      </c>
      <c r="C112" s="313">
        <f>C98</f>
        <v>0</v>
      </c>
      <c r="D112" s="93">
        <f>B112*(1-C112)</f>
        <v>225</v>
      </c>
      <c r="F112" s="93">
        <f>D112-E112</f>
        <v>225</v>
      </c>
      <c r="G112" s="4">
        <f>F112/D112</f>
        <v>1</v>
      </c>
    </row>
    <row r="113" spans="1:7" x14ac:dyDescent="0.15">
      <c r="A113" s="47" t="s">
        <v>346</v>
      </c>
      <c r="B113" s="313">
        <v>0.8</v>
      </c>
      <c r="C113" s="4"/>
      <c r="D113" s="93"/>
      <c r="F113" s="93"/>
      <c r="G113" s="4"/>
    </row>
    <row r="114" spans="1:7" x14ac:dyDescent="0.15">
      <c r="A114" s="47"/>
      <c r="B114" s="96"/>
      <c r="C114" s="4"/>
      <c r="D114" s="93"/>
      <c r="F114" s="93"/>
      <c r="G114" s="4"/>
    </row>
    <row r="115" spans="1:7" s="14" customFormat="1" x14ac:dyDescent="0.15">
      <c r="A115" s="14" t="s">
        <v>683</v>
      </c>
      <c r="B115" s="27">
        <f>B112+B111+B102</f>
        <v>25750</v>
      </c>
      <c r="C115" s="64"/>
      <c r="D115" s="27">
        <f>D112+D111+D102</f>
        <v>23657.5</v>
      </c>
      <c r="E115" s="27">
        <f>E112+E111+E102</f>
        <v>14700</v>
      </c>
      <c r="F115" s="27">
        <f>F112+F111+F102</f>
        <v>8957.5</v>
      </c>
      <c r="G115" s="179">
        <f>F115/D115</f>
        <v>0.37863256895276337</v>
      </c>
    </row>
    <row r="116" spans="1:7" x14ac:dyDescent="0.15">
      <c r="A116" s="47"/>
      <c r="B116" s="96"/>
      <c r="C116" s="4"/>
      <c r="D116" s="93"/>
      <c r="F116" s="93"/>
      <c r="G116" s="4"/>
    </row>
    <row r="117" spans="1:7" x14ac:dyDescent="0.15">
      <c r="A117" s="10" t="s">
        <v>39</v>
      </c>
    </row>
    <row r="118" spans="1:7" x14ac:dyDescent="0.15">
      <c r="A118" s="14" t="s">
        <v>337</v>
      </c>
    </row>
    <row r="119" spans="1:7" x14ac:dyDescent="0.15">
      <c r="A119" s="47" t="s">
        <v>638</v>
      </c>
      <c r="B119" s="93">
        <v>7250</v>
      </c>
      <c r="C119" s="313">
        <v>0.1</v>
      </c>
      <c r="D119" s="93">
        <f>B119*(1-C119)</f>
        <v>6525</v>
      </c>
      <c r="E119" s="93">
        <f>E98*0.9</f>
        <v>180</v>
      </c>
      <c r="F119" s="93">
        <f>D119-E119</f>
        <v>6345</v>
      </c>
      <c r="G119" s="4">
        <f>F119/D119</f>
        <v>0.97241379310344822</v>
      </c>
    </row>
    <row r="120" spans="1:7" x14ac:dyDescent="0.15">
      <c r="A120" s="17" t="s">
        <v>680</v>
      </c>
      <c r="B120" s="93" t="s">
        <v>329</v>
      </c>
      <c r="C120" s="93"/>
      <c r="D120" s="93"/>
      <c r="E120" s="93">
        <v>1.1000000000000001</v>
      </c>
      <c r="F120" s="93">
        <f>D120-E120</f>
        <v>-1.1000000000000001</v>
      </c>
      <c r="G120" s="4"/>
    </row>
    <row r="121" spans="1:7" x14ac:dyDescent="0.15">
      <c r="A121" s="17" t="s">
        <v>328</v>
      </c>
      <c r="B121" s="93" t="s">
        <v>329</v>
      </c>
      <c r="C121" s="93"/>
      <c r="D121" s="93"/>
      <c r="E121" s="93">
        <f>E100*0.9</f>
        <v>1080</v>
      </c>
      <c r="F121" s="93"/>
      <c r="G121" s="4"/>
    </row>
    <row r="122" spans="1:7" x14ac:dyDescent="0.15">
      <c r="A122" s="17" t="s">
        <v>326</v>
      </c>
      <c r="B122" s="93" t="s">
        <v>329</v>
      </c>
      <c r="C122" s="93"/>
      <c r="D122" s="93"/>
      <c r="E122" s="93">
        <f>E101*0.9</f>
        <v>0</v>
      </c>
      <c r="F122" s="93">
        <f>D122-E122</f>
        <v>0</v>
      </c>
      <c r="G122" s="4"/>
    </row>
    <row r="123" spans="1:7" x14ac:dyDescent="0.15">
      <c r="A123" s="14" t="s">
        <v>218</v>
      </c>
      <c r="B123" s="92">
        <f>SUM(B119:B122)</f>
        <v>7250</v>
      </c>
      <c r="C123" s="92"/>
      <c r="D123" s="92">
        <f>SUM(D119:D122)</f>
        <v>6525</v>
      </c>
      <c r="E123" s="92">
        <f>SUM(E119:E122)</f>
        <v>1261.0999999999999</v>
      </c>
      <c r="F123" s="93">
        <f>D123-E123</f>
        <v>5263.9</v>
      </c>
      <c r="G123" s="4">
        <f>F123/D123</f>
        <v>0.80672796934865898</v>
      </c>
    </row>
    <row r="125" spans="1:7" x14ac:dyDescent="0.15">
      <c r="A125" s="14" t="s">
        <v>639</v>
      </c>
    </row>
    <row r="126" spans="1:7" x14ac:dyDescent="0.15">
      <c r="A126" s="47" t="s">
        <v>1103</v>
      </c>
      <c r="B126" s="286">
        <v>350</v>
      </c>
      <c r="C126" s="313">
        <f>C119</f>
        <v>0.1</v>
      </c>
      <c r="D126" s="93">
        <f>B126*(1-C126)</f>
        <v>315</v>
      </c>
      <c r="E126" s="93"/>
      <c r="F126" s="93">
        <f>D126-E126</f>
        <v>315</v>
      </c>
      <c r="G126" s="4">
        <f>F126/D126</f>
        <v>1</v>
      </c>
    </row>
    <row r="127" spans="1:7" x14ac:dyDescent="0.15">
      <c r="A127" s="47" t="s">
        <v>343</v>
      </c>
      <c r="B127" s="313">
        <v>0.1</v>
      </c>
      <c r="C127" s="3"/>
      <c r="D127" s="93">
        <f>B126*B127</f>
        <v>35</v>
      </c>
      <c r="E127" s="93"/>
      <c r="F127" s="93">
        <f>D127-E127</f>
        <v>35</v>
      </c>
      <c r="G127" s="218">
        <f>F127/D127</f>
        <v>1</v>
      </c>
    </row>
    <row r="128" spans="1:7" x14ac:dyDescent="0.15">
      <c r="A128" s="47"/>
      <c r="B128" s="4"/>
      <c r="C128" s="3"/>
      <c r="D128" s="3"/>
      <c r="E128" s="93"/>
      <c r="F128" s="93"/>
      <c r="G128" s="4"/>
    </row>
    <row r="129" spans="1:7" s="14" customFormat="1" x14ac:dyDescent="0.15">
      <c r="A129" s="14" t="s">
        <v>682</v>
      </c>
      <c r="B129" s="27">
        <f>B126+B123</f>
        <v>7600</v>
      </c>
      <c r="C129" s="64"/>
      <c r="D129" s="27">
        <f>D126+D123</f>
        <v>6840</v>
      </c>
      <c r="E129" s="27">
        <f>E126+E123</f>
        <v>1261.0999999999999</v>
      </c>
      <c r="F129" s="27">
        <f>F126+F123</f>
        <v>5578.9</v>
      </c>
      <c r="G129" s="179">
        <f>F129/D129</f>
        <v>0.8156286549707602</v>
      </c>
    </row>
    <row r="130" spans="1:7" x14ac:dyDescent="0.15">
      <c r="B130" s="3"/>
      <c r="C130" s="3"/>
      <c r="D130" s="3"/>
      <c r="E130" s="93"/>
      <c r="F130" s="3"/>
    </row>
    <row r="131" spans="1:7" x14ac:dyDescent="0.15">
      <c r="A131" s="14" t="s">
        <v>640</v>
      </c>
      <c r="B131" s="91"/>
      <c r="D131" s="91"/>
      <c r="E131" s="91"/>
      <c r="F131" s="3"/>
      <c r="G131" s="94"/>
    </row>
    <row r="132" spans="1:7" x14ac:dyDescent="0.15">
      <c r="A132" s="47" t="s">
        <v>341</v>
      </c>
      <c r="B132" s="286">
        <v>25</v>
      </c>
      <c r="C132" s="313">
        <v>0.9</v>
      </c>
      <c r="D132" s="93">
        <f>B132*(1-C132)</f>
        <v>2.4999999999999996</v>
      </c>
      <c r="F132" s="93">
        <f>D132-E132</f>
        <v>2.4999999999999996</v>
      </c>
      <c r="G132" s="4">
        <f>F132/D132</f>
        <v>1</v>
      </c>
    </row>
    <row r="133" spans="1:7" x14ac:dyDescent="0.15">
      <c r="A133" s="47" t="s">
        <v>342</v>
      </c>
      <c r="B133" s="281">
        <v>225</v>
      </c>
      <c r="C133" s="313">
        <f>C119</f>
        <v>0.1</v>
      </c>
      <c r="D133" s="93">
        <f>B133*(1-C133)</f>
        <v>202.5</v>
      </c>
      <c r="F133" s="93">
        <f>D133-E133</f>
        <v>202.5</v>
      </c>
      <c r="G133" s="4">
        <f>F133/D133</f>
        <v>1</v>
      </c>
    </row>
    <row r="134" spans="1:7" x14ac:dyDescent="0.15">
      <c r="A134" s="47" t="s">
        <v>346</v>
      </c>
      <c r="B134" s="313">
        <v>0.9</v>
      </c>
      <c r="C134" s="4"/>
      <c r="D134" s="93"/>
      <c r="F134" s="93"/>
      <c r="G134" s="4"/>
    </row>
    <row r="135" spans="1:7" x14ac:dyDescent="0.15">
      <c r="A135" s="47"/>
      <c r="B135" s="96"/>
      <c r="C135" s="4"/>
      <c r="D135" s="93"/>
      <c r="F135" s="93"/>
      <c r="G135" s="4"/>
    </row>
    <row r="136" spans="1:7" s="14" customFormat="1" x14ac:dyDescent="0.15">
      <c r="A136" s="14" t="s">
        <v>683</v>
      </c>
      <c r="B136" s="27">
        <f>B133+B132+B123</f>
        <v>7500</v>
      </c>
      <c r="C136" s="64"/>
      <c r="D136" s="27">
        <f>D133+D132+D123</f>
        <v>6730</v>
      </c>
      <c r="E136" s="27">
        <f>E133+E132+E123</f>
        <v>1261.0999999999999</v>
      </c>
      <c r="F136" s="27">
        <f>F133+F132+F123</f>
        <v>5468.9</v>
      </c>
      <c r="G136" s="179">
        <f>F136/D136</f>
        <v>0.81261515601783052</v>
      </c>
    </row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 t="e">
        <f>SUM(E12:P12)</f>
        <v>#REF!</v>
      </c>
      <c r="F3" s="63"/>
      <c r="G3" s="63">
        <f>SUM(Q12:AB12)</f>
        <v>5796000</v>
      </c>
      <c r="H3" s="63"/>
      <c r="I3" s="63">
        <f>SUM(AC12:AN12)</f>
        <v>-16817066844.499998</v>
      </c>
      <c r="J3" s="63"/>
      <c r="K3" s="63" t="e">
        <f>SUM(AO12:AZ12)</f>
        <v>#VALUE!</v>
      </c>
      <c r="L3" s="63"/>
      <c r="M3" s="63">
        <f>SUM(BA12:BL12)</f>
        <v>139435862.5</v>
      </c>
      <c r="O3" s="323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 t="e">
        <f>SUM(E13:P13)</f>
        <v>#REF!</v>
      </c>
      <c r="F4" s="63"/>
      <c r="G4" s="63">
        <f>SUM(Q13:AB13)</f>
        <v>1771000</v>
      </c>
      <c r="H4" s="63"/>
      <c r="I4" s="63">
        <f>SUM(AC13:AN13)</f>
        <v>-16832686344.499998</v>
      </c>
      <c r="J4" s="63"/>
      <c r="K4" s="63" t="e">
        <f>SUM(AO13:AZ13)</f>
        <v>#VALUE!</v>
      </c>
      <c r="L4" s="63"/>
      <c r="M4" s="63">
        <f>SUM(BA13:BL13)</f>
        <v>138604797.59999999</v>
      </c>
      <c r="O4" s="323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 t="e">
        <f>E4/E3</f>
        <v>#REF!</v>
      </c>
      <c r="F5" s="96"/>
      <c r="G5" s="96">
        <f>G4/G3</f>
        <v>0.30555555555555558</v>
      </c>
      <c r="H5" s="96"/>
      <c r="I5" s="96">
        <f>I4/I3</f>
        <v>1.0009287886017477</v>
      </c>
      <c r="J5" s="96"/>
      <c r="K5" s="96" t="e">
        <f>K4/K3</f>
        <v>#VALUE!</v>
      </c>
      <c r="L5" s="96"/>
      <c r="M5" s="96">
        <f>M4/M3</f>
        <v>0.99403980521868962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 t="e">
        <f>SUM(E15:P15)</f>
        <v>#REF!</v>
      </c>
      <c r="F6" s="96" t="e">
        <f>E6/E3</f>
        <v>#REF!</v>
      </c>
      <c r="G6" s="63">
        <f>SUM(Q15:AB15)</f>
        <v>-4425729000</v>
      </c>
      <c r="H6" s="96">
        <f>G6/G3</f>
        <v>-763.58333333333337</v>
      </c>
      <c r="I6" s="63">
        <f>SUM(AC15:AN15)</f>
        <v>-16832686344.499998</v>
      </c>
      <c r="J6" s="96">
        <f>I6/I3</f>
        <v>1.0009287886017477</v>
      </c>
      <c r="K6" s="63" t="e">
        <f>SUM(AO15:AZ15)</f>
        <v>#VALUE!</v>
      </c>
      <c r="L6" s="96" t="e">
        <f>K6/K3</f>
        <v>#VALUE!</v>
      </c>
      <c r="M6" s="63">
        <f>SUM(BA15:BL15)</f>
        <v>-27801136.000000004</v>
      </c>
      <c r="N6" s="96">
        <f>M6/M3</f>
        <v>-0.1993829672047247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 t="e">
        <f>SUM(E16:P16)</f>
        <v>#REF!</v>
      </c>
      <c r="F7" s="96" t="e">
        <f>E7/E3</f>
        <v>#REF!</v>
      </c>
      <c r="G7" s="63">
        <f>SUM(Q16:AB16)</f>
        <v>4427500000</v>
      </c>
      <c r="H7" s="96">
        <f>G7/G3</f>
        <v>763.88888888888891</v>
      </c>
      <c r="I7" s="63">
        <f>SUM(AC16:AN16)</f>
        <v>0</v>
      </c>
      <c r="J7" s="96">
        <f>I7/I3</f>
        <v>0</v>
      </c>
      <c r="K7" s="63" t="e">
        <f>SUM(AO16:AZ16)</f>
        <v>#VALUE!</v>
      </c>
      <c r="L7" s="96" t="e">
        <f>K7/K3</f>
        <v>#VALUE!</v>
      </c>
      <c r="M7" s="63">
        <f>SUM(BA16:BL16)</f>
        <v>166405933.59999999</v>
      </c>
      <c r="N7" s="96">
        <f>M7/M3</f>
        <v>1.1934227724234143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7" t="s">
        <v>35</v>
      </c>
      <c r="F9" s="377"/>
      <c r="G9" s="377"/>
      <c r="H9" s="377"/>
      <c r="I9" s="377"/>
      <c r="J9" s="377"/>
      <c r="K9" s="377"/>
      <c r="L9" s="377"/>
      <c r="M9" s="377"/>
      <c r="N9" s="377"/>
      <c r="O9" s="377"/>
      <c r="P9" s="377"/>
      <c r="Q9" s="377" t="s">
        <v>36</v>
      </c>
      <c r="R9" s="377"/>
      <c r="S9" s="377"/>
      <c r="T9" s="377"/>
      <c r="U9" s="377"/>
      <c r="V9" s="377"/>
      <c r="W9" s="377"/>
      <c r="X9" s="377"/>
      <c r="Y9" s="377"/>
      <c r="Z9" s="377"/>
      <c r="AA9" s="377"/>
      <c r="AB9" s="377"/>
      <c r="AC9" s="377" t="s">
        <v>37</v>
      </c>
      <c r="AD9" s="377"/>
      <c r="AE9" s="377"/>
      <c r="AF9" s="377"/>
      <c r="AG9" s="377"/>
      <c r="AH9" s="377"/>
      <c r="AI9" s="377"/>
      <c r="AJ9" s="377"/>
      <c r="AK9" s="377"/>
      <c r="AL9" s="377"/>
      <c r="AM9" s="377"/>
      <c r="AN9" s="377"/>
      <c r="AO9" s="377" t="s">
        <v>38</v>
      </c>
      <c r="AP9" s="377"/>
      <c r="AQ9" s="377"/>
      <c r="AR9" s="377"/>
      <c r="AS9" s="377"/>
      <c r="AT9" s="377"/>
      <c r="AU9" s="377"/>
      <c r="AV9" s="377"/>
      <c r="AW9" s="377"/>
      <c r="AX9" s="377"/>
      <c r="AY9" s="377"/>
      <c r="AZ9" s="377"/>
      <c r="BA9" s="377" t="s">
        <v>39</v>
      </c>
      <c r="BB9" s="377"/>
      <c r="BC9" s="377"/>
      <c r="BD9" s="377"/>
      <c r="BE9" s="377"/>
      <c r="BF9" s="377"/>
      <c r="BG9" s="377"/>
      <c r="BH9" s="377"/>
      <c r="BI9" s="377"/>
      <c r="BJ9" s="377"/>
      <c r="BK9" s="377"/>
      <c r="BL9" s="377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288000</v>
      </c>
      <c r="R12" s="63">
        <f t="shared" si="0"/>
        <v>468000</v>
      </c>
      <c r="S12" s="63">
        <f t="shared" si="0"/>
        <v>522000</v>
      </c>
      <c r="T12" s="63">
        <f t="shared" si="0"/>
        <v>522000</v>
      </c>
      <c r="U12" s="63">
        <f t="shared" si="0"/>
        <v>576000</v>
      </c>
      <c r="V12" s="63">
        <f t="shared" si="0"/>
        <v>630000</v>
      </c>
      <c r="W12" s="63">
        <f t="shared" si="0"/>
        <v>522000</v>
      </c>
      <c r="X12" s="63">
        <f t="shared" si="0"/>
        <v>576000</v>
      </c>
      <c r="Y12" s="63">
        <f t="shared" si="0"/>
        <v>468000</v>
      </c>
      <c r="Z12" s="63">
        <f t="shared" si="0"/>
        <v>468000</v>
      </c>
      <c r="AA12" s="63">
        <f t="shared" si="0"/>
        <v>468000</v>
      </c>
      <c r="AB12" s="63">
        <f t="shared" si="0"/>
        <v>288000</v>
      </c>
      <c r="AC12" s="63">
        <f t="shared" si="0"/>
        <v>-835663641.29999995</v>
      </c>
      <c r="AD12" s="63">
        <f t="shared" si="0"/>
        <v>-1357958595.9000001</v>
      </c>
      <c r="AE12" s="63">
        <f t="shared" si="0"/>
        <v>-1514622224.0999999</v>
      </c>
      <c r="AF12" s="63">
        <f t="shared" si="0"/>
        <v>-1514559434.0999999</v>
      </c>
      <c r="AG12" s="63">
        <f t="shared" si="0"/>
        <v>-1671243562.5999999</v>
      </c>
      <c r="AH12" s="63">
        <f t="shared" si="0"/>
        <v>-1827886260.8</v>
      </c>
      <c r="AI12" s="63">
        <f t="shared" si="0"/>
        <v>-1514559434.0999999</v>
      </c>
      <c r="AJ12" s="63">
        <f t="shared" si="0"/>
        <v>-1671243562.5999999</v>
      </c>
      <c r="AK12" s="63">
        <f t="shared" ref="AK12:BL12" si="1">AK82</f>
        <v>-1357895805.9000001</v>
      </c>
      <c r="AL12" s="63">
        <f t="shared" si="1"/>
        <v>-1357895805.9000001</v>
      </c>
      <c r="AM12" s="63">
        <f t="shared" si="1"/>
        <v>-1357895805.9000001</v>
      </c>
      <c r="AN12" s="63">
        <f t="shared" si="1"/>
        <v>-835642711.29999995</v>
      </c>
      <c r="AO12" s="63" t="e">
        <f t="shared" si="1"/>
        <v>#VALUE!</v>
      </c>
      <c r="AP12" s="63" t="e">
        <f t="shared" si="1"/>
        <v>#VALUE!</v>
      </c>
      <c r="AQ12" s="63" t="e">
        <f t="shared" si="1"/>
        <v>#VALUE!</v>
      </c>
      <c r="AR12" s="63" t="e">
        <f t="shared" si="1"/>
        <v>#VALUE!</v>
      </c>
      <c r="AS12" s="63" t="e">
        <f t="shared" si="1"/>
        <v>#VALUE!</v>
      </c>
      <c r="AT12" s="63" t="e">
        <f t="shared" si="1"/>
        <v>#VALUE!</v>
      </c>
      <c r="AU12" s="63" t="e">
        <f t="shared" si="1"/>
        <v>#VALUE!</v>
      </c>
      <c r="AV12" s="63" t="e">
        <f t="shared" si="1"/>
        <v>#VALUE!</v>
      </c>
      <c r="AW12" s="63" t="e">
        <f t="shared" si="1"/>
        <v>#VALUE!</v>
      </c>
      <c r="AX12" s="63" t="e">
        <f t="shared" si="1"/>
        <v>#VALUE!</v>
      </c>
      <c r="AY12" s="63" t="e">
        <f t="shared" si="1"/>
        <v>#VALUE!</v>
      </c>
      <c r="AZ12" s="63" t="e">
        <f t="shared" si="1"/>
        <v>#VALUE!</v>
      </c>
      <c r="BA12" s="63">
        <f t="shared" si="1"/>
        <v>6930047.5</v>
      </c>
      <c r="BB12" s="63">
        <f t="shared" si="1"/>
        <v>11257000</v>
      </c>
      <c r="BC12" s="63">
        <f t="shared" si="1"/>
        <v>12555127.5</v>
      </c>
      <c r="BD12" s="63">
        <f t="shared" si="1"/>
        <v>12555637.5</v>
      </c>
      <c r="BE12" s="63">
        <f t="shared" si="1"/>
        <v>13860640</v>
      </c>
      <c r="BF12" s="63">
        <f t="shared" si="1"/>
        <v>15158925</v>
      </c>
      <c r="BG12" s="63">
        <f t="shared" si="1"/>
        <v>12555637.5</v>
      </c>
      <c r="BH12" s="63">
        <f t="shared" si="1"/>
        <v>13860640</v>
      </c>
      <c r="BI12" s="63">
        <f t="shared" si="1"/>
        <v>11257307.5</v>
      </c>
      <c r="BJ12" s="63">
        <f t="shared" si="1"/>
        <v>11257307.5</v>
      </c>
      <c r="BK12" s="63">
        <f t="shared" si="1"/>
        <v>11257307.5</v>
      </c>
      <c r="BL12" s="63">
        <f t="shared" si="1"/>
        <v>6930285</v>
      </c>
    </row>
    <row r="13" spans="2:64" x14ac:dyDescent="0.15">
      <c r="B13" s="33" t="s">
        <v>663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88000</v>
      </c>
      <c r="R13" s="63">
        <f t="shared" si="2"/>
        <v>143000</v>
      </c>
      <c r="S13" s="63">
        <f t="shared" si="2"/>
        <v>159500</v>
      </c>
      <c r="T13" s="63">
        <f t="shared" si="2"/>
        <v>159500</v>
      </c>
      <c r="U13" s="63">
        <f t="shared" si="2"/>
        <v>176000</v>
      </c>
      <c r="V13" s="63">
        <f t="shared" si="2"/>
        <v>192500</v>
      </c>
      <c r="W13" s="63">
        <f t="shared" si="2"/>
        <v>159500</v>
      </c>
      <c r="X13" s="63">
        <f t="shared" si="2"/>
        <v>176000</v>
      </c>
      <c r="Y13" s="63">
        <f t="shared" si="2"/>
        <v>143000</v>
      </c>
      <c r="Z13" s="63">
        <f t="shared" si="2"/>
        <v>143000</v>
      </c>
      <c r="AA13" s="63">
        <f t="shared" si="2"/>
        <v>143000</v>
      </c>
      <c r="AB13" s="63">
        <f t="shared" si="2"/>
        <v>88000</v>
      </c>
      <c r="AC13" s="63">
        <f t="shared" si="2"/>
        <v>-836437941.29999995</v>
      </c>
      <c r="AD13" s="63">
        <f t="shared" si="2"/>
        <v>-1359213495.9000001</v>
      </c>
      <c r="AE13" s="63">
        <f t="shared" si="2"/>
        <v>-1516037324.0999999</v>
      </c>
      <c r="AF13" s="63">
        <f t="shared" si="2"/>
        <v>-1515974534.0999999</v>
      </c>
      <c r="AG13" s="63">
        <f t="shared" si="2"/>
        <v>-1672792162.5999999</v>
      </c>
      <c r="AH13" s="63">
        <f t="shared" si="2"/>
        <v>-1829595060.8</v>
      </c>
      <c r="AI13" s="63">
        <f t="shared" si="2"/>
        <v>-1515974534.0999999</v>
      </c>
      <c r="AJ13" s="63">
        <f t="shared" si="2"/>
        <v>-1672792162.5999999</v>
      </c>
      <c r="AK13" s="63">
        <f t="shared" ref="AK13:BL13" si="3">AK83</f>
        <v>-1359150705.9000001</v>
      </c>
      <c r="AL13" s="63">
        <f t="shared" si="3"/>
        <v>-1359150705.9000001</v>
      </c>
      <c r="AM13" s="63">
        <f t="shared" si="3"/>
        <v>-1359150705.9000001</v>
      </c>
      <c r="AN13" s="63">
        <f t="shared" si="3"/>
        <v>-836417011.29999995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#VALUE!</v>
      </c>
      <c r="AZ13" s="63" t="e">
        <f t="shared" si="3"/>
        <v>#VALUE!</v>
      </c>
      <c r="BA13" s="63">
        <f t="shared" si="3"/>
        <v>6888431.2000000002</v>
      </c>
      <c r="BB13" s="63">
        <f t="shared" si="3"/>
        <v>11190161.699999999</v>
      </c>
      <c r="BC13" s="63">
        <f t="shared" si="3"/>
        <v>12480722.6</v>
      </c>
      <c r="BD13" s="63">
        <f t="shared" si="3"/>
        <v>12481232.6</v>
      </c>
      <c r="BE13" s="63">
        <f t="shared" si="3"/>
        <v>13777407.4</v>
      </c>
      <c r="BF13" s="63">
        <f t="shared" si="3"/>
        <v>15068125.800000001</v>
      </c>
      <c r="BG13" s="63">
        <f t="shared" si="3"/>
        <v>12481232.6</v>
      </c>
      <c r="BH13" s="63">
        <f t="shared" si="3"/>
        <v>13777407.4</v>
      </c>
      <c r="BI13" s="63">
        <f t="shared" si="3"/>
        <v>11190469.199999999</v>
      </c>
      <c r="BJ13" s="63">
        <f t="shared" si="3"/>
        <v>11190469.199999999</v>
      </c>
      <c r="BK13" s="63">
        <f t="shared" si="3"/>
        <v>11190469.199999999</v>
      </c>
      <c r="BL13" s="63">
        <f t="shared" si="3"/>
        <v>6888668.7000000002</v>
      </c>
    </row>
    <row r="14" spans="2:64" x14ac:dyDescent="0.15">
      <c r="B14" s="33" t="s">
        <v>668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0.30555555555555558</v>
      </c>
      <c r="AB14" s="96">
        <f t="shared" si="4"/>
        <v>0.30555555555555558</v>
      </c>
      <c r="AC14" s="96">
        <f t="shared" si="4"/>
        <v>0</v>
      </c>
      <c r="AD14" s="96">
        <f t="shared" si="4"/>
        <v>0</v>
      </c>
      <c r="AE14" s="96">
        <f t="shared" si="4"/>
        <v>0</v>
      </c>
      <c r="AF14" s="96">
        <f t="shared" si="4"/>
        <v>0</v>
      </c>
      <c r="AG14" s="96">
        <f t="shared" si="4"/>
        <v>0</v>
      </c>
      <c r="AH14" s="96">
        <f t="shared" si="4"/>
        <v>0</v>
      </c>
      <c r="AI14" s="96">
        <f t="shared" si="4"/>
        <v>0</v>
      </c>
      <c r="AJ14" s="96">
        <f t="shared" si="4"/>
        <v>0</v>
      </c>
      <c r="AK14" s="96">
        <f t="shared" si="4"/>
        <v>0</v>
      </c>
      <c r="AL14" s="96">
        <f t="shared" si="4"/>
        <v>0</v>
      </c>
      <c r="AM14" s="96">
        <f t="shared" si="4"/>
        <v>0</v>
      </c>
      <c r="AN14" s="96">
        <f t="shared" si="4"/>
        <v>0</v>
      </c>
      <c r="AO14" s="96" t="e">
        <f t="shared" si="4"/>
        <v>#VALUE!</v>
      </c>
      <c r="AP14" s="96" t="e">
        <f t="shared" si="4"/>
        <v>#VALUE!</v>
      </c>
      <c r="AQ14" s="96" t="e">
        <f t="shared" si="4"/>
        <v>#VALUE!</v>
      </c>
      <c r="AR14" s="96" t="e">
        <f t="shared" si="4"/>
        <v>#VALUE!</v>
      </c>
      <c r="AS14" s="96" t="e">
        <f t="shared" si="4"/>
        <v>#VALUE!</v>
      </c>
      <c r="AT14" s="96" t="e">
        <f t="shared" si="4"/>
        <v>#VALUE!</v>
      </c>
      <c r="AU14" s="96" t="e">
        <f t="shared" si="4"/>
        <v>#VALUE!</v>
      </c>
      <c r="AV14" s="96" t="e">
        <f t="shared" si="4"/>
        <v>#VALUE!</v>
      </c>
      <c r="AW14" s="96" t="e">
        <f t="shared" si="4"/>
        <v>#VALUE!</v>
      </c>
      <c r="AX14" s="96" t="e">
        <f t="shared" si="4"/>
        <v>#VALUE!</v>
      </c>
      <c r="AY14" s="96" t="e">
        <f t="shared" si="4"/>
        <v>#VALUE!</v>
      </c>
      <c r="AZ14" s="96" t="e">
        <f t="shared" si="4"/>
        <v>#VALUE!</v>
      </c>
      <c r="BA14" s="96">
        <f t="shared" si="4"/>
        <v>0.99399480306592414</v>
      </c>
      <c r="BB14" s="96">
        <f t="shared" si="4"/>
        <v>0.99406251221462194</v>
      </c>
      <c r="BC14" s="96">
        <f t="shared" si="4"/>
        <v>0.99407374397432435</v>
      </c>
      <c r="BD14" s="96">
        <f t="shared" si="4"/>
        <v>0.99407398469412644</v>
      </c>
      <c r="BE14" s="96">
        <f t="shared" si="4"/>
        <v>0.99399503919010956</v>
      </c>
      <c r="BF14" s="96">
        <f t="shared" si="4"/>
        <v>0.99401018212043402</v>
      </c>
      <c r="BG14" s="96">
        <f t="shared" si="4"/>
        <v>0.99407398469412644</v>
      </c>
      <c r="BH14" s="96">
        <f t="shared" si="4"/>
        <v>0.99399503919010956</v>
      </c>
      <c r="BI14" s="96">
        <f t="shared" si="4"/>
        <v>0.99406267440060592</v>
      </c>
      <c r="BJ14" s="96">
        <f t="shared" si="4"/>
        <v>0.99406267440060592</v>
      </c>
      <c r="BK14" s="96">
        <f t="shared" si="4"/>
        <v>0.99406267440060592</v>
      </c>
      <c r="BL14" s="96">
        <f t="shared" si="4"/>
        <v>0.99399500886327186</v>
      </c>
    </row>
    <row r="15" spans="2:64" x14ac:dyDescent="0.15">
      <c r="B15" s="33" t="s">
        <v>669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-219912000</v>
      </c>
      <c r="R15" s="63">
        <f t="shared" si="5"/>
        <v>-357357000</v>
      </c>
      <c r="S15" s="63">
        <f t="shared" si="5"/>
        <v>-398590500</v>
      </c>
      <c r="T15" s="63">
        <f t="shared" si="5"/>
        <v>-398590500</v>
      </c>
      <c r="U15" s="63">
        <f t="shared" si="5"/>
        <v>-439824000</v>
      </c>
      <c r="V15" s="63">
        <f t="shared" si="5"/>
        <v>-481057500</v>
      </c>
      <c r="W15" s="63">
        <f t="shared" si="5"/>
        <v>-398590500</v>
      </c>
      <c r="X15" s="63">
        <f t="shared" si="5"/>
        <v>-439824000</v>
      </c>
      <c r="Y15" s="63">
        <f t="shared" si="5"/>
        <v>-357357000</v>
      </c>
      <c r="Z15" s="63">
        <f t="shared" si="5"/>
        <v>-357357000</v>
      </c>
      <c r="AA15" s="63">
        <f t="shared" si="5"/>
        <v>-357357000</v>
      </c>
      <c r="AB15" s="63">
        <f t="shared" si="5"/>
        <v>-219912000</v>
      </c>
      <c r="AC15" s="63">
        <f t="shared" si="5"/>
        <v>-836437941.29999995</v>
      </c>
      <c r="AD15" s="63">
        <f t="shared" si="5"/>
        <v>-1359213495.9000001</v>
      </c>
      <c r="AE15" s="63">
        <f t="shared" si="5"/>
        <v>-1516037324.0999999</v>
      </c>
      <c r="AF15" s="63">
        <f t="shared" si="5"/>
        <v>-1515974534.0999999</v>
      </c>
      <c r="AG15" s="63">
        <f t="shared" si="5"/>
        <v>-1672792162.5999999</v>
      </c>
      <c r="AH15" s="63">
        <f t="shared" si="5"/>
        <v>-1829595060.8</v>
      </c>
      <c r="AI15" s="63">
        <f t="shared" si="5"/>
        <v>-1515974534.0999999</v>
      </c>
      <c r="AJ15" s="63">
        <f t="shared" si="5"/>
        <v>-1672792162.5999999</v>
      </c>
      <c r="AK15" s="63">
        <f t="shared" ref="AK15:BL15" si="6">AK23</f>
        <v>-1359150705.9000001</v>
      </c>
      <c r="AL15" s="63">
        <f t="shared" si="6"/>
        <v>-1359150705.9000001</v>
      </c>
      <c r="AM15" s="63">
        <f t="shared" si="6"/>
        <v>-1359150705.9000001</v>
      </c>
      <c r="AN15" s="63">
        <f t="shared" si="6"/>
        <v>-836417011.29999995</v>
      </c>
      <c r="AO15" s="63" t="e">
        <f t="shared" si="6"/>
        <v>#VALUE!</v>
      </c>
      <c r="AP15" s="63" t="e">
        <f t="shared" si="6"/>
        <v>#VALUE!</v>
      </c>
      <c r="AQ15" s="63" t="e">
        <f t="shared" si="6"/>
        <v>#VALUE!</v>
      </c>
      <c r="AR15" s="63" t="e">
        <f t="shared" si="6"/>
        <v>#VALUE!</v>
      </c>
      <c r="AS15" s="63" t="e">
        <f t="shared" si="6"/>
        <v>#VALUE!</v>
      </c>
      <c r="AT15" s="63" t="e">
        <f t="shared" si="6"/>
        <v>#VALUE!</v>
      </c>
      <c r="AU15" s="63" t="e">
        <f t="shared" si="6"/>
        <v>#VALUE!</v>
      </c>
      <c r="AV15" s="63" t="e">
        <f t="shared" si="6"/>
        <v>#VALUE!</v>
      </c>
      <c r="AW15" s="63" t="e">
        <f t="shared" si="6"/>
        <v>#VALUE!</v>
      </c>
      <c r="AX15" s="63" t="e">
        <f t="shared" si="6"/>
        <v>#VALUE!</v>
      </c>
      <c r="AY15" s="63" t="e">
        <f t="shared" si="6"/>
        <v>#VALUE!</v>
      </c>
      <c r="AZ15" s="63" t="e">
        <f t="shared" si="6"/>
        <v>#VALUE!</v>
      </c>
      <c r="BA15" s="63">
        <f t="shared" si="6"/>
        <v>-1381373.3</v>
      </c>
      <c r="BB15" s="63">
        <f t="shared" si="6"/>
        <v>-2244025.5</v>
      </c>
      <c r="BC15" s="63">
        <f t="shared" si="6"/>
        <v>-2506175.5</v>
      </c>
      <c r="BD15" s="63">
        <f t="shared" si="6"/>
        <v>-2506070.5</v>
      </c>
      <c r="BE15" s="63">
        <f t="shared" si="6"/>
        <v>-2762606.6</v>
      </c>
      <c r="BF15" s="63">
        <f t="shared" si="6"/>
        <v>-3019107.7</v>
      </c>
      <c r="BG15" s="63">
        <f t="shared" si="6"/>
        <v>-2506070.5</v>
      </c>
      <c r="BH15" s="63">
        <f t="shared" si="6"/>
        <v>-2762606.6</v>
      </c>
      <c r="BI15" s="63">
        <f t="shared" si="6"/>
        <v>-2243920.5</v>
      </c>
      <c r="BJ15" s="63">
        <f t="shared" si="6"/>
        <v>-2243920.5</v>
      </c>
      <c r="BK15" s="63">
        <f t="shared" si="6"/>
        <v>-2243920.5</v>
      </c>
      <c r="BL15" s="63">
        <f t="shared" si="6"/>
        <v>-1381338.3</v>
      </c>
    </row>
    <row r="16" spans="2:64" x14ac:dyDescent="0.15">
      <c r="B16" s="33" t="s">
        <v>670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220000000</v>
      </c>
      <c r="R16" s="63">
        <f t="shared" si="7"/>
        <v>357500000</v>
      </c>
      <c r="S16" s="63">
        <f t="shared" si="7"/>
        <v>398750000</v>
      </c>
      <c r="T16" s="63">
        <f t="shared" si="7"/>
        <v>398750000</v>
      </c>
      <c r="U16" s="63">
        <f t="shared" si="7"/>
        <v>440000000</v>
      </c>
      <c r="V16" s="63">
        <f t="shared" si="7"/>
        <v>481250000</v>
      </c>
      <c r="W16" s="63">
        <f t="shared" si="7"/>
        <v>398750000</v>
      </c>
      <c r="X16" s="63">
        <f t="shared" si="7"/>
        <v>440000000</v>
      </c>
      <c r="Y16" s="63">
        <f t="shared" si="7"/>
        <v>357500000</v>
      </c>
      <c r="Z16" s="63">
        <f t="shared" si="7"/>
        <v>357500000</v>
      </c>
      <c r="AA16" s="63">
        <f t="shared" si="7"/>
        <v>357500000</v>
      </c>
      <c r="AB16" s="63">
        <f t="shared" si="7"/>
        <v>220000000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si="7"/>
        <v>0</v>
      </c>
      <c r="AJ16" s="63">
        <f t="shared" si="7"/>
        <v>0</v>
      </c>
      <c r="AK16" s="63">
        <f t="shared" ref="AK16:BL16" si="8">AK31</f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 t="e">
        <f t="shared" si="8"/>
        <v>#VALUE!</v>
      </c>
      <c r="AP16" s="63" t="e">
        <f t="shared" si="8"/>
        <v>#VALUE!</v>
      </c>
      <c r="AQ16" s="63" t="e">
        <f t="shared" si="8"/>
        <v>#VALUE!</v>
      </c>
      <c r="AR16" s="63" t="e">
        <f t="shared" si="8"/>
        <v>#VALUE!</v>
      </c>
      <c r="AS16" s="63" t="e">
        <f t="shared" si="8"/>
        <v>#VALUE!</v>
      </c>
      <c r="AT16" s="63" t="e">
        <f t="shared" si="8"/>
        <v>#VALUE!</v>
      </c>
      <c r="AU16" s="63" t="e">
        <f t="shared" si="8"/>
        <v>#VALUE!</v>
      </c>
      <c r="AV16" s="63" t="e">
        <f t="shared" si="8"/>
        <v>#VALUE!</v>
      </c>
      <c r="AW16" s="63" t="e">
        <f t="shared" si="8"/>
        <v>#VALUE!</v>
      </c>
      <c r="AX16" s="63" t="e">
        <f t="shared" si="8"/>
        <v>#VALUE!</v>
      </c>
      <c r="AY16" s="63" t="e">
        <f t="shared" si="8"/>
        <v>#VALUE!</v>
      </c>
      <c r="AZ16" s="63" t="e">
        <f t="shared" si="8"/>
        <v>#VALUE!</v>
      </c>
      <c r="BA16" s="63">
        <f t="shared" si="8"/>
        <v>8269804.5</v>
      </c>
      <c r="BB16" s="63">
        <f t="shared" si="8"/>
        <v>13434187.199999999</v>
      </c>
      <c r="BC16" s="63">
        <f t="shared" si="8"/>
        <v>14986898.1</v>
      </c>
      <c r="BD16" s="63">
        <f t="shared" si="8"/>
        <v>14987303.1</v>
      </c>
      <c r="BE16" s="63">
        <f t="shared" si="8"/>
        <v>16540014</v>
      </c>
      <c r="BF16" s="63">
        <f t="shared" si="8"/>
        <v>18087233.5</v>
      </c>
      <c r="BG16" s="63">
        <f t="shared" si="8"/>
        <v>14987303.1</v>
      </c>
      <c r="BH16" s="63">
        <f t="shared" si="8"/>
        <v>16540014</v>
      </c>
      <c r="BI16" s="63">
        <f t="shared" si="8"/>
        <v>13434389.699999999</v>
      </c>
      <c r="BJ16" s="63">
        <f t="shared" si="8"/>
        <v>13434389.699999999</v>
      </c>
      <c r="BK16" s="63">
        <f t="shared" si="8"/>
        <v>13434389.699999999</v>
      </c>
      <c r="BL16" s="63">
        <f t="shared" si="8"/>
        <v>8270007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-39984</v>
      </c>
      <c r="R19" s="101">
        <f t="shared" si="9"/>
        <v>-64974</v>
      </c>
      <c r="S19" s="101">
        <f t="shared" si="9"/>
        <v>-72471</v>
      </c>
      <c r="T19" s="101">
        <f t="shared" si="9"/>
        <v>-72471</v>
      </c>
      <c r="U19" s="101">
        <f t="shared" si="9"/>
        <v>-79968</v>
      </c>
      <c r="V19" s="101">
        <f t="shared" si="9"/>
        <v>-87465</v>
      </c>
      <c r="W19" s="101">
        <f t="shared" si="9"/>
        <v>-72471</v>
      </c>
      <c r="X19" s="101">
        <f t="shared" si="9"/>
        <v>-79968</v>
      </c>
      <c r="Y19" s="101">
        <f t="shared" si="9"/>
        <v>-64974</v>
      </c>
      <c r="Z19" s="101">
        <f t="shared" si="9"/>
        <v>-64974</v>
      </c>
      <c r="AA19" s="101">
        <f t="shared" si="9"/>
        <v>-64974</v>
      </c>
      <c r="AB19" s="101">
        <f t="shared" si="9"/>
        <v>-39984</v>
      </c>
      <c r="AC19" s="101">
        <f t="shared" si="9"/>
        <v>29</v>
      </c>
      <c r="AD19" s="101">
        <f t="shared" si="9"/>
        <v>47</v>
      </c>
      <c r="AE19" s="101">
        <f t="shared" si="9"/>
        <v>53</v>
      </c>
      <c r="AF19" s="101">
        <f t="shared" si="9"/>
        <v>53</v>
      </c>
      <c r="AG19" s="101">
        <f t="shared" si="9"/>
        <v>58</v>
      </c>
      <c r="AH19" s="101">
        <f t="shared" si="9"/>
        <v>64</v>
      </c>
      <c r="AI19" s="101">
        <f t="shared" si="9"/>
        <v>53</v>
      </c>
      <c r="AJ19" s="101">
        <f t="shared" si="9"/>
        <v>58</v>
      </c>
      <c r="AK19" s="101">
        <f t="shared" ref="AK19:BL19" si="10">AK66</f>
        <v>47</v>
      </c>
      <c r="AL19" s="101">
        <f t="shared" si="10"/>
        <v>47</v>
      </c>
      <c r="AM19" s="101">
        <f t="shared" si="10"/>
        <v>47</v>
      </c>
      <c r="AN19" s="101">
        <f t="shared" si="10"/>
        <v>29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-719712000</v>
      </c>
      <c r="R20" s="180">
        <f t="shared" si="11"/>
        <v>-1169532000</v>
      </c>
      <c r="S20" s="180">
        <f t="shared" si="11"/>
        <v>-1304478000</v>
      </c>
      <c r="T20" s="180">
        <f t="shared" si="11"/>
        <v>-1304478000</v>
      </c>
      <c r="U20" s="180">
        <f t="shared" si="11"/>
        <v>-1439424000</v>
      </c>
      <c r="V20" s="180">
        <f t="shared" si="11"/>
        <v>-1574370000</v>
      </c>
      <c r="W20" s="180">
        <f t="shared" si="11"/>
        <v>-1304478000</v>
      </c>
      <c r="X20" s="180">
        <f t="shared" si="11"/>
        <v>-1439424000</v>
      </c>
      <c r="Y20" s="180">
        <f t="shared" si="11"/>
        <v>-1169532000</v>
      </c>
      <c r="Z20" s="180">
        <f t="shared" si="11"/>
        <v>-1169532000</v>
      </c>
      <c r="AA20" s="180">
        <f t="shared" si="11"/>
        <v>-1169532000</v>
      </c>
      <c r="AB20" s="180">
        <f t="shared" si="11"/>
        <v>-719712000</v>
      </c>
      <c r="AC20" s="180">
        <f t="shared" si="11"/>
        <v>594500</v>
      </c>
      <c r="AD20" s="180">
        <f t="shared" si="11"/>
        <v>963500</v>
      </c>
      <c r="AE20" s="180">
        <f t="shared" si="11"/>
        <v>1086500</v>
      </c>
      <c r="AF20" s="180">
        <f t="shared" si="11"/>
        <v>1086500</v>
      </c>
      <c r="AG20" s="180">
        <f t="shared" si="11"/>
        <v>1189000</v>
      </c>
      <c r="AH20" s="180">
        <f t="shared" si="11"/>
        <v>1312000</v>
      </c>
      <c r="AI20" s="180">
        <f t="shared" si="11"/>
        <v>1086500</v>
      </c>
      <c r="AJ20" s="180">
        <f t="shared" si="11"/>
        <v>1189000</v>
      </c>
      <c r="AK20" s="180">
        <f t="shared" ref="AK20:BL20" si="12">AK19*AK47</f>
        <v>963500</v>
      </c>
      <c r="AL20" s="180">
        <f t="shared" si="12"/>
        <v>963500</v>
      </c>
      <c r="AM20" s="180">
        <f t="shared" si="12"/>
        <v>963500</v>
      </c>
      <c r="AN20" s="180">
        <f t="shared" si="12"/>
        <v>594500</v>
      </c>
      <c r="AO20" s="180" t="e">
        <f t="shared" si="12"/>
        <v>#VALUE!</v>
      </c>
      <c r="AP20" s="180" t="e">
        <f t="shared" si="12"/>
        <v>#VALUE!</v>
      </c>
      <c r="AQ20" s="180" t="e">
        <f t="shared" si="12"/>
        <v>#VALUE!</v>
      </c>
      <c r="AR20" s="180" t="e">
        <f t="shared" si="12"/>
        <v>#VALUE!</v>
      </c>
      <c r="AS20" s="180" t="e">
        <f t="shared" si="12"/>
        <v>#VALUE!</v>
      </c>
      <c r="AT20" s="180" t="e">
        <f t="shared" si="12"/>
        <v>#VALUE!</v>
      </c>
      <c r="AU20" s="180" t="e">
        <f t="shared" si="12"/>
        <v>#VALUE!</v>
      </c>
      <c r="AV20" s="180" t="e">
        <f t="shared" si="12"/>
        <v>#VALUE!</v>
      </c>
      <c r="AW20" s="180" t="e">
        <f t="shared" si="12"/>
        <v>#VALUE!</v>
      </c>
      <c r="AX20" s="180" t="e">
        <f t="shared" si="12"/>
        <v>#VALUE!</v>
      </c>
      <c r="AY20" s="180" t="e">
        <f t="shared" si="12"/>
        <v>#VALUE!</v>
      </c>
      <c r="AZ20" s="180" t="e">
        <f t="shared" si="12"/>
        <v>#VALUE!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-219912000</v>
      </c>
      <c r="R21" s="104">
        <f t="shared" si="13"/>
        <v>-357357000</v>
      </c>
      <c r="S21" s="104">
        <f t="shared" si="13"/>
        <v>-398590500</v>
      </c>
      <c r="T21" s="104">
        <f t="shared" si="13"/>
        <v>-398590500</v>
      </c>
      <c r="U21" s="104">
        <f t="shared" si="13"/>
        <v>-439824000</v>
      </c>
      <c r="V21" s="104">
        <f t="shared" si="13"/>
        <v>-481057500</v>
      </c>
      <c r="W21" s="104">
        <f t="shared" si="13"/>
        <v>-398590500</v>
      </c>
      <c r="X21" s="104">
        <f t="shared" si="13"/>
        <v>-439824000</v>
      </c>
      <c r="Y21" s="104">
        <f t="shared" si="13"/>
        <v>-357357000</v>
      </c>
      <c r="Z21" s="104">
        <f t="shared" si="13"/>
        <v>-357357000</v>
      </c>
      <c r="AA21" s="104">
        <f t="shared" si="13"/>
        <v>-357357000</v>
      </c>
      <c r="AB21" s="104">
        <f t="shared" si="13"/>
        <v>-219912000</v>
      </c>
      <c r="AC21" s="104">
        <f t="shared" si="13"/>
        <v>-179800</v>
      </c>
      <c r="AD21" s="104">
        <f t="shared" si="13"/>
        <v>-291400</v>
      </c>
      <c r="AE21" s="104">
        <f t="shared" si="13"/>
        <v>-328600</v>
      </c>
      <c r="AF21" s="104">
        <f t="shared" si="13"/>
        <v>-328600</v>
      </c>
      <c r="AG21" s="104">
        <f t="shared" si="13"/>
        <v>-359600</v>
      </c>
      <c r="AH21" s="104">
        <f t="shared" si="13"/>
        <v>-396800</v>
      </c>
      <c r="AI21" s="104">
        <f t="shared" si="13"/>
        <v>-328600</v>
      </c>
      <c r="AJ21" s="104">
        <f t="shared" si="13"/>
        <v>-359600</v>
      </c>
      <c r="AK21" s="104">
        <f t="shared" ref="AK21:BL21" si="14">AK19*AK59</f>
        <v>-291400</v>
      </c>
      <c r="AL21" s="104">
        <f t="shared" si="14"/>
        <v>-291400</v>
      </c>
      <c r="AM21" s="104">
        <f t="shared" si="14"/>
        <v>-291400</v>
      </c>
      <c r="AN21" s="104">
        <f t="shared" si="14"/>
        <v>-179800</v>
      </c>
      <c r="AO21" s="104" t="e">
        <f t="shared" si="14"/>
        <v>#VALUE!</v>
      </c>
      <c r="AP21" s="104" t="e">
        <f t="shared" si="14"/>
        <v>#VALUE!</v>
      </c>
      <c r="AQ21" s="104" t="e">
        <f t="shared" si="14"/>
        <v>#VALUE!</v>
      </c>
      <c r="AR21" s="104" t="e">
        <f t="shared" si="14"/>
        <v>#VALUE!</v>
      </c>
      <c r="AS21" s="104" t="e">
        <f t="shared" si="14"/>
        <v>#VALUE!</v>
      </c>
      <c r="AT21" s="104" t="e">
        <f t="shared" si="14"/>
        <v>#VALUE!</v>
      </c>
      <c r="AU21" s="104" t="e">
        <f t="shared" si="14"/>
        <v>#VALUE!</v>
      </c>
      <c r="AV21" s="104" t="e">
        <f t="shared" si="14"/>
        <v>#VALUE!</v>
      </c>
      <c r="AW21" s="104" t="e">
        <f t="shared" si="14"/>
        <v>#VALUE!</v>
      </c>
      <c r="AX21" s="104" t="e">
        <f t="shared" si="14"/>
        <v>#VALUE!</v>
      </c>
      <c r="AY21" s="104" t="e">
        <f t="shared" si="14"/>
        <v>#VALUE!</v>
      </c>
      <c r="AZ21" s="104" t="e">
        <f t="shared" si="14"/>
        <v>#VALUE!</v>
      </c>
      <c r="BA21" s="104">
        <f t="shared" si="14"/>
        <v>15791.7</v>
      </c>
      <c r="BB21" s="104">
        <f t="shared" si="14"/>
        <v>26319.500000000004</v>
      </c>
      <c r="BC21" s="104">
        <f t="shared" si="14"/>
        <v>26319.5</v>
      </c>
      <c r="BD21" s="104">
        <f t="shared" si="14"/>
        <v>26319.5</v>
      </c>
      <c r="BE21" s="104">
        <f t="shared" si="14"/>
        <v>31583.4</v>
      </c>
      <c r="BF21" s="104">
        <f t="shared" si="14"/>
        <v>36847.299999999996</v>
      </c>
      <c r="BG21" s="104">
        <f t="shared" si="14"/>
        <v>26319.5</v>
      </c>
      <c r="BH21" s="104">
        <f t="shared" si="14"/>
        <v>31583.4</v>
      </c>
      <c r="BI21" s="104">
        <f t="shared" si="14"/>
        <v>26319.500000000004</v>
      </c>
      <c r="BJ21" s="104">
        <f t="shared" si="14"/>
        <v>26319.500000000004</v>
      </c>
      <c r="BK21" s="104">
        <f t="shared" si="14"/>
        <v>26319.500000000004</v>
      </c>
      <c r="BL21" s="104">
        <f t="shared" si="14"/>
        <v>15791.7</v>
      </c>
    </row>
    <row r="22" spans="2:66" x14ac:dyDescent="0.15">
      <c r="B22" s="47" t="s">
        <v>659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0</v>
      </c>
      <c r="R22" s="63">
        <f t="shared" si="15"/>
        <v>0</v>
      </c>
      <c r="S22" s="63">
        <f t="shared" si="15"/>
        <v>0</v>
      </c>
      <c r="T22" s="63">
        <f t="shared" si="15"/>
        <v>0</v>
      </c>
      <c r="U22" s="63">
        <f t="shared" si="15"/>
        <v>0</v>
      </c>
      <c r="V22" s="63">
        <f t="shared" si="15"/>
        <v>0</v>
      </c>
      <c r="W22" s="63">
        <f t="shared" si="15"/>
        <v>0</v>
      </c>
      <c r="X22" s="63">
        <f t="shared" si="15"/>
        <v>0</v>
      </c>
      <c r="Y22" s="63">
        <f t="shared" si="15"/>
        <v>0</v>
      </c>
      <c r="Z22" s="63">
        <f t="shared" si="15"/>
        <v>0</v>
      </c>
      <c r="AA22" s="63">
        <f t="shared" si="15"/>
        <v>0</v>
      </c>
      <c r="AB22" s="63">
        <f t="shared" si="15"/>
        <v>0</v>
      </c>
      <c r="AC22" s="63">
        <f t="shared" si="15"/>
        <v>-836258141.29999995</v>
      </c>
      <c r="AD22" s="63">
        <f t="shared" si="15"/>
        <v>-1358922095.9000001</v>
      </c>
      <c r="AE22" s="63">
        <f t="shared" si="15"/>
        <v>-1515708724.0999999</v>
      </c>
      <c r="AF22" s="63">
        <f t="shared" si="15"/>
        <v>-1515645934.0999999</v>
      </c>
      <c r="AG22" s="63">
        <f t="shared" si="15"/>
        <v>-1672432562.5999999</v>
      </c>
      <c r="AH22" s="63">
        <f t="shared" si="15"/>
        <v>-1829198260.8</v>
      </c>
      <c r="AI22" s="63">
        <f t="shared" si="15"/>
        <v>-1515645934.0999999</v>
      </c>
      <c r="AJ22" s="63">
        <f t="shared" si="15"/>
        <v>-1672432562.5999999</v>
      </c>
      <c r="AK22" s="63">
        <f t="shared" ref="AK22:BL22" si="16">AK75</f>
        <v>-1358859305.9000001</v>
      </c>
      <c r="AL22" s="63">
        <f t="shared" si="16"/>
        <v>-1358859305.9000001</v>
      </c>
      <c r="AM22" s="63">
        <f t="shared" si="16"/>
        <v>-1358859305.9000001</v>
      </c>
      <c r="AN22" s="63">
        <f t="shared" si="16"/>
        <v>-836237211.29999995</v>
      </c>
      <c r="AO22" s="63">
        <f t="shared" si="16"/>
        <v>-1396115</v>
      </c>
      <c r="AP22" s="63">
        <f t="shared" si="16"/>
        <v>-2268595</v>
      </c>
      <c r="AQ22" s="63">
        <f t="shared" si="16"/>
        <v>-2530395</v>
      </c>
      <c r="AR22" s="63">
        <f t="shared" si="16"/>
        <v>-2530290</v>
      </c>
      <c r="AS22" s="63">
        <f t="shared" si="16"/>
        <v>-2792090</v>
      </c>
      <c r="AT22" s="63">
        <f t="shared" si="16"/>
        <v>-3053855</v>
      </c>
      <c r="AU22" s="63">
        <f t="shared" si="16"/>
        <v>-2530290</v>
      </c>
      <c r="AV22" s="63">
        <f t="shared" si="16"/>
        <v>-2792090</v>
      </c>
      <c r="AW22" s="63">
        <f t="shared" si="16"/>
        <v>-2268490</v>
      </c>
      <c r="AX22" s="63">
        <f t="shared" si="16"/>
        <v>-2268490</v>
      </c>
      <c r="AY22" s="63">
        <f t="shared" si="16"/>
        <v>-2268490</v>
      </c>
      <c r="AZ22" s="63">
        <f t="shared" si="16"/>
        <v>-1396080</v>
      </c>
      <c r="BA22" s="63">
        <f t="shared" si="16"/>
        <v>-1397165</v>
      </c>
      <c r="BB22" s="63">
        <f t="shared" si="16"/>
        <v>-2270345</v>
      </c>
      <c r="BC22" s="63">
        <f t="shared" si="16"/>
        <v>-2532495</v>
      </c>
      <c r="BD22" s="63">
        <f t="shared" si="16"/>
        <v>-2532390</v>
      </c>
      <c r="BE22" s="63">
        <f t="shared" si="16"/>
        <v>-2794190</v>
      </c>
      <c r="BF22" s="63">
        <f t="shared" si="16"/>
        <v>-3055955</v>
      </c>
      <c r="BG22" s="63">
        <f t="shared" si="16"/>
        <v>-2532390</v>
      </c>
      <c r="BH22" s="63">
        <f t="shared" si="16"/>
        <v>-2794190</v>
      </c>
      <c r="BI22" s="63">
        <f t="shared" si="16"/>
        <v>-2270240</v>
      </c>
      <c r="BJ22" s="63">
        <f t="shared" si="16"/>
        <v>-2270240</v>
      </c>
      <c r="BK22" s="63">
        <f t="shared" si="16"/>
        <v>-2270240</v>
      </c>
      <c r="BL22" s="63">
        <f t="shared" si="16"/>
        <v>-1397130</v>
      </c>
      <c r="BN22" s="104">
        <f>BL20+BL22</f>
        <v>-1377555</v>
      </c>
    </row>
    <row r="23" spans="2:66" x14ac:dyDescent="0.15">
      <c r="B23" s="47" t="s">
        <v>661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-219912000</v>
      </c>
      <c r="R23" s="63">
        <f t="shared" si="17"/>
        <v>-357357000</v>
      </c>
      <c r="S23" s="63">
        <f t="shared" si="17"/>
        <v>-398590500</v>
      </c>
      <c r="T23" s="63">
        <f t="shared" si="17"/>
        <v>-398590500</v>
      </c>
      <c r="U23" s="63">
        <f t="shared" si="17"/>
        <v>-439824000</v>
      </c>
      <c r="V23" s="63">
        <f t="shared" si="17"/>
        <v>-481057500</v>
      </c>
      <c r="W23" s="63">
        <f t="shared" si="17"/>
        <v>-398590500</v>
      </c>
      <c r="X23" s="63">
        <f t="shared" si="17"/>
        <v>-439824000</v>
      </c>
      <c r="Y23" s="63">
        <f t="shared" si="17"/>
        <v>-357357000</v>
      </c>
      <c r="Z23" s="63">
        <f t="shared" si="17"/>
        <v>-357357000</v>
      </c>
      <c r="AA23" s="63">
        <f t="shared" si="17"/>
        <v>-357357000</v>
      </c>
      <c r="AB23" s="63">
        <f t="shared" si="17"/>
        <v>-219912000</v>
      </c>
      <c r="AC23" s="63">
        <f t="shared" si="17"/>
        <v>-836437941.29999995</v>
      </c>
      <c r="AD23" s="63">
        <f t="shared" si="17"/>
        <v>-1359213495.9000001</v>
      </c>
      <c r="AE23" s="63">
        <f t="shared" si="17"/>
        <v>-1516037324.0999999</v>
      </c>
      <c r="AF23" s="63">
        <f t="shared" si="17"/>
        <v>-1515974534.0999999</v>
      </c>
      <c r="AG23" s="63">
        <f t="shared" si="17"/>
        <v>-1672792162.5999999</v>
      </c>
      <c r="AH23" s="63">
        <f t="shared" si="17"/>
        <v>-1829595060.8</v>
      </c>
      <c r="AI23" s="63">
        <f t="shared" si="17"/>
        <v>-1515974534.0999999</v>
      </c>
      <c r="AJ23" s="63">
        <f t="shared" si="17"/>
        <v>-1672792162.5999999</v>
      </c>
      <c r="AK23" s="63">
        <f t="shared" si="17"/>
        <v>-1359150705.9000001</v>
      </c>
      <c r="AL23" s="63">
        <f t="shared" si="17"/>
        <v>-1359150705.9000001</v>
      </c>
      <c r="AM23" s="63">
        <f t="shared" si="17"/>
        <v>-1359150705.9000001</v>
      </c>
      <c r="AN23" s="63">
        <f t="shared" si="17"/>
        <v>-836417011.29999995</v>
      </c>
      <c r="AO23" s="63" t="e">
        <f t="shared" si="17"/>
        <v>#VALUE!</v>
      </c>
      <c r="AP23" s="63" t="e">
        <f t="shared" si="17"/>
        <v>#VALUE!</v>
      </c>
      <c r="AQ23" s="63" t="e">
        <f t="shared" si="17"/>
        <v>#VALUE!</v>
      </c>
      <c r="AR23" s="63" t="e">
        <f t="shared" si="17"/>
        <v>#VALUE!</v>
      </c>
      <c r="AS23" s="63" t="e">
        <f t="shared" si="17"/>
        <v>#VALUE!</v>
      </c>
      <c r="AT23" s="63" t="e">
        <f t="shared" si="17"/>
        <v>#VALUE!</v>
      </c>
      <c r="AU23" s="63" t="e">
        <f t="shared" si="17"/>
        <v>#VALUE!</v>
      </c>
      <c r="AV23" s="63" t="e">
        <f t="shared" si="17"/>
        <v>#VALUE!</v>
      </c>
      <c r="AW23" s="63" t="e">
        <f t="shared" si="17"/>
        <v>#VALUE!</v>
      </c>
      <c r="AX23" s="63" t="e">
        <f t="shared" si="17"/>
        <v>#VALUE!</v>
      </c>
      <c r="AY23" s="63" t="e">
        <f t="shared" si="17"/>
        <v>#VALUE!</v>
      </c>
      <c r="AZ23" s="63" t="e">
        <f t="shared" si="17"/>
        <v>#VALUE!</v>
      </c>
      <c r="BA23" s="63">
        <f t="shared" si="17"/>
        <v>-1381373.3</v>
      </c>
      <c r="BB23" s="63">
        <f t="shared" si="17"/>
        <v>-2244025.5</v>
      </c>
      <c r="BC23" s="63">
        <f t="shared" si="17"/>
        <v>-2506175.5</v>
      </c>
      <c r="BD23" s="63">
        <f t="shared" si="17"/>
        <v>-2506070.5</v>
      </c>
      <c r="BE23" s="63">
        <f t="shared" si="17"/>
        <v>-2762606.6</v>
      </c>
      <c r="BF23" s="63">
        <f t="shared" si="17"/>
        <v>-3019107.7</v>
      </c>
      <c r="BG23" s="63">
        <f t="shared" si="17"/>
        <v>-2506070.5</v>
      </c>
      <c r="BH23" s="63">
        <f t="shared" si="17"/>
        <v>-2762606.6</v>
      </c>
      <c r="BI23" s="63">
        <f t="shared" si="17"/>
        <v>-2243920.5</v>
      </c>
      <c r="BJ23" s="63">
        <f t="shared" si="17"/>
        <v>-2243920.5</v>
      </c>
      <c r="BK23" s="63">
        <f t="shared" si="17"/>
        <v>-2243920.5</v>
      </c>
      <c r="BL23" s="63">
        <f t="shared" si="17"/>
        <v>-1381338.3</v>
      </c>
      <c r="BN23" s="104">
        <f>BL21+BL22</f>
        <v>-1381338.3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</v>
      </c>
      <c r="R24" s="96">
        <f t="shared" si="18"/>
        <v>0</v>
      </c>
      <c r="S24" s="96">
        <f t="shared" si="18"/>
        <v>0</v>
      </c>
      <c r="T24" s="96">
        <f t="shared" si="18"/>
        <v>0</v>
      </c>
      <c r="U24" s="96">
        <f t="shared" si="18"/>
        <v>0</v>
      </c>
      <c r="V24" s="96">
        <f t="shared" si="18"/>
        <v>0</v>
      </c>
      <c r="W24" s="96">
        <f t="shared" si="18"/>
        <v>0</v>
      </c>
      <c r="X24" s="96">
        <f t="shared" si="18"/>
        <v>0</v>
      </c>
      <c r="Y24" s="96">
        <f t="shared" si="18"/>
        <v>0</v>
      </c>
      <c r="Z24" s="96">
        <f t="shared" si="18"/>
        <v>0</v>
      </c>
      <c r="AA24" s="96">
        <f t="shared" si="18"/>
        <v>0</v>
      </c>
      <c r="AB24" s="96">
        <f t="shared" si="18"/>
        <v>0</v>
      </c>
      <c r="AC24" s="96">
        <f t="shared" si="18"/>
        <v>0</v>
      </c>
      <c r="AD24" s="96">
        <f t="shared" si="18"/>
        <v>0</v>
      </c>
      <c r="AE24" s="96">
        <f t="shared" si="18"/>
        <v>0</v>
      </c>
      <c r="AF24" s="96">
        <f t="shared" si="18"/>
        <v>0</v>
      </c>
      <c r="AG24" s="96">
        <f t="shared" si="18"/>
        <v>0</v>
      </c>
      <c r="AH24" s="96">
        <f t="shared" si="18"/>
        <v>0</v>
      </c>
      <c r="AI24" s="96">
        <f t="shared" si="18"/>
        <v>0</v>
      </c>
      <c r="AJ24" s="96">
        <f t="shared" si="18"/>
        <v>0</v>
      </c>
      <c r="AK24" s="96">
        <f t="shared" si="18"/>
        <v>0</v>
      </c>
      <c r="AL24" s="96">
        <f t="shared" si="18"/>
        <v>0</v>
      </c>
      <c r="AM24" s="96">
        <f t="shared" si="18"/>
        <v>0</v>
      </c>
      <c r="AN24" s="96">
        <f t="shared" si="18"/>
        <v>0</v>
      </c>
      <c r="AO24" s="96" t="e">
        <f t="shared" si="18"/>
        <v>#VALUE!</v>
      </c>
      <c r="AP24" s="96" t="e">
        <f t="shared" si="18"/>
        <v>#VALUE!</v>
      </c>
      <c r="AQ24" s="96" t="e">
        <f t="shared" si="18"/>
        <v>#VALUE!</v>
      </c>
      <c r="AR24" s="96" t="e">
        <f t="shared" si="18"/>
        <v>#VALUE!</v>
      </c>
      <c r="AS24" s="96" t="e">
        <f t="shared" si="18"/>
        <v>#VALUE!</v>
      </c>
      <c r="AT24" s="96" t="e">
        <f t="shared" si="18"/>
        <v>#VALUE!</v>
      </c>
      <c r="AU24" s="96" t="e">
        <f t="shared" si="18"/>
        <v>#VALUE!</v>
      </c>
      <c r="AV24" s="96" t="e">
        <f t="shared" si="18"/>
        <v>#VALUE!</v>
      </c>
      <c r="AW24" s="96" t="e">
        <f t="shared" si="18"/>
        <v>#VALUE!</v>
      </c>
      <c r="AX24" s="96" t="e">
        <f t="shared" si="18"/>
        <v>#VALUE!</v>
      </c>
      <c r="AY24" s="96" t="e">
        <f t="shared" si="18"/>
        <v>#VALUE!</v>
      </c>
      <c r="AZ24" s="96" t="e">
        <f t="shared" si="18"/>
        <v>#VALUE!</v>
      </c>
      <c r="BA24" s="96">
        <f t="shared" si="18"/>
        <v>0</v>
      </c>
      <c r="BB24" s="96">
        <f t="shared" si="18"/>
        <v>0</v>
      </c>
      <c r="BC24" s="96">
        <f t="shared" si="18"/>
        <v>0</v>
      </c>
      <c r="BD24" s="96">
        <f t="shared" si="18"/>
        <v>0</v>
      </c>
      <c r="BE24" s="96">
        <f t="shared" si="18"/>
        <v>0</v>
      </c>
      <c r="BF24" s="96">
        <f t="shared" si="18"/>
        <v>0</v>
      </c>
      <c r="BG24" s="96">
        <f t="shared" si="18"/>
        <v>0</v>
      </c>
      <c r="BH24" s="96">
        <f t="shared" si="18"/>
        <v>0</v>
      </c>
      <c r="BI24" s="96">
        <f t="shared" si="18"/>
        <v>0</v>
      </c>
      <c r="BJ24" s="96">
        <f t="shared" si="18"/>
        <v>0</v>
      </c>
      <c r="BK24" s="96">
        <f t="shared" si="18"/>
        <v>0</v>
      </c>
      <c r="BL24" s="96">
        <f t="shared" si="18"/>
        <v>0</v>
      </c>
      <c r="BN24" s="178">
        <f>BN23/BN22</f>
        <v>1.002746387621547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40000</v>
      </c>
      <c r="R27" s="101">
        <f t="shared" si="19"/>
        <v>65000</v>
      </c>
      <c r="S27" s="101">
        <f t="shared" si="19"/>
        <v>72500</v>
      </c>
      <c r="T27" s="101">
        <f t="shared" si="19"/>
        <v>72500</v>
      </c>
      <c r="U27" s="101">
        <f t="shared" si="19"/>
        <v>80000</v>
      </c>
      <c r="V27" s="101">
        <f t="shared" si="19"/>
        <v>87500</v>
      </c>
      <c r="W27" s="101">
        <f t="shared" si="19"/>
        <v>72500</v>
      </c>
      <c r="X27" s="101">
        <f t="shared" si="19"/>
        <v>80000</v>
      </c>
      <c r="Y27" s="101">
        <f t="shared" si="19"/>
        <v>65000</v>
      </c>
      <c r="Z27" s="101">
        <f t="shared" si="19"/>
        <v>65000</v>
      </c>
      <c r="AA27" s="101">
        <f t="shared" si="19"/>
        <v>65000</v>
      </c>
      <c r="AB27" s="101">
        <f t="shared" si="19"/>
        <v>40000</v>
      </c>
      <c r="AC27" s="101">
        <f t="shared" si="19"/>
        <v>0</v>
      </c>
      <c r="AD27" s="101">
        <f t="shared" si="19"/>
        <v>0</v>
      </c>
      <c r="AE27" s="101">
        <f t="shared" si="19"/>
        <v>0</v>
      </c>
      <c r="AF27" s="101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ref="AK27:BL27" si="20">AK67</f>
        <v>0</v>
      </c>
      <c r="AL27" s="101">
        <f t="shared" si="20"/>
        <v>0</v>
      </c>
      <c r="AM27" s="101">
        <f t="shared" si="20"/>
        <v>0</v>
      </c>
      <c r="AN27" s="101">
        <f t="shared" si="20"/>
        <v>0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720000000</v>
      </c>
      <c r="R28" s="180">
        <f t="shared" si="21"/>
        <v>1170000000</v>
      </c>
      <c r="S28" s="180">
        <f t="shared" si="21"/>
        <v>1305000000</v>
      </c>
      <c r="T28" s="180">
        <f t="shared" si="21"/>
        <v>1305000000</v>
      </c>
      <c r="U28" s="180">
        <f t="shared" si="21"/>
        <v>1440000000</v>
      </c>
      <c r="V28" s="180">
        <f t="shared" si="21"/>
        <v>1575000000</v>
      </c>
      <c r="W28" s="180">
        <f t="shared" si="21"/>
        <v>1305000000</v>
      </c>
      <c r="X28" s="180">
        <f t="shared" si="21"/>
        <v>1440000000</v>
      </c>
      <c r="Y28" s="180">
        <f t="shared" si="21"/>
        <v>1170000000</v>
      </c>
      <c r="Z28" s="180">
        <f t="shared" si="21"/>
        <v>1170000000</v>
      </c>
      <c r="AA28" s="180">
        <f t="shared" si="21"/>
        <v>1170000000</v>
      </c>
      <c r="AB28" s="180">
        <f t="shared" si="21"/>
        <v>720000000</v>
      </c>
      <c r="AC28" s="180">
        <f t="shared" si="21"/>
        <v>0</v>
      </c>
      <c r="AD28" s="180">
        <f t="shared" si="21"/>
        <v>0</v>
      </c>
      <c r="AE28" s="180">
        <f t="shared" si="21"/>
        <v>0</v>
      </c>
      <c r="AF28" s="180">
        <f t="shared" si="21"/>
        <v>0</v>
      </c>
      <c r="AG28" s="180">
        <f t="shared" si="21"/>
        <v>0</v>
      </c>
      <c r="AH28" s="180">
        <f t="shared" si="21"/>
        <v>0</v>
      </c>
      <c r="AI28" s="180">
        <f t="shared" si="21"/>
        <v>0</v>
      </c>
      <c r="AJ28" s="180">
        <f t="shared" si="21"/>
        <v>0</v>
      </c>
      <c r="AK28" s="180">
        <f t="shared" ref="AK28:BL28" si="22">AK27*AK47</f>
        <v>0</v>
      </c>
      <c r="AL28" s="180">
        <f t="shared" si="22"/>
        <v>0</v>
      </c>
      <c r="AM28" s="180">
        <f t="shared" si="22"/>
        <v>0</v>
      </c>
      <c r="AN28" s="180">
        <f t="shared" si="22"/>
        <v>0</v>
      </c>
      <c r="AO28" s="180" t="e">
        <f t="shared" si="22"/>
        <v>#VALUE!</v>
      </c>
      <c r="AP28" s="180" t="e">
        <f t="shared" si="22"/>
        <v>#VALUE!</v>
      </c>
      <c r="AQ28" s="180" t="e">
        <f t="shared" si="22"/>
        <v>#VALUE!</v>
      </c>
      <c r="AR28" s="180" t="e">
        <f t="shared" si="22"/>
        <v>#VALUE!</v>
      </c>
      <c r="AS28" s="180" t="e">
        <f t="shared" si="22"/>
        <v>#VALUE!</v>
      </c>
      <c r="AT28" s="180" t="e">
        <f t="shared" si="22"/>
        <v>#VALUE!</v>
      </c>
      <c r="AU28" s="180" t="e">
        <f t="shared" si="22"/>
        <v>#VALUE!</v>
      </c>
      <c r="AV28" s="180" t="e">
        <f t="shared" si="22"/>
        <v>#VALUE!</v>
      </c>
      <c r="AW28" s="180" t="e">
        <f t="shared" si="22"/>
        <v>#VALUE!</v>
      </c>
      <c r="AX28" s="180" t="e">
        <f t="shared" si="22"/>
        <v>#VALUE!</v>
      </c>
      <c r="AY28" s="180" t="e">
        <f t="shared" si="22"/>
        <v>#VALUE!</v>
      </c>
      <c r="AZ28" s="180" t="e">
        <f t="shared" si="22"/>
        <v>#VALUE!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220000000</v>
      </c>
      <c r="R29" s="63">
        <f t="shared" si="23"/>
        <v>357500000</v>
      </c>
      <c r="S29" s="63">
        <f t="shared" si="23"/>
        <v>398750000</v>
      </c>
      <c r="T29" s="63">
        <f t="shared" si="23"/>
        <v>398750000</v>
      </c>
      <c r="U29" s="63">
        <f t="shared" si="23"/>
        <v>440000000</v>
      </c>
      <c r="V29" s="63">
        <f t="shared" si="23"/>
        <v>481250000</v>
      </c>
      <c r="W29" s="63">
        <f t="shared" si="23"/>
        <v>398750000</v>
      </c>
      <c r="X29" s="63">
        <f t="shared" si="23"/>
        <v>440000000</v>
      </c>
      <c r="Y29" s="63">
        <f t="shared" si="23"/>
        <v>357500000</v>
      </c>
      <c r="Z29" s="63">
        <f t="shared" si="23"/>
        <v>357500000</v>
      </c>
      <c r="AA29" s="63">
        <f t="shared" si="23"/>
        <v>357500000</v>
      </c>
      <c r="AB29" s="63">
        <f t="shared" si="23"/>
        <v>220000000</v>
      </c>
      <c r="AC29" s="63">
        <f t="shared" si="23"/>
        <v>0</v>
      </c>
      <c r="AD29" s="63">
        <f t="shared" si="23"/>
        <v>0</v>
      </c>
      <c r="AE29" s="63">
        <f t="shared" si="23"/>
        <v>0</v>
      </c>
      <c r="AF29" s="63">
        <f t="shared" si="23"/>
        <v>0</v>
      </c>
      <c r="AG29" s="63">
        <f t="shared" si="23"/>
        <v>0</v>
      </c>
      <c r="AH29" s="63">
        <f t="shared" si="23"/>
        <v>0</v>
      </c>
      <c r="AI29" s="63">
        <f t="shared" si="23"/>
        <v>0</v>
      </c>
      <c r="AJ29" s="63">
        <f t="shared" si="23"/>
        <v>0</v>
      </c>
      <c r="AK29" s="63">
        <f t="shared" ref="AK29:BL29" si="24">AK27*AK59</f>
        <v>0</v>
      </c>
      <c r="AL29" s="63">
        <f t="shared" si="24"/>
        <v>0</v>
      </c>
      <c r="AM29" s="63">
        <f t="shared" si="24"/>
        <v>0</v>
      </c>
      <c r="AN29" s="63">
        <f t="shared" si="24"/>
        <v>0</v>
      </c>
      <c r="AO29" s="63" t="e">
        <f t="shared" si="24"/>
        <v>#VALUE!</v>
      </c>
      <c r="AP29" s="63" t="e">
        <f t="shared" si="24"/>
        <v>#VALUE!</v>
      </c>
      <c r="AQ29" s="63" t="e">
        <f t="shared" si="24"/>
        <v>#VALUE!</v>
      </c>
      <c r="AR29" s="63" t="e">
        <f t="shared" si="24"/>
        <v>#VALUE!</v>
      </c>
      <c r="AS29" s="63" t="e">
        <f t="shared" si="24"/>
        <v>#VALUE!</v>
      </c>
      <c r="AT29" s="63" t="e">
        <f t="shared" si="24"/>
        <v>#VALUE!</v>
      </c>
      <c r="AU29" s="63" t="e">
        <f t="shared" si="24"/>
        <v>#VALUE!</v>
      </c>
      <c r="AV29" s="63" t="e">
        <f t="shared" si="24"/>
        <v>#VALUE!</v>
      </c>
      <c r="AW29" s="63" t="e">
        <f t="shared" si="24"/>
        <v>#VALUE!</v>
      </c>
      <c r="AX29" s="63" t="e">
        <f t="shared" si="24"/>
        <v>#VALUE!</v>
      </c>
      <c r="AY29" s="63" t="e">
        <f t="shared" si="24"/>
        <v>#VALUE!</v>
      </c>
      <c r="AZ29" s="63" t="e">
        <f t="shared" si="24"/>
        <v>#VALUE!</v>
      </c>
      <c r="BA29" s="63">
        <f t="shared" si="24"/>
        <v>157917.00000000003</v>
      </c>
      <c r="BB29" s="63">
        <f t="shared" si="24"/>
        <v>252667.2</v>
      </c>
      <c r="BC29" s="63">
        <f t="shared" si="24"/>
        <v>284250.59999999998</v>
      </c>
      <c r="BD29" s="63">
        <f t="shared" si="24"/>
        <v>284250.59999999998</v>
      </c>
      <c r="BE29" s="63">
        <f t="shared" si="24"/>
        <v>315834.00000000006</v>
      </c>
      <c r="BF29" s="63">
        <f t="shared" si="24"/>
        <v>342153.5</v>
      </c>
      <c r="BG29" s="63">
        <f t="shared" si="24"/>
        <v>284250.59999999998</v>
      </c>
      <c r="BH29" s="63">
        <f t="shared" si="24"/>
        <v>315834.00000000006</v>
      </c>
      <c r="BI29" s="63">
        <f t="shared" si="24"/>
        <v>252667.2</v>
      </c>
      <c r="BJ29" s="63">
        <f t="shared" si="24"/>
        <v>252667.2</v>
      </c>
      <c r="BK29" s="63">
        <f t="shared" si="24"/>
        <v>252667.2</v>
      </c>
      <c r="BL29" s="63">
        <f t="shared" si="24"/>
        <v>157917.00000000003</v>
      </c>
      <c r="BN29" s="104">
        <f>BL28+BL30</f>
        <v>8307840</v>
      </c>
    </row>
    <row r="30" spans="2:66" x14ac:dyDescent="0.15">
      <c r="B30" s="47" t="s">
        <v>666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0</v>
      </c>
      <c r="R30" s="63">
        <f t="shared" si="25"/>
        <v>0</v>
      </c>
      <c r="S30" s="63">
        <f t="shared" si="25"/>
        <v>0</v>
      </c>
      <c r="T30" s="63">
        <f t="shared" si="25"/>
        <v>0</v>
      </c>
      <c r="U30" s="63">
        <f t="shared" si="25"/>
        <v>0</v>
      </c>
      <c r="V30" s="63">
        <f t="shared" si="25"/>
        <v>0</v>
      </c>
      <c r="W30" s="63">
        <f t="shared" si="25"/>
        <v>0</v>
      </c>
      <c r="X30" s="63">
        <f t="shared" si="25"/>
        <v>0</v>
      </c>
      <c r="Y30" s="63">
        <f t="shared" si="25"/>
        <v>0</v>
      </c>
      <c r="Z30" s="63">
        <f t="shared" si="25"/>
        <v>0</v>
      </c>
      <c r="AA30" s="63">
        <f t="shared" si="25"/>
        <v>0</v>
      </c>
      <c r="AB30" s="63">
        <f t="shared" si="25"/>
        <v>0</v>
      </c>
      <c r="AC30" s="63">
        <f t="shared" si="25"/>
        <v>0</v>
      </c>
      <c r="AD30" s="63">
        <f t="shared" si="25"/>
        <v>0</v>
      </c>
      <c r="AE30" s="63">
        <f t="shared" si="25"/>
        <v>0</v>
      </c>
      <c r="AF30" s="63">
        <f t="shared" si="25"/>
        <v>0</v>
      </c>
      <c r="AG30" s="63">
        <f t="shared" si="25"/>
        <v>0</v>
      </c>
      <c r="AH30" s="63">
        <f t="shared" si="25"/>
        <v>0</v>
      </c>
      <c r="AI30" s="63">
        <f t="shared" si="25"/>
        <v>0</v>
      </c>
      <c r="AJ30" s="63">
        <f t="shared" si="25"/>
        <v>0</v>
      </c>
      <c r="AK30" s="63">
        <f t="shared" ref="AK30:BL30" si="26">AK80</f>
        <v>0</v>
      </c>
      <c r="AL30" s="63">
        <f t="shared" si="26"/>
        <v>0</v>
      </c>
      <c r="AM30" s="63">
        <f t="shared" si="26"/>
        <v>0</v>
      </c>
      <c r="AN30" s="63">
        <f t="shared" si="26"/>
        <v>0</v>
      </c>
      <c r="AO30" s="63">
        <f t="shared" si="26"/>
        <v>9006250</v>
      </c>
      <c r="AP30" s="63">
        <f t="shared" si="26"/>
        <v>14635000</v>
      </c>
      <c r="AQ30" s="63">
        <f t="shared" si="26"/>
        <v>16323750</v>
      </c>
      <c r="AR30" s="63">
        <f t="shared" si="26"/>
        <v>16324200</v>
      </c>
      <c r="AS30" s="63">
        <f t="shared" si="26"/>
        <v>18012950</v>
      </c>
      <c r="AT30" s="63">
        <f t="shared" si="26"/>
        <v>19701700</v>
      </c>
      <c r="AU30" s="63">
        <f t="shared" si="26"/>
        <v>16324200</v>
      </c>
      <c r="AV30" s="63">
        <f t="shared" si="26"/>
        <v>18012950</v>
      </c>
      <c r="AW30" s="63">
        <f t="shared" si="26"/>
        <v>14635225</v>
      </c>
      <c r="AX30" s="63">
        <f t="shared" si="26"/>
        <v>14635225</v>
      </c>
      <c r="AY30" s="63">
        <f t="shared" si="26"/>
        <v>14635225</v>
      </c>
      <c r="AZ30" s="63">
        <f t="shared" si="26"/>
        <v>9006475</v>
      </c>
      <c r="BA30" s="63">
        <f t="shared" si="26"/>
        <v>8111887.5</v>
      </c>
      <c r="BB30" s="63">
        <f t="shared" si="26"/>
        <v>13181520</v>
      </c>
      <c r="BC30" s="63">
        <f t="shared" si="26"/>
        <v>14702647.5</v>
      </c>
      <c r="BD30" s="63">
        <f t="shared" si="26"/>
        <v>14703052.5</v>
      </c>
      <c r="BE30" s="63">
        <f t="shared" si="26"/>
        <v>16224180</v>
      </c>
      <c r="BF30" s="63">
        <f t="shared" si="26"/>
        <v>17745080</v>
      </c>
      <c r="BG30" s="63">
        <f t="shared" si="26"/>
        <v>14703052.5</v>
      </c>
      <c r="BH30" s="63">
        <f t="shared" si="26"/>
        <v>16224180</v>
      </c>
      <c r="BI30" s="63">
        <f t="shared" si="26"/>
        <v>13181722.5</v>
      </c>
      <c r="BJ30" s="63">
        <f t="shared" si="26"/>
        <v>13181722.5</v>
      </c>
      <c r="BK30" s="63">
        <f t="shared" si="26"/>
        <v>13181722.5</v>
      </c>
      <c r="BL30" s="63">
        <f t="shared" si="26"/>
        <v>8112090</v>
      </c>
      <c r="BN30" s="104">
        <f>BL29+BL30</f>
        <v>8270007</v>
      </c>
    </row>
    <row r="31" spans="2:66" x14ac:dyDescent="0.15">
      <c r="B31" s="47" t="s">
        <v>661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220000000</v>
      </c>
      <c r="R31" s="63">
        <f t="shared" si="27"/>
        <v>357500000</v>
      </c>
      <c r="S31" s="63">
        <f t="shared" si="27"/>
        <v>398750000</v>
      </c>
      <c r="T31" s="63">
        <f t="shared" si="27"/>
        <v>398750000</v>
      </c>
      <c r="U31" s="63">
        <f t="shared" si="27"/>
        <v>440000000</v>
      </c>
      <c r="V31" s="63">
        <f t="shared" si="27"/>
        <v>481250000</v>
      </c>
      <c r="W31" s="63">
        <f t="shared" si="27"/>
        <v>398750000</v>
      </c>
      <c r="X31" s="63">
        <f t="shared" si="27"/>
        <v>440000000</v>
      </c>
      <c r="Y31" s="63">
        <f t="shared" si="27"/>
        <v>357500000</v>
      </c>
      <c r="Z31" s="63">
        <f t="shared" si="27"/>
        <v>357500000</v>
      </c>
      <c r="AA31" s="63">
        <f t="shared" si="27"/>
        <v>357500000</v>
      </c>
      <c r="AB31" s="63">
        <f t="shared" si="27"/>
        <v>220000000</v>
      </c>
      <c r="AC31" s="63">
        <f t="shared" si="27"/>
        <v>0</v>
      </c>
      <c r="AD31" s="63">
        <f t="shared" si="27"/>
        <v>0</v>
      </c>
      <c r="AE31" s="63">
        <f t="shared" si="27"/>
        <v>0</v>
      </c>
      <c r="AF31" s="63">
        <f t="shared" si="27"/>
        <v>0</v>
      </c>
      <c r="AG31" s="63">
        <f t="shared" si="27"/>
        <v>0</v>
      </c>
      <c r="AH31" s="63">
        <f t="shared" si="27"/>
        <v>0</v>
      </c>
      <c r="AI31" s="63">
        <f t="shared" si="27"/>
        <v>0</v>
      </c>
      <c r="AJ31" s="63">
        <f t="shared" si="27"/>
        <v>0</v>
      </c>
      <c r="AK31" s="63">
        <f t="shared" si="27"/>
        <v>0</v>
      </c>
      <c r="AL31" s="63">
        <f t="shared" si="27"/>
        <v>0</v>
      </c>
      <c r="AM31" s="63">
        <f t="shared" si="27"/>
        <v>0</v>
      </c>
      <c r="AN31" s="63">
        <f t="shared" si="27"/>
        <v>0</v>
      </c>
      <c r="AO31" s="63" t="e">
        <f t="shared" si="27"/>
        <v>#VALUE!</v>
      </c>
      <c r="AP31" s="63" t="e">
        <f t="shared" si="27"/>
        <v>#VALUE!</v>
      </c>
      <c r="AQ31" s="63" t="e">
        <f t="shared" si="27"/>
        <v>#VALUE!</v>
      </c>
      <c r="AR31" s="63" t="e">
        <f t="shared" si="27"/>
        <v>#VALUE!</v>
      </c>
      <c r="AS31" s="63" t="e">
        <f t="shared" si="27"/>
        <v>#VALUE!</v>
      </c>
      <c r="AT31" s="63" t="e">
        <f t="shared" si="27"/>
        <v>#VALUE!</v>
      </c>
      <c r="AU31" s="63" t="e">
        <f t="shared" si="27"/>
        <v>#VALUE!</v>
      </c>
      <c r="AV31" s="63" t="e">
        <f t="shared" si="27"/>
        <v>#VALUE!</v>
      </c>
      <c r="AW31" s="63" t="e">
        <f t="shared" si="27"/>
        <v>#VALUE!</v>
      </c>
      <c r="AX31" s="63" t="e">
        <f t="shared" si="27"/>
        <v>#VALUE!</v>
      </c>
      <c r="AY31" s="63" t="e">
        <f t="shared" si="27"/>
        <v>#VALUE!</v>
      </c>
      <c r="AZ31" s="63" t="e">
        <f t="shared" si="27"/>
        <v>#VALUE!</v>
      </c>
      <c r="BA31" s="63">
        <f t="shared" si="27"/>
        <v>8269804.5</v>
      </c>
      <c r="BB31" s="63">
        <f t="shared" si="27"/>
        <v>13434187.199999999</v>
      </c>
      <c r="BC31" s="63">
        <f t="shared" si="27"/>
        <v>14986898.1</v>
      </c>
      <c r="BD31" s="63">
        <f t="shared" si="27"/>
        <v>14987303.1</v>
      </c>
      <c r="BE31" s="63">
        <f t="shared" si="27"/>
        <v>16540014</v>
      </c>
      <c r="BF31" s="63">
        <f t="shared" si="27"/>
        <v>18087233.5</v>
      </c>
      <c r="BG31" s="63">
        <f t="shared" si="27"/>
        <v>14987303.1</v>
      </c>
      <c r="BH31" s="63">
        <f t="shared" si="27"/>
        <v>16540014</v>
      </c>
      <c r="BI31" s="63">
        <f t="shared" si="27"/>
        <v>13434389.699999999</v>
      </c>
      <c r="BJ31" s="63">
        <f t="shared" si="27"/>
        <v>13434389.699999999</v>
      </c>
      <c r="BK31" s="63">
        <f t="shared" si="27"/>
        <v>13434389.699999999</v>
      </c>
      <c r="BL31" s="63">
        <f t="shared" si="27"/>
        <v>8270007</v>
      </c>
      <c r="BN31" s="178">
        <f>BN30/BN29</f>
        <v>0.99544610873584471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0.30555555555555558</v>
      </c>
      <c r="R32" s="96">
        <f t="shared" si="28"/>
        <v>0.30555555555555558</v>
      </c>
      <c r="S32" s="96">
        <f t="shared" si="28"/>
        <v>0.30555555555555558</v>
      </c>
      <c r="T32" s="96">
        <f t="shared" si="28"/>
        <v>0.30555555555555558</v>
      </c>
      <c r="U32" s="96">
        <f t="shared" si="28"/>
        <v>0.30555555555555558</v>
      </c>
      <c r="V32" s="96">
        <f t="shared" si="28"/>
        <v>0.30555555555555558</v>
      </c>
      <c r="W32" s="96">
        <f t="shared" si="28"/>
        <v>0.30555555555555558</v>
      </c>
      <c r="X32" s="96">
        <f t="shared" si="28"/>
        <v>0.30555555555555558</v>
      </c>
      <c r="Y32" s="96">
        <f t="shared" si="28"/>
        <v>0.30555555555555558</v>
      </c>
      <c r="Z32" s="96">
        <f t="shared" si="28"/>
        <v>0.30555555555555558</v>
      </c>
      <c r="AA32" s="96">
        <f t="shared" si="28"/>
        <v>0.30555555555555558</v>
      </c>
      <c r="AB32" s="96">
        <f t="shared" si="28"/>
        <v>0.30555555555555558</v>
      </c>
      <c r="AC32" s="96">
        <f t="shared" si="28"/>
        <v>0</v>
      </c>
      <c r="AD32" s="96">
        <f t="shared" si="28"/>
        <v>0</v>
      </c>
      <c r="AE32" s="96">
        <f t="shared" si="28"/>
        <v>0</v>
      </c>
      <c r="AF32" s="96">
        <f t="shared" si="28"/>
        <v>0</v>
      </c>
      <c r="AG32" s="96">
        <f t="shared" si="28"/>
        <v>0</v>
      </c>
      <c r="AH32" s="96">
        <f t="shared" si="28"/>
        <v>0</v>
      </c>
      <c r="AI32" s="96">
        <f t="shared" si="28"/>
        <v>0</v>
      </c>
      <c r="AJ32" s="96">
        <f t="shared" si="28"/>
        <v>0</v>
      </c>
      <c r="AK32" s="96">
        <f t="shared" ref="AK32:BL32" si="29">IF(AK30+AK28&gt;0,(+AK31/(AK30+AK28)),0)</f>
        <v>0</v>
      </c>
      <c r="AL32" s="96">
        <f t="shared" si="29"/>
        <v>0</v>
      </c>
      <c r="AM32" s="96">
        <f t="shared" si="29"/>
        <v>0</v>
      </c>
      <c r="AN32" s="96">
        <f t="shared" si="29"/>
        <v>0</v>
      </c>
      <c r="AO32" s="96" t="e">
        <f t="shared" si="29"/>
        <v>#VALUE!</v>
      </c>
      <c r="AP32" s="96" t="e">
        <f t="shared" si="29"/>
        <v>#VALUE!</v>
      </c>
      <c r="AQ32" s="96" t="e">
        <f t="shared" si="29"/>
        <v>#VALUE!</v>
      </c>
      <c r="AR32" s="96" t="e">
        <f t="shared" si="29"/>
        <v>#VALUE!</v>
      </c>
      <c r="AS32" s="96" t="e">
        <f t="shared" si="29"/>
        <v>#VALUE!</v>
      </c>
      <c r="AT32" s="96" t="e">
        <f t="shared" si="29"/>
        <v>#VALUE!</v>
      </c>
      <c r="AU32" s="96" t="e">
        <f t="shared" si="29"/>
        <v>#VALUE!</v>
      </c>
      <c r="AV32" s="96" t="e">
        <f t="shared" si="29"/>
        <v>#VALUE!</v>
      </c>
      <c r="AW32" s="96" t="e">
        <f t="shared" si="29"/>
        <v>#VALUE!</v>
      </c>
      <c r="AX32" s="96" t="e">
        <f t="shared" si="29"/>
        <v>#VALUE!</v>
      </c>
      <c r="AY32" s="96" t="e">
        <f t="shared" si="29"/>
        <v>#VALUE!</v>
      </c>
      <c r="AZ32" s="96" t="e">
        <f t="shared" si="29"/>
        <v>#VALUE!</v>
      </c>
      <c r="BA32" s="96">
        <f t="shared" si="29"/>
        <v>0.99544599773401288</v>
      </c>
      <c r="BB32" s="96">
        <f t="shared" si="29"/>
        <v>0.99551433449526916</v>
      </c>
      <c r="BC32" s="96">
        <f t="shared" si="29"/>
        <v>0.99547662495460387</v>
      </c>
      <c r="BD32" s="96">
        <f t="shared" si="29"/>
        <v>0.99547674663629881</v>
      </c>
      <c r="BE32" s="96">
        <f t="shared" si="29"/>
        <v>0.99544610873584471</v>
      </c>
      <c r="BF32" s="96">
        <f t="shared" si="29"/>
        <v>0.9954884377164549</v>
      </c>
      <c r="BG32" s="96">
        <f t="shared" si="29"/>
        <v>0.99547674663629881</v>
      </c>
      <c r="BH32" s="96">
        <f t="shared" si="29"/>
        <v>0.99544610873584471</v>
      </c>
      <c r="BI32" s="96">
        <f t="shared" si="29"/>
        <v>0.99551440180556794</v>
      </c>
      <c r="BJ32" s="96">
        <f t="shared" si="29"/>
        <v>0.99551440180556794</v>
      </c>
      <c r="BK32" s="96">
        <f t="shared" si="29"/>
        <v>0.99551440180556794</v>
      </c>
      <c r="BL32" s="96">
        <f t="shared" si="29"/>
        <v>0.99544610873584471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288000</v>
      </c>
      <c r="R36" s="63">
        <f t="shared" si="32"/>
        <v>468000</v>
      </c>
      <c r="S36" s="63">
        <f t="shared" si="32"/>
        <v>522000</v>
      </c>
      <c r="T36" s="63">
        <f t="shared" si="32"/>
        <v>522000</v>
      </c>
      <c r="U36" s="63">
        <f t="shared" si="32"/>
        <v>576000</v>
      </c>
      <c r="V36" s="63">
        <f t="shared" si="32"/>
        <v>630000</v>
      </c>
      <c r="W36" s="63">
        <f t="shared" si="32"/>
        <v>522000</v>
      </c>
      <c r="X36" s="63">
        <f t="shared" si="32"/>
        <v>576000</v>
      </c>
      <c r="Y36" s="63">
        <f t="shared" si="32"/>
        <v>468000</v>
      </c>
      <c r="Z36" s="63">
        <f t="shared" si="32"/>
        <v>468000</v>
      </c>
      <c r="AA36" s="63">
        <f t="shared" si="32"/>
        <v>468000</v>
      </c>
      <c r="AB36" s="63">
        <f t="shared" si="32"/>
        <v>288000</v>
      </c>
      <c r="AC36" s="63">
        <f t="shared" si="32"/>
        <v>594500</v>
      </c>
      <c r="AD36" s="63">
        <f t="shared" si="32"/>
        <v>963500</v>
      </c>
      <c r="AE36" s="63">
        <f t="shared" si="32"/>
        <v>1086500</v>
      </c>
      <c r="AF36" s="63">
        <f t="shared" si="32"/>
        <v>1086500</v>
      </c>
      <c r="AG36" s="63">
        <f t="shared" si="32"/>
        <v>1189000</v>
      </c>
      <c r="AH36" s="63">
        <f t="shared" si="32"/>
        <v>1312000</v>
      </c>
      <c r="AI36" s="63">
        <f t="shared" si="32"/>
        <v>1086500</v>
      </c>
      <c r="AJ36" s="63">
        <f t="shared" si="32"/>
        <v>1189000</v>
      </c>
      <c r="AK36" s="63">
        <f t="shared" ref="AK36:BL36" si="33">AK28+AK20</f>
        <v>963500</v>
      </c>
      <c r="AL36" s="63">
        <f t="shared" si="33"/>
        <v>963500</v>
      </c>
      <c r="AM36" s="63">
        <f t="shared" si="33"/>
        <v>963500</v>
      </c>
      <c r="AN36" s="63">
        <f t="shared" si="33"/>
        <v>594500</v>
      </c>
      <c r="AO36" s="63" t="e">
        <f t="shared" si="33"/>
        <v>#VALUE!</v>
      </c>
      <c r="AP36" s="63" t="e">
        <f t="shared" si="33"/>
        <v>#VALUE!</v>
      </c>
      <c r="AQ36" s="63" t="e">
        <f t="shared" si="33"/>
        <v>#VALUE!</v>
      </c>
      <c r="AR36" s="63" t="e">
        <f t="shared" si="33"/>
        <v>#VALUE!</v>
      </c>
      <c r="AS36" s="63" t="e">
        <f t="shared" si="33"/>
        <v>#VALUE!</v>
      </c>
      <c r="AT36" s="63" t="e">
        <f t="shared" si="33"/>
        <v>#VALUE!</v>
      </c>
      <c r="AU36" s="63" t="e">
        <f t="shared" si="33"/>
        <v>#VALUE!</v>
      </c>
      <c r="AV36" s="63" t="e">
        <f t="shared" si="33"/>
        <v>#VALUE!</v>
      </c>
      <c r="AW36" s="63" t="e">
        <f t="shared" si="33"/>
        <v>#VALUE!</v>
      </c>
      <c r="AX36" s="63" t="e">
        <f t="shared" si="33"/>
        <v>#VALUE!</v>
      </c>
      <c r="AY36" s="63" t="e">
        <f t="shared" si="33"/>
        <v>#VALUE!</v>
      </c>
      <c r="AZ36" s="63" t="e">
        <f t="shared" si="33"/>
        <v>#VALUE!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88000</v>
      </c>
      <c r="R37" s="63">
        <f t="shared" si="34"/>
        <v>143000</v>
      </c>
      <c r="S37" s="63">
        <f t="shared" si="34"/>
        <v>159500</v>
      </c>
      <c r="T37" s="63">
        <f t="shared" si="34"/>
        <v>159500</v>
      </c>
      <c r="U37" s="63">
        <f t="shared" si="34"/>
        <v>176000</v>
      </c>
      <c r="V37" s="63">
        <f t="shared" si="34"/>
        <v>192500</v>
      </c>
      <c r="W37" s="63">
        <f t="shared" si="34"/>
        <v>159500</v>
      </c>
      <c r="X37" s="63">
        <f t="shared" si="34"/>
        <v>176000</v>
      </c>
      <c r="Y37" s="63">
        <f t="shared" si="34"/>
        <v>143000</v>
      </c>
      <c r="Z37" s="63">
        <f t="shared" si="34"/>
        <v>143000</v>
      </c>
      <c r="AA37" s="63">
        <f t="shared" si="34"/>
        <v>143000</v>
      </c>
      <c r="AB37" s="63">
        <f t="shared" si="34"/>
        <v>88000</v>
      </c>
      <c r="AC37" s="63">
        <f t="shared" si="34"/>
        <v>-179800</v>
      </c>
      <c r="AD37" s="63">
        <f t="shared" si="34"/>
        <v>-291400</v>
      </c>
      <c r="AE37" s="63">
        <f t="shared" si="34"/>
        <v>-328600</v>
      </c>
      <c r="AF37" s="63">
        <f t="shared" si="34"/>
        <v>-328600</v>
      </c>
      <c r="AG37" s="63">
        <f t="shared" si="34"/>
        <v>-359600</v>
      </c>
      <c r="AH37" s="63">
        <f t="shared" si="34"/>
        <v>-396800</v>
      </c>
      <c r="AI37" s="63">
        <f t="shared" si="34"/>
        <v>-328600</v>
      </c>
      <c r="AJ37" s="63">
        <f t="shared" si="34"/>
        <v>-359600</v>
      </c>
      <c r="AK37" s="63">
        <f t="shared" ref="AK37:BL37" si="35">AK21+AK29</f>
        <v>-291400</v>
      </c>
      <c r="AL37" s="63">
        <f t="shared" si="35"/>
        <v>-291400</v>
      </c>
      <c r="AM37" s="63">
        <f t="shared" si="35"/>
        <v>-291400</v>
      </c>
      <c r="AN37" s="63">
        <f t="shared" si="35"/>
        <v>-179800</v>
      </c>
      <c r="AO37" s="63" t="e">
        <f t="shared" si="35"/>
        <v>#VALUE!</v>
      </c>
      <c r="AP37" s="63" t="e">
        <f t="shared" si="35"/>
        <v>#VALUE!</v>
      </c>
      <c r="AQ37" s="63" t="e">
        <f t="shared" si="35"/>
        <v>#VALUE!</v>
      </c>
      <c r="AR37" s="63" t="e">
        <f t="shared" si="35"/>
        <v>#VALUE!</v>
      </c>
      <c r="AS37" s="63" t="e">
        <f t="shared" si="35"/>
        <v>#VALUE!</v>
      </c>
      <c r="AT37" s="63" t="e">
        <f t="shared" si="35"/>
        <v>#VALUE!</v>
      </c>
      <c r="AU37" s="63" t="e">
        <f t="shared" si="35"/>
        <v>#VALUE!</v>
      </c>
      <c r="AV37" s="63" t="e">
        <f t="shared" si="35"/>
        <v>#VALUE!</v>
      </c>
      <c r="AW37" s="63" t="e">
        <f t="shared" si="35"/>
        <v>#VALUE!</v>
      </c>
      <c r="AX37" s="63" t="e">
        <f t="shared" si="35"/>
        <v>#VALUE!</v>
      </c>
      <c r="AY37" s="63" t="e">
        <f t="shared" si="35"/>
        <v>#VALUE!</v>
      </c>
      <c r="AZ37" s="63" t="e">
        <f t="shared" si="35"/>
        <v>#VALUE!</v>
      </c>
      <c r="BA37" s="63">
        <f t="shared" si="35"/>
        <v>173708.70000000004</v>
      </c>
      <c r="BB37" s="63">
        <f t="shared" si="35"/>
        <v>278986.7</v>
      </c>
      <c r="BC37" s="63">
        <f t="shared" si="35"/>
        <v>310570.09999999998</v>
      </c>
      <c r="BD37" s="63">
        <f t="shared" si="35"/>
        <v>310570.09999999998</v>
      </c>
      <c r="BE37" s="63">
        <f t="shared" si="35"/>
        <v>347417.40000000008</v>
      </c>
      <c r="BF37" s="63">
        <f t="shared" si="35"/>
        <v>379000.8</v>
      </c>
      <c r="BG37" s="63">
        <f t="shared" si="35"/>
        <v>310570.09999999998</v>
      </c>
      <c r="BH37" s="63">
        <f t="shared" si="35"/>
        <v>347417.40000000008</v>
      </c>
      <c r="BI37" s="63">
        <f t="shared" si="35"/>
        <v>278986.7</v>
      </c>
      <c r="BJ37" s="63">
        <f t="shared" si="35"/>
        <v>278986.7</v>
      </c>
      <c r="BK37" s="63">
        <f t="shared" si="35"/>
        <v>278986.7</v>
      </c>
      <c r="BL37" s="63">
        <f t="shared" si="35"/>
        <v>173708.70000000004</v>
      </c>
    </row>
    <row r="38" spans="2:65" x14ac:dyDescent="0.15">
      <c r="B38" s="47" t="s">
        <v>667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0</v>
      </c>
      <c r="R38" s="63">
        <f t="shared" si="36"/>
        <v>0</v>
      </c>
      <c r="S38" s="63">
        <f t="shared" si="36"/>
        <v>0</v>
      </c>
      <c r="T38" s="63">
        <f t="shared" si="36"/>
        <v>0</v>
      </c>
      <c r="U38" s="63">
        <f t="shared" si="36"/>
        <v>0</v>
      </c>
      <c r="V38" s="63">
        <f t="shared" si="36"/>
        <v>0</v>
      </c>
      <c r="W38" s="63">
        <f t="shared" si="36"/>
        <v>0</v>
      </c>
      <c r="X38" s="63">
        <f t="shared" si="36"/>
        <v>0</v>
      </c>
      <c r="Y38" s="63">
        <f t="shared" si="36"/>
        <v>0</v>
      </c>
      <c r="Z38" s="63">
        <f t="shared" si="36"/>
        <v>0</v>
      </c>
      <c r="AA38" s="63">
        <f t="shared" si="36"/>
        <v>0</v>
      </c>
      <c r="AB38" s="63">
        <f t="shared" si="36"/>
        <v>0</v>
      </c>
      <c r="AC38" s="63">
        <f t="shared" si="36"/>
        <v>-836258141.29999995</v>
      </c>
      <c r="AD38" s="63">
        <f t="shared" si="36"/>
        <v>-1358922095.9000001</v>
      </c>
      <c r="AE38" s="63">
        <f t="shared" si="36"/>
        <v>-1515708724.0999999</v>
      </c>
      <c r="AF38" s="63">
        <f t="shared" si="36"/>
        <v>-1515645934.0999999</v>
      </c>
      <c r="AG38" s="63">
        <f t="shared" si="36"/>
        <v>-1672432562.5999999</v>
      </c>
      <c r="AH38" s="63">
        <f t="shared" si="36"/>
        <v>-1829198260.8</v>
      </c>
      <c r="AI38" s="63">
        <f t="shared" si="36"/>
        <v>-1515645934.0999999</v>
      </c>
      <c r="AJ38" s="63">
        <f t="shared" si="36"/>
        <v>-1672432562.5999999</v>
      </c>
      <c r="AK38" s="63">
        <f t="shared" ref="AK38:BL38" si="37">AK22+AK30</f>
        <v>-1358859305.9000001</v>
      </c>
      <c r="AL38" s="63">
        <f t="shared" si="37"/>
        <v>-1358859305.9000001</v>
      </c>
      <c r="AM38" s="63">
        <f t="shared" si="37"/>
        <v>-1358859305.9000001</v>
      </c>
      <c r="AN38" s="63">
        <f t="shared" si="37"/>
        <v>-836237211.29999995</v>
      </c>
      <c r="AO38" s="63">
        <f t="shared" si="37"/>
        <v>7610135</v>
      </c>
      <c r="AP38" s="63">
        <f t="shared" si="37"/>
        <v>12366405</v>
      </c>
      <c r="AQ38" s="63">
        <f t="shared" si="37"/>
        <v>13793355</v>
      </c>
      <c r="AR38" s="63">
        <f t="shared" si="37"/>
        <v>13793910</v>
      </c>
      <c r="AS38" s="63">
        <f t="shared" si="37"/>
        <v>15220860</v>
      </c>
      <c r="AT38" s="63">
        <f t="shared" si="37"/>
        <v>16647845</v>
      </c>
      <c r="AU38" s="63">
        <f t="shared" si="37"/>
        <v>13793910</v>
      </c>
      <c r="AV38" s="63">
        <f t="shared" si="37"/>
        <v>15220860</v>
      </c>
      <c r="AW38" s="63">
        <f t="shared" si="37"/>
        <v>12366735</v>
      </c>
      <c r="AX38" s="63">
        <f t="shared" si="37"/>
        <v>12366735</v>
      </c>
      <c r="AY38" s="63">
        <f t="shared" si="37"/>
        <v>12366735</v>
      </c>
      <c r="AZ38" s="63">
        <f t="shared" si="37"/>
        <v>7610395</v>
      </c>
      <c r="BA38" s="63">
        <f t="shared" si="37"/>
        <v>6714722.5</v>
      </c>
      <c r="BB38" s="63">
        <f t="shared" si="37"/>
        <v>10911175</v>
      </c>
      <c r="BC38" s="63">
        <f t="shared" si="37"/>
        <v>12170152.5</v>
      </c>
      <c r="BD38" s="63">
        <f t="shared" si="37"/>
        <v>12170662.5</v>
      </c>
      <c r="BE38" s="63">
        <f t="shared" si="37"/>
        <v>13429990</v>
      </c>
      <c r="BF38" s="63">
        <f t="shared" si="37"/>
        <v>14689125</v>
      </c>
      <c r="BG38" s="63">
        <f t="shared" si="37"/>
        <v>12170662.5</v>
      </c>
      <c r="BH38" s="63">
        <f t="shared" si="37"/>
        <v>13429990</v>
      </c>
      <c r="BI38" s="63">
        <f t="shared" si="37"/>
        <v>10911482.5</v>
      </c>
      <c r="BJ38" s="63">
        <f t="shared" si="37"/>
        <v>10911482.5</v>
      </c>
      <c r="BK38" s="63">
        <f t="shared" si="37"/>
        <v>10911482.5</v>
      </c>
      <c r="BL38" s="63">
        <f t="shared" si="37"/>
        <v>6714960</v>
      </c>
    </row>
    <row r="39" spans="2:65" x14ac:dyDescent="0.15">
      <c r="B39" s="47" t="s">
        <v>661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88000</v>
      </c>
      <c r="R39" s="63">
        <f t="shared" si="38"/>
        <v>143000</v>
      </c>
      <c r="S39" s="63">
        <f t="shared" si="38"/>
        <v>159500</v>
      </c>
      <c r="T39" s="63">
        <f t="shared" si="38"/>
        <v>159500</v>
      </c>
      <c r="U39" s="63">
        <f t="shared" si="38"/>
        <v>176000</v>
      </c>
      <c r="V39" s="63">
        <f t="shared" si="38"/>
        <v>192500</v>
      </c>
      <c r="W39" s="63">
        <f t="shared" si="38"/>
        <v>159500</v>
      </c>
      <c r="X39" s="63">
        <f t="shared" si="38"/>
        <v>176000</v>
      </c>
      <c r="Y39" s="63">
        <f t="shared" si="38"/>
        <v>143000</v>
      </c>
      <c r="Z39" s="63">
        <f t="shared" si="38"/>
        <v>143000</v>
      </c>
      <c r="AA39" s="63">
        <f t="shared" si="38"/>
        <v>143000</v>
      </c>
      <c r="AB39" s="63">
        <f t="shared" si="38"/>
        <v>88000</v>
      </c>
      <c r="AC39" s="63">
        <f t="shared" si="38"/>
        <v>-836437941.29999995</v>
      </c>
      <c r="AD39" s="63">
        <f t="shared" si="38"/>
        <v>-1359213495.9000001</v>
      </c>
      <c r="AE39" s="63">
        <f t="shared" si="38"/>
        <v>-1516037324.0999999</v>
      </c>
      <c r="AF39" s="63">
        <f t="shared" si="38"/>
        <v>-1515974534.0999999</v>
      </c>
      <c r="AG39" s="63">
        <f t="shared" si="38"/>
        <v>-1672792162.5999999</v>
      </c>
      <c r="AH39" s="63">
        <f t="shared" si="38"/>
        <v>-1829595060.8</v>
      </c>
      <c r="AI39" s="63">
        <f t="shared" si="38"/>
        <v>-1515974534.0999999</v>
      </c>
      <c r="AJ39" s="63">
        <f t="shared" si="38"/>
        <v>-1672792162.5999999</v>
      </c>
      <c r="AK39" s="63">
        <f t="shared" ref="AK39:BL39" si="39">AK23+AK31</f>
        <v>-1359150705.9000001</v>
      </c>
      <c r="AL39" s="63">
        <f t="shared" si="39"/>
        <v>-1359150705.9000001</v>
      </c>
      <c r="AM39" s="63">
        <f t="shared" si="39"/>
        <v>-1359150705.9000001</v>
      </c>
      <c r="AN39" s="63">
        <f t="shared" si="39"/>
        <v>-836417011.29999995</v>
      </c>
      <c r="AO39" s="63" t="e">
        <f t="shared" si="39"/>
        <v>#VALUE!</v>
      </c>
      <c r="AP39" s="63" t="e">
        <f t="shared" si="39"/>
        <v>#VALUE!</v>
      </c>
      <c r="AQ39" s="63" t="e">
        <f t="shared" si="39"/>
        <v>#VALUE!</v>
      </c>
      <c r="AR39" s="63" t="e">
        <f t="shared" si="39"/>
        <v>#VALUE!</v>
      </c>
      <c r="AS39" s="63" t="e">
        <f t="shared" si="39"/>
        <v>#VALUE!</v>
      </c>
      <c r="AT39" s="63" t="e">
        <f t="shared" si="39"/>
        <v>#VALUE!</v>
      </c>
      <c r="AU39" s="63" t="e">
        <f t="shared" si="39"/>
        <v>#VALUE!</v>
      </c>
      <c r="AV39" s="63" t="e">
        <f t="shared" si="39"/>
        <v>#VALUE!</v>
      </c>
      <c r="AW39" s="63" t="e">
        <f t="shared" si="39"/>
        <v>#VALUE!</v>
      </c>
      <c r="AX39" s="63" t="e">
        <f t="shared" si="39"/>
        <v>#VALUE!</v>
      </c>
      <c r="AY39" s="63" t="e">
        <f t="shared" si="39"/>
        <v>#VALUE!</v>
      </c>
      <c r="AZ39" s="63" t="e">
        <f t="shared" si="39"/>
        <v>#VALUE!</v>
      </c>
      <c r="BA39" s="63">
        <f t="shared" si="39"/>
        <v>6888431.2000000002</v>
      </c>
      <c r="BB39" s="63">
        <f t="shared" si="39"/>
        <v>11190161.699999999</v>
      </c>
      <c r="BC39" s="63">
        <f t="shared" si="39"/>
        <v>12480722.6</v>
      </c>
      <c r="BD39" s="63">
        <f t="shared" si="39"/>
        <v>12481232.6</v>
      </c>
      <c r="BE39" s="63">
        <f t="shared" si="39"/>
        <v>13777407.4</v>
      </c>
      <c r="BF39" s="63">
        <f t="shared" si="39"/>
        <v>15068125.800000001</v>
      </c>
      <c r="BG39" s="63">
        <f t="shared" si="39"/>
        <v>12481232.6</v>
      </c>
      <c r="BH39" s="63">
        <f t="shared" si="39"/>
        <v>13777407.4</v>
      </c>
      <c r="BI39" s="63">
        <f t="shared" si="39"/>
        <v>11190469.199999999</v>
      </c>
      <c r="BJ39" s="63">
        <f t="shared" si="39"/>
        <v>11190469.199999999</v>
      </c>
      <c r="BK39" s="63">
        <f t="shared" si="39"/>
        <v>11190469.199999999</v>
      </c>
      <c r="BL39" s="63">
        <f t="shared" si="39"/>
        <v>6888668.7000000002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'REV-REVCALC_CWS'!C13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'COGS-PRICE-MARGIN_CWS'!$B56*Q43</f>
        <v>288000</v>
      </c>
      <c r="R44" s="63">
        <f>'COGS-PRICE-MARGIN_CWS'!$B56*R43</f>
        <v>468000</v>
      </c>
      <c r="S44" s="63">
        <f>'COGS-PRICE-MARGIN_CWS'!$B56*S43</f>
        <v>522000</v>
      </c>
      <c r="T44" s="63">
        <f>'COGS-PRICE-MARGIN_CWS'!$B56*T43</f>
        <v>522000</v>
      </c>
      <c r="U44" s="63">
        <f>'COGS-PRICE-MARGIN_CWS'!$B56*U43</f>
        <v>576000</v>
      </c>
      <c r="V44" s="63">
        <f>'COGS-PRICE-MARGIN_CWS'!$B56*V43</f>
        <v>630000</v>
      </c>
      <c r="W44" s="63">
        <f>'COGS-PRICE-MARGIN_CWS'!$B56*W43</f>
        <v>522000</v>
      </c>
      <c r="X44" s="63">
        <f>'COGS-PRICE-MARGIN_CWS'!$B56*X43</f>
        <v>576000</v>
      </c>
      <c r="Y44" s="63">
        <f>'COGS-PRICE-MARGIN_CWS'!$B56*Y43</f>
        <v>468000</v>
      </c>
      <c r="Z44" s="63">
        <f>'COGS-PRICE-MARGIN_CWS'!$B56*Z43</f>
        <v>468000</v>
      </c>
      <c r="AA44" s="63">
        <f>'COGS-PRICE-MARGIN_CWS'!$B56*AA43</f>
        <v>468000</v>
      </c>
      <c r="AB44" s="63">
        <f>'COGS-PRICE-MARGIN_CWS'!$B56*AB43</f>
        <v>288000</v>
      </c>
      <c r="AC44" s="63">
        <f>'COGS-PRICE-MARGIN_CWS'!$B77*AC43</f>
        <v>594500</v>
      </c>
      <c r="AD44" s="63">
        <f>'COGS-PRICE-MARGIN_CWS'!$B77*AD43</f>
        <v>963500</v>
      </c>
      <c r="AE44" s="63">
        <f>'COGS-PRICE-MARGIN_CWS'!$B77*AE43</f>
        <v>1086500</v>
      </c>
      <c r="AF44" s="63">
        <f>'COGS-PRICE-MARGIN_CWS'!$B77*AF43</f>
        <v>1086500</v>
      </c>
      <c r="AG44" s="63">
        <f>'COGS-PRICE-MARGIN_CWS'!$B77*AG43</f>
        <v>1189000</v>
      </c>
      <c r="AH44" s="63">
        <f>'COGS-PRICE-MARGIN_CWS'!$B77*AH43</f>
        <v>1312000</v>
      </c>
      <c r="AI44" s="63">
        <f>'COGS-PRICE-MARGIN_CWS'!$B77*AI43</f>
        <v>1086500</v>
      </c>
      <c r="AJ44" s="63">
        <f>'COGS-PRICE-MARGIN_CWS'!$B77*AJ43</f>
        <v>1189000</v>
      </c>
      <c r="AK44" s="63">
        <f>'COGS-PRICE-MARGIN_CWS'!$B77*AK43</f>
        <v>963500</v>
      </c>
      <c r="AL44" s="63">
        <f>'COGS-PRICE-MARGIN_CWS'!$B77*AL43</f>
        <v>963500</v>
      </c>
      <c r="AM44" s="63">
        <f>'COGS-PRICE-MARGIN_CWS'!$B77*AM43</f>
        <v>963500</v>
      </c>
      <c r="AN44" s="63">
        <f>'COGS-PRICE-MARGIN_CWS'!$B77*AN43</f>
        <v>594500</v>
      </c>
      <c r="AO44" s="63" t="e">
        <f>'COGS-PRICE-MARGIN_CWS'!$B98*AO43</f>
        <v>#VALUE!</v>
      </c>
      <c r="AP44" s="63" t="e">
        <f>'COGS-PRICE-MARGIN_CWS'!$B98*AP43</f>
        <v>#VALUE!</v>
      </c>
      <c r="AQ44" s="63" t="e">
        <f>'COGS-PRICE-MARGIN_CWS'!$B98*AQ43</f>
        <v>#VALUE!</v>
      </c>
      <c r="AR44" s="63" t="e">
        <f>'COGS-PRICE-MARGIN_CWS'!$B98*AR43</f>
        <v>#VALUE!</v>
      </c>
      <c r="AS44" s="63" t="e">
        <f>'COGS-PRICE-MARGIN_CWS'!$B98*AS43</f>
        <v>#VALUE!</v>
      </c>
      <c r="AT44" s="63" t="e">
        <f>'COGS-PRICE-MARGIN_CWS'!$B98*AT43</f>
        <v>#VALUE!</v>
      </c>
      <c r="AU44" s="63" t="e">
        <f>'COGS-PRICE-MARGIN_CWS'!$B98*AU43</f>
        <v>#VALUE!</v>
      </c>
      <c r="AV44" s="63" t="e">
        <f>'COGS-PRICE-MARGIN_CWS'!$B98*AV43</f>
        <v>#VALUE!</v>
      </c>
      <c r="AW44" s="63" t="e">
        <f>'COGS-PRICE-MARGIN_CWS'!$B98*AW43</f>
        <v>#VALUE!</v>
      </c>
      <c r="AX44" s="63" t="e">
        <f>'COGS-PRICE-MARGIN_CWS'!$B98*AX43</f>
        <v>#VALUE!</v>
      </c>
      <c r="AY44" s="63" t="e">
        <f>'COGS-PRICE-MARGIN_CWS'!$B98*AY43</f>
        <v>#VALUE!</v>
      </c>
      <c r="AZ44" s="63" t="e">
        <f>'COGS-PRICE-MARGIN_CWS'!$B98*AZ43</f>
        <v>#VALUE!</v>
      </c>
      <c r="BA44" s="63">
        <f>'COGS-PRICE-MARGIN_CWS'!$B119*BA43</f>
        <v>239250</v>
      </c>
      <c r="BB44" s="63">
        <f>'COGS-PRICE-MARGIN_CWS'!$B119*BB43</f>
        <v>384250</v>
      </c>
      <c r="BC44" s="63">
        <f>'COGS-PRICE-MARGIN_CWS'!$B119*BC43</f>
        <v>427750</v>
      </c>
      <c r="BD44" s="63">
        <f>'COGS-PRICE-MARGIN_CWS'!$B119*BD43</f>
        <v>427750</v>
      </c>
      <c r="BE44" s="63">
        <f>'COGS-PRICE-MARGIN_CWS'!$B119*BE43</f>
        <v>478500</v>
      </c>
      <c r="BF44" s="63">
        <f>'COGS-PRICE-MARGIN_CWS'!$B119*BF43</f>
        <v>522000</v>
      </c>
      <c r="BG44" s="63">
        <f>'COGS-PRICE-MARGIN_CWS'!$B119*BG43</f>
        <v>427750</v>
      </c>
      <c r="BH44" s="63">
        <f>'COGS-PRICE-MARGIN_CWS'!$B119*BH43</f>
        <v>478500</v>
      </c>
      <c r="BI44" s="63">
        <f>'COGS-PRICE-MARGIN_CWS'!$B119*BI43</f>
        <v>384250</v>
      </c>
      <c r="BJ44" s="63">
        <f>'COGS-PRICE-MARGIN_CWS'!$B119*BJ43</f>
        <v>384250</v>
      </c>
      <c r="BK44" s="63">
        <f>'COGS-PRICE-MARGIN_CWS'!$B119*BK43</f>
        <v>384250</v>
      </c>
      <c r="BL44" s="63">
        <f>'COGS-PRICE-MARGIN_CWS'!$B119*BL43</f>
        <v>239250</v>
      </c>
      <c r="BM44" s="118" t="e">
        <f>SUM(E44:BL44)</f>
        <v>#VALUE!</v>
      </c>
    </row>
    <row r="45" spans="2:65" x14ac:dyDescent="0.15">
      <c r="B45" s="47" t="s">
        <v>351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'COGS-PRICE-MARGIN_CWS'!$C56</f>
        <v>0</v>
      </c>
      <c r="R45" s="172">
        <f>'COGS-PRICE-MARGIN_CWS'!$C56</f>
        <v>0</v>
      </c>
      <c r="S45" s="172">
        <f>'COGS-PRICE-MARGIN_CWS'!$C56</f>
        <v>0</v>
      </c>
      <c r="T45" s="172">
        <f>'COGS-PRICE-MARGIN_CWS'!$C56</f>
        <v>0</v>
      </c>
      <c r="U45" s="172">
        <f>'COGS-PRICE-MARGIN_CWS'!$C56</f>
        <v>0</v>
      </c>
      <c r="V45" s="172">
        <f>'COGS-PRICE-MARGIN_CWS'!$C56</f>
        <v>0</v>
      </c>
      <c r="W45" s="172">
        <f>'COGS-PRICE-MARGIN_CWS'!$C56</f>
        <v>0</v>
      </c>
      <c r="X45" s="172">
        <f>'COGS-PRICE-MARGIN_CWS'!$C56</f>
        <v>0</v>
      </c>
      <c r="Y45" s="172">
        <f>'COGS-PRICE-MARGIN_CWS'!$C56</f>
        <v>0</v>
      </c>
      <c r="Z45" s="172">
        <f>'COGS-PRICE-MARGIN_CWS'!$C56</f>
        <v>0</v>
      </c>
      <c r="AA45" s="172">
        <f>'COGS-PRICE-MARGIN_CWS'!$C56</f>
        <v>0</v>
      </c>
      <c r="AB45" s="172">
        <f>'COGS-PRICE-MARGIN_CWS'!$C56</f>
        <v>0</v>
      </c>
      <c r="AC45" s="172">
        <f>'COGS-PRICE-MARGIN_CWS'!$C77</f>
        <v>0</v>
      </c>
      <c r="AD45" s="172">
        <f>'COGS-PRICE-MARGIN_CWS'!$C77</f>
        <v>0</v>
      </c>
      <c r="AE45" s="172">
        <f>'COGS-PRICE-MARGIN_CWS'!$C77</f>
        <v>0</v>
      </c>
      <c r="AF45" s="172">
        <f>'COGS-PRICE-MARGIN_CWS'!$C77</f>
        <v>0</v>
      </c>
      <c r="AG45" s="172">
        <f>'COGS-PRICE-MARGIN_CWS'!$C77</f>
        <v>0</v>
      </c>
      <c r="AH45" s="172">
        <f>'COGS-PRICE-MARGIN_CWS'!$C77</f>
        <v>0</v>
      </c>
      <c r="AI45" s="172">
        <f>'COGS-PRICE-MARGIN_CWS'!$C77</f>
        <v>0</v>
      </c>
      <c r="AJ45" s="172">
        <f>'COGS-PRICE-MARGIN_CWS'!$C77</f>
        <v>0</v>
      </c>
      <c r="AK45" s="172">
        <f>'COGS-PRICE-MARGIN_CWS'!$C77</f>
        <v>0</v>
      </c>
      <c r="AL45" s="172">
        <f>'COGS-PRICE-MARGIN_CWS'!$C77</f>
        <v>0</v>
      </c>
      <c r="AM45" s="172">
        <f>'COGS-PRICE-MARGIN_CWS'!$C77</f>
        <v>0</v>
      </c>
      <c r="AN45" s="172">
        <f>'COGS-PRICE-MARGIN_CWS'!$C77</f>
        <v>0</v>
      </c>
      <c r="AO45" s="172">
        <f>'COGS-PRICE-MARGIN_CWS'!$C98</f>
        <v>0</v>
      </c>
      <c r="AP45" s="172">
        <f>'COGS-PRICE-MARGIN_CWS'!$C98</f>
        <v>0</v>
      </c>
      <c r="AQ45" s="172">
        <f>'COGS-PRICE-MARGIN_CWS'!$C98</f>
        <v>0</v>
      </c>
      <c r="AR45" s="172">
        <f>'COGS-PRICE-MARGIN_CWS'!$C98</f>
        <v>0</v>
      </c>
      <c r="AS45" s="172">
        <f>'COGS-PRICE-MARGIN_CWS'!$C98</f>
        <v>0</v>
      </c>
      <c r="AT45" s="172">
        <f>'COGS-PRICE-MARGIN_CWS'!$C98</f>
        <v>0</v>
      </c>
      <c r="AU45" s="172">
        <f>'COGS-PRICE-MARGIN_CWS'!$C98</f>
        <v>0</v>
      </c>
      <c r="AV45" s="172">
        <f>'COGS-PRICE-MARGIN_CWS'!$C98</f>
        <v>0</v>
      </c>
      <c r="AW45" s="172">
        <f>'COGS-PRICE-MARGIN_CWS'!$C98</f>
        <v>0</v>
      </c>
      <c r="AX45" s="172">
        <f>'COGS-PRICE-MARGIN_CWS'!$C98</f>
        <v>0</v>
      </c>
      <c r="AY45" s="172">
        <f>'COGS-PRICE-MARGIN_CWS'!$C98</f>
        <v>0</v>
      </c>
      <c r="AZ45" s="172">
        <f>'COGS-PRICE-MARGIN_CWS'!$C98</f>
        <v>0</v>
      </c>
      <c r="BA45" s="172">
        <f>'COGS-PRICE-MARGIN_CWS'!$C119</f>
        <v>0.1</v>
      </c>
      <c r="BB45" s="172">
        <f>'COGS-PRICE-MARGIN_CWS'!$C119</f>
        <v>0.1</v>
      </c>
      <c r="BC45" s="172">
        <f>'COGS-PRICE-MARGIN_CWS'!$C119</f>
        <v>0.1</v>
      </c>
      <c r="BD45" s="172">
        <f>'COGS-PRICE-MARGIN_CWS'!$C119</f>
        <v>0.1</v>
      </c>
      <c r="BE45" s="172">
        <f>'COGS-PRICE-MARGIN_CWS'!$C119</f>
        <v>0.1</v>
      </c>
      <c r="BF45" s="172">
        <f>'COGS-PRICE-MARGIN_CWS'!$C119</f>
        <v>0.1</v>
      </c>
      <c r="BG45" s="172">
        <f>'COGS-PRICE-MARGIN_CWS'!$C119</f>
        <v>0.1</v>
      </c>
      <c r="BH45" s="172">
        <f>'COGS-PRICE-MARGIN_CWS'!$C119</f>
        <v>0.1</v>
      </c>
      <c r="BI45" s="172">
        <f>'COGS-PRICE-MARGIN_CWS'!$C119</f>
        <v>0.1</v>
      </c>
      <c r="BJ45" s="172">
        <f>'COGS-PRICE-MARGIN_CWS'!$C119</f>
        <v>0.1</v>
      </c>
      <c r="BK45" s="172">
        <f>'COGS-PRICE-MARGIN_CWS'!$C119</f>
        <v>0.1</v>
      </c>
      <c r="BL45" s="172">
        <f>'COGS-PRICE-MARGIN_CWS'!$C119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18000</v>
      </c>
      <c r="R47" s="70">
        <f t="shared" si="40"/>
        <v>18000</v>
      </c>
      <c r="S47" s="70">
        <f t="shared" si="40"/>
        <v>18000</v>
      </c>
      <c r="T47" s="70">
        <f t="shared" si="40"/>
        <v>18000</v>
      </c>
      <c r="U47" s="70">
        <f t="shared" si="40"/>
        <v>18000</v>
      </c>
      <c r="V47" s="70">
        <f t="shared" si="40"/>
        <v>18000</v>
      </c>
      <c r="W47" s="70">
        <f t="shared" si="40"/>
        <v>18000</v>
      </c>
      <c r="X47" s="70">
        <f t="shared" si="40"/>
        <v>18000</v>
      </c>
      <c r="Y47" s="70">
        <f t="shared" si="40"/>
        <v>18000</v>
      </c>
      <c r="Z47" s="70">
        <f t="shared" si="40"/>
        <v>18000</v>
      </c>
      <c r="AA47" s="70">
        <f t="shared" si="40"/>
        <v>18000</v>
      </c>
      <c r="AB47" s="70">
        <f t="shared" si="40"/>
        <v>18000</v>
      </c>
      <c r="AC47" s="70">
        <f t="shared" si="40"/>
        <v>20500</v>
      </c>
      <c r="AD47" s="70">
        <f t="shared" si="40"/>
        <v>20500</v>
      </c>
      <c r="AE47" s="70">
        <f t="shared" si="40"/>
        <v>20500</v>
      </c>
      <c r="AF47" s="70">
        <f t="shared" si="40"/>
        <v>20500</v>
      </c>
      <c r="AG47" s="70">
        <f t="shared" si="40"/>
        <v>20500</v>
      </c>
      <c r="AH47" s="70">
        <f t="shared" si="40"/>
        <v>20500</v>
      </c>
      <c r="AI47" s="70">
        <f t="shared" si="40"/>
        <v>20500</v>
      </c>
      <c r="AJ47" s="70">
        <f t="shared" si="40"/>
        <v>20500</v>
      </c>
      <c r="AK47" s="70">
        <f t="shared" si="40"/>
        <v>20500</v>
      </c>
      <c r="AL47" s="70">
        <f t="shared" si="40"/>
        <v>20500</v>
      </c>
      <c r="AM47" s="70">
        <f t="shared" si="40"/>
        <v>20500</v>
      </c>
      <c r="AN47" s="70">
        <f t="shared" si="40"/>
        <v>20500</v>
      </c>
      <c r="AO47" s="70" t="e">
        <f t="shared" si="40"/>
        <v>#VALUE!</v>
      </c>
      <c r="AP47" s="70" t="e">
        <f t="shared" si="40"/>
        <v>#VALUE!</v>
      </c>
      <c r="AQ47" s="70" t="e">
        <f t="shared" si="40"/>
        <v>#VALUE!</v>
      </c>
      <c r="AR47" s="70" t="e">
        <f t="shared" si="40"/>
        <v>#VALUE!</v>
      </c>
      <c r="AS47" s="70" t="e">
        <f t="shared" si="40"/>
        <v>#VALUE!</v>
      </c>
      <c r="AT47" s="70" t="e">
        <f t="shared" si="40"/>
        <v>#VALUE!</v>
      </c>
      <c r="AU47" s="70" t="e">
        <f t="shared" si="40"/>
        <v>#VALUE!</v>
      </c>
      <c r="AV47" s="70" t="e">
        <f t="shared" si="40"/>
        <v>#VALUE!</v>
      </c>
      <c r="AW47" s="70" t="e">
        <f t="shared" si="40"/>
        <v>#VALUE!</v>
      </c>
      <c r="AX47" s="70" t="e">
        <f t="shared" si="40"/>
        <v>#VALUE!</v>
      </c>
      <c r="AY47" s="70" t="e">
        <f t="shared" si="40"/>
        <v>#VALUE!</v>
      </c>
      <c r="AZ47" s="70" t="e">
        <f t="shared" si="40"/>
        <v>#VALUE!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288000</v>
      </c>
      <c r="R48" s="178">
        <f t="shared" si="41"/>
        <v>468000</v>
      </c>
      <c r="S48" s="178">
        <f t="shared" si="41"/>
        <v>522000</v>
      </c>
      <c r="T48" s="178">
        <f t="shared" si="41"/>
        <v>522000</v>
      </c>
      <c r="U48" s="178">
        <f t="shared" si="41"/>
        <v>576000</v>
      </c>
      <c r="V48" s="178">
        <f t="shared" si="41"/>
        <v>630000</v>
      </c>
      <c r="W48" s="178">
        <f t="shared" si="41"/>
        <v>522000</v>
      </c>
      <c r="X48" s="178">
        <f t="shared" si="41"/>
        <v>576000</v>
      </c>
      <c r="Y48" s="178">
        <f t="shared" si="41"/>
        <v>468000</v>
      </c>
      <c r="Z48" s="178">
        <f t="shared" si="41"/>
        <v>468000</v>
      </c>
      <c r="AA48" s="178">
        <f t="shared" si="41"/>
        <v>468000</v>
      </c>
      <c r="AB48" s="178">
        <f t="shared" si="41"/>
        <v>288000</v>
      </c>
      <c r="AC48" s="178">
        <f t="shared" si="41"/>
        <v>594500</v>
      </c>
      <c r="AD48" s="178">
        <f t="shared" si="41"/>
        <v>963500</v>
      </c>
      <c r="AE48" s="178">
        <f t="shared" si="41"/>
        <v>1086500</v>
      </c>
      <c r="AF48" s="178">
        <f t="shared" si="41"/>
        <v>1086500</v>
      </c>
      <c r="AG48" s="178">
        <f t="shared" si="41"/>
        <v>1189000</v>
      </c>
      <c r="AH48" s="178">
        <f t="shared" si="41"/>
        <v>1312000</v>
      </c>
      <c r="AI48" s="178">
        <f t="shared" si="41"/>
        <v>1086500</v>
      </c>
      <c r="AJ48" s="178">
        <f t="shared" si="41"/>
        <v>1189000</v>
      </c>
      <c r="AK48" s="178">
        <f t="shared" ref="AK48:BL48" si="42">AK44*(1-AK45)</f>
        <v>963500</v>
      </c>
      <c r="AL48" s="178">
        <f t="shared" si="42"/>
        <v>963500</v>
      </c>
      <c r="AM48" s="178">
        <f t="shared" si="42"/>
        <v>963500</v>
      </c>
      <c r="AN48" s="178">
        <f t="shared" si="42"/>
        <v>594500</v>
      </c>
      <c r="AO48" s="178" t="e">
        <f t="shared" si="42"/>
        <v>#VALUE!</v>
      </c>
      <c r="AP48" s="178" t="e">
        <f t="shared" si="42"/>
        <v>#VALUE!</v>
      </c>
      <c r="AQ48" s="178" t="e">
        <f t="shared" si="42"/>
        <v>#VALUE!</v>
      </c>
      <c r="AR48" s="178" t="e">
        <f t="shared" si="42"/>
        <v>#VALUE!</v>
      </c>
      <c r="AS48" s="178" t="e">
        <f t="shared" si="42"/>
        <v>#VALUE!</v>
      </c>
      <c r="AT48" s="178" t="e">
        <f t="shared" si="42"/>
        <v>#VALUE!</v>
      </c>
      <c r="AU48" s="178" t="e">
        <f t="shared" si="42"/>
        <v>#VALUE!</v>
      </c>
      <c r="AV48" s="178" t="e">
        <f t="shared" si="42"/>
        <v>#VALUE!</v>
      </c>
      <c r="AW48" s="178" t="e">
        <f t="shared" si="42"/>
        <v>#VALUE!</v>
      </c>
      <c r="AX48" s="178" t="e">
        <f t="shared" si="42"/>
        <v>#VALUE!</v>
      </c>
      <c r="AY48" s="178" t="e">
        <f t="shared" si="42"/>
        <v>#VALUE!</v>
      </c>
      <c r="AZ48" s="178" t="e">
        <f t="shared" si="42"/>
        <v>#VALUE!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 t="e">
        <f>SUM(E48:BL48)</f>
        <v>#VALUE!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'COGS-PRICE-MARGIN_CWS'!$E56*Q43</f>
        <v>192000</v>
      </c>
      <c r="R52" s="63">
        <f>'COGS-PRICE-MARGIN_CWS'!$E56*R43</f>
        <v>312000</v>
      </c>
      <c r="S52" s="63">
        <f>'COGS-PRICE-MARGIN_CWS'!$E56*S43</f>
        <v>348000</v>
      </c>
      <c r="T52" s="63">
        <f>'COGS-PRICE-MARGIN_CWS'!$E56*T43</f>
        <v>348000</v>
      </c>
      <c r="U52" s="63">
        <f>'COGS-PRICE-MARGIN_CWS'!$E56*U43</f>
        <v>384000</v>
      </c>
      <c r="V52" s="63">
        <f>'COGS-PRICE-MARGIN_CWS'!$E56*V43</f>
        <v>420000</v>
      </c>
      <c r="W52" s="63">
        <f>'COGS-PRICE-MARGIN_CWS'!$E56*W43</f>
        <v>348000</v>
      </c>
      <c r="X52" s="63">
        <f>'COGS-PRICE-MARGIN_CWS'!$E56*X43</f>
        <v>384000</v>
      </c>
      <c r="Y52" s="63">
        <f>'COGS-PRICE-MARGIN_CWS'!$E56*Y43</f>
        <v>312000</v>
      </c>
      <c r="Z52" s="63">
        <f>'COGS-PRICE-MARGIN_CWS'!$E56*Z43</f>
        <v>312000</v>
      </c>
      <c r="AA52" s="63">
        <f>'COGS-PRICE-MARGIN_CWS'!$E56*AA43</f>
        <v>312000</v>
      </c>
      <c r="AB52" s="63">
        <f>'COGS-PRICE-MARGIN_CWS'!$E56*AB43</f>
        <v>192000</v>
      </c>
      <c r="AC52" s="63">
        <f>'COGS-PRICE-MARGIN_CWS'!$E77*AC43</f>
        <v>397300</v>
      </c>
      <c r="AD52" s="63">
        <f>'COGS-PRICE-MARGIN_CWS'!$E77*AD43</f>
        <v>643900</v>
      </c>
      <c r="AE52" s="63">
        <f>'COGS-PRICE-MARGIN_CWS'!$E77*AE43</f>
        <v>726100</v>
      </c>
      <c r="AF52" s="63">
        <f>'COGS-PRICE-MARGIN_CWS'!$E77*AF43</f>
        <v>726100</v>
      </c>
      <c r="AG52" s="63">
        <f>'COGS-PRICE-MARGIN_CWS'!$E77*AG43</f>
        <v>794600</v>
      </c>
      <c r="AH52" s="63">
        <f>'COGS-PRICE-MARGIN_CWS'!$E77*AH43</f>
        <v>876800</v>
      </c>
      <c r="AI52" s="63">
        <f>'COGS-PRICE-MARGIN_CWS'!$E77*AI43</f>
        <v>726100</v>
      </c>
      <c r="AJ52" s="63">
        <f>'COGS-PRICE-MARGIN_CWS'!$E77*AJ43</f>
        <v>794600</v>
      </c>
      <c r="AK52" s="63">
        <f>'COGS-PRICE-MARGIN_CWS'!$E77*AK43</f>
        <v>643900</v>
      </c>
      <c r="AL52" s="63">
        <f>'COGS-PRICE-MARGIN_CWS'!$E77*AL43</f>
        <v>643900</v>
      </c>
      <c r="AM52" s="63">
        <f>'COGS-PRICE-MARGIN_CWS'!$E77*AM43</f>
        <v>643900</v>
      </c>
      <c r="AN52" s="63">
        <f>'COGS-PRICE-MARGIN_CWS'!$E77*AN43</f>
        <v>397300</v>
      </c>
      <c r="AO52" s="63">
        <f>'COGS-PRICE-MARGIN_CWS'!$E98*AO43</f>
        <v>6200</v>
      </c>
      <c r="AP52" s="63">
        <f>'COGS-PRICE-MARGIN_CWS'!$E98*AP43</f>
        <v>10000</v>
      </c>
      <c r="AQ52" s="63">
        <f>'COGS-PRICE-MARGIN_CWS'!$E98*AQ43</f>
        <v>11200</v>
      </c>
      <c r="AR52" s="63">
        <f>'COGS-PRICE-MARGIN_CWS'!$E98*AR43</f>
        <v>11200</v>
      </c>
      <c r="AS52" s="63">
        <f>'COGS-PRICE-MARGIN_CWS'!$E98*AS43</f>
        <v>12400</v>
      </c>
      <c r="AT52" s="63">
        <f>'COGS-PRICE-MARGIN_CWS'!$E98*AT43</f>
        <v>13600</v>
      </c>
      <c r="AU52" s="63">
        <f>'COGS-PRICE-MARGIN_CWS'!$E98*AU43</f>
        <v>11200</v>
      </c>
      <c r="AV52" s="63">
        <f>'COGS-PRICE-MARGIN_CWS'!$E98*AV43</f>
        <v>12400</v>
      </c>
      <c r="AW52" s="63">
        <f>'COGS-PRICE-MARGIN_CWS'!$E98*AW43</f>
        <v>10000</v>
      </c>
      <c r="AX52" s="63">
        <f>'COGS-PRICE-MARGIN_CWS'!$E98*AX43</f>
        <v>10000</v>
      </c>
      <c r="AY52" s="63">
        <f>'COGS-PRICE-MARGIN_CWS'!$E98*AY43</f>
        <v>10000</v>
      </c>
      <c r="AZ52" s="63">
        <f>'COGS-PRICE-MARGIN_CWS'!$E98*AZ43</f>
        <v>6200</v>
      </c>
      <c r="BA52" s="63">
        <f>'COGS-PRICE-MARGIN_CWS'!$E119*BA43</f>
        <v>5940</v>
      </c>
      <c r="BB52" s="63">
        <f>'COGS-PRICE-MARGIN_CWS'!$E119*BB43</f>
        <v>9540</v>
      </c>
      <c r="BC52" s="63">
        <f>'COGS-PRICE-MARGIN_CWS'!$E119*BC43</f>
        <v>10620</v>
      </c>
      <c r="BD52" s="63">
        <f>'COGS-PRICE-MARGIN_CWS'!$E119*BD43</f>
        <v>10620</v>
      </c>
      <c r="BE52" s="63">
        <f>'COGS-PRICE-MARGIN_CWS'!$E119*BE43</f>
        <v>11880</v>
      </c>
      <c r="BF52" s="63">
        <f>'COGS-PRICE-MARGIN_CWS'!$E119*BF43</f>
        <v>12960</v>
      </c>
      <c r="BG52" s="63">
        <f>'COGS-PRICE-MARGIN_CWS'!$E119*BG43</f>
        <v>10620</v>
      </c>
      <c r="BH52" s="63">
        <f>'COGS-PRICE-MARGIN_CWS'!$E119*BH43</f>
        <v>11880</v>
      </c>
      <c r="BI52" s="63">
        <f>'COGS-PRICE-MARGIN_CWS'!$E119*BI43</f>
        <v>9540</v>
      </c>
      <c r="BJ52" s="63">
        <f>'COGS-PRICE-MARGIN_CWS'!$E119*BJ43</f>
        <v>9540</v>
      </c>
      <c r="BK52" s="63">
        <f>'COGS-PRICE-MARGIN_CWS'!$E119*BK43</f>
        <v>9540</v>
      </c>
      <c r="BL52" s="63">
        <f>'COGS-PRICE-MARGIN_CWS'!$E119*BL43</f>
        <v>5940</v>
      </c>
      <c r="BM52" s="118">
        <f>SUM(E52:BL52)</f>
        <v>16189520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'COGS-PRICE-MARGIN_CWS'!$E57*Q43</f>
        <v>8000</v>
      </c>
      <c r="R53" s="63">
        <f>'COGS-PRICE-MARGIN_CWS'!$E57*R43</f>
        <v>13000</v>
      </c>
      <c r="S53" s="63">
        <f>'COGS-PRICE-MARGIN_CWS'!$E57*S43</f>
        <v>14500</v>
      </c>
      <c r="T53" s="63">
        <f>'COGS-PRICE-MARGIN_CWS'!$E57*T43</f>
        <v>14500</v>
      </c>
      <c r="U53" s="63">
        <f>'COGS-PRICE-MARGIN_CWS'!$E57*U43</f>
        <v>16000</v>
      </c>
      <c r="V53" s="63">
        <f>'COGS-PRICE-MARGIN_CWS'!$E57*V43</f>
        <v>17500</v>
      </c>
      <c r="W53" s="63">
        <f>'COGS-PRICE-MARGIN_CWS'!$E57*W43</f>
        <v>14500</v>
      </c>
      <c r="X53" s="63">
        <f>'COGS-PRICE-MARGIN_CWS'!$E57*X43</f>
        <v>16000</v>
      </c>
      <c r="Y53" s="63">
        <f>'COGS-PRICE-MARGIN_CWS'!$E57*Y43</f>
        <v>13000</v>
      </c>
      <c r="Z53" s="63">
        <f>'COGS-PRICE-MARGIN_CWS'!$E57*Z43</f>
        <v>13000</v>
      </c>
      <c r="AA53" s="63">
        <f>'COGS-PRICE-MARGIN_CWS'!$E57*AA43</f>
        <v>13000</v>
      </c>
      <c r="AB53" s="63">
        <f>'COGS-PRICE-MARGIN_CWS'!$E57*AB43</f>
        <v>8000</v>
      </c>
      <c r="AC53" s="63">
        <f>'COGS-PRICE-MARGIN_CWS'!$E78*AC43</f>
        <v>0</v>
      </c>
      <c r="AD53" s="63">
        <f>'COGS-PRICE-MARGIN_CWS'!$E78*AD43</f>
        <v>0</v>
      </c>
      <c r="AE53" s="63">
        <f>'COGS-PRICE-MARGIN_CWS'!$E78*AE43</f>
        <v>0</v>
      </c>
      <c r="AF53" s="63">
        <f>'COGS-PRICE-MARGIN_CWS'!$E78*AF43</f>
        <v>0</v>
      </c>
      <c r="AG53" s="63">
        <f>'COGS-PRICE-MARGIN_CWS'!$E78*AG43</f>
        <v>0</v>
      </c>
      <c r="AH53" s="63">
        <f>'COGS-PRICE-MARGIN_CWS'!$E78*AH43</f>
        <v>0</v>
      </c>
      <c r="AI53" s="63">
        <f>'COGS-PRICE-MARGIN_CWS'!$E78*AI43</f>
        <v>0</v>
      </c>
      <c r="AJ53" s="63">
        <f>'COGS-PRICE-MARGIN_CWS'!$E78*AJ43</f>
        <v>0</v>
      </c>
      <c r="AK53" s="63">
        <f>'COGS-PRICE-MARGIN_CWS'!$E78*AK43</f>
        <v>0</v>
      </c>
      <c r="AL53" s="63">
        <f>'COGS-PRICE-MARGIN_CWS'!$E78*AL43</f>
        <v>0</v>
      </c>
      <c r="AM53" s="63">
        <f>'COGS-PRICE-MARGIN_CWS'!$E78*AM43</f>
        <v>0</v>
      </c>
      <c r="AN53" s="63">
        <f>'COGS-PRICE-MARGIN_CWS'!$E78*AN43</f>
        <v>0</v>
      </c>
      <c r="AO53" s="63">
        <f>'COGS-PRICE-MARGIN_CWS'!$E99*AO43</f>
        <v>0</v>
      </c>
      <c r="AP53" s="63">
        <f>'COGS-PRICE-MARGIN_CWS'!$E99*AP43</f>
        <v>0</v>
      </c>
      <c r="AQ53" s="63">
        <f>'COGS-PRICE-MARGIN_CWS'!$E99*AQ43</f>
        <v>0</v>
      </c>
      <c r="AR53" s="63">
        <f>'COGS-PRICE-MARGIN_CWS'!$E99*AR43</f>
        <v>0</v>
      </c>
      <c r="AS53" s="63">
        <f>'COGS-PRICE-MARGIN_CWS'!$E99*AS43</f>
        <v>0</v>
      </c>
      <c r="AT53" s="63">
        <f>'COGS-PRICE-MARGIN_CWS'!$E99*AT43</f>
        <v>0</v>
      </c>
      <c r="AU53" s="63">
        <f>'COGS-PRICE-MARGIN_CWS'!$E99*AU43</f>
        <v>0</v>
      </c>
      <c r="AV53" s="63">
        <f>'COGS-PRICE-MARGIN_CWS'!$E99*AV43</f>
        <v>0</v>
      </c>
      <c r="AW53" s="63">
        <f>'COGS-PRICE-MARGIN_CWS'!$E99*AW43</f>
        <v>0</v>
      </c>
      <c r="AX53" s="63">
        <f>'COGS-PRICE-MARGIN_CWS'!$E99*AX43</f>
        <v>0</v>
      </c>
      <c r="AY53" s="63">
        <f>'COGS-PRICE-MARGIN_CWS'!$E99*AY43</f>
        <v>0</v>
      </c>
      <c r="AZ53" s="63">
        <f>'COGS-PRICE-MARGIN_CWS'!$E99*AZ43</f>
        <v>0</v>
      </c>
      <c r="BA53" s="63">
        <f>'COGS-PRICE-MARGIN_CWS'!$E120*BA43</f>
        <v>36.300000000000004</v>
      </c>
      <c r="BB53" s="63">
        <f>'COGS-PRICE-MARGIN_CWS'!$E120*BB43</f>
        <v>58.300000000000004</v>
      </c>
      <c r="BC53" s="63">
        <f>'COGS-PRICE-MARGIN_CWS'!$E120*BC43</f>
        <v>64.900000000000006</v>
      </c>
      <c r="BD53" s="63">
        <f>'COGS-PRICE-MARGIN_CWS'!$E120*BD43</f>
        <v>64.900000000000006</v>
      </c>
      <c r="BE53" s="63">
        <f>'COGS-PRICE-MARGIN_CWS'!$E120*BE43</f>
        <v>72.600000000000009</v>
      </c>
      <c r="BF53" s="63">
        <f>'COGS-PRICE-MARGIN_CWS'!$E120*BF43</f>
        <v>79.2</v>
      </c>
      <c r="BG53" s="63">
        <f>'COGS-PRICE-MARGIN_CWS'!$E120*BG43</f>
        <v>64.900000000000006</v>
      </c>
      <c r="BH53" s="63">
        <f>'COGS-PRICE-MARGIN_CWS'!$E120*BH43</f>
        <v>72.600000000000009</v>
      </c>
      <c r="BI53" s="63">
        <f>'COGS-PRICE-MARGIN_CWS'!$E120*BI43</f>
        <v>58.300000000000004</v>
      </c>
      <c r="BJ53" s="63">
        <f>'COGS-PRICE-MARGIN_CWS'!$E120*BJ43</f>
        <v>58.300000000000004</v>
      </c>
      <c r="BK53" s="63">
        <f>'COGS-PRICE-MARGIN_CWS'!$E120*BK43</f>
        <v>58.300000000000004</v>
      </c>
      <c r="BL53" s="63">
        <f>'COGS-PRICE-MARGIN_CWS'!$E120*BL43</f>
        <v>36.300000000000004</v>
      </c>
      <c r="BM53" s="118">
        <f>SUM(E53:BL53)</f>
        <v>331224.89999999997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'COGS-PRICE-MARGIN_CWS'!$E58*Q43</f>
        <v>0</v>
      </c>
      <c r="R54" s="63">
        <f>'COGS-PRICE-MARGIN_CWS'!$E58*R43</f>
        <v>0</v>
      </c>
      <c r="S54" s="63">
        <f>'COGS-PRICE-MARGIN_CWS'!$E58*S43</f>
        <v>0</v>
      </c>
      <c r="T54" s="63">
        <f>'COGS-PRICE-MARGIN_CWS'!$E58*T43</f>
        <v>0</v>
      </c>
      <c r="U54" s="63">
        <f>'COGS-PRICE-MARGIN_CWS'!$E58*U43</f>
        <v>0</v>
      </c>
      <c r="V54" s="63">
        <f>'COGS-PRICE-MARGIN_CWS'!$E58*V43</f>
        <v>0</v>
      </c>
      <c r="W54" s="63">
        <f>'COGS-PRICE-MARGIN_CWS'!$E58*W43</f>
        <v>0</v>
      </c>
      <c r="X54" s="63">
        <f>'COGS-PRICE-MARGIN_CWS'!$E58*X43</f>
        <v>0</v>
      </c>
      <c r="Y54" s="63">
        <f>'COGS-PRICE-MARGIN_CWS'!$E58*Y43</f>
        <v>0</v>
      </c>
      <c r="Z54" s="63">
        <f>'COGS-PRICE-MARGIN_CWS'!$E58*Z43</f>
        <v>0</v>
      </c>
      <c r="AA54" s="63">
        <f>'COGS-PRICE-MARGIN_CWS'!$E58*AA43</f>
        <v>0</v>
      </c>
      <c r="AB54" s="63">
        <f>'COGS-PRICE-MARGIN_CWS'!$E58*AB43</f>
        <v>0</v>
      </c>
      <c r="AC54" s="63">
        <f>'COGS-PRICE-MARGIN_CWS'!$E79*AC43</f>
        <v>0</v>
      </c>
      <c r="AD54" s="63">
        <f>'COGS-PRICE-MARGIN_CWS'!$E79*AD43</f>
        <v>0</v>
      </c>
      <c r="AE54" s="63">
        <f>'COGS-PRICE-MARGIN_CWS'!$E79*AE43</f>
        <v>0</v>
      </c>
      <c r="AF54" s="63">
        <f>'COGS-PRICE-MARGIN_CWS'!$E79*AF43</f>
        <v>0</v>
      </c>
      <c r="AG54" s="63">
        <f>'COGS-PRICE-MARGIN_CWS'!$E79*AG43</f>
        <v>0</v>
      </c>
      <c r="AH54" s="63">
        <f>'COGS-PRICE-MARGIN_CWS'!$E79*AH43</f>
        <v>0</v>
      </c>
      <c r="AI54" s="63">
        <f>'COGS-PRICE-MARGIN_CWS'!$E79*AI43</f>
        <v>0</v>
      </c>
      <c r="AJ54" s="63">
        <f>'COGS-PRICE-MARGIN_CWS'!$E79*AJ43</f>
        <v>0</v>
      </c>
      <c r="AK54" s="63">
        <f>'COGS-PRICE-MARGIN_CWS'!$E79*AK43</f>
        <v>0</v>
      </c>
      <c r="AL54" s="63">
        <f>'COGS-PRICE-MARGIN_CWS'!$E79*AL43</f>
        <v>0</v>
      </c>
      <c r="AM54" s="63">
        <f>'COGS-PRICE-MARGIN_CWS'!$E79*AM43</f>
        <v>0</v>
      </c>
      <c r="AN54" s="63">
        <f>'COGS-PRICE-MARGIN_CWS'!$E79*AN43</f>
        <v>0</v>
      </c>
      <c r="AO54" s="63">
        <f>'COGS-PRICE-MARGIN_CWS'!$E100*AO43</f>
        <v>37200</v>
      </c>
      <c r="AP54" s="63">
        <f>'COGS-PRICE-MARGIN_CWS'!$E100*AP43</f>
        <v>60000</v>
      </c>
      <c r="AQ54" s="63">
        <f>'COGS-PRICE-MARGIN_CWS'!$E100*AQ43</f>
        <v>67200</v>
      </c>
      <c r="AR54" s="63">
        <f>'COGS-PRICE-MARGIN_CWS'!$E100*AR43</f>
        <v>67200</v>
      </c>
      <c r="AS54" s="63">
        <f>'COGS-PRICE-MARGIN_CWS'!$E100*AS43</f>
        <v>74400</v>
      </c>
      <c r="AT54" s="63">
        <f>'COGS-PRICE-MARGIN_CWS'!$E100*AT43</f>
        <v>81600</v>
      </c>
      <c r="AU54" s="63">
        <f>'COGS-PRICE-MARGIN_CWS'!$E100*AU43</f>
        <v>67200</v>
      </c>
      <c r="AV54" s="63">
        <f>'COGS-PRICE-MARGIN_CWS'!$E100*AV43</f>
        <v>74400</v>
      </c>
      <c r="AW54" s="63">
        <f>'COGS-PRICE-MARGIN_CWS'!$E100*AW43</f>
        <v>60000</v>
      </c>
      <c r="AX54" s="63">
        <f>'COGS-PRICE-MARGIN_CWS'!$E100*AX43</f>
        <v>60000</v>
      </c>
      <c r="AY54" s="63">
        <f>'COGS-PRICE-MARGIN_CWS'!$E100*AY43</f>
        <v>60000</v>
      </c>
      <c r="AZ54" s="63">
        <f>'COGS-PRICE-MARGIN_CWS'!$E100*AZ43</f>
        <v>37200</v>
      </c>
      <c r="BA54" s="63">
        <f>'COGS-PRICE-MARGIN_CWS'!$E121*BA43</f>
        <v>35640</v>
      </c>
      <c r="BB54" s="63">
        <f>'COGS-PRICE-MARGIN_CWS'!$E121*BB43</f>
        <v>57240</v>
      </c>
      <c r="BC54" s="63">
        <f>'COGS-PRICE-MARGIN_CWS'!$E121*BC43</f>
        <v>63720</v>
      </c>
      <c r="BD54" s="63">
        <f>'COGS-PRICE-MARGIN_CWS'!$E121*BD43</f>
        <v>63720</v>
      </c>
      <c r="BE54" s="63">
        <f>'COGS-PRICE-MARGIN_CWS'!$E121*BE43</f>
        <v>71280</v>
      </c>
      <c r="BF54" s="63">
        <f>'COGS-PRICE-MARGIN_CWS'!$E121*BF43</f>
        <v>77760</v>
      </c>
      <c r="BG54" s="63">
        <f>'COGS-PRICE-MARGIN_CWS'!$E121*BG43</f>
        <v>63720</v>
      </c>
      <c r="BH54" s="63">
        <f>'COGS-PRICE-MARGIN_CWS'!$E121*BH43</f>
        <v>71280</v>
      </c>
      <c r="BI54" s="63">
        <f>'COGS-PRICE-MARGIN_CWS'!$E121*BI43</f>
        <v>57240</v>
      </c>
      <c r="BJ54" s="63">
        <f>'COGS-PRICE-MARGIN_CWS'!$E121*BJ43</f>
        <v>57240</v>
      </c>
      <c r="BK54" s="63">
        <f>'COGS-PRICE-MARGIN_CWS'!$E121*BK43</f>
        <v>57240</v>
      </c>
      <c r="BL54" s="63">
        <f>'COGS-PRICE-MARGIN_CWS'!$E121*BL43</f>
        <v>35640</v>
      </c>
      <c r="BM54" s="118">
        <f>SUM(E54:BL54)</f>
        <v>1458120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'COGS-PRICE-MARGIN_CWS'!$E59*Q43</f>
        <v>0</v>
      </c>
      <c r="R55" s="63">
        <f>'COGS-PRICE-MARGIN_CWS'!$E59*R43</f>
        <v>0</v>
      </c>
      <c r="S55" s="63">
        <f>'COGS-PRICE-MARGIN_CWS'!$E59*S43</f>
        <v>0</v>
      </c>
      <c r="T55" s="63">
        <f>'COGS-PRICE-MARGIN_CWS'!$E59*T43</f>
        <v>0</v>
      </c>
      <c r="U55" s="63">
        <f>'COGS-PRICE-MARGIN_CWS'!$E59*U43</f>
        <v>0</v>
      </c>
      <c r="V55" s="63">
        <f>'COGS-PRICE-MARGIN_CWS'!$E59*V43</f>
        <v>0</v>
      </c>
      <c r="W55" s="63">
        <f>'COGS-PRICE-MARGIN_CWS'!$E59*W43</f>
        <v>0</v>
      </c>
      <c r="X55" s="63">
        <f>'COGS-PRICE-MARGIN_CWS'!$E59*X43</f>
        <v>0</v>
      </c>
      <c r="Y55" s="63">
        <f>'COGS-PRICE-MARGIN_CWS'!$E59*Y43</f>
        <v>0</v>
      </c>
      <c r="Z55" s="63">
        <f>'COGS-PRICE-MARGIN_CWS'!$E59*Z43</f>
        <v>0</v>
      </c>
      <c r="AA55" s="63">
        <f>'COGS-PRICE-MARGIN_CWS'!$E59*AA43</f>
        <v>0</v>
      </c>
      <c r="AB55" s="63">
        <f>'COGS-PRICE-MARGIN_CWS'!$E59*AB43</f>
        <v>0</v>
      </c>
      <c r="AC55" s="63">
        <f>'COGS-PRICE-MARGIN_CWS'!$E80*AC43</f>
        <v>377000</v>
      </c>
      <c r="AD55" s="63">
        <f>'COGS-PRICE-MARGIN_CWS'!$E80*AD43</f>
        <v>611000</v>
      </c>
      <c r="AE55" s="63">
        <f>'COGS-PRICE-MARGIN_CWS'!$E80*AE43</f>
        <v>689000</v>
      </c>
      <c r="AF55" s="63">
        <f>'COGS-PRICE-MARGIN_CWS'!$E80*AF43</f>
        <v>689000</v>
      </c>
      <c r="AG55" s="63">
        <f>'COGS-PRICE-MARGIN_CWS'!$E80*AG43</f>
        <v>754000</v>
      </c>
      <c r="AH55" s="63">
        <f>'COGS-PRICE-MARGIN_CWS'!$E80*AH43</f>
        <v>832000</v>
      </c>
      <c r="AI55" s="63">
        <f>'COGS-PRICE-MARGIN_CWS'!$E80*AI43</f>
        <v>689000</v>
      </c>
      <c r="AJ55" s="63">
        <f>'COGS-PRICE-MARGIN_CWS'!$E80*AJ43</f>
        <v>754000</v>
      </c>
      <c r="AK55" s="63">
        <f>'COGS-PRICE-MARGIN_CWS'!$E80*AK43</f>
        <v>611000</v>
      </c>
      <c r="AL55" s="63">
        <f>'COGS-PRICE-MARGIN_CWS'!$E80*AL43</f>
        <v>611000</v>
      </c>
      <c r="AM55" s="63">
        <f>'COGS-PRICE-MARGIN_CWS'!$E80*AM43</f>
        <v>611000</v>
      </c>
      <c r="AN55" s="63">
        <f>'COGS-PRICE-MARGIN_CWS'!$E80*AN43</f>
        <v>377000</v>
      </c>
      <c r="AO55" s="63">
        <f>'COGS-PRICE-MARGIN_CWS'!$E101*AO43</f>
        <v>0</v>
      </c>
      <c r="AP55" s="63">
        <f>'COGS-PRICE-MARGIN_CWS'!$E101*AP43</f>
        <v>0</v>
      </c>
      <c r="AQ55" s="63">
        <f>'COGS-PRICE-MARGIN_CWS'!$E101*AQ43</f>
        <v>0</v>
      </c>
      <c r="AR55" s="63">
        <f>'COGS-PRICE-MARGIN_CWS'!$E101*AR43</f>
        <v>0</v>
      </c>
      <c r="AS55" s="63">
        <f>'COGS-PRICE-MARGIN_CWS'!$E101*AS43</f>
        <v>0</v>
      </c>
      <c r="AT55" s="63">
        <f>'COGS-PRICE-MARGIN_CWS'!$E101*AT43</f>
        <v>0</v>
      </c>
      <c r="AU55" s="63">
        <f>'COGS-PRICE-MARGIN_CWS'!$E101*AU43</f>
        <v>0</v>
      </c>
      <c r="AV55" s="63">
        <f>'COGS-PRICE-MARGIN_CWS'!$E101*AV43</f>
        <v>0</v>
      </c>
      <c r="AW55" s="63">
        <f>'COGS-PRICE-MARGIN_CWS'!$E101*AW43</f>
        <v>0</v>
      </c>
      <c r="AX55" s="63">
        <f>'COGS-PRICE-MARGIN_CWS'!$E101*AX43</f>
        <v>0</v>
      </c>
      <c r="AY55" s="63">
        <f>'COGS-PRICE-MARGIN_CWS'!$E101*AY43</f>
        <v>0</v>
      </c>
      <c r="AZ55" s="63">
        <f>'COGS-PRICE-MARGIN_CWS'!$E101*AZ43</f>
        <v>0</v>
      </c>
      <c r="BA55" s="63">
        <f>'COGS-PRICE-MARGIN_CWS'!$E122*BA43</f>
        <v>0</v>
      </c>
      <c r="BB55" s="63">
        <f>'COGS-PRICE-MARGIN_CWS'!$E122*BB43</f>
        <v>0</v>
      </c>
      <c r="BC55" s="63">
        <f>'COGS-PRICE-MARGIN_CWS'!$E122*BC43</f>
        <v>0</v>
      </c>
      <c r="BD55" s="63">
        <f>'COGS-PRICE-MARGIN_CWS'!$E122*BD43</f>
        <v>0</v>
      </c>
      <c r="BE55" s="63">
        <f>'COGS-PRICE-MARGIN_CWS'!$E122*BE43</f>
        <v>0</v>
      </c>
      <c r="BF55" s="63">
        <f>'COGS-PRICE-MARGIN_CWS'!$E122*BF43</f>
        <v>0</v>
      </c>
      <c r="BG55" s="63">
        <f>'COGS-PRICE-MARGIN_CWS'!$E122*BG43</f>
        <v>0</v>
      </c>
      <c r="BH55" s="63">
        <f>'COGS-PRICE-MARGIN_CWS'!$E122*BH43</f>
        <v>0</v>
      </c>
      <c r="BI55" s="63">
        <f>'COGS-PRICE-MARGIN_CWS'!$E122*BI43</f>
        <v>0</v>
      </c>
      <c r="BJ55" s="63">
        <f>'COGS-PRICE-MARGIN_CWS'!$E122*BJ43</f>
        <v>0</v>
      </c>
      <c r="BK55" s="63">
        <f>'COGS-PRICE-MARGIN_CWS'!$E122*BK43</f>
        <v>0</v>
      </c>
      <c r="BL55" s="63">
        <f>'COGS-PRICE-MARGIN_CWS'!$E122*BL43</f>
        <v>0</v>
      </c>
      <c r="BM55" s="118">
        <f>SUM(E55:BL55)</f>
        <v>7605000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200000</v>
      </c>
      <c r="R57" s="63">
        <f t="shared" ref="R57:BL57" si="44">SUM(R52:R55)</f>
        <v>325000</v>
      </c>
      <c r="S57" s="63">
        <f t="shared" si="44"/>
        <v>362500</v>
      </c>
      <c r="T57" s="63">
        <f t="shared" si="44"/>
        <v>362500</v>
      </c>
      <c r="U57" s="63">
        <f t="shared" si="44"/>
        <v>400000</v>
      </c>
      <c r="V57" s="63">
        <f t="shared" si="44"/>
        <v>437500</v>
      </c>
      <c r="W57" s="63">
        <f t="shared" si="44"/>
        <v>362500</v>
      </c>
      <c r="X57" s="63">
        <f t="shared" si="44"/>
        <v>400000</v>
      </c>
      <c r="Y57" s="63">
        <f t="shared" si="44"/>
        <v>325000</v>
      </c>
      <c r="Z57" s="63">
        <f t="shared" si="44"/>
        <v>325000</v>
      </c>
      <c r="AA57" s="63">
        <f t="shared" si="44"/>
        <v>325000</v>
      </c>
      <c r="AB57" s="63">
        <f t="shared" si="44"/>
        <v>200000</v>
      </c>
      <c r="AC57" s="63">
        <f t="shared" si="44"/>
        <v>774300</v>
      </c>
      <c r="AD57" s="63">
        <f t="shared" si="44"/>
        <v>1254900</v>
      </c>
      <c r="AE57" s="63">
        <f t="shared" si="44"/>
        <v>1415100</v>
      </c>
      <c r="AF57" s="63">
        <f t="shared" si="44"/>
        <v>1415100</v>
      </c>
      <c r="AG57" s="63">
        <f t="shared" si="44"/>
        <v>1548600</v>
      </c>
      <c r="AH57" s="63">
        <f t="shared" si="44"/>
        <v>1708800</v>
      </c>
      <c r="AI57" s="63">
        <f t="shared" si="44"/>
        <v>1415100</v>
      </c>
      <c r="AJ57" s="63">
        <f t="shared" si="44"/>
        <v>1548600</v>
      </c>
      <c r="AK57" s="63">
        <f t="shared" si="44"/>
        <v>1254900</v>
      </c>
      <c r="AL57" s="63">
        <f t="shared" si="44"/>
        <v>1254900</v>
      </c>
      <c r="AM57" s="63">
        <f t="shared" si="44"/>
        <v>1254900</v>
      </c>
      <c r="AN57" s="63">
        <f t="shared" si="44"/>
        <v>774300</v>
      </c>
      <c r="AO57" s="63">
        <f t="shared" si="44"/>
        <v>43400</v>
      </c>
      <c r="AP57" s="63">
        <f t="shared" si="44"/>
        <v>70000</v>
      </c>
      <c r="AQ57" s="63">
        <f t="shared" si="44"/>
        <v>78400</v>
      </c>
      <c r="AR57" s="63">
        <f t="shared" si="44"/>
        <v>78400</v>
      </c>
      <c r="AS57" s="63">
        <f t="shared" si="44"/>
        <v>86800</v>
      </c>
      <c r="AT57" s="63">
        <f t="shared" si="44"/>
        <v>95200</v>
      </c>
      <c r="AU57" s="63">
        <f t="shared" si="44"/>
        <v>78400</v>
      </c>
      <c r="AV57" s="63">
        <f t="shared" si="44"/>
        <v>86800</v>
      </c>
      <c r="AW57" s="63">
        <f t="shared" si="44"/>
        <v>70000</v>
      </c>
      <c r="AX57" s="63">
        <f t="shared" si="44"/>
        <v>70000</v>
      </c>
      <c r="AY57" s="63">
        <f t="shared" si="44"/>
        <v>70000</v>
      </c>
      <c r="AZ57" s="63">
        <f t="shared" si="44"/>
        <v>43400</v>
      </c>
      <c r="BA57" s="63">
        <f t="shared" si="44"/>
        <v>41616.300000000003</v>
      </c>
      <c r="BB57" s="63">
        <f t="shared" si="44"/>
        <v>66838.3</v>
      </c>
      <c r="BC57" s="63">
        <f t="shared" si="44"/>
        <v>74404.899999999994</v>
      </c>
      <c r="BD57" s="63">
        <f t="shared" si="44"/>
        <v>74404.899999999994</v>
      </c>
      <c r="BE57" s="63">
        <f t="shared" si="44"/>
        <v>83232.600000000006</v>
      </c>
      <c r="BF57" s="63">
        <f t="shared" si="44"/>
        <v>90799.2</v>
      </c>
      <c r="BG57" s="63">
        <f t="shared" si="44"/>
        <v>74404.899999999994</v>
      </c>
      <c r="BH57" s="63">
        <f t="shared" si="44"/>
        <v>83232.600000000006</v>
      </c>
      <c r="BI57" s="63">
        <f t="shared" si="44"/>
        <v>66838.3</v>
      </c>
      <c r="BJ57" s="63">
        <f t="shared" si="44"/>
        <v>66838.3</v>
      </c>
      <c r="BK57" s="63">
        <f t="shared" si="44"/>
        <v>66838.3</v>
      </c>
      <c r="BL57" s="63">
        <f t="shared" si="44"/>
        <v>41616.300000000003</v>
      </c>
      <c r="BM57" s="118">
        <f>SUM(E57:BL57)</f>
        <v>25583864.900000002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5500</v>
      </c>
      <c r="R59" s="63">
        <f t="shared" si="45"/>
        <v>5500</v>
      </c>
      <c r="S59" s="63">
        <f t="shared" si="45"/>
        <v>5500</v>
      </c>
      <c r="T59" s="63">
        <f t="shared" si="45"/>
        <v>5500</v>
      </c>
      <c r="U59" s="63">
        <f t="shared" si="45"/>
        <v>5500</v>
      </c>
      <c r="V59" s="63">
        <f t="shared" si="45"/>
        <v>5500</v>
      </c>
      <c r="W59" s="63">
        <f t="shared" si="45"/>
        <v>5500</v>
      </c>
      <c r="X59" s="63">
        <f t="shared" si="45"/>
        <v>5500</v>
      </c>
      <c r="Y59" s="63">
        <f t="shared" si="45"/>
        <v>5500</v>
      </c>
      <c r="Z59" s="63">
        <f t="shared" si="45"/>
        <v>5500</v>
      </c>
      <c r="AA59" s="63">
        <f t="shared" si="45"/>
        <v>5500</v>
      </c>
      <c r="AB59" s="63">
        <f t="shared" si="45"/>
        <v>5500</v>
      </c>
      <c r="AC59" s="63">
        <f t="shared" si="45"/>
        <v>-6200</v>
      </c>
      <c r="AD59" s="63">
        <f t="shared" si="45"/>
        <v>-6200</v>
      </c>
      <c r="AE59" s="63">
        <f t="shared" si="45"/>
        <v>-6200</v>
      </c>
      <c r="AF59" s="63">
        <f t="shared" si="45"/>
        <v>-6200</v>
      </c>
      <c r="AG59" s="63">
        <f t="shared" si="45"/>
        <v>-6200</v>
      </c>
      <c r="AH59" s="63">
        <f t="shared" si="45"/>
        <v>-6200</v>
      </c>
      <c r="AI59" s="63">
        <f t="shared" si="45"/>
        <v>-6200</v>
      </c>
      <c r="AJ59" s="63">
        <f t="shared" si="45"/>
        <v>-6200</v>
      </c>
      <c r="AK59" s="63">
        <f t="shared" ref="AK59:BL59" si="46">IF(AK43&gt;0,(AK48-AK57)/AK43,0)</f>
        <v>-6200</v>
      </c>
      <c r="AL59" s="63">
        <f t="shared" si="46"/>
        <v>-6200</v>
      </c>
      <c r="AM59" s="63">
        <f t="shared" si="46"/>
        <v>-6200</v>
      </c>
      <c r="AN59" s="63">
        <f t="shared" si="46"/>
        <v>-6200</v>
      </c>
      <c r="AO59" s="63" t="e">
        <f t="shared" si="46"/>
        <v>#VALUE!</v>
      </c>
      <c r="AP59" s="63" t="e">
        <f t="shared" si="46"/>
        <v>#VALUE!</v>
      </c>
      <c r="AQ59" s="63" t="e">
        <f t="shared" si="46"/>
        <v>#VALUE!</v>
      </c>
      <c r="AR59" s="63" t="e">
        <f t="shared" si="46"/>
        <v>#VALUE!</v>
      </c>
      <c r="AS59" s="63" t="e">
        <f t="shared" si="46"/>
        <v>#VALUE!</v>
      </c>
      <c r="AT59" s="63" t="e">
        <f t="shared" si="46"/>
        <v>#VALUE!</v>
      </c>
      <c r="AU59" s="63" t="e">
        <f t="shared" si="46"/>
        <v>#VALUE!</v>
      </c>
      <c r="AV59" s="63" t="e">
        <f t="shared" si="46"/>
        <v>#VALUE!</v>
      </c>
      <c r="AW59" s="63" t="e">
        <f t="shared" si="46"/>
        <v>#VALUE!</v>
      </c>
      <c r="AX59" s="63" t="e">
        <f t="shared" si="46"/>
        <v>#VALUE!</v>
      </c>
      <c r="AY59" s="63" t="e">
        <f t="shared" si="46"/>
        <v>#VALUE!</v>
      </c>
      <c r="AZ59" s="63" t="e">
        <f t="shared" si="46"/>
        <v>#VALUE!</v>
      </c>
      <c r="BA59" s="63">
        <f t="shared" si="46"/>
        <v>5263.9000000000005</v>
      </c>
      <c r="BB59" s="63">
        <f t="shared" si="46"/>
        <v>5263.9000000000005</v>
      </c>
      <c r="BC59" s="63">
        <f t="shared" si="46"/>
        <v>5263.9</v>
      </c>
      <c r="BD59" s="63">
        <f t="shared" si="46"/>
        <v>5263.9</v>
      </c>
      <c r="BE59" s="63">
        <f t="shared" si="46"/>
        <v>5263.9000000000005</v>
      </c>
      <c r="BF59" s="63">
        <f t="shared" si="46"/>
        <v>5263.9</v>
      </c>
      <c r="BG59" s="63">
        <f t="shared" si="46"/>
        <v>5263.9</v>
      </c>
      <c r="BH59" s="63">
        <f t="shared" si="46"/>
        <v>5263.9000000000005</v>
      </c>
      <c r="BI59" s="63">
        <f t="shared" si="46"/>
        <v>5263.9000000000005</v>
      </c>
      <c r="BJ59" s="63">
        <f t="shared" si="46"/>
        <v>5263.9000000000005</v>
      </c>
      <c r="BK59" s="63">
        <f t="shared" si="46"/>
        <v>5263.9000000000005</v>
      </c>
      <c r="BL59" s="63">
        <f t="shared" si="46"/>
        <v>5263.9000000000005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88000</v>
      </c>
      <c r="R60" s="63">
        <f t="shared" si="47"/>
        <v>143000</v>
      </c>
      <c r="S60" s="63">
        <f t="shared" si="47"/>
        <v>159500</v>
      </c>
      <c r="T60" s="63">
        <f t="shared" si="47"/>
        <v>159500</v>
      </c>
      <c r="U60" s="63">
        <f t="shared" si="47"/>
        <v>176000</v>
      </c>
      <c r="V60" s="63">
        <f t="shared" si="47"/>
        <v>192500</v>
      </c>
      <c r="W60" s="63">
        <f t="shared" si="47"/>
        <v>159500</v>
      </c>
      <c r="X60" s="63">
        <f t="shared" si="47"/>
        <v>176000</v>
      </c>
      <c r="Y60" s="63">
        <f t="shared" si="47"/>
        <v>143000</v>
      </c>
      <c r="Z60" s="63">
        <f t="shared" si="47"/>
        <v>143000</v>
      </c>
      <c r="AA60" s="63">
        <f t="shared" si="47"/>
        <v>143000</v>
      </c>
      <c r="AB60" s="63">
        <f t="shared" si="47"/>
        <v>88000</v>
      </c>
      <c r="AC60" s="63">
        <f t="shared" si="47"/>
        <v>-179800</v>
      </c>
      <c r="AD60" s="63">
        <f t="shared" si="47"/>
        <v>-291400</v>
      </c>
      <c r="AE60" s="63">
        <f t="shared" si="47"/>
        <v>-328600</v>
      </c>
      <c r="AF60" s="63">
        <f t="shared" si="47"/>
        <v>-328600</v>
      </c>
      <c r="AG60" s="63">
        <f t="shared" si="47"/>
        <v>-359600</v>
      </c>
      <c r="AH60" s="63">
        <f t="shared" si="47"/>
        <v>-396800</v>
      </c>
      <c r="AI60" s="63">
        <f t="shared" si="47"/>
        <v>-328600</v>
      </c>
      <c r="AJ60" s="63">
        <f t="shared" si="47"/>
        <v>-359600</v>
      </c>
      <c r="AK60" s="63">
        <f t="shared" ref="AK60:BL60" si="48">AK48-AK57</f>
        <v>-291400</v>
      </c>
      <c r="AL60" s="63">
        <f t="shared" si="48"/>
        <v>-291400</v>
      </c>
      <c r="AM60" s="63">
        <f t="shared" si="48"/>
        <v>-291400</v>
      </c>
      <c r="AN60" s="63">
        <f t="shared" si="48"/>
        <v>-179800</v>
      </c>
      <c r="AO60" s="63" t="e">
        <f t="shared" si="48"/>
        <v>#VALUE!</v>
      </c>
      <c r="AP60" s="63" t="e">
        <f t="shared" si="48"/>
        <v>#VALUE!</v>
      </c>
      <c r="AQ60" s="63" t="e">
        <f t="shared" si="48"/>
        <v>#VALUE!</v>
      </c>
      <c r="AR60" s="63" t="e">
        <f t="shared" si="48"/>
        <v>#VALUE!</v>
      </c>
      <c r="AS60" s="63" t="e">
        <f t="shared" si="48"/>
        <v>#VALUE!</v>
      </c>
      <c r="AT60" s="63" t="e">
        <f t="shared" si="48"/>
        <v>#VALUE!</v>
      </c>
      <c r="AU60" s="63" t="e">
        <f t="shared" si="48"/>
        <v>#VALUE!</v>
      </c>
      <c r="AV60" s="63" t="e">
        <f t="shared" si="48"/>
        <v>#VALUE!</v>
      </c>
      <c r="AW60" s="63" t="e">
        <f t="shared" si="48"/>
        <v>#VALUE!</v>
      </c>
      <c r="AX60" s="63" t="e">
        <f t="shared" si="48"/>
        <v>#VALUE!</v>
      </c>
      <c r="AY60" s="63" t="e">
        <f t="shared" si="48"/>
        <v>#VALUE!</v>
      </c>
      <c r="AZ60" s="63" t="e">
        <f t="shared" si="48"/>
        <v>#VALUE!</v>
      </c>
      <c r="BA60" s="63">
        <f t="shared" si="48"/>
        <v>173708.7</v>
      </c>
      <c r="BB60" s="63">
        <f t="shared" si="48"/>
        <v>278986.7</v>
      </c>
      <c r="BC60" s="63">
        <f t="shared" si="48"/>
        <v>310570.09999999998</v>
      </c>
      <c r="BD60" s="63">
        <f t="shared" si="48"/>
        <v>310570.09999999998</v>
      </c>
      <c r="BE60" s="63">
        <f t="shared" si="48"/>
        <v>347417.4</v>
      </c>
      <c r="BF60" s="63">
        <f t="shared" si="48"/>
        <v>379000.8</v>
      </c>
      <c r="BG60" s="63">
        <f t="shared" si="48"/>
        <v>310570.09999999998</v>
      </c>
      <c r="BH60" s="63">
        <f t="shared" si="48"/>
        <v>347417.4</v>
      </c>
      <c r="BI60" s="63">
        <f t="shared" si="48"/>
        <v>278986.7</v>
      </c>
      <c r="BJ60" s="63">
        <f t="shared" si="48"/>
        <v>278986.7</v>
      </c>
      <c r="BK60" s="63">
        <f t="shared" si="48"/>
        <v>278986.7</v>
      </c>
      <c r="BL60" s="63">
        <f t="shared" si="48"/>
        <v>173708.7</v>
      </c>
      <c r="BM60" s="118" t="e">
        <f>SUM(E60:BL60)</f>
        <v>#VALUE!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0.30555555555555558</v>
      </c>
      <c r="R61" s="46">
        <f t="shared" si="49"/>
        <v>0.30555555555555558</v>
      </c>
      <c r="S61" s="46">
        <f t="shared" si="49"/>
        <v>0.30555555555555558</v>
      </c>
      <c r="T61" s="46">
        <f t="shared" si="49"/>
        <v>0.30555555555555558</v>
      </c>
      <c r="U61" s="46">
        <f t="shared" si="49"/>
        <v>0.30555555555555558</v>
      </c>
      <c r="V61" s="46">
        <f t="shared" si="49"/>
        <v>0.30555555555555558</v>
      </c>
      <c r="W61" s="46">
        <f t="shared" si="49"/>
        <v>0.30555555555555558</v>
      </c>
      <c r="X61" s="46">
        <f t="shared" si="49"/>
        <v>0.30555555555555558</v>
      </c>
      <c r="Y61" s="46">
        <f t="shared" si="49"/>
        <v>0.30555555555555558</v>
      </c>
      <c r="Z61" s="46">
        <f t="shared" si="49"/>
        <v>0.30555555555555558</v>
      </c>
      <c r="AA61" s="46">
        <f t="shared" si="49"/>
        <v>0.30555555555555558</v>
      </c>
      <c r="AB61" s="46">
        <f t="shared" si="49"/>
        <v>0.30555555555555558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 t="e">
        <f t="shared" si="49"/>
        <v>#VALUE!</v>
      </c>
      <c r="AP61" s="46" t="e">
        <f t="shared" si="49"/>
        <v>#VALUE!</v>
      </c>
      <c r="AQ61" s="46" t="e">
        <f t="shared" si="49"/>
        <v>#VALUE!</v>
      </c>
      <c r="AR61" s="46" t="e">
        <f t="shared" si="49"/>
        <v>#VALUE!</v>
      </c>
      <c r="AS61" s="46" t="e">
        <f t="shared" si="49"/>
        <v>#VALUE!</v>
      </c>
      <c r="AT61" s="46" t="e">
        <f t="shared" si="49"/>
        <v>#VALUE!</v>
      </c>
      <c r="AU61" s="46" t="e">
        <f t="shared" si="49"/>
        <v>#VALUE!</v>
      </c>
      <c r="AV61" s="46" t="e">
        <f t="shared" si="49"/>
        <v>#VALUE!</v>
      </c>
      <c r="AW61" s="46" t="e">
        <f t="shared" si="49"/>
        <v>#VALUE!</v>
      </c>
      <c r="AX61" s="46" t="e">
        <f t="shared" si="49"/>
        <v>#VALUE!</v>
      </c>
      <c r="AY61" s="46" t="e">
        <f t="shared" si="49"/>
        <v>#VALUE!</v>
      </c>
      <c r="AZ61" s="46" t="e">
        <f t="shared" si="49"/>
        <v>#VALUE!</v>
      </c>
      <c r="BA61" s="46">
        <f t="shared" si="49"/>
        <v>0.80672796934865909</v>
      </c>
      <c r="BB61" s="46">
        <f t="shared" si="49"/>
        <v>0.80672796934865909</v>
      </c>
      <c r="BC61" s="46">
        <f t="shared" si="49"/>
        <v>0.80672796934865898</v>
      </c>
      <c r="BD61" s="46">
        <f t="shared" si="49"/>
        <v>0.80672796934865898</v>
      </c>
      <c r="BE61" s="46">
        <f t="shared" si="49"/>
        <v>0.80672796934865909</v>
      </c>
      <c r="BF61" s="46">
        <f t="shared" si="49"/>
        <v>0.80672796934865898</v>
      </c>
      <c r="BG61" s="46">
        <f t="shared" si="49"/>
        <v>0.80672796934865898</v>
      </c>
      <c r="BH61" s="46">
        <f t="shared" si="49"/>
        <v>0.80672796934865909</v>
      </c>
      <c r="BI61" s="46">
        <f t="shared" si="49"/>
        <v>0.80672796934865909</v>
      </c>
      <c r="BJ61" s="46">
        <f t="shared" si="49"/>
        <v>0.80672796934865909</v>
      </c>
      <c r="BK61" s="46">
        <f t="shared" si="49"/>
        <v>0.80672796934865909</v>
      </c>
      <c r="BL61" s="46">
        <f t="shared" si="49"/>
        <v>0.80672796934865909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'COGS-PRICE-MARGIN_CWS'!$B71</f>
        <v>2500</v>
      </c>
      <c r="R65" s="172">
        <f>'COGS-PRICE-MARGIN_CWS'!$B71</f>
        <v>2500</v>
      </c>
      <c r="S65" s="172">
        <f>'COGS-PRICE-MARGIN_CWS'!$B71</f>
        <v>2500</v>
      </c>
      <c r="T65" s="172">
        <f>'COGS-PRICE-MARGIN_CWS'!$B71</f>
        <v>2500</v>
      </c>
      <c r="U65" s="172">
        <f>'COGS-PRICE-MARGIN_CWS'!$B71</f>
        <v>2500</v>
      </c>
      <c r="V65" s="172">
        <f>'COGS-PRICE-MARGIN_CWS'!$B71</f>
        <v>2500</v>
      </c>
      <c r="W65" s="172">
        <f>'COGS-PRICE-MARGIN_CWS'!$B71</f>
        <v>2500</v>
      </c>
      <c r="X65" s="172">
        <f>'COGS-PRICE-MARGIN_CWS'!$B71</f>
        <v>2500</v>
      </c>
      <c r="Y65" s="172">
        <f>'COGS-PRICE-MARGIN_CWS'!$B71</f>
        <v>2500</v>
      </c>
      <c r="Z65" s="172">
        <f>'COGS-PRICE-MARGIN_CWS'!$B71</f>
        <v>2500</v>
      </c>
      <c r="AA65" s="172">
        <f>'COGS-PRICE-MARGIN_CWS'!$B71</f>
        <v>2500</v>
      </c>
      <c r="AB65" s="172">
        <f>'COGS-PRICE-MARGIN_CWS'!$B71</f>
        <v>2500</v>
      </c>
      <c r="AC65" s="172">
        <f>'COGS-PRICE-MARGIN_CWS'!$B92</f>
        <v>0</v>
      </c>
      <c r="AD65" s="172">
        <f>'COGS-PRICE-MARGIN_CWS'!$B92</f>
        <v>0</v>
      </c>
      <c r="AE65" s="172">
        <f>'COGS-PRICE-MARGIN_CWS'!$B92</f>
        <v>0</v>
      </c>
      <c r="AF65" s="172">
        <f>'COGS-PRICE-MARGIN_CWS'!$B92</f>
        <v>0</v>
      </c>
      <c r="AG65" s="172">
        <f>'COGS-PRICE-MARGIN_CWS'!$B92</f>
        <v>0</v>
      </c>
      <c r="AH65" s="172">
        <f>'COGS-PRICE-MARGIN_CWS'!$B92</f>
        <v>0</v>
      </c>
      <c r="AI65" s="172">
        <f>'COGS-PRICE-MARGIN_CWS'!$B92</f>
        <v>0</v>
      </c>
      <c r="AJ65" s="172">
        <f>'COGS-PRICE-MARGIN_CWS'!$B92</f>
        <v>0</v>
      </c>
      <c r="AK65" s="172">
        <f>'COGS-PRICE-MARGIN_CWS'!$B92</f>
        <v>0</v>
      </c>
      <c r="AL65" s="172">
        <f>'COGS-PRICE-MARGIN_CWS'!$B92</f>
        <v>0</v>
      </c>
      <c r="AM65" s="172">
        <f>'COGS-PRICE-MARGIN_CWS'!$B92</f>
        <v>0</v>
      </c>
      <c r="AN65" s="172">
        <f>'COGS-PRICE-MARGIN_CWS'!$B92</f>
        <v>0</v>
      </c>
      <c r="AO65" s="172">
        <f>'COGS-PRICE-MARGIN_CWS'!$B113</f>
        <v>0.8</v>
      </c>
      <c r="AP65" s="172">
        <f>'COGS-PRICE-MARGIN_CWS'!$B113</f>
        <v>0.8</v>
      </c>
      <c r="AQ65" s="172">
        <f>'COGS-PRICE-MARGIN_CWS'!$B113</f>
        <v>0.8</v>
      </c>
      <c r="AR65" s="172">
        <f>'COGS-PRICE-MARGIN_CWS'!$B113</f>
        <v>0.8</v>
      </c>
      <c r="AS65" s="172">
        <f>'COGS-PRICE-MARGIN_CWS'!$B113</f>
        <v>0.8</v>
      </c>
      <c r="AT65" s="172">
        <f>'COGS-PRICE-MARGIN_CWS'!$B113</f>
        <v>0.8</v>
      </c>
      <c r="AU65" s="172">
        <f>'COGS-PRICE-MARGIN_CWS'!$B113</f>
        <v>0.8</v>
      </c>
      <c r="AV65" s="172">
        <f>'COGS-PRICE-MARGIN_CWS'!$B113</f>
        <v>0.8</v>
      </c>
      <c r="AW65" s="172">
        <f>'COGS-PRICE-MARGIN_CWS'!$B113</f>
        <v>0.8</v>
      </c>
      <c r="AX65" s="172">
        <f>'COGS-PRICE-MARGIN_CWS'!$B113</f>
        <v>0.8</v>
      </c>
      <c r="AY65" s="172">
        <f>'COGS-PRICE-MARGIN_CWS'!$B113</f>
        <v>0.8</v>
      </c>
      <c r="AZ65" s="172">
        <f>'COGS-PRICE-MARGIN_CWS'!$B113</f>
        <v>0.8</v>
      </c>
      <c r="BA65" s="172">
        <f>'COGS-PRICE-MARGIN_CWS'!$B134</f>
        <v>0.9</v>
      </c>
      <c r="BB65" s="172">
        <f>'COGS-PRICE-MARGIN_CWS'!$B134</f>
        <v>0.9</v>
      </c>
      <c r="BC65" s="172">
        <f>'COGS-PRICE-MARGIN_CWS'!$B134</f>
        <v>0.9</v>
      </c>
      <c r="BD65" s="172">
        <f>'COGS-PRICE-MARGIN_CWS'!$B134</f>
        <v>0.9</v>
      </c>
      <c r="BE65" s="172">
        <f>'COGS-PRICE-MARGIN_CWS'!$B134</f>
        <v>0.9</v>
      </c>
      <c r="BF65" s="172">
        <f>'COGS-PRICE-MARGIN_CWS'!$B134</f>
        <v>0.9</v>
      </c>
      <c r="BG65" s="172">
        <f>'COGS-PRICE-MARGIN_CWS'!$B134</f>
        <v>0.9</v>
      </c>
      <c r="BH65" s="172">
        <f>'COGS-PRICE-MARGIN_CWS'!$B134</f>
        <v>0.9</v>
      </c>
      <c r="BI65" s="172">
        <f>'COGS-PRICE-MARGIN_CWS'!$B134</f>
        <v>0.9</v>
      </c>
      <c r="BJ65" s="172">
        <f>'COGS-PRICE-MARGIN_CWS'!$B134</f>
        <v>0.9</v>
      </c>
      <c r="BK65" s="172">
        <f>'COGS-PRICE-MARGIN_CWS'!$B134</f>
        <v>0.9</v>
      </c>
      <c r="BL65" s="172">
        <f>'COGS-PRICE-MARGIN_CWS'!$B134</f>
        <v>0.9</v>
      </c>
    </row>
    <row r="66" spans="2:66" x14ac:dyDescent="0.15">
      <c r="B66" s="47" t="s">
        <v>350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-39984</v>
      </c>
      <c r="R66" s="33">
        <f t="shared" si="50"/>
        <v>-64974</v>
      </c>
      <c r="S66" s="33">
        <f t="shared" si="50"/>
        <v>-72471</v>
      </c>
      <c r="T66" s="33">
        <f t="shared" si="50"/>
        <v>-72471</v>
      </c>
      <c r="U66" s="33">
        <f t="shared" si="50"/>
        <v>-79968</v>
      </c>
      <c r="V66" s="33">
        <f t="shared" si="50"/>
        <v>-87465</v>
      </c>
      <c r="W66" s="33">
        <f t="shared" si="50"/>
        <v>-72471</v>
      </c>
      <c r="X66" s="33">
        <f t="shared" si="50"/>
        <v>-79968</v>
      </c>
      <c r="Y66" s="33">
        <f t="shared" si="50"/>
        <v>-64974</v>
      </c>
      <c r="Z66" s="33">
        <f t="shared" si="50"/>
        <v>-64974</v>
      </c>
      <c r="AA66" s="33">
        <f t="shared" si="50"/>
        <v>-64974</v>
      </c>
      <c r="AB66" s="33">
        <f t="shared" si="50"/>
        <v>-39984</v>
      </c>
      <c r="AC66" s="33">
        <f t="shared" si="50"/>
        <v>29</v>
      </c>
      <c r="AD66" s="33">
        <f t="shared" si="50"/>
        <v>47</v>
      </c>
      <c r="AE66" s="33">
        <f t="shared" si="50"/>
        <v>53</v>
      </c>
      <c r="AF66" s="33">
        <f t="shared" si="50"/>
        <v>53</v>
      </c>
      <c r="AG66" s="33">
        <f t="shared" si="50"/>
        <v>58</v>
      </c>
      <c r="AH66" s="33">
        <f t="shared" si="50"/>
        <v>64</v>
      </c>
      <c r="AI66" s="33">
        <f t="shared" si="50"/>
        <v>53</v>
      </c>
      <c r="AJ66" s="33">
        <f t="shared" si="50"/>
        <v>58</v>
      </c>
      <c r="AK66" s="33">
        <f t="shared" ref="AK66:BL66" si="51">AK43-AK67</f>
        <v>47</v>
      </c>
      <c r="AL66" s="33">
        <f t="shared" si="51"/>
        <v>47</v>
      </c>
      <c r="AM66" s="33">
        <f t="shared" si="51"/>
        <v>47</v>
      </c>
      <c r="AN66" s="33">
        <f t="shared" si="51"/>
        <v>29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 t="e">
        <f>SUM(E66:BL66)</f>
        <v>#REF!</v>
      </c>
    </row>
    <row r="67" spans="2:66" x14ac:dyDescent="0.15">
      <c r="B67" s="47" t="s">
        <v>352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40000</v>
      </c>
      <c r="R67" s="33">
        <f t="shared" si="52"/>
        <v>65000</v>
      </c>
      <c r="S67" s="33">
        <f t="shared" si="52"/>
        <v>72500</v>
      </c>
      <c r="T67" s="33">
        <f t="shared" si="52"/>
        <v>72500</v>
      </c>
      <c r="U67" s="33">
        <f t="shared" si="52"/>
        <v>80000</v>
      </c>
      <c r="V67" s="33">
        <f t="shared" si="52"/>
        <v>87500</v>
      </c>
      <c r="W67" s="33">
        <f t="shared" si="52"/>
        <v>72500</v>
      </c>
      <c r="X67" s="33">
        <f t="shared" si="52"/>
        <v>80000</v>
      </c>
      <c r="Y67" s="33">
        <f t="shared" si="52"/>
        <v>65000</v>
      </c>
      <c r="Z67" s="33">
        <f t="shared" si="52"/>
        <v>65000</v>
      </c>
      <c r="AA67" s="33">
        <f t="shared" si="52"/>
        <v>65000</v>
      </c>
      <c r="AB67" s="33">
        <f t="shared" si="52"/>
        <v>40000</v>
      </c>
      <c r="AC67" s="33">
        <f t="shared" si="52"/>
        <v>0</v>
      </c>
      <c r="AD67" s="33">
        <f t="shared" si="52"/>
        <v>0</v>
      </c>
      <c r="AE67" s="33">
        <f t="shared" si="52"/>
        <v>0</v>
      </c>
      <c r="AF67" s="33">
        <f t="shared" si="52"/>
        <v>0</v>
      </c>
      <c r="AG67" s="33">
        <f t="shared" si="52"/>
        <v>0</v>
      </c>
      <c r="AH67" s="33">
        <f t="shared" si="52"/>
        <v>0</v>
      </c>
      <c r="AI67" s="33">
        <f t="shared" si="52"/>
        <v>0</v>
      </c>
      <c r="AJ67" s="33">
        <f t="shared" si="52"/>
        <v>0</v>
      </c>
      <c r="AK67" s="33">
        <f t="shared" si="52"/>
        <v>0</v>
      </c>
      <c r="AL67" s="33">
        <f t="shared" si="52"/>
        <v>0</v>
      </c>
      <c r="AM67" s="33">
        <f t="shared" si="52"/>
        <v>0</v>
      </c>
      <c r="AN67" s="33">
        <f t="shared" si="52"/>
        <v>0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'COGS-PRICE-MARGIN_CWS'!$B63*Q66</f>
        <v>0</v>
      </c>
      <c r="R71" s="108">
        <f>'COGS-PRICE-MARGIN_CWS'!$B63*R66</f>
        <v>0</v>
      </c>
      <c r="S71" s="108">
        <f>'COGS-PRICE-MARGIN_CWS'!$B63*S66</f>
        <v>0</v>
      </c>
      <c r="T71" s="108">
        <f>'COGS-PRICE-MARGIN_CWS'!$B63*T66</f>
        <v>0</v>
      </c>
      <c r="U71" s="108">
        <f>'COGS-PRICE-MARGIN_CWS'!$B63*U66</f>
        <v>0</v>
      </c>
      <c r="V71" s="108">
        <f>'COGS-PRICE-MARGIN_CWS'!$B63*V66</f>
        <v>0</v>
      </c>
      <c r="W71" s="108">
        <f>'COGS-PRICE-MARGIN_CWS'!$B63*W66</f>
        <v>0</v>
      </c>
      <c r="X71" s="108">
        <f>'COGS-PRICE-MARGIN_CWS'!$B63*X66</f>
        <v>0</v>
      </c>
      <c r="Y71" s="108">
        <f>'COGS-PRICE-MARGIN_CWS'!$B63*Y66</f>
        <v>0</v>
      </c>
      <c r="Z71" s="108">
        <f>'COGS-PRICE-MARGIN_CWS'!$B63*Z66</f>
        <v>0</v>
      </c>
      <c r="AA71" s="108">
        <f>'COGS-PRICE-MARGIN_CWS'!$B63*AA66</f>
        <v>0</v>
      </c>
      <c r="AB71" s="108">
        <f>'COGS-PRICE-MARGIN_CWS'!$B63*AB66</f>
        <v>0</v>
      </c>
      <c r="AC71" s="108">
        <f>'COGS-PRICE-MARGIN_CWS'!$B84*AC66</f>
        <v>8.6999999999999993</v>
      </c>
      <c r="AD71" s="108">
        <f>'COGS-PRICE-MARGIN_CWS'!$B84*AD66</f>
        <v>14.1</v>
      </c>
      <c r="AE71" s="108">
        <f>'COGS-PRICE-MARGIN_CWS'!$B84*AE66</f>
        <v>15.899999999999999</v>
      </c>
      <c r="AF71" s="108">
        <f>'COGS-PRICE-MARGIN_CWS'!$B84*AF66</f>
        <v>15.899999999999999</v>
      </c>
      <c r="AG71" s="108">
        <f>'COGS-PRICE-MARGIN_CWS'!$B84*AG66</f>
        <v>17.399999999999999</v>
      </c>
      <c r="AH71" s="108">
        <f>'COGS-PRICE-MARGIN_CWS'!$B84*AH66</f>
        <v>19.2</v>
      </c>
      <c r="AI71" s="108">
        <f>'COGS-PRICE-MARGIN_CWS'!$B84*AI66</f>
        <v>15.899999999999999</v>
      </c>
      <c r="AJ71" s="108">
        <f>'COGS-PRICE-MARGIN_CWS'!$B84*AJ66</f>
        <v>17.399999999999999</v>
      </c>
      <c r="AK71" s="108">
        <f>'COGS-PRICE-MARGIN_CWS'!$B84*AK66</f>
        <v>14.1</v>
      </c>
      <c r="AL71" s="108">
        <f>'COGS-PRICE-MARGIN_CWS'!$B84*AL66</f>
        <v>14.1</v>
      </c>
      <c r="AM71" s="108">
        <f>'COGS-PRICE-MARGIN_CWS'!$B84*AM66</f>
        <v>14.1</v>
      </c>
      <c r="AN71" s="108">
        <f>'COGS-PRICE-MARGIN_CWS'!$B84*AN66</f>
        <v>8.6999999999999993</v>
      </c>
      <c r="AO71" s="108">
        <f>'COGS-PRICE-MARGIN_CWS'!$B105*AO66</f>
        <v>2100</v>
      </c>
      <c r="AP71" s="108">
        <f>'COGS-PRICE-MARGIN_CWS'!$B105*AP66</f>
        <v>3500</v>
      </c>
      <c r="AQ71" s="108">
        <f>'COGS-PRICE-MARGIN_CWS'!$B105*AQ66</f>
        <v>3850</v>
      </c>
      <c r="AR71" s="108">
        <f>'COGS-PRICE-MARGIN_CWS'!$B105*AR66</f>
        <v>3850</v>
      </c>
      <c r="AS71" s="108">
        <f>'COGS-PRICE-MARGIN_CWS'!$B105*AS66</f>
        <v>4200</v>
      </c>
      <c r="AT71" s="108">
        <f>'COGS-PRICE-MARGIN_CWS'!$B105*AT66</f>
        <v>4550</v>
      </c>
      <c r="AU71" s="108">
        <f>'COGS-PRICE-MARGIN_CWS'!$B105*AU66</f>
        <v>3850</v>
      </c>
      <c r="AV71" s="108">
        <f>'COGS-PRICE-MARGIN_CWS'!$B105*AV66</f>
        <v>4200</v>
      </c>
      <c r="AW71" s="108">
        <f>'COGS-PRICE-MARGIN_CWS'!$B105*AW66</f>
        <v>3500</v>
      </c>
      <c r="AX71" s="108">
        <f>'COGS-PRICE-MARGIN_CWS'!$B105*AX66</f>
        <v>3500</v>
      </c>
      <c r="AY71" s="108">
        <f>'COGS-PRICE-MARGIN_CWS'!$B105*AY66</f>
        <v>3500</v>
      </c>
      <c r="AZ71" s="108">
        <f>'COGS-PRICE-MARGIN_CWS'!$B105*AZ66</f>
        <v>2100</v>
      </c>
      <c r="BA71" s="108">
        <f>'COGS-PRICE-MARGIN_CWS'!$B126*BA66</f>
        <v>1050</v>
      </c>
      <c r="BB71" s="108">
        <f>'COGS-PRICE-MARGIN_CWS'!$B126*BB66</f>
        <v>1750</v>
      </c>
      <c r="BC71" s="108">
        <f>'COGS-PRICE-MARGIN_CWS'!$B126*BC66</f>
        <v>1750</v>
      </c>
      <c r="BD71" s="108">
        <f>'COGS-PRICE-MARGIN_CWS'!$B126*BD66</f>
        <v>1750</v>
      </c>
      <c r="BE71" s="108">
        <f>'COGS-PRICE-MARGIN_CWS'!$B126*BE66</f>
        <v>2100</v>
      </c>
      <c r="BF71" s="108">
        <f>'COGS-PRICE-MARGIN_CWS'!$B126*BF66</f>
        <v>2450</v>
      </c>
      <c r="BG71" s="108">
        <f>'COGS-PRICE-MARGIN_CWS'!$B126*BG66</f>
        <v>1750</v>
      </c>
      <c r="BH71" s="108">
        <f>'COGS-PRICE-MARGIN_CWS'!$B126*BH66</f>
        <v>2100</v>
      </c>
      <c r="BI71" s="108">
        <f>'COGS-PRICE-MARGIN_CWS'!$B126*BI66</f>
        <v>1750</v>
      </c>
      <c r="BJ71" s="108">
        <f>'COGS-PRICE-MARGIN_CWS'!$B126*BJ66</f>
        <v>1750</v>
      </c>
      <c r="BK71" s="108">
        <f>'COGS-PRICE-MARGIN_CWS'!$B126*BK66</f>
        <v>1750</v>
      </c>
      <c r="BL71" s="108">
        <f>'COGS-PRICE-MARGIN_CWS'!$B126*BL66</f>
        <v>1050</v>
      </c>
      <c r="BM71" s="118" t="e">
        <f>SUM(E71:BL71)</f>
        <v>#REF!</v>
      </c>
    </row>
    <row r="72" spans="2:66" x14ac:dyDescent="0.15">
      <c r="B72" s="47" t="s">
        <v>347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'COGS-PRICE-MARGIN_CWS'!$C63</f>
        <v>0</v>
      </c>
      <c r="R72" s="172">
        <f>'COGS-PRICE-MARGIN_CWS'!$C63</f>
        <v>0</v>
      </c>
      <c r="S72" s="172">
        <f>'COGS-PRICE-MARGIN_CWS'!$C63</f>
        <v>0</v>
      </c>
      <c r="T72" s="172">
        <f>'COGS-PRICE-MARGIN_CWS'!$C63</f>
        <v>0</v>
      </c>
      <c r="U72" s="172">
        <f>'COGS-PRICE-MARGIN_CWS'!$C63</f>
        <v>0</v>
      </c>
      <c r="V72" s="172">
        <f>'COGS-PRICE-MARGIN_CWS'!$C63</f>
        <v>0</v>
      </c>
      <c r="W72" s="172">
        <f>'COGS-PRICE-MARGIN_CWS'!$C63</f>
        <v>0</v>
      </c>
      <c r="X72" s="172">
        <f>'COGS-PRICE-MARGIN_CWS'!$C63</f>
        <v>0</v>
      </c>
      <c r="Y72" s="172">
        <f>'COGS-PRICE-MARGIN_CWS'!$C63</f>
        <v>0</v>
      </c>
      <c r="Z72" s="172">
        <f>'COGS-PRICE-MARGIN_CWS'!$C63</f>
        <v>0</v>
      </c>
      <c r="AA72" s="172">
        <f>'COGS-PRICE-MARGIN_CWS'!$C63</f>
        <v>0</v>
      </c>
      <c r="AB72" s="172">
        <f>'COGS-PRICE-MARGIN_CWS'!$C63</f>
        <v>0</v>
      </c>
      <c r="AC72" s="172">
        <f>'COGS-PRICE-MARGIN_CWS'!$C84</f>
        <v>0</v>
      </c>
      <c r="AD72" s="172">
        <f>'COGS-PRICE-MARGIN_CWS'!$C84</f>
        <v>0</v>
      </c>
      <c r="AE72" s="172">
        <f>'COGS-PRICE-MARGIN_CWS'!$C84</f>
        <v>0</v>
      </c>
      <c r="AF72" s="172">
        <f>'COGS-PRICE-MARGIN_CWS'!$C84</f>
        <v>0</v>
      </c>
      <c r="AG72" s="172">
        <f>'COGS-PRICE-MARGIN_CWS'!$C84</f>
        <v>0</v>
      </c>
      <c r="AH72" s="172">
        <f>'COGS-PRICE-MARGIN_CWS'!$C84</f>
        <v>0</v>
      </c>
      <c r="AI72" s="172">
        <f>'COGS-PRICE-MARGIN_CWS'!$C84</f>
        <v>0</v>
      </c>
      <c r="AJ72" s="172">
        <f>'COGS-PRICE-MARGIN_CWS'!$C84</f>
        <v>0</v>
      </c>
      <c r="AK72" s="172">
        <f>'COGS-PRICE-MARGIN_CWS'!$C84</f>
        <v>0</v>
      </c>
      <c r="AL72" s="172">
        <f>'COGS-PRICE-MARGIN_CWS'!$C84</f>
        <v>0</v>
      </c>
      <c r="AM72" s="172">
        <f>'COGS-PRICE-MARGIN_CWS'!$C84</f>
        <v>0</v>
      </c>
      <c r="AN72" s="172">
        <f>'COGS-PRICE-MARGIN_CWS'!$C84</f>
        <v>0</v>
      </c>
      <c r="AO72" s="172">
        <f>'COGS-PRICE-MARGIN_CWS'!$C105</f>
        <v>0</v>
      </c>
      <c r="AP72" s="172">
        <f>'COGS-PRICE-MARGIN_CWS'!$C105</f>
        <v>0</v>
      </c>
      <c r="AQ72" s="172">
        <f>'COGS-PRICE-MARGIN_CWS'!$C105</f>
        <v>0</v>
      </c>
      <c r="AR72" s="172">
        <f>'COGS-PRICE-MARGIN_CWS'!$C105</f>
        <v>0</v>
      </c>
      <c r="AS72" s="172">
        <f>'COGS-PRICE-MARGIN_CWS'!$C105</f>
        <v>0</v>
      </c>
      <c r="AT72" s="172">
        <f>'COGS-PRICE-MARGIN_CWS'!$C105</f>
        <v>0</v>
      </c>
      <c r="AU72" s="172">
        <f>'COGS-PRICE-MARGIN_CWS'!$C105</f>
        <v>0</v>
      </c>
      <c r="AV72" s="172">
        <f>'COGS-PRICE-MARGIN_CWS'!$C105</f>
        <v>0</v>
      </c>
      <c r="AW72" s="172">
        <f>'COGS-PRICE-MARGIN_CWS'!$C105</f>
        <v>0</v>
      </c>
      <c r="AX72" s="172">
        <f>'COGS-PRICE-MARGIN_CWS'!$C105</f>
        <v>0</v>
      </c>
      <c r="AY72" s="172">
        <f>'COGS-PRICE-MARGIN_CWS'!$C105</f>
        <v>0</v>
      </c>
      <c r="AZ72" s="172">
        <f>'COGS-PRICE-MARGIN_CWS'!$C105</f>
        <v>0</v>
      </c>
      <c r="BA72" s="172">
        <f>'COGS-PRICE-MARGIN_CWS'!$C126</f>
        <v>0.1</v>
      </c>
      <c r="BB72" s="172">
        <f>'COGS-PRICE-MARGIN_CWS'!$C126</f>
        <v>0.1</v>
      </c>
      <c r="BC72" s="172">
        <f>'COGS-PRICE-MARGIN_CWS'!$C126</f>
        <v>0.1</v>
      </c>
      <c r="BD72" s="172">
        <f>'COGS-PRICE-MARGIN_CWS'!$C126</f>
        <v>0.1</v>
      </c>
      <c r="BE72" s="172">
        <f>'COGS-PRICE-MARGIN_CWS'!$C126</f>
        <v>0.1</v>
      </c>
      <c r="BF72" s="172">
        <f>'COGS-PRICE-MARGIN_CWS'!$C126</f>
        <v>0.1</v>
      </c>
      <c r="BG72" s="172">
        <f>'COGS-PRICE-MARGIN_CWS'!$C126</f>
        <v>0.1</v>
      </c>
      <c r="BH72" s="172">
        <f>'COGS-PRICE-MARGIN_CWS'!$C126</f>
        <v>0.1</v>
      </c>
      <c r="BI72" s="172">
        <f>'COGS-PRICE-MARGIN_CWS'!$C126</f>
        <v>0.1</v>
      </c>
      <c r="BJ72" s="172">
        <f>'COGS-PRICE-MARGIN_CWS'!$C126</f>
        <v>0.1</v>
      </c>
      <c r="BK72" s="172">
        <f>'COGS-PRICE-MARGIN_CWS'!$C126</f>
        <v>0.1</v>
      </c>
      <c r="BL72" s="172">
        <f>'COGS-PRICE-MARGIN_CWS'!$C126</f>
        <v>0.1</v>
      </c>
    </row>
    <row r="73" spans="2:66" x14ac:dyDescent="0.15">
      <c r="B73" s="47" t="s">
        <v>355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0</v>
      </c>
      <c r="R73" s="63">
        <f t="shared" si="53"/>
        <v>0</v>
      </c>
      <c r="S73" s="63">
        <f t="shared" si="53"/>
        <v>0</v>
      </c>
      <c r="T73" s="63">
        <f t="shared" si="53"/>
        <v>0</v>
      </c>
      <c r="U73" s="63">
        <f t="shared" si="53"/>
        <v>0</v>
      </c>
      <c r="V73" s="63">
        <f t="shared" si="53"/>
        <v>0</v>
      </c>
      <c r="W73" s="63">
        <f t="shared" si="53"/>
        <v>0</v>
      </c>
      <c r="X73" s="63">
        <f t="shared" si="53"/>
        <v>0</v>
      </c>
      <c r="Y73" s="63">
        <f t="shared" si="53"/>
        <v>0</v>
      </c>
      <c r="Z73" s="63">
        <f t="shared" si="53"/>
        <v>0</v>
      </c>
      <c r="AA73" s="63">
        <f t="shared" si="53"/>
        <v>0</v>
      </c>
      <c r="AB73" s="63">
        <f t="shared" si="53"/>
        <v>0</v>
      </c>
      <c r="AC73" s="63">
        <f t="shared" si="53"/>
        <v>8.6999999999999993</v>
      </c>
      <c r="AD73" s="63">
        <f t="shared" si="53"/>
        <v>14.1</v>
      </c>
      <c r="AE73" s="63">
        <f t="shared" si="53"/>
        <v>15.899999999999999</v>
      </c>
      <c r="AF73" s="63">
        <f t="shared" si="53"/>
        <v>15.899999999999999</v>
      </c>
      <c r="AG73" s="63">
        <f t="shared" si="53"/>
        <v>17.399999999999999</v>
      </c>
      <c r="AH73" s="63">
        <f t="shared" si="53"/>
        <v>19.2</v>
      </c>
      <c r="AI73" s="63">
        <f t="shared" si="53"/>
        <v>15.899999999999999</v>
      </c>
      <c r="AJ73" s="63">
        <f t="shared" si="53"/>
        <v>17.399999999999999</v>
      </c>
      <c r="AK73" s="63">
        <f t="shared" ref="AK73:BL73" si="54">AK71*(1-AK72)</f>
        <v>14.1</v>
      </c>
      <c r="AL73" s="63">
        <f t="shared" si="54"/>
        <v>14.1</v>
      </c>
      <c r="AM73" s="63">
        <f t="shared" si="54"/>
        <v>14.1</v>
      </c>
      <c r="AN73" s="63">
        <f t="shared" si="54"/>
        <v>8.6999999999999993</v>
      </c>
      <c r="AO73" s="63">
        <f t="shared" si="54"/>
        <v>2100</v>
      </c>
      <c r="AP73" s="63">
        <f t="shared" si="54"/>
        <v>3500</v>
      </c>
      <c r="AQ73" s="63">
        <f t="shared" si="54"/>
        <v>3850</v>
      </c>
      <c r="AR73" s="63">
        <f t="shared" si="54"/>
        <v>3850</v>
      </c>
      <c r="AS73" s="63">
        <f t="shared" si="54"/>
        <v>4200</v>
      </c>
      <c r="AT73" s="63">
        <f t="shared" si="54"/>
        <v>4550</v>
      </c>
      <c r="AU73" s="63">
        <f t="shared" si="54"/>
        <v>3850</v>
      </c>
      <c r="AV73" s="63">
        <f t="shared" si="54"/>
        <v>4200</v>
      </c>
      <c r="AW73" s="63">
        <f t="shared" si="54"/>
        <v>3500</v>
      </c>
      <c r="AX73" s="63">
        <f t="shared" si="54"/>
        <v>3500</v>
      </c>
      <c r="AY73" s="63">
        <f t="shared" si="54"/>
        <v>3500</v>
      </c>
      <c r="AZ73" s="63">
        <f t="shared" si="54"/>
        <v>2100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 t="e">
        <f>SUM(E73:BL73)</f>
        <v>#REF!</v>
      </c>
    </row>
    <row r="74" spans="2:66" x14ac:dyDescent="0.15">
      <c r="B74" s="47" t="s">
        <v>365</v>
      </c>
      <c r="C74" s="47"/>
      <c r="E74" s="63">
        <f>'REV-REC-MAINT_CWS'!F68</f>
        <v>0</v>
      </c>
      <c r="F74" s="63">
        <f>'REV-REC-MAINT_CWS'!G68</f>
        <v>0</v>
      </c>
      <c r="G74" s="63">
        <f>'REV-REC-MAINT_CWS'!H68</f>
        <v>0</v>
      </c>
      <c r="H74" s="63">
        <f>'REV-REC-MAINT_CWS'!I68</f>
        <v>0</v>
      </c>
      <c r="I74" s="63">
        <f>'REV-REC-MAINT_CWS'!J68</f>
        <v>0</v>
      </c>
      <c r="J74" s="63">
        <f>'REV-REC-MAINT_CWS'!K68</f>
        <v>0</v>
      </c>
      <c r="K74" s="63">
        <f>'REV-REC-MAINT_CWS'!L68</f>
        <v>0</v>
      </c>
      <c r="L74" s="63">
        <f>'REV-REC-MAINT_CWS'!M68</f>
        <v>0</v>
      </c>
      <c r="M74" s="63">
        <f>'REV-REC-MAINT_CWS'!N68</f>
        <v>0</v>
      </c>
      <c r="N74" s="63">
        <f>'REV-REC-MAINT_CWS'!O68</f>
        <v>0</v>
      </c>
      <c r="O74" s="63">
        <f>'REV-REC-MAINT_CWS'!P68</f>
        <v>0</v>
      </c>
      <c r="P74" s="63">
        <f>'REV-REC-MAINT_CWS'!Q68</f>
        <v>0</v>
      </c>
      <c r="Q74" s="63">
        <f>'REV-REC-MAINT_CWS'!R68</f>
        <v>0</v>
      </c>
      <c r="R74" s="63">
        <f>'REV-REC-MAINT_CWS'!S68</f>
        <v>0</v>
      </c>
      <c r="S74" s="63">
        <f>'REV-REC-MAINT_CWS'!T68</f>
        <v>0</v>
      </c>
      <c r="T74" s="63">
        <f>'REV-REC-MAINT_CWS'!U68</f>
        <v>0</v>
      </c>
      <c r="U74" s="63">
        <f>'REV-REC-MAINT_CWS'!V68</f>
        <v>0</v>
      </c>
      <c r="V74" s="63">
        <f>'REV-REC-MAINT_CWS'!W68</f>
        <v>0</v>
      </c>
      <c r="W74" s="63">
        <f>'REV-REC-MAINT_CWS'!X68</f>
        <v>0</v>
      </c>
      <c r="X74" s="63">
        <f>'REV-REC-MAINT_CWS'!Y68</f>
        <v>0</v>
      </c>
      <c r="Y74" s="63">
        <f>'REV-REC-MAINT_CWS'!Z68</f>
        <v>0</v>
      </c>
      <c r="Z74" s="63">
        <f>'REV-REC-MAINT_CWS'!AA68</f>
        <v>0</v>
      </c>
      <c r="AA74" s="63">
        <f>'REV-REC-MAINT_CWS'!AB68</f>
        <v>0</v>
      </c>
      <c r="AB74" s="63">
        <f>'REV-REC-MAINT_CWS'!AC68</f>
        <v>0</v>
      </c>
      <c r="AC74" s="63">
        <f>'REV-REC-MAINT_CWS'!AD68</f>
        <v>-836258150</v>
      </c>
      <c r="AD74" s="63">
        <f>'REV-REC-MAINT_CWS'!AE68</f>
        <v>-1358922110</v>
      </c>
      <c r="AE74" s="63">
        <f>'REV-REC-MAINT_CWS'!AF68</f>
        <v>-1515708740</v>
      </c>
      <c r="AF74" s="63">
        <f>'REV-REC-MAINT_CWS'!AG68</f>
        <v>-1515645950</v>
      </c>
      <c r="AG74" s="63">
        <f>'REV-REC-MAINT_CWS'!AH68</f>
        <v>-1672432580</v>
      </c>
      <c r="AH74" s="63">
        <f>'REV-REC-MAINT_CWS'!AI68</f>
        <v>-1829198280</v>
      </c>
      <c r="AI74" s="63">
        <f>'REV-REC-MAINT_CWS'!AJ68</f>
        <v>-1515645950</v>
      </c>
      <c r="AJ74" s="63">
        <f>'REV-REC-MAINT_CWS'!AK68</f>
        <v>-1672432580</v>
      </c>
      <c r="AK74" s="63">
        <f>'REV-REC-MAINT_CWS'!AL68</f>
        <v>-1358859320</v>
      </c>
      <c r="AL74" s="63">
        <f>'REV-REC-MAINT_CWS'!AM68</f>
        <v>-1358859320</v>
      </c>
      <c r="AM74" s="63">
        <f>'REV-REC-MAINT_CWS'!AN68</f>
        <v>-1358859320</v>
      </c>
      <c r="AN74" s="63">
        <f>'REV-REC-MAINT_CWS'!AO68</f>
        <v>-836237220</v>
      </c>
      <c r="AO74" s="63">
        <f>'REV-REC-MAINT_CWS'!AP68</f>
        <v>-1398215</v>
      </c>
      <c r="AP74" s="63">
        <f>'REV-REC-MAINT_CWS'!AQ68</f>
        <v>-2272095</v>
      </c>
      <c r="AQ74" s="63">
        <f>'REV-REC-MAINT_CWS'!AR68</f>
        <v>-2534245</v>
      </c>
      <c r="AR74" s="63">
        <f>'REV-REC-MAINT_CWS'!AS68</f>
        <v>-2534140</v>
      </c>
      <c r="AS74" s="63">
        <f>'REV-REC-MAINT_CWS'!AT68</f>
        <v>-2796290</v>
      </c>
      <c r="AT74" s="63">
        <f>'REV-REC-MAINT_CWS'!AU68</f>
        <v>-3058405</v>
      </c>
      <c r="AU74" s="63">
        <f>'REV-REC-MAINT_CWS'!AV68</f>
        <v>-2534140</v>
      </c>
      <c r="AV74" s="63">
        <f>'REV-REC-MAINT_CWS'!AW68</f>
        <v>-2796290</v>
      </c>
      <c r="AW74" s="63">
        <f>'REV-REC-MAINT_CWS'!AX68</f>
        <v>-2271990</v>
      </c>
      <c r="AX74" s="63">
        <f>'REV-REC-MAINT_CWS'!AY68</f>
        <v>-2271990</v>
      </c>
      <c r="AY74" s="63">
        <f>'REV-REC-MAINT_CWS'!AZ68</f>
        <v>-2271990</v>
      </c>
      <c r="AZ74" s="63">
        <f>'REV-REC-MAINT_CWS'!BA68</f>
        <v>-1398180</v>
      </c>
      <c r="BA74" s="63">
        <f>'REV-REC-MAINT_CWS'!BB68</f>
        <v>-1398110</v>
      </c>
      <c r="BB74" s="63">
        <f>'REV-REC-MAINT_CWS'!BC68</f>
        <v>-2271920</v>
      </c>
      <c r="BC74" s="63">
        <f>'REV-REC-MAINT_CWS'!BD68</f>
        <v>-2534070</v>
      </c>
      <c r="BD74" s="63">
        <f>'REV-REC-MAINT_CWS'!BE68</f>
        <v>-2533965</v>
      </c>
      <c r="BE74" s="63">
        <f>'REV-REC-MAINT_CWS'!BF68</f>
        <v>-2796080</v>
      </c>
      <c r="BF74" s="63">
        <f>'REV-REC-MAINT_CWS'!BG68</f>
        <v>-3058160</v>
      </c>
      <c r="BG74" s="63">
        <f>'REV-REC-MAINT_CWS'!BH68</f>
        <v>-2533965</v>
      </c>
      <c r="BH74" s="63">
        <f>'REV-REC-MAINT_CWS'!BI68</f>
        <v>-2796080</v>
      </c>
      <c r="BI74" s="63">
        <f>'REV-REC-MAINT_CWS'!BJ68</f>
        <v>-2271815</v>
      </c>
      <c r="BJ74" s="63">
        <f>'REV-REC-MAINT_CWS'!BK68</f>
        <v>-2271815</v>
      </c>
      <c r="BK74" s="63">
        <f>'REV-REC-MAINT_CWS'!BL68</f>
        <v>-2271815</v>
      </c>
      <c r="BL74" s="63">
        <f>'REV-REC-MAINT_CWS'!BM68</f>
        <v>-1398075</v>
      </c>
      <c r="BM74" s="118">
        <f>SUM(E74:BL74)</f>
        <v>-16885333360</v>
      </c>
    </row>
    <row r="75" spans="2:66" x14ac:dyDescent="0.15">
      <c r="B75" s="47" t="s">
        <v>662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0</v>
      </c>
      <c r="R75" s="63">
        <f t="shared" si="55"/>
        <v>0</v>
      </c>
      <c r="S75" s="63">
        <f t="shared" si="55"/>
        <v>0</v>
      </c>
      <c r="T75" s="63">
        <f t="shared" si="55"/>
        <v>0</v>
      </c>
      <c r="U75" s="63">
        <f t="shared" si="55"/>
        <v>0</v>
      </c>
      <c r="V75" s="63">
        <f t="shared" si="55"/>
        <v>0</v>
      </c>
      <c r="W75" s="63">
        <f t="shared" si="55"/>
        <v>0</v>
      </c>
      <c r="X75" s="63">
        <f t="shared" si="55"/>
        <v>0</v>
      </c>
      <c r="Y75" s="63">
        <f t="shared" si="55"/>
        <v>0</v>
      </c>
      <c r="Z75" s="63">
        <f t="shared" si="55"/>
        <v>0</v>
      </c>
      <c r="AA75" s="63">
        <f t="shared" si="55"/>
        <v>0</v>
      </c>
      <c r="AB75" s="63">
        <f t="shared" si="55"/>
        <v>0</v>
      </c>
      <c r="AC75" s="63">
        <f t="shared" si="55"/>
        <v>-836258141.29999995</v>
      </c>
      <c r="AD75" s="63">
        <f t="shared" si="55"/>
        <v>-1358922095.9000001</v>
      </c>
      <c r="AE75" s="63">
        <f t="shared" si="55"/>
        <v>-1515708724.0999999</v>
      </c>
      <c r="AF75" s="63">
        <f t="shared" si="55"/>
        <v>-1515645934.0999999</v>
      </c>
      <c r="AG75" s="63">
        <f t="shared" si="55"/>
        <v>-1672432562.5999999</v>
      </c>
      <c r="AH75" s="63">
        <f t="shared" si="55"/>
        <v>-1829198260.8</v>
      </c>
      <c r="AI75" s="63">
        <f t="shared" si="55"/>
        <v>-1515645934.0999999</v>
      </c>
      <c r="AJ75" s="63">
        <f t="shared" si="55"/>
        <v>-1672432562.5999999</v>
      </c>
      <c r="AK75" s="63">
        <f t="shared" si="55"/>
        <v>-1358859305.9000001</v>
      </c>
      <c r="AL75" s="63">
        <f t="shared" si="55"/>
        <v>-1358859305.9000001</v>
      </c>
      <c r="AM75" s="63">
        <f t="shared" si="55"/>
        <v>-1358859305.9000001</v>
      </c>
      <c r="AN75" s="63">
        <f t="shared" si="55"/>
        <v>-836237211.29999995</v>
      </c>
      <c r="AO75" s="63">
        <f t="shared" si="55"/>
        <v>-1396115</v>
      </c>
      <c r="AP75" s="63">
        <f t="shared" si="55"/>
        <v>-2268595</v>
      </c>
      <c r="AQ75" s="63">
        <f t="shared" si="55"/>
        <v>-2530395</v>
      </c>
      <c r="AR75" s="63">
        <f t="shared" si="55"/>
        <v>-2530290</v>
      </c>
      <c r="AS75" s="63">
        <f t="shared" si="55"/>
        <v>-2792090</v>
      </c>
      <c r="AT75" s="63">
        <f t="shared" si="55"/>
        <v>-3053855</v>
      </c>
      <c r="AU75" s="63">
        <f t="shared" si="55"/>
        <v>-2530290</v>
      </c>
      <c r="AV75" s="63">
        <f t="shared" si="55"/>
        <v>-2792090</v>
      </c>
      <c r="AW75" s="63">
        <f t="shared" si="55"/>
        <v>-2268490</v>
      </c>
      <c r="AX75" s="63">
        <f t="shared" si="55"/>
        <v>-2268490</v>
      </c>
      <c r="AY75" s="63">
        <f t="shared" si="55"/>
        <v>-2268490</v>
      </c>
      <c r="AZ75" s="63">
        <f t="shared" si="55"/>
        <v>-1396080</v>
      </c>
      <c r="BA75" s="63">
        <f t="shared" si="55"/>
        <v>-1397165</v>
      </c>
      <c r="BB75" s="63">
        <f t="shared" si="55"/>
        <v>-2270345</v>
      </c>
      <c r="BC75" s="63">
        <f t="shared" si="55"/>
        <v>-2532495</v>
      </c>
      <c r="BD75" s="63">
        <f t="shared" si="55"/>
        <v>-2532390</v>
      </c>
      <c r="BE75" s="63">
        <f t="shared" si="55"/>
        <v>-2794190</v>
      </c>
      <c r="BF75" s="63">
        <f t="shared" si="55"/>
        <v>-3055955</v>
      </c>
      <c r="BG75" s="63">
        <f t="shared" si="55"/>
        <v>-2532390</v>
      </c>
      <c r="BH75" s="63">
        <f t="shared" si="55"/>
        <v>-2794190</v>
      </c>
      <c r="BI75" s="63">
        <f t="shared" si="55"/>
        <v>-2270240</v>
      </c>
      <c r="BJ75" s="63">
        <f t="shared" si="55"/>
        <v>-2270240</v>
      </c>
      <c r="BK75" s="63">
        <f t="shared" si="55"/>
        <v>-2270240</v>
      </c>
      <c r="BL75" s="63">
        <f t="shared" si="55"/>
        <v>-1397130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'COGS-PRICE-MARGIN_CWS'!$B69*Q67</f>
        <v>0</v>
      </c>
      <c r="R78" s="63">
        <f>'COGS-PRICE-MARGIN_CWS'!$B69*R67</f>
        <v>0</v>
      </c>
      <c r="S78" s="63">
        <f>'COGS-PRICE-MARGIN_CWS'!$B69*S67</f>
        <v>0</v>
      </c>
      <c r="T78" s="63">
        <f>'COGS-PRICE-MARGIN_CWS'!$B69*T67</f>
        <v>0</v>
      </c>
      <c r="U78" s="63">
        <f>'COGS-PRICE-MARGIN_CWS'!$B69*U67</f>
        <v>0</v>
      </c>
      <c r="V78" s="63">
        <f>'COGS-PRICE-MARGIN_CWS'!$B69*V67</f>
        <v>0</v>
      </c>
      <c r="W78" s="63">
        <f>'COGS-PRICE-MARGIN_CWS'!$B69*W67</f>
        <v>0</v>
      </c>
      <c r="X78" s="63">
        <f>'COGS-PRICE-MARGIN_CWS'!$B69*X67</f>
        <v>0</v>
      </c>
      <c r="Y78" s="63">
        <f>'COGS-PRICE-MARGIN_CWS'!$B69*Y67</f>
        <v>0</v>
      </c>
      <c r="Z78" s="63">
        <f>'COGS-PRICE-MARGIN_CWS'!$B69*Z67</f>
        <v>0</v>
      </c>
      <c r="AA78" s="63">
        <f>'COGS-PRICE-MARGIN_CWS'!$B69*AA67</f>
        <v>0</v>
      </c>
      <c r="AB78" s="63">
        <f>'COGS-PRICE-MARGIN_CWS'!$B69*AB67</f>
        <v>0</v>
      </c>
      <c r="AC78" s="63">
        <f>'COGS-PRICE-MARGIN_CWS'!$B90*AC67</f>
        <v>0</v>
      </c>
      <c r="AD78" s="63">
        <f>'COGS-PRICE-MARGIN_CWS'!$B90*AD67</f>
        <v>0</v>
      </c>
      <c r="AE78" s="63">
        <f>'COGS-PRICE-MARGIN_CWS'!$B90*AE67</f>
        <v>0</v>
      </c>
      <c r="AF78" s="63">
        <f>'COGS-PRICE-MARGIN_CWS'!$B90*AF67</f>
        <v>0</v>
      </c>
      <c r="AG78" s="63">
        <f>'COGS-PRICE-MARGIN_CWS'!$B90*AG67</f>
        <v>0</v>
      </c>
      <c r="AH78" s="63">
        <f>'COGS-PRICE-MARGIN_CWS'!$B90*AH67</f>
        <v>0</v>
      </c>
      <c r="AI78" s="63">
        <f>'COGS-PRICE-MARGIN_CWS'!$B90*AI67</f>
        <v>0</v>
      </c>
      <c r="AJ78" s="63">
        <f>'COGS-PRICE-MARGIN_CWS'!$B90*AJ67</f>
        <v>0</v>
      </c>
      <c r="AK78" s="63">
        <f>'COGS-PRICE-MARGIN_CWS'!$B90*AK67</f>
        <v>0</v>
      </c>
      <c r="AL78" s="63">
        <f>'COGS-PRICE-MARGIN_CWS'!$B90*AL67</f>
        <v>0</v>
      </c>
      <c r="AM78" s="63">
        <f>'COGS-PRICE-MARGIN_CWS'!$B90*AM67</f>
        <v>0</v>
      </c>
      <c r="AN78" s="63">
        <f>'COGS-PRICE-MARGIN_CWS'!$B90*AN67</f>
        <v>0</v>
      </c>
      <c r="AO78" s="63">
        <f>'COGS-PRICE-MARGIN_CWS'!$B111*AO67</f>
        <v>625</v>
      </c>
      <c r="AP78" s="63">
        <f>'COGS-PRICE-MARGIN_CWS'!$B111*AP67</f>
        <v>1000</v>
      </c>
      <c r="AQ78" s="63">
        <f>'COGS-PRICE-MARGIN_CWS'!$B111*AQ67</f>
        <v>1125</v>
      </c>
      <c r="AR78" s="63">
        <f>'COGS-PRICE-MARGIN_CWS'!$B111*AR67</f>
        <v>1125</v>
      </c>
      <c r="AS78" s="63">
        <f>'COGS-PRICE-MARGIN_CWS'!$B111*AS67</f>
        <v>1250</v>
      </c>
      <c r="AT78" s="63">
        <f>'COGS-PRICE-MARGIN_CWS'!$B111*AT67</f>
        <v>1375</v>
      </c>
      <c r="AU78" s="63">
        <f>'COGS-PRICE-MARGIN_CWS'!$B111*AU67</f>
        <v>1125</v>
      </c>
      <c r="AV78" s="63">
        <f>'COGS-PRICE-MARGIN_CWS'!$B111*AV67</f>
        <v>1250</v>
      </c>
      <c r="AW78" s="63">
        <f>'COGS-PRICE-MARGIN_CWS'!$B111*AW67</f>
        <v>1000</v>
      </c>
      <c r="AX78" s="63">
        <f>'COGS-PRICE-MARGIN_CWS'!$B111*AX67</f>
        <v>1000</v>
      </c>
      <c r="AY78" s="63">
        <f>'COGS-PRICE-MARGIN_CWS'!$B111*AY67</f>
        <v>1000</v>
      </c>
      <c r="AZ78" s="63">
        <f>'COGS-PRICE-MARGIN_CWS'!$B111*AZ67</f>
        <v>625</v>
      </c>
      <c r="BA78" s="63">
        <f>'COGS-PRICE-MARGIN_CWS'!$B132*BA67</f>
        <v>750</v>
      </c>
      <c r="BB78" s="63">
        <f>'COGS-PRICE-MARGIN_CWS'!$B132*BB67</f>
        <v>1200</v>
      </c>
      <c r="BC78" s="63">
        <f>'COGS-PRICE-MARGIN_CWS'!$B132*BC67</f>
        <v>1350</v>
      </c>
      <c r="BD78" s="63">
        <f>'COGS-PRICE-MARGIN_CWS'!$B132*BD67</f>
        <v>1350</v>
      </c>
      <c r="BE78" s="63">
        <f>'COGS-PRICE-MARGIN_CWS'!$B132*BE67</f>
        <v>1500</v>
      </c>
      <c r="BF78" s="63">
        <f>'COGS-PRICE-MARGIN_CWS'!$B132*BF67</f>
        <v>1625</v>
      </c>
      <c r="BG78" s="63">
        <f>'COGS-PRICE-MARGIN_CWS'!$B132*BG67</f>
        <v>1350</v>
      </c>
      <c r="BH78" s="63">
        <f>'COGS-PRICE-MARGIN_CWS'!$B132*BH67</f>
        <v>1500</v>
      </c>
      <c r="BI78" s="63">
        <f>'COGS-PRICE-MARGIN_CWS'!$B132*BI67</f>
        <v>1200</v>
      </c>
      <c r="BJ78" s="63">
        <f>'COGS-PRICE-MARGIN_CWS'!$B132*BJ67</f>
        <v>1200</v>
      </c>
      <c r="BK78" s="63">
        <f>'COGS-PRICE-MARGIN_CWS'!$B132*BK67</f>
        <v>1200</v>
      </c>
      <c r="BL78" s="63">
        <f>'COGS-PRICE-MARGIN_CWS'!$B132*BL67</f>
        <v>750</v>
      </c>
      <c r="BM78" s="118" t="e">
        <f>SUM(E78:BL78)</f>
        <v>#REF!</v>
      </c>
    </row>
    <row r="79" spans="2:66" x14ac:dyDescent="0.15">
      <c r="B79" s="47" t="s">
        <v>364</v>
      </c>
      <c r="E79" s="63">
        <f>'REV-REC-MAINT_CWS'!F141</f>
        <v>0</v>
      </c>
      <c r="F79" s="63">
        <f>'REV-REC-MAINT_CWS'!G141</f>
        <v>0</v>
      </c>
      <c r="G79" s="63">
        <f>'REV-REC-MAINT_CWS'!H141</f>
        <v>0</v>
      </c>
      <c r="H79" s="63">
        <f>'REV-REC-MAINT_CWS'!I141</f>
        <v>0</v>
      </c>
      <c r="I79" s="63">
        <f>'REV-REC-MAINT_CWS'!J141</f>
        <v>0</v>
      </c>
      <c r="J79" s="63">
        <f>'REV-REC-MAINT_CWS'!K141</f>
        <v>0</v>
      </c>
      <c r="K79" s="63">
        <f>'REV-REC-MAINT_CWS'!L141</f>
        <v>0</v>
      </c>
      <c r="L79" s="63">
        <f>'REV-REC-MAINT_CWS'!M141</f>
        <v>0</v>
      </c>
      <c r="M79" s="63">
        <f>'REV-REC-MAINT_CWS'!N141</f>
        <v>0</v>
      </c>
      <c r="N79" s="63">
        <f>'REV-REC-MAINT_CWS'!O141</f>
        <v>0</v>
      </c>
      <c r="O79" s="63">
        <f>'REV-REC-MAINT_CWS'!P141</f>
        <v>0</v>
      </c>
      <c r="P79" s="63">
        <f>'REV-REC-MAINT_CWS'!Q141</f>
        <v>0</v>
      </c>
      <c r="Q79" s="63">
        <f>'REV-REC-MAINT_CWS'!R141</f>
        <v>0</v>
      </c>
      <c r="R79" s="63">
        <f>'REV-REC-MAINT_CWS'!S141</f>
        <v>0</v>
      </c>
      <c r="S79" s="63">
        <f>'REV-REC-MAINT_CWS'!T141</f>
        <v>0</v>
      </c>
      <c r="T79" s="63">
        <f>'REV-REC-MAINT_CWS'!U141</f>
        <v>0</v>
      </c>
      <c r="U79" s="63">
        <f>'REV-REC-MAINT_CWS'!V141</f>
        <v>0</v>
      </c>
      <c r="V79" s="63">
        <f>'REV-REC-MAINT_CWS'!W141</f>
        <v>0</v>
      </c>
      <c r="W79" s="63">
        <f>'REV-REC-MAINT_CWS'!X141</f>
        <v>0</v>
      </c>
      <c r="X79" s="63">
        <f>'REV-REC-MAINT_CWS'!Y141</f>
        <v>0</v>
      </c>
      <c r="Y79" s="63">
        <f>'REV-REC-MAINT_CWS'!Z141</f>
        <v>0</v>
      </c>
      <c r="Z79" s="63">
        <f>'REV-REC-MAINT_CWS'!AA141</f>
        <v>0</v>
      </c>
      <c r="AA79" s="63">
        <f>'REV-REC-MAINT_CWS'!AB141</f>
        <v>0</v>
      </c>
      <c r="AB79" s="63">
        <f>'REV-REC-MAINT_CWS'!AC141</f>
        <v>0</v>
      </c>
      <c r="AC79" s="63">
        <f>'REV-REC-MAINT_CWS'!AD141</f>
        <v>0</v>
      </c>
      <c r="AD79" s="63">
        <f>'REV-REC-MAINT_CWS'!AE141</f>
        <v>0</v>
      </c>
      <c r="AE79" s="63">
        <f>'REV-REC-MAINT_CWS'!AF141</f>
        <v>0</v>
      </c>
      <c r="AF79" s="63">
        <f>'REV-REC-MAINT_CWS'!AG141</f>
        <v>0</v>
      </c>
      <c r="AG79" s="63">
        <f>'REV-REC-MAINT_CWS'!AH141</f>
        <v>0</v>
      </c>
      <c r="AH79" s="63">
        <f>'REV-REC-MAINT_CWS'!AI141</f>
        <v>0</v>
      </c>
      <c r="AI79" s="63">
        <f>'REV-REC-MAINT_CWS'!AJ141</f>
        <v>0</v>
      </c>
      <c r="AJ79" s="63">
        <f>'REV-REC-MAINT_CWS'!AK141</f>
        <v>0</v>
      </c>
      <c r="AK79" s="63">
        <f>'REV-REC-MAINT_CWS'!AL141</f>
        <v>0</v>
      </c>
      <c r="AL79" s="63">
        <f>'REV-REC-MAINT_CWS'!AM141</f>
        <v>0</v>
      </c>
      <c r="AM79" s="63">
        <f>'REV-REC-MAINT_CWS'!AN141</f>
        <v>0</v>
      </c>
      <c r="AN79" s="63">
        <f>'REV-REC-MAINT_CWS'!AO141</f>
        <v>0</v>
      </c>
      <c r="AO79" s="63">
        <f>'REV-REC-MAINT_CWS'!AP141</f>
        <v>9005625</v>
      </c>
      <c r="AP79" s="63">
        <f>'REV-REC-MAINT_CWS'!AQ141</f>
        <v>14634000</v>
      </c>
      <c r="AQ79" s="63">
        <f>'REV-REC-MAINT_CWS'!AR141</f>
        <v>16322625</v>
      </c>
      <c r="AR79" s="63">
        <f>'REV-REC-MAINT_CWS'!AS141</f>
        <v>16323075</v>
      </c>
      <c r="AS79" s="63">
        <f>'REV-REC-MAINT_CWS'!AT141</f>
        <v>18011700</v>
      </c>
      <c r="AT79" s="63">
        <f>'REV-REC-MAINT_CWS'!AU141</f>
        <v>19700325</v>
      </c>
      <c r="AU79" s="63">
        <f>'REV-REC-MAINT_CWS'!AV141</f>
        <v>16323075</v>
      </c>
      <c r="AV79" s="63">
        <f>'REV-REC-MAINT_CWS'!AW141</f>
        <v>18011700</v>
      </c>
      <c r="AW79" s="63">
        <f>'REV-REC-MAINT_CWS'!AX141</f>
        <v>14634225</v>
      </c>
      <c r="AX79" s="63">
        <f>'REV-REC-MAINT_CWS'!AY141</f>
        <v>14634225</v>
      </c>
      <c r="AY79" s="63">
        <f>'REV-REC-MAINT_CWS'!AZ141</f>
        <v>14634225</v>
      </c>
      <c r="AZ79" s="63">
        <f>'REV-REC-MAINT_CWS'!BA141</f>
        <v>9005850</v>
      </c>
      <c r="BA79" s="63">
        <f>'REV-REC-MAINT_CWS'!BB141</f>
        <v>8111137.5</v>
      </c>
      <c r="BB79" s="63">
        <f>'REV-REC-MAINT_CWS'!BC141</f>
        <v>13180320</v>
      </c>
      <c r="BC79" s="63">
        <f>'REV-REC-MAINT_CWS'!BD141</f>
        <v>14701297.5</v>
      </c>
      <c r="BD79" s="63">
        <f>'REV-REC-MAINT_CWS'!BE141</f>
        <v>14701702.5</v>
      </c>
      <c r="BE79" s="63">
        <f>'REV-REC-MAINT_CWS'!BF141</f>
        <v>16222680</v>
      </c>
      <c r="BF79" s="63">
        <f>'REV-REC-MAINT_CWS'!BG141</f>
        <v>17743455</v>
      </c>
      <c r="BG79" s="63">
        <f>'REV-REC-MAINT_CWS'!BH141</f>
        <v>14701702.5</v>
      </c>
      <c r="BH79" s="63">
        <f>'REV-REC-MAINT_CWS'!BI141</f>
        <v>16222680</v>
      </c>
      <c r="BI79" s="63">
        <f>'REV-REC-MAINT_CWS'!BJ141</f>
        <v>13180522.5</v>
      </c>
      <c r="BJ79" s="63">
        <f>'REV-REC-MAINT_CWS'!BK141</f>
        <v>13180522.5</v>
      </c>
      <c r="BK79" s="63">
        <f>'REV-REC-MAINT_CWS'!BL141</f>
        <v>13180522.5</v>
      </c>
      <c r="BL79" s="63">
        <f>'REV-REC-MAINT_CWS'!BM141</f>
        <v>8111340</v>
      </c>
      <c r="BM79" s="118">
        <f>SUM(E79:BL79)</f>
        <v>344478532.5</v>
      </c>
    </row>
    <row r="80" spans="2:66" x14ac:dyDescent="0.15">
      <c r="B80" s="47" t="s">
        <v>375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0</v>
      </c>
      <c r="R80" s="63">
        <f t="shared" si="56"/>
        <v>0</v>
      </c>
      <c r="S80" s="63">
        <f t="shared" si="56"/>
        <v>0</v>
      </c>
      <c r="T80" s="63">
        <f t="shared" si="56"/>
        <v>0</v>
      </c>
      <c r="U80" s="63">
        <f t="shared" si="56"/>
        <v>0</v>
      </c>
      <c r="V80" s="63">
        <f t="shared" si="56"/>
        <v>0</v>
      </c>
      <c r="W80" s="63">
        <f t="shared" si="56"/>
        <v>0</v>
      </c>
      <c r="X80" s="63">
        <f t="shared" si="56"/>
        <v>0</v>
      </c>
      <c r="Y80" s="63">
        <f t="shared" si="56"/>
        <v>0</v>
      </c>
      <c r="Z80" s="63">
        <f t="shared" si="56"/>
        <v>0</v>
      </c>
      <c r="AA80" s="63">
        <f t="shared" si="56"/>
        <v>0</v>
      </c>
      <c r="AB80" s="63">
        <f t="shared" si="56"/>
        <v>0</v>
      </c>
      <c r="AC80" s="63">
        <f t="shared" si="56"/>
        <v>0</v>
      </c>
      <c r="AD80" s="63">
        <f t="shared" si="56"/>
        <v>0</v>
      </c>
      <c r="AE80" s="63">
        <f t="shared" si="56"/>
        <v>0</v>
      </c>
      <c r="AF80" s="63">
        <f t="shared" si="56"/>
        <v>0</v>
      </c>
      <c r="AG80" s="63">
        <f t="shared" si="56"/>
        <v>0</v>
      </c>
      <c r="AH80" s="63">
        <f t="shared" si="56"/>
        <v>0</v>
      </c>
      <c r="AI80" s="63">
        <f t="shared" si="56"/>
        <v>0</v>
      </c>
      <c r="AJ80" s="63">
        <f t="shared" si="56"/>
        <v>0</v>
      </c>
      <c r="AK80" s="63">
        <f t="shared" si="56"/>
        <v>0</v>
      </c>
      <c r="AL80" s="63">
        <f t="shared" si="56"/>
        <v>0</v>
      </c>
      <c r="AM80" s="63">
        <f t="shared" si="56"/>
        <v>0</v>
      </c>
      <c r="AN80" s="63">
        <f t="shared" si="56"/>
        <v>0</v>
      </c>
      <c r="AO80" s="63">
        <f t="shared" si="56"/>
        <v>9006250</v>
      </c>
      <c r="AP80" s="63">
        <f t="shared" si="56"/>
        <v>14635000</v>
      </c>
      <c r="AQ80" s="63">
        <f t="shared" si="56"/>
        <v>16323750</v>
      </c>
      <c r="AR80" s="63">
        <f t="shared" si="56"/>
        <v>16324200</v>
      </c>
      <c r="AS80" s="63">
        <f t="shared" si="56"/>
        <v>18012950</v>
      </c>
      <c r="AT80" s="63">
        <f t="shared" si="56"/>
        <v>19701700</v>
      </c>
      <c r="AU80" s="63">
        <f t="shared" si="56"/>
        <v>16324200</v>
      </c>
      <c r="AV80" s="63">
        <f t="shared" si="56"/>
        <v>18012950</v>
      </c>
      <c r="AW80" s="63">
        <f t="shared" si="56"/>
        <v>14635225</v>
      </c>
      <c r="AX80" s="63">
        <f t="shared" si="56"/>
        <v>14635225</v>
      </c>
      <c r="AY80" s="63">
        <f t="shared" si="56"/>
        <v>14635225</v>
      </c>
      <c r="AZ80" s="63">
        <f t="shared" si="56"/>
        <v>9006475</v>
      </c>
      <c r="BA80" s="63">
        <f t="shared" si="56"/>
        <v>8111887.5</v>
      </c>
      <c r="BB80" s="63">
        <f t="shared" si="56"/>
        <v>13181520</v>
      </c>
      <c r="BC80" s="63">
        <f t="shared" si="56"/>
        <v>14702647.5</v>
      </c>
      <c r="BD80" s="63">
        <f t="shared" si="56"/>
        <v>14703052.5</v>
      </c>
      <c r="BE80" s="63">
        <f t="shared" si="56"/>
        <v>16224180</v>
      </c>
      <c r="BF80" s="63">
        <f t="shared" si="56"/>
        <v>17745080</v>
      </c>
      <c r="BG80" s="63">
        <f t="shared" si="56"/>
        <v>14703052.5</v>
      </c>
      <c r="BH80" s="63">
        <f t="shared" si="56"/>
        <v>16224180</v>
      </c>
      <c r="BI80" s="63">
        <f t="shared" si="56"/>
        <v>13181722.5</v>
      </c>
      <c r="BJ80" s="63">
        <f t="shared" si="56"/>
        <v>13181722.5</v>
      </c>
      <c r="BK80" s="63">
        <f t="shared" si="56"/>
        <v>13181722.5</v>
      </c>
      <c r="BL80" s="63">
        <f t="shared" si="56"/>
        <v>8112090</v>
      </c>
      <c r="BN80" s="178">
        <f>BL80+BL75</f>
        <v>6714960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288000</v>
      </c>
      <c r="R82" s="63">
        <f t="shared" si="57"/>
        <v>468000</v>
      </c>
      <c r="S82" s="63">
        <f t="shared" si="57"/>
        <v>522000</v>
      </c>
      <c r="T82" s="63">
        <f t="shared" si="57"/>
        <v>522000</v>
      </c>
      <c r="U82" s="63">
        <f t="shared" si="57"/>
        <v>576000</v>
      </c>
      <c r="V82" s="63">
        <f t="shared" si="57"/>
        <v>630000</v>
      </c>
      <c r="W82" s="63">
        <f t="shared" si="57"/>
        <v>522000</v>
      </c>
      <c r="X82" s="63">
        <f t="shared" si="57"/>
        <v>576000</v>
      </c>
      <c r="Y82" s="63">
        <f t="shared" si="57"/>
        <v>468000</v>
      </c>
      <c r="Z82" s="63">
        <f t="shared" si="57"/>
        <v>468000</v>
      </c>
      <c r="AA82" s="63">
        <f t="shared" si="57"/>
        <v>468000</v>
      </c>
      <c r="AB82" s="63">
        <f t="shared" si="57"/>
        <v>288000</v>
      </c>
      <c r="AC82" s="63">
        <f t="shared" si="57"/>
        <v>-835663641.29999995</v>
      </c>
      <c r="AD82" s="63">
        <f t="shared" si="57"/>
        <v>-1357958595.9000001</v>
      </c>
      <c r="AE82" s="63">
        <f t="shared" si="57"/>
        <v>-1514622224.0999999</v>
      </c>
      <c r="AF82" s="63">
        <f t="shared" si="57"/>
        <v>-1514559434.0999999</v>
      </c>
      <c r="AG82" s="63">
        <f t="shared" si="57"/>
        <v>-1671243562.5999999</v>
      </c>
      <c r="AH82" s="63">
        <f t="shared" si="57"/>
        <v>-1827886260.8</v>
      </c>
      <c r="AI82" s="63">
        <f t="shared" si="57"/>
        <v>-1514559434.0999999</v>
      </c>
      <c r="AJ82" s="63">
        <f t="shared" si="57"/>
        <v>-1671243562.5999999</v>
      </c>
      <c r="AK82" s="63">
        <f t="shared" ref="AK82:BL82" si="58">AK80+AK75+AK48</f>
        <v>-1357895805.9000001</v>
      </c>
      <c r="AL82" s="63">
        <f t="shared" si="58"/>
        <v>-1357895805.9000001</v>
      </c>
      <c r="AM82" s="63">
        <f t="shared" si="58"/>
        <v>-1357895805.9000001</v>
      </c>
      <c r="AN82" s="63">
        <f t="shared" si="58"/>
        <v>-835642711.29999995</v>
      </c>
      <c r="AO82" s="63" t="e">
        <f t="shared" si="58"/>
        <v>#VALUE!</v>
      </c>
      <c r="AP82" s="63" t="e">
        <f t="shared" si="58"/>
        <v>#VALUE!</v>
      </c>
      <c r="AQ82" s="63" t="e">
        <f t="shared" si="58"/>
        <v>#VALUE!</v>
      </c>
      <c r="AR82" s="63" t="e">
        <f t="shared" si="58"/>
        <v>#VALUE!</v>
      </c>
      <c r="AS82" s="63" t="e">
        <f t="shared" si="58"/>
        <v>#VALUE!</v>
      </c>
      <c r="AT82" s="63" t="e">
        <f t="shared" si="58"/>
        <v>#VALUE!</v>
      </c>
      <c r="AU82" s="63" t="e">
        <f t="shared" si="58"/>
        <v>#VALUE!</v>
      </c>
      <c r="AV82" s="63" t="e">
        <f t="shared" si="58"/>
        <v>#VALUE!</v>
      </c>
      <c r="AW82" s="63" t="e">
        <f t="shared" si="58"/>
        <v>#VALUE!</v>
      </c>
      <c r="AX82" s="63" t="e">
        <f t="shared" si="58"/>
        <v>#VALUE!</v>
      </c>
      <c r="AY82" s="63" t="e">
        <f t="shared" si="58"/>
        <v>#VALUE!</v>
      </c>
      <c r="AZ82" s="63" t="e">
        <f t="shared" si="58"/>
        <v>#VALUE!</v>
      </c>
      <c r="BA82" s="63">
        <f t="shared" si="58"/>
        <v>6930047.5</v>
      </c>
      <c r="BB82" s="63">
        <f t="shared" si="58"/>
        <v>11257000</v>
      </c>
      <c r="BC82" s="63">
        <f t="shared" si="58"/>
        <v>12555127.5</v>
      </c>
      <c r="BD82" s="63">
        <f t="shared" si="58"/>
        <v>12555637.5</v>
      </c>
      <c r="BE82" s="63">
        <f t="shared" si="58"/>
        <v>13860640</v>
      </c>
      <c r="BF82" s="63">
        <f t="shared" si="58"/>
        <v>15158925</v>
      </c>
      <c r="BG82" s="63">
        <f t="shared" si="58"/>
        <v>12555637.5</v>
      </c>
      <c r="BH82" s="63">
        <f t="shared" si="58"/>
        <v>13860640</v>
      </c>
      <c r="BI82" s="63">
        <f t="shared" si="58"/>
        <v>11257307.5</v>
      </c>
      <c r="BJ82" s="63">
        <f t="shared" si="58"/>
        <v>11257307.5</v>
      </c>
      <c r="BK82" s="63">
        <f t="shared" si="58"/>
        <v>11257307.5</v>
      </c>
      <c r="BL82" s="63">
        <f t="shared" si="58"/>
        <v>6930285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663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88000</v>
      </c>
      <c r="R83" s="63">
        <f t="shared" si="59"/>
        <v>143000</v>
      </c>
      <c r="S83" s="63">
        <f t="shared" si="59"/>
        <v>159500</v>
      </c>
      <c r="T83" s="63">
        <f t="shared" si="59"/>
        <v>159500</v>
      </c>
      <c r="U83" s="63">
        <f t="shared" si="59"/>
        <v>176000</v>
      </c>
      <c r="V83" s="63">
        <f t="shared" si="59"/>
        <v>192500</v>
      </c>
      <c r="W83" s="63">
        <f t="shared" si="59"/>
        <v>159500</v>
      </c>
      <c r="X83" s="63">
        <f t="shared" si="59"/>
        <v>176000</v>
      </c>
      <c r="Y83" s="63">
        <f t="shared" si="59"/>
        <v>143000</v>
      </c>
      <c r="Z83" s="63">
        <f t="shared" si="59"/>
        <v>143000</v>
      </c>
      <c r="AA83" s="63">
        <f t="shared" si="59"/>
        <v>143000</v>
      </c>
      <c r="AB83" s="63">
        <f t="shared" si="59"/>
        <v>88000</v>
      </c>
      <c r="AC83" s="63">
        <f t="shared" si="59"/>
        <v>-836437941.29999995</v>
      </c>
      <c r="AD83" s="63">
        <f t="shared" si="59"/>
        <v>-1359213495.9000001</v>
      </c>
      <c r="AE83" s="63">
        <f t="shared" si="59"/>
        <v>-1516037324.0999999</v>
      </c>
      <c r="AF83" s="63">
        <f t="shared" si="59"/>
        <v>-1515974534.0999999</v>
      </c>
      <c r="AG83" s="63">
        <f t="shared" si="59"/>
        <v>-1672792162.5999999</v>
      </c>
      <c r="AH83" s="63">
        <f t="shared" si="59"/>
        <v>-1829595060.8</v>
      </c>
      <c r="AI83" s="63">
        <f t="shared" si="59"/>
        <v>-1515974534.0999999</v>
      </c>
      <c r="AJ83" s="63">
        <f t="shared" si="59"/>
        <v>-1672792162.5999999</v>
      </c>
      <c r="AK83" s="63">
        <f t="shared" ref="AK83:BL83" si="60">AK60+AK75+AK80</f>
        <v>-1359150705.9000001</v>
      </c>
      <c r="AL83" s="63">
        <f t="shared" si="60"/>
        <v>-1359150705.9000001</v>
      </c>
      <c r="AM83" s="63">
        <f t="shared" si="60"/>
        <v>-1359150705.9000001</v>
      </c>
      <c r="AN83" s="63">
        <f t="shared" si="60"/>
        <v>-836417011.29999995</v>
      </c>
      <c r="AO83" s="63" t="e">
        <f t="shared" si="60"/>
        <v>#VALUE!</v>
      </c>
      <c r="AP83" s="63" t="e">
        <f t="shared" si="60"/>
        <v>#VALUE!</v>
      </c>
      <c r="AQ83" s="63" t="e">
        <f t="shared" si="60"/>
        <v>#VALUE!</v>
      </c>
      <c r="AR83" s="63" t="e">
        <f t="shared" si="60"/>
        <v>#VALUE!</v>
      </c>
      <c r="AS83" s="63" t="e">
        <f t="shared" si="60"/>
        <v>#VALUE!</v>
      </c>
      <c r="AT83" s="63" t="e">
        <f t="shared" si="60"/>
        <v>#VALUE!</v>
      </c>
      <c r="AU83" s="63" t="e">
        <f t="shared" si="60"/>
        <v>#VALUE!</v>
      </c>
      <c r="AV83" s="63" t="e">
        <f t="shared" si="60"/>
        <v>#VALUE!</v>
      </c>
      <c r="AW83" s="63" t="e">
        <f t="shared" si="60"/>
        <v>#VALUE!</v>
      </c>
      <c r="AX83" s="63" t="e">
        <f t="shared" si="60"/>
        <v>#VALUE!</v>
      </c>
      <c r="AY83" s="63" t="e">
        <f t="shared" si="60"/>
        <v>#VALUE!</v>
      </c>
      <c r="AZ83" s="63" t="e">
        <f t="shared" si="60"/>
        <v>#VALUE!</v>
      </c>
      <c r="BA83" s="63">
        <f t="shared" si="60"/>
        <v>6888431.2000000002</v>
      </c>
      <c r="BB83" s="63">
        <f t="shared" si="60"/>
        <v>11190161.699999999</v>
      </c>
      <c r="BC83" s="63">
        <f t="shared" si="60"/>
        <v>12480722.6</v>
      </c>
      <c r="BD83" s="63">
        <f t="shared" si="60"/>
        <v>12481232.6</v>
      </c>
      <c r="BE83" s="63">
        <f t="shared" si="60"/>
        <v>13777407.4</v>
      </c>
      <c r="BF83" s="63">
        <f t="shared" si="60"/>
        <v>15068125.800000001</v>
      </c>
      <c r="BG83" s="63">
        <f t="shared" si="60"/>
        <v>12481232.6</v>
      </c>
      <c r="BH83" s="63">
        <f t="shared" si="60"/>
        <v>13777407.4</v>
      </c>
      <c r="BI83" s="63">
        <f t="shared" si="60"/>
        <v>11190469.199999999</v>
      </c>
      <c r="BJ83" s="63">
        <f t="shared" si="60"/>
        <v>11190469.199999999</v>
      </c>
      <c r="BK83" s="63">
        <f t="shared" si="60"/>
        <v>11190469.199999999</v>
      </c>
      <c r="BL83" s="63">
        <f t="shared" si="60"/>
        <v>6888668.7000000002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372" t="s">
        <v>367</v>
      </c>
      <c r="B4" s="37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288000</v>
      </c>
      <c r="P7" s="9">
        <f>'REV-REVCALC_CWS'!P17</f>
        <v>468000</v>
      </c>
      <c r="Q7" s="9">
        <f>'REV-REVCALC_CWS'!Q17</f>
        <v>522000</v>
      </c>
      <c r="R7" s="9">
        <f>'REV-REVCALC_CWS'!R17</f>
        <v>522000</v>
      </c>
      <c r="S7" s="9">
        <f>'REV-REVCALC_CWS'!S17</f>
        <v>576000</v>
      </c>
      <c r="T7" s="9">
        <f>'REV-REVCALC_CWS'!T17</f>
        <v>630000</v>
      </c>
      <c r="U7" s="9">
        <f>'REV-REVCALC_CWS'!U17</f>
        <v>522000</v>
      </c>
      <c r="V7" s="9">
        <f>'REV-REVCALC_CWS'!V17</f>
        <v>576000</v>
      </c>
      <c r="W7" s="9">
        <f>'REV-REVCALC_CWS'!W17</f>
        <v>468000</v>
      </c>
      <c r="X7" s="9">
        <f>'REV-REVCALC_CWS'!X17</f>
        <v>468000</v>
      </c>
      <c r="Y7" s="9">
        <f>'REV-REVCALC_CWS'!Y17</f>
        <v>468000</v>
      </c>
      <c r="Z7" s="9">
        <f>'REV-REVCALC_CWS'!Z17</f>
        <v>288000</v>
      </c>
      <c r="AA7" s="9">
        <f>'REV-REVCALC_CWS'!AA17</f>
        <v>594500</v>
      </c>
      <c r="AB7" s="9">
        <f>'REV-REVCALC_CWS'!AB17</f>
        <v>963500</v>
      </c>
      <c r="AC7" s="9">
        <f>'REV-REVCALC_CWS'!AC17</f>
        <v>1086500</v>
      </c>
      <c r="AD7" s="9">
        <f>'REV-REVCALC_CWS'!AD17</f>
        <v>1086500</v>
      </c>
      <c r="AE7" s="9">
        <f>'REV-REVCALC_CWS'!AE17</f>
        <v>1189000</v>
      </c>
      <c r="AF7" s="9">
        <f>'REV-REVCALC_CWS'!AF17</f>
        <v>1312000</v>
      </c>
      <c r="AG7" s="9">
        <f>'REV-REVCALC_CWS'!AG17</f>
        <v>1086500</v>
      </c>
      <c r="AH7" s="9">
        <f>'REV-REVCALC_CWS'!AH17</f>
        <v>1189000</v>
      </c>
      <c r="AI7" s="9">
        <f>'REV-REVCALC_CWS'!AI17</f>
        <v>963500</v>
      </c>
      <c r="AJ7" s="9">
        <f>'REV-REVCALC_CWS'!AJ17</f>
        <v>963500</v>
      </c>
      <c r="AK7" s="9">
        <f>'REV-REVCALC_CWS'!AK17</f>
        <v>963500</v>
      </c>
      <c r="AL7" s="9">
        <f>'REV-REVCALC_CWS'!AL17</f>
        <v>594500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215325</v>
      </c>
      <c r="AZ7" s="9">
        <f>'REV-REVCALC_CWS'!AZ17</f>
        <v>345825</v>
      </c>
      <c r="BA7" s="9">
        <f>'REV-REVCALC_CWS'!BA17</f>
        <v>384975</v>
      </c>
      <c r="BB7" s="9">
        <f>'REV-REVCALC_CWS'!BB17</f>
        <v>384975</v>
      </c>
      <c r="BC7" s="9">
        <f>'REV-REVCALC_CWS'!BC17</f>
        <v>430650</v>
      </c>
      <c r="BD7" s="9">
        <f>'REV-REVCALC_CWS'!BD17</f>
        <v>469800</v>
      </c>
      <c r="BE7" s="9">
        <f>'REV-REVCALC_CWS'!BE17</f>
        <v>384975</v>
      </c>
      <c r="BF7" s="9">
        <f>'REV-REVCALC_CWS'!BF17</f>
        <v>430650</v>
      </c>
      <c r="BG7" s="9">
        <f>'REV-REVCALC_CWS'!BG17</f>
        <v>345825</v>
      </c>
      <c r="BH7" s="9">
        <f>'REV-REVCALC_CWS'!BH17</f>
        <v>345825</v>
      </c>
      <c r="BI7" s="9">
        <f>'REV-REVCALC_CWS'!BI17</f>
        <v>345825</v>
      </c>
      <c r="BJ7" s="9">
        <f>'REV-REVCALC_CWS'!BJ17</f>
        <v>215325</v>
      </c>
    </row>
    <row r="8" spans="1:63" x14ac:dyDescent="0.15">
      <c r="B8" s="33" t="s">
        <v>369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8.6999999999999993</v>
      </c>
      <c r="AB8" s="9">
        <f>'REV-REVCALC_CWS'!AB40</f>
        <v>14.1</v>
      </c>
      <c r="AC8" s="9">
        <f>'REV-REVCALC_CWS'!AC40</f>
        <v>15.899999999999999</v>
      </c>
      <c r="AD8" s="9">
        <f>'REV-REVCALC_CWS'!AD40</f>
        <v>15.899999999999999</v>
      </c>
      <c r="AE8" s="9">
        <f>'REV-REVCALC_CWS'!AE40</f>
        <v>17.399999999999999</v>
      </c>
      <c r="AF8" s="9">
        <f>'REV-REVCALC_CWS'!AF40</f>
        <v>19.2</v>
      </c>
      <c r="AG8" s="9">
        <f>'REV-REVCALC_CWS'!AG40</f>
        <v>15.899999999999999</v>
      </c>
      <c r="AH8" s="9">
        <f>'REV-REVCALC_CWS'!AH40</f>
        <v>17.399999999999999</v>
      </c>
      <c r="AI8" s="9">
        <f>'REV-REVCALC_CWS'!AI40</f>
        <v>14.1</v>
      </c>
      <c r="AJ8" s="9">
        <f>'REV-REVCALC_CWS'!AJ40</f>
        <v>14.1</v>
      </c>
      <c r="AK8" s="9">
        <f>'REV-REVCALC_CWS'!AK40</f>
        <v>14.1</v>
      </c>
      <c r="AL8" s="9">
        <f>'REV-REVCALC_CWS'!AL40</f>
        <v>8.6999999999999993</v>
      </c>
      <c r="AM8" s="9">
        <f>'REV-REVCALC_CWS'!AM40</f>
        <v>2100</v>
      </c>
      <c r="AN8" s="9">
        <f>'REV-REVCALC_CWS'!AN40</f>
        <v>3500</v>
      </c>
      <c r="AO8" s="9">
        <f>'REV-REVCALC_CWS'!AO40</f>
        <v>3850</v>
      </c>
      <c r="AP8" s="9">
        <f>'REV-REVCALC_CWS'!AP40</f>
        <v>3850</v>
      </c>
      <c r="AQ8" s="9">
        <f>'REV-REVCALC_CWS'!AQ40</f>
        <v>4200</v>
      </c>
      <c r="AR8" s="9">
        <f>'REV-REVCALC_CWS'!AR40</f>
        <v>4550</v>
      </c>
      <c r="AS8" s="9">
        <f>'REV-REVCALC_CWS'!AS40</f>
        <v>3850</v>
      </c>
      <c r="AT8" s="9">
        <f>'REV-REVCALC_CWS'!AT40</f>
        <v>4200</v>
      </c>
      <c r="AU8" s="9">
        <f>'REV-REVCALC_CWS'!AU40</f>
        <v>3500</v>
      </c>
      <c r="AV8" s="9">
        <f>'REV-REVCALC_CWS'!AV40</f>
        <v>3500</v>
      </c>
      <c r="AW8" s="9">
        <f>'REV-REVCALC_CWS'!AW40</f>
        <v>3500</v>
      </c>
      <c r="AX8" s="9">
        <f>'REV-REVCALC_CWS'!AX40</f>
        <v>2100</v>
      </c>
      <c r="AY8" s="9">
        <f>'REV-REVCALC_CWS'!AY40</f>
        <v>945</v>
      </c>
      <c r="AZ8" s="9">
        <f>'REV-REVCALC_CWS'!AZ40</f>
        <v>1575</v>
      </c>
      <c r="BA8" s="9">
        <f>'REV-REVCALC_CWS'!BA40</f>
        <v>1575</v>
      </c>
      <c r="BB8" s="9">
        <f>'REV-REVCALC_CWS'!BB40</f>
        <v>1575</v>
      </c>
      <c r="BC8" s="9">
        <f>'REV-REVCALC_CWS'!BC40</f>
        <v>1890</v>
      </c>
      <c r="BD8" s="9">
        <f>'REV-REVCALC_CWS'!BD40</f>
        <v>2205</v>
      </c>
      <c r="BE8" s="9">
        <f>'REV-REVCALC_CWS'!BE40</f>
        <v>1575</v>
      </c>
      <c r="BF8" s="9">
        <f>'REV-REVCALC_CWS'!BF40</f>
        <v>1890</v>
      </c>
      <c r="BG8" s="9">
        <f>'REV-REVCALC_CWS'!BG40</f>
        <v>1575</v>
      </c>
      <c r="BH8" s="9">
        <f>'REV-REVCALC_CWS'!BH40</f>
        <v>1575</v>
      </c>
      <c r="BI8" s="9">
        <f>'REV-REVCALC_CWS'!BI40</f>
        <v>1575</v>
      </c>
      <c r="BJ8" s="9">
        <f>'REV-REVCALC_CWS'!BJ40</f>
        <v>945</v>
      </c>
    </row>
    <row r="9" spans="1:63" x14ac:dyDescent="0.15">
      <c r="B9" s="33" t="s">
        <v>370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-836258150</v>
      </c>
      <c r="AB9" s="9">
        <f>'REV-REVCALC_CWS'!AB41</f>
        <v>-1358922110</v>
      </c>
      <c r="AC9" s="9">
        <f>'REV-REVCALC_CWS'!AC41</f>
        <v>-1515708740</v>
      </c>
      <c r="AD9" s="9">
        <f>'REV-REVCALC_CWS'!AD41</f>
        <v>-1515645950</v>
      </c>
      <c r="AE9" s="9">
        <f>'REV-REVCALC_CWS'!AE41</f>
        <v>-1672432580</v>
      </c>
      <c r="AF9" s="9">
        <f>'REV-REVCALC_CWS'!AF41</f>
        <v>-1829198280</v>
      </c>
      <c r="AG9" s="9">
        <f>'REV-REVCALC_CWS'!AG41</f>
        <v>-1515645950</v>
      </c>
      <c r="AH9" s="9">
        <f>'REV-REVCALC_CWS'!AH41</f>
        <v>-1672432580</v>
      </c>
      <c r="AI9" s="9">
        <f>'REV-REVCALC_CWS'!AI41</f>
        <v>-1358859320</v>
      </c>
      <c r="AJ9" s="9">
        <f>'REV-REVCALC_CWS'!AJ41</f>
        <v>-1358859320</v>
      </c>
      <c r="AK9" s="9">
        <f>'REV-REVCALC_CWS'!AK41</f>
        <v>-1358859320</v>
      </c>
      <c r="AL9" s="9">
        <f>'REV-REVCALC_CWS'!AL41</f>
        <v>-836237220</v>
      </c>
      <c r="AM9" s="9">
        <f>'REV-REVCALC_CWS'!AM41</f>
        <v>-1398215</v>
      </c>
      <c r="AN9" s="9">
        <f>'REV-REVCALC_CWS'!AN41</f>
        <v>-2272095</v>
      </c>
      <c r="AO9" s="9">
        <f>'REV-REVCALC_CWS'!AO41</f>
        <v>-2534245</v>
      </c>
      <c r="AP9" s="9">
        <f>'REV-REVCALC_CWS'!AP41</f>
        <v>-2534140</v>
      </c>
      <c r="AQ9" s="9">
        <f>'REV-REVCALC_CWS'!AQ41</f>
        <v>-2796290</v>
      </c>
      <c r="AR9" s="9">
        <f>'REV-REVCALC_CWS'!AR41</f>
        <v>-3058405</v>
      </c>
      <c r="AS9" s="9">
        <f>'REV-REVCALC_CWS'!AS41</f>
        <v>-2534140</v>
      </c>
      <c r="AT9" s="9">
        <f>'REV-REVCALC_CWS'!AT41</f>
        <v>-2796290</v>
      </c>
      <c r="AU9" s="9">
        <f>'REV-REVCALC_CWS'!AU41</f>
        <v>-2271990</v>
      </c>
      <c r="AV9" s="9">
        <f>'REV-REVCALC_CWS'!AV41</f>
        <v>-2271990</v>
      </c>
      <c r="AW9" s="9">
        <f>'REV-REVCALC_CWS'!AW41</f>
        <v>-2271990</v>
      </c>
      <c r="AX9" s="9">
        <f>'REV-REVCALC_CWS'!AX41</f>
        <v>-1398180</v>
      </c>
      <c r="AY9" s="9">
        <f>'REV-REVCALC_CWS'!AY41</f>
        <v>-1398110</v>
      </c>
      <c r="AZ9" s="9">
        <f>'REV-REVCALC_CWS'!AZ41</f>
        <v>-2271920</v>
      </c>
      <c r="BA9" s="9">
        <f>'REV-REVCALC_CWS'!BA41</f>
        <v>-2534070</v>
      </c>
      <c r="BB9" s="9">
        <f>'REV-REVCALC_CWS'!BB41</f>
        <v>-2533965</v>
      </c>
      <c r="BC9" s="9">
        <f>'REV-REVCALC_CWS'!BC41</f>
        <v>-2796080</v>
      </c>
      <c r="BD9" s="9">
        <f>'REV-REVCALC_CWS'!BD41</f>
        <v>-3058160</v>
      </c>
      <c r="BE9" s="9">
        <f>'REV-REVCALC_CWS'!BE41</f>
        <v>-2533965</v>
      </c>
      <c r="BF9" s="9">
        <f>'REV-REVCALC_CWS'!BF41</f>
        <v>-2796080</v>
      </c>
      <c r="BG9" s="9">
        <f>'REV-REVCALC_CWS'!BG41</f>
        <v>-2271815</v>
      </c>
      <c r="BH9" s="9">
        <f>'REV-REVCALC_CWS'!BH41</f>
        <v>-2271815</v>
      </c>
      <c r="BI9" s="9">
        <f>'REV-REVCALC_CWS'!BI41</f>
        <v>-2271815</v>
      </c>
      <c r="BJ9" s="9">
        <f>'REV-REVCALC_CWS'!BJ41</f>
        <v>-1398075</v>
      </c>
    </row>
    <row r="10" spans="1:63" x14ac:dyDescent="0.15">
      <c r="B10" s="33" t="s">
        <v>1092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0</v>
      </c>
      <c r="P10" s="9">
        <f>'REV-REVCALC_CWS'!P44</f>
        <v>0</v>
      </c>
      <c r="Q10" s="9">
        <f>'REV-REVCALC_CWS'!Q44</f>
        <v>0</v>
      </c>
      <c r="R10" s="9">
        <f>'REV-REVCALC_CWS'!R44</f>
        <v>0</v>
      </c>
      <c r="S10" s="9">
        <f>'REV-REVCALC_CWS'!S44</f>
        <v>0</v>
      </c>
      <c r="T10" s="9">
        <f>'REV-REVCALC_CWS'!T44</f>
        <v>0</v>
      </c>
      <c r="U10" s="9">
        <f>'REV-REVCALC_CWS'!U44</f>
        <v>0</v>
      </c>
      <c r="V10" s="9">
        <f>'REV-REVCALC_CWS'!V44</f>
        <v>0</v>
      </c>
      <c r="W10" s="9">
        <f>'REV-REVCALC_CWS'!W44</f>
        <v>0</v>
      </c>
      <c r="X10" s="9">
        <f>'REV-REVCALC_CWS'!X44</f>
        <v>0</v>
      </c>
      <c r="Y10" s="9">
        <f>'REV-REVCALC_CWS'!Y44</f>
        <v>0</v>
      </c>
      <c r="Z10" s="9">
        <f>'REV-REVCALC_CWS'!Z44</f>
        <v>0</v>
      </c>
      <c r="AA10" s="9">
        <f>'REV-REVCALC_CWS'!AA44</f>
        <v>0</v>
      </c>
      <c r="AB10" s="9">
        <f>'REV-REVCALC_CWS'!AB44</f>
        <v>0</v>
      </c>
      <c r="AC10" s="9">
        <f>'REV-REVCALC_CWS'!AC44</f>
        <v>0</v>
      </c>
      <c r="AD10" s="9">
        <f>'REV-REVCALC_CWS'!AD44</f>
        <v>0</v>
      </c>
      <c r="AE10" s="9">
        <f>'REV-REVCALC_CWS'!AE44</f>
        <v>0</v>
      </c>
      <c r="AF10" s="9">
        <f>'REV-REVCALC_CWS'!AF44</f>
        <v>0</v>
      </c>
      <c r="AG10" s="9">
        <f>'REV-REVCALC_CWS'!AG44</f>
        <v>0</v>
      </c>
      <c r="AH10" s="9">
        <f>'REV-REVCALC_CWS'!AH44</f>
        <v>0</v>
      </c>
      <c r="AI10" s="9">
        <f>'REV-REVCALC_CWS'!AI44</f>
        <v>0</v>
      </c>
      <c r="AJ10" s="9">
        <f>'REV-REVCALC_CWS'!AJ44</f>
        <v>0</v>
      </c>
      <c r="AK10" s="9">
        <f>'REV-REVCALC_CWS'!AK44</f>
        <v>0</v>
      </c>
      <c r="AL10" s="9">
        <f>'REV-REVCALC_CWS'!AL44</f>
        <v>0</v>
      </c>
      <c r="AM10" s="9">
        <f>'REV-REVCALC_CWS'!AM44</f>
        <v>625</v>
      </c>
      <c r="AN10" s="9">
        <f>'REV-REVCALC_CWS'!AN44</f>
        <v>1000</v>
      </c>
      <c r="AO10" s="9">
        <f>'REV-REVCALC_CWS'!AO44</f>
        <v>1125</v>
      </c>
      <c r="AP10" s="9">
        <f>'REV-REVCALC_CWS'!AP44</f>
        <v>1125</v>
      </c>
      <c r="AQ10" s="9">
        <f>'REV-REVCALC_CWS'!AQ44</f>
        <v>1250</v>
      </c>
      <c r="AR10" s="9">
        <f>'REV-REVCALC_CWS'!AR44</f>
        <v>1375</v>
      </c>
      <c r="AS10" s="9">
        <f>'REV-REVCALC_CWS'!AS44</f>
        <v>1125</v>
      </c>
      <c r="AT10" s="9">
        <f>'REV-REVCALC_CWS'!AT44</f>
        <v>1250</v>
      </c>
      <c r="AU10" s="9">
        <f>'REV-REVCALC_CWS'!AU44</f>
        <v>1000</v>
      </c>
      <c r="AV10" s="9">
        <f>'REV-REVCALC_CWS'!AV44</f>
        <v>1000</v>
      </c>
      <c r="AW10" s="9">
        <f>'REV-REVCALC_CWS'!AW44</f>
        <v>1000</v>
      </c>
      <c r="AX10" s="9">
        <f>'REV-REVCALC_CWS'!AX44</f>
        <v>625</v>
      </c>
      <c r="AY10" s="9">
        <f>'REV-REVCALC_CWS'!AY44</f>
        <v>750</v>
      </c>
      <c r="AZ10" s="9">
        <f>'REV-REVCALC_CWS'!AZ44</f>
        <v>1200</v>
      </c>
      <c r="BA10" s="9">
        <f>'REV-REVCALC_CWS'!BA44</f>
        <v>1350</v>
      </c>
      <c r="BB10" s="9">
        <f>'REV-REVCALC_CWS'!BB44</f>
        <v>1350</v>
      </c>
      <c r="BC10" s="9">
        <f>'REV-REVCALC_CWS'!BC44</f>
        <v>1500</v>
      </c>
      <c r="BD10" s="9">
        <f>'REV-REVCALC_CWS'!BD44</f>
        <v>1625</v>
      </c>
      <c r="BE10" s="9">
        <f>'REV-REVCALC_CWS'!BE44</f>
        <v>1350</v>
      </c>
      <c r="BF10" s="9">
        <f>'REV-REVCALC_CWS'!BF44</f>
        <v>1500</v>
      </c>
      <c r="BG10" s="9">
        <f>'REV-REVCALC_CWS'!BG44</f>
        <v>1200</v>
      </c>
      <c r="BH10" s="9">
        <f>'REV-REVCALC_CWS'!BH44</f>
        <v>1200</v>
      </c>
      <c r="BI10" s="9">
        <f>'REV-REVCALC_CWS'!BI44</f>
        <v>1200</v>
      </c>
      <c r="BJ10" s="9">
        <f>'REV-REVCALC_CWS'!BJ44</f>
        <v>750</v>
      </c>
    </row>
    <row r="11" spans="1:63" x14ac:dyDescent="0.15">
      <c r="B11" s="33" t="s">
        <v>372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9005625</v>
      </c>
      <c r="AN11" s="9">
        <f>'REV-REVCALC_CWS'!AN45</f>
        <v>14634000</v>
      </c>
      <c r="AO11" s="9">
        <f>'REV-REVCALC_CWS'!AO45</f>
        <v>16322625</v>
      </c>
      <c r="AP11" s="9">
        <f>'REV-REVCALC_CWS'!AP45</f>
        <v>16323075</v>
      </c>
      <c r="AQ11" s="9">
        <f>'REV-REVCALC_CWS'!AQ45</f>
        <v>18011700</v>
      </c>
      <c r="AR11" s="9">
        <f>'REV-REVCALC_CWS'!AR45</f>
        <v>19700325</v>
      </c>
      <c r="AS11" s="9">
        <f>'REV-REVCALC_CWS'!AS45</f>
        <v>16323075</v>
      </c>
      <c r="AT11" s="9">
        <f>'REV-REVCALC_CWS'!AT45</f>
        <v>18011700</v>
      </c>
      <c r="AU11" s="9">
        <f>'REV-REVCALC_CWS'!AU45</f>
        <v>14634225</v>
      </c>
      <c r="AV11" s="9">
        <f>'REV-REVCALC_CWS'!AV45</f>
        <v>14634225</v>
      </c>
      <c r="AW11" s="9">
        <f>'REV-REVCALC_CWS'!AW45</f>
        <v>14634225</v>
      </c>
      <c r="AX11" s="9">
        <f>'REV-REVCALC_CWS'!AX45</f>
        <v>9005850</v>
      </c>
      <c r="AY11" s="9">
        <f>'REV-REVCALC_CWS'!AY45</f>
        <v>8111137.5</v>
      </c>
      <c r="AZ11" s="9">
        <f>'REV-REVCALC_CWS'!AZ45</f>
        <v>13180320</v>
      </c>
      <c r="BA11" s="9">
        <f>'REV-REVCALC_CWS'!BA45</f>
        <v>14701297.5</v>
      </c>
      <c r="BB11" s="9">
        <f>'REV-REVCALC_CWS'!BB45</f>
        <v>14701702.5</v>
      </c>
      <c r="BC11" s="9">
        <f>'REV-REVCALC_CWS'!BC45</f>
        <v>16222680</v>
      </c>
      <c r="BD11" s="9">
        <f>'REV-REVCALC_CWS'!BD45</f>
        <v>17743455</v>
      </c>
      <c r="BE11" s="9">
        <f>'REV-REVCALC_CWS'!BE45</f>
        <v>14701702.5</v>
      </c>
      <c r="BF11" s="9">
        <f>'REV-REVCALC_CWS'!BF45</f>
        <v>16222680</v>
      </c>
      <c r="BG11" s="9">
        <f>'REV-REVCALC_CWS'!BG45</f>
        <v>13180522.5</v>
      </c>
      <c r="BH11" s="9">
        <f>'REV-REVCALC_CWS'!BH45</f>
        <v>13180522.5</v>
      </c>
      <c r="BI11" s="9">
        <f>'REV-REVCALC_CWS'!BI45</f>
        <v>13180522.5</v>
      </c>
      <c r="BJ11" s="9">
        <f>'REV-REVCALC_CWS'!BJ45</f>
        <v>8111340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288000</v>
      </c>
      <c r="P12" s="9">
        <f t="shared" si="0"/>
        <v>468000</v>
      </c>
      <c r="Q12" s="9">
        <f t="shared" si="0"/>
        <v>522000</v>
      </c>
      <c r="R12" s="9">
        <f t="shared" si="0"/>
        <v>522000</v>
      </c>
      <c r="S12" s="9">
        <f t="shared" si="0"/>
        <v>576000</v>
      </c>
      <c r="T12" s="9">
        <f t="shared" si="0"/>
        <v>630000</v>
      </c>
      <c r="U12" s="9">
        <f t="shared" si="0"/>
        <v>522000</v>
      </c>
      <c r="V12" s="9">
        <f t="shared" si="0"/>
        <v>576000</v>
      </c>
      <c r="W12" s="9">
        <f t="shared" si="0"/>
        <v>468000</v>
      </c>
      <c r="X12" s="9">
        <f t="shared" si="0"/>
        <v>468000</v>
      </c>
      <c r="Y12" s="9">
        <f t="shared" si="0"/>
        <v>468000</v>
      </c>
      <c r="Z12" s="9">
        <f t="shared" si="0"/>
        <v>288000</v>
      </c>
      <c r="AA12" s="9">
        <f t="shared" si="0"/>
        <v>-835663641.29999995</v>
      </c>
      <c r="AB12" s="9">
        <f t="shared" si="0"/>
        <v>-1357958595.9000001</v>
      </c>
      <c r="AC12" s="9">
        <f t="shared" si="0"/>
        <v>-1514622224.0999999</v>
      </c>
      <c r="AD12" s="9">
        <f t="shared" si="0"/>
        <v>-1514559434.0999999</v>
      </c>
      <c r="AE12" s="9">
        <f t="shared" si="0"/>
        <v>-1671243562.5999999</v>
      </c>
      <c r="AF12" s="9">
        <f t="shared" si="0"/>
        <v>-1827886260.8</v>
      </c>
      <c r="AG12" s="9">
        <f t="shared" si="0"/>
        <v>-1514559434.0999999</v>
      </c>
      <c r="AH12" s="9">
        <f t="shared" si="0"/>
        <v>-1671243562.5999999</v>
      </c>
      <c r="AI12" s="9">
        <f t="shared" si="0"/>
        <v>-1357895805.9000001</v>
      </c>
      <c r="AJ12" s="9">
        <f t="shared" si="0"/>
        <v>-1357895805.9000001</v>
      </c>
      <c r="AK12" s="9">
        <f t="shared" si="0"/>
        <v>-1357895805.9000001</v>
      </c>
      <c r="AL12" s="9">
        <f t="shared" si="0"/>
        <v>-835642711.29999995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>
        <f t="shared" si="0"/>
        <v>6930047.5</v>
      </c>
      <c r="AZ12" s="9">
        <f t="shared" si="0"/>
        <v>11257000</v>
      </c>
      <c r="BA12" s="9">
        <f t="shared" si="0"/>
        <v>12555127.5</v>
      </c>
      <c r="BB12" s="9">
        <f t="shared" si="0"/>
        <v>12555637.5</v>
      </c>
      <c r="BC12" s="9">
        <f t="shared" si="0"/>
        <v>13860640</v>
      </c>
      <c r="BD12" s="9">
        <f t="shared" si="0"/>
        <v>15158925</v>
      </c>
      <c r="BE12" s="9">
        <f t="shared" si="0"/>
        <v>12555637.5</v>
      </c>
      <c r="BF12" s="9">
        <f t="shared" si="0"/>
        <v>13860640</v>
      </c>
      <c r="BG12" s="9">
        <f t="shared" si="0"/>
        <v>11257307.5</v>
      </c>
      <c r="BH12" s="9">
        <f t="shared" si="0"/>
        <v>11257307.5</v>
      </c>
      <c r="BI12" s="9">
        <f t="shared" si="0"/>
        <v>11257307.5</v>
      </c>
      <c r="BJ12" s="9">
        <f t="shared" si="0"/>
        <v>6930285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5796000</v>
      </c>
      <c r="AL13" s="38">
        <f>SUM(AA7:AL11)</f>
        <v>-16817066844.5</v>
      </c>
      <c r="AX13" s="38" t="e">
        <f>SUM(AM7:AX11)</f>
        <v>#VALUE!</v>
      </c>
      <c r="BJ13" s="38">
        <f>SUM(AY7:BJ11)</f>
        <v>139435862.5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72" t="s">
        <v>35</v>
      </c>
      <c r="D17" s="372"/>
      <c r="E17" s="372"/>
      <c r="F17" s="372"/>
      <c r="G17" s="372"/>
      <c r="H17" s="372"/>
      <c r="I17" s="372"/>
      <c r="J17" s="372"/>
      <c r="K17" s="372"/>
      <c r="L17" s="372"/>
      <c r="M17" s="372"/>
      <c r="N17" s="372"/>
      <c r="O17" s="372" t="s">
        <v>36</v>
      </c>
      <c r="P17" s="372"/>
      <c r="Q17" s="372"/>
      <c r="R17" s="372"/>
      <c r="S17" s="372"/>
      <c r="T17" s="372"/>
      <c r="U17" s="372"/>
      <c r="V17" s="372"/>
      <c r="W17" s="372"/>
      <c r="X17" s="372"/>
      <c r="Y17" s="372"/>
      <c r="Z17" s="372"/>
      <c r="AA17" s="372" t="s">
        <v>37</v>
      </c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 t="s">
        <v>38</v>
      </c>
      <c r="AN17" s="372"/>
      <c r="AO17" s="372"/>
      <c r="AP17" s="372"/>
      <c r="AQ17" s="372"/>
      <c r="AR17" s="372"/>
      <c r="AS17" s="372"/>
      <c r="AT17" s="372"/>
      <c r="AU17" s="372"/>
      <c r="AV17" s="372"/>
      <c r="AW17" s="372"/>
      <c r="AX17" s="372"/>
      <c r="AY17" s="372" t="s">
        <v>39</v>
      </c>
      <c r="AZ17" s="372"/>
      <c r="BA17" s="372"/>
      <c r="BB17" s="372"/>
      <c r="BC17" s="372"/>
      <c r="BD17" s="372"/>
      <c r="BE17" s="372"/>
      <c r="BF17" s="372"/>
      <c r="BG17" s="372"/>
      <c r="BH17" s="372"/>
      <c r="BI17" s="372"/>
      <c r="BJ17" s="37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88000</v>
      </c>
      <c r="P20" s="9">
        <f>'FIN-P&amp;L_CWS'!R129</f>
        <v>143000</v>
      </c>
      <c r="Q20" s="9">
        <f>'FIN-P&amp;L_CWS'!S129</f>
        <v>159500</v>
      </c>
      <c r="R20" s="9">
        <f>'FIN-P&amp;L_CWS'!T129</f>
        <v>159500</v>
      </c>
      <c r="S20" s="9">
        <f>'FIN-P&amp;L_CWS'!U129</f>
        <v>176000</v>
      </c>
      <c r="T20" s="9">
        <f>'FIN-P&amp;L_CWS'!V129</f>
        <v>192500</v>
      </c>
      <c r="U20" s="9">
        <f>'FIN-P&amp;L_CWS'!W129</f>
        <v>159500</v>
      </c>
      <c r="V20" s="9">
        <f>'FIN-P&amp;L_CWS'!X129</f>
        <v>176000</v>
      </c>
      <c r="W20" s="9">
        <f>'FIN-P&amp;L_CWS'!Y129</f>
        <v>143000</v>
      </c>
      <c r="X20" s="9">
        <f>'FIN-P&amp;L_CWS'!Z129</f>
        <v>143000</v>
      </c>
      <c r="Y20" s="9">
        <f>'FIN-P&amp;L_CWS'!AA129</f>
        <v>143000</v>
      </c>
      <c r="Z20" s="9">
        <f>'FIN-P&amp;L_CWS'!AB129</f>
        <v>88000</v>
      </c>
      <c r="AA20" s="9">
        <f>'FIN-P&amp;L_CWS'!AC129</f>
        <v>-836437941.29999995</v>
      </c>
      <c r="AB20" s="9">
        <f>'FIN-P&amp;L_CWS'!AD129</f>
        <v>-1359213495.9000001</v>
      </c>
      <c r="AC20" s="9">
        <f>'FIN-P&amp;L_CWS'!AE129</f>
        <v>-1516037324.0999999</v>
      </c>
      <c r="AD20" s="9">
        <f>'FIN-P&amp;L_CWS'!AF129</f>
        <v>-1515974534.0999999</v>
      </c>
      <c r="AE20" s="9">
        <f>'FIN-P&amp;L_CWS'!AG129</f>
        <v>-1672792162.5999999</v>
      </c>
      <c r="AF20" s="9">
        <f>'FIN-P&amp;L_CWS'!AH129</f>
        <v>-1829595060.8</v>
      </c>
      <c r="AG20" s="9">
        <f>'FIN-P&amp;L_CWS'!AI129</f>
        <v>-1515974534.0999999</v>
      </c>
      <c r="AH20" s="9">
        <f>'FIN-P&amp;L_CWS'!AJ129</f>
        <v>-1672792162.5999999</v>
      </c>
      <c r="AI20" s="9">
        <f>'FIN-P&amp;L_CWS'!AK129</f>
        <v>-1359150705.9000001</v>
      </c>
      <c r="AJ20" s="9">
        <f>'FIN-P&amp;L_CWS'!AL129</f>
        <v>-1359150705.9000001</v>
      </c>
      <c r="AK20" s="9">
        <f>'FIN-P&amp;L_CWS'!AM129</f>
        <v>-1359150705.9000001</v>
      </c>
      <c r="AL20" s="9">
        <f>'FIN-P&amp;L_CWS'!AN129</f>
        <v>-836417011.29999995</v>
      </c>
      <c r="AM20" s="9" t="e">
        <f>'FIN-P&amp;L_CWS'!AO129</f>
        <v>#VALUE!</v>
      </c>
      <c r="AN20" s="9" t="e">
        <f>'FIN-P&amp;L_CWS'!AP129</f>
        <v>#VALUE!</v>
      </c>
      <c r="AO20" s="9" t="e">
        <f>'FIN-P&amp;L_CWS'!AQ129</f>
        <v>#VALUE!</v>
      </c>
      <c r="AP20" s="9" t="e">
        <f>'FIN-P&amp;L_CWS'!AR129</f>
        <v>#VALUE!</v>
      </c>
      <c r="AQ20" s="9" t="e">
        <f>'FIN-P&amp;L_CWS'!AS129</f>
        <v>#VALUE!</v>
      </c>
      <c r="AR20" s="9" t="e">
        <f>'FIN-P&amp;L_CWS'!AT129</f>
        <v>#VALUE!</v>
      </c>
      <c r="AS20" s="9" t="e">
        <f>'FIN-P&amp;L_CWS'!AU129</f>
        <v>#VALUE!</v>
      </c>
      <c r="AT20" s="9" t="e">
        <f>'FIN-P&amp;L_CWS'!AV129</f>
        <v>#VALUE!</v>
      </c>
      <c r="AU20" s="9" t="e">
        <f>'FIN-P&amp;L_CWS'!AW129</f>
        <v>#VALUE!</v>
      </c>
      <c r="AV20" s="9" t="e">
        <f>'FIN-P&amp;L_CWS'!AX129</f>
        <v>#VALUE!</v>
      </c>
      <c r="AW20" s="9" t="e">
        <f>'FIN-P&amp;L_CWS'!AY129</f>
        <v>#VALUE!</v>
      </c>
      <c r="AX20" s="9" t="e">
        <f>'FIN-P&amp;L_CWS'!AZ129</f>
        <v>#VALUE!</v>
      </c>
      <c r="AY20" s="9">
        <f>'FIN-P&amp;L_CWS'!BA129</f>
        <v>6888431.2000000002</v>
      </c>
      <c r="AZ20" s="9">
        <f>'FIN-P&amp;L_CWS'!BB129</f>
        <v>11190161.699999999</v>
      </c>
      <c r="BA20" s="9">
        <f>'FIN-P&amp;L_CWS'!BC129</f>
        <v>12480722.6</v>
      </c>
      <c r="BB20" s="9">
        <f>'FIN-P&amp;L_CWS'!BD129</f>
        <v>12481232.6</v>
      </c>
      <c r="BC20" s="9">
        <f>'FIN-P&amp;L_CWS'!BE129</f>
        <v>13777407.4</v>
      </c>
      <c r="BD20" s="9">
        <f>'FIN-P&amp;L_CWS'!BF129</f>
        <v>15068125.800000001</v>
      </c>
      <c r="BE20" s="9">
        <f>'FIN-P&amp;L_CWS'!BG129</f>
        <v>12481232.6</v>
      </c>
      <c r="BF20" s="9">
        <f>'FIN-P&amp;L_CWS'!BH129</f>
        <v>13777407.4</v>
      </c>
      <c r="BG20" s="9">
        <f>'FIN-P&amp;L_CWS'!BI129</f>
        <v>11190469.199999999</v>
      </c>
      <c r="BH20" s="9">
        <f>'FIN-P&amp;L_CWS'!BJ129</f>
        <v>11190469.199999999</v>
      </c>
      <c r="BI20" s="9">
        <f>'FIN-P&amp;L_CWS'!BK129</f>
        <v>11190469.199999999</v>
      </c>
      <c r="BJ20" s="9">
        <f>'FIN-P&amp;L_CWS'!BL129</f>
        <v>6888668.7000000002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10826467.291666666</v>
      </c>
      <c r="P21" s="9">
        <f>'FIN-P&amp;L_CWS'!R205</f>
        <v>10813812.291666666</v>
      </c>
      <c r="Q21" s="9">
        <f>'FIN-P&amp;L_CWS'!S205</f>
        <v>10813757.291666666</v>
      </c>
      <c r="R21" s="9">
        <f>'FIN-P&amp;L_CWS'!T205</f>
        <v>10833322.291666666</v>
      </c>
      <c r="S21" s="9">
        <f>'FIN-P&amp;L_CWS'!U205</f>
        <v>10817852.291666666</v>
      </c>
      <c r="T21" s="9">
        <f>'FIN-P&amp;L_CWS'!V205</f>
        <v>10823057.291666666</v>
      </c>
      <c r="U21" s="9">
        <f>'FIN-P&amp;L_CWS'!W205</f>
        <v>9823928.958333334</v>
      </c>
      <c r="V21" s="9">
        <f>'FIN-P&amp;L_CWS'!X205</f>
        <v>9824778.958333334</v>
      </c>
      <c r="W21" s="9">
        <f>'FIN-P&amp;L_CWS'!Y205</f>
        <v>9820918.958333334</v>
      </c>
      <c r="X21" s="9">
        <f>'FIN-P&amp;L_CWS'!Z205</f>
        <v>9839433.958333334</v>
      </c>
      <c r="Y21" s="9">
        <f>'FIN-P&amp;L_CWS'!AA205</f>
        <v>9820918.958333334</v>
      </c>
      <c r="Z21" s="9">
        <f>'FIN-P&amp;L_CWS'!AB205</f>
        <v>9822478.958333334</v>
      </c>
      <c r="AA21" s="9" t="e">
        <f>'FIN-P&amp;L_CWS'!AC205</f>
        <v>#VALUE!</v>
      </c>
      <c r="AB21" s="9" t="e">
        <f>'FIN-P&amp;L_CWS'!AD205</f>
        <v>#VALUE!</v>
      </c>
      <c r="AC21" s="9" t="e">
        <f>'FIN-P&amp;L_CWS'!AE205</f>
        <v>#VALUE!</v>
      </c>
      <c r="AD21" s="9" t="e">
        <f>'FIN-P&amp;L_CWS'!AF205</f>
        <v>#VALUE!</v>
      </c>
      <c r="AE21" s="9" t="e">
        <f>'FIN-P&amp;L_CWS'!AG205</f>
        <v>#VALUE!</v>
      </c>
      <c r="AF21" s="9" t="e">
        <f>'FIN-P&amp;L_CWS'!AH205</f>
        <v>#VALUE!</v>
      </c>
      <c r="AG21" s="9" t="e">
        <f>'FIN-P&amp;L_CWS'!AI205</f>
        <v>#VALUE!</v>
      </c>
      <c r="AH21" s="9" t="e">
        <f>'FIN-P&amp;L_CWS'!AJ205</f>
        <v>#VALUE!</v>
      </c>
      <c r="AI21" s="9" t="e">
        <f>'FIN-P&amp;L_CWS'!AK205</f>
        <v>#VALUE!</v>
      </c>
      <c r="AJ21" s="9" t="e">
        <f>'FIN-P&amp;L_CWS'!AL205</f>
        <v>#VALUE!</v>
      </c>
      <c r="AK21" s="9" t="e">
        <f>'FIN-P&amp;L_CWS'!AM205</f>
        <v>#VALUE!</v>
      </c>
      <c r="AL21" s="9" t="e">
        <f>'FIN-P&amp;L_CWS'!AN205</f>
        <v>#VALUE!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#VALUE!</v>
      </c>
      <c r="AZ21" s="9" t="e">
        <f>'FIN-P&amp;L_CWS'!BB205</f>
        <v>#VALUE!</v>
      </c>
      <c r="BA21" s="9" t="e">
        <f>'FIN-P&amp;L_CWS'!BC205</f>
        <v>#VALUE!</v>
      </c>
      <c r="BB21" s="9" t="e">
        <f>'FIN-P&amp;L_CWS'!BD205</f>
        <v>#VALUE!</v>
      </c>
      <c r="BC21" s="9" t="e">
        <f>'FIN-P&amp;L_CWS'!BE205</f>
        <v>#VALUE!</v>
      </c>
      <c r="BD21" s="9" t="e">
        <f>'FIN-P&amp;L_CWS'!BF205</f>
        <v>#VALUE!</v>
      </c>
      <c r="BE21" s="9" t="e">
        <f>'FIN-P&amp;L_CWS'!BG205</f>
        <v>#VALUE!</v>
      </c>
      <c r="BF21" s="9" t="e">
        <f>'FIN-P&amp;L_CWS'!BH205</f>
        <v>#VALUE!</v>
      </c>
      <c r="BG21" s="9" t="e">
        <f>'FIN-P&amp;L_CWS'!BI205</f>
        <v>#VALUE!</v>
      </c>
      <c r="BH21" s="9" t="e">
        <f>'FIN-P&amp;L_CWS'!BJ205</f>
        <v>#VALUE!</v>
      </c>
      <c r="BI21" s="9" t="e">
        <f>'FIN-P&amp;L_CWS'!BK205</f>
        <v>#VALUE!</v>
      </c>
      <c r="BJ21" s="9">
        <f>'FIN-P&amp;L_CWS'!BL205</f>
        <v>13771592.72293685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-10738467.291666666</v>
      </c>
      <c r="P22" s="9">
        <f>'FIN-P&amp;L_CWS'!R207</f>
        <v>-10670812.291666666</v>
      </c>
      <c r="Q22" s="9">
        <f>'FIN-P&amp;L_CWS'!S207</f>
        <v>-10654257.291666666</v>
      </c>
      <c r="R22" s="9">
        <f>'FIN-P&amp;L_CWS'!T207</f>
        <v>-10673822.291666666</v>
      </c>
      <c r="S22" s="9">
        <f>'FIN-P&amp;L_CWS'!U207</f>
        <v>-10641852.291666666</v>
      </c>
      <c r="T22" s="9">
        <f>'FIN-P&amp;L_CWS'!V207</f>
        <v>-10630557.291666666</v>
      </c>
      <c r="U22" s="9">
        <f>'FIN-P&amp;L_CWS'!W207</f>
        <v>-9664428.958333334</v>
      </c>
      <c r="V22" s="9">
        <f>'FIN-P&amp;L_CWS'!X207</f>
        <v>-9648778.958333334</v>
      </c>
      <c r="W22" s="9">
        <f>'FIN-P&amp;L_CWS'!Y207</f>
        <v>-9677918.958333334</v>
      </c>
      <c r="X22" s="9">
        <f>'FIN-P&amp;L_CWS'!Z207</f>
        <v>-9696433.958333334</v>
      </c>
      <c r="Y22" s="9">
        <f>'FIN-P&amp;L_CWS'!AA207</f>
        <v>-9677918.958333334</v>
      </c>
      <c r="Z22" s="9">
        <f>'FIN-P&amp;L_CWS'!AB207</f>
        <v>-9734478.958333334</v>
      </c>
      <c r="AA22" s="9" t="e">
        <f>'FIN-P&amp;L_CWS'!AC207</f>
        <v>#VALUE!</v>
      </c>
      <c r="AB22" s="9" t="e">
        <f>'FIN-P&amp;L_CWS'!AD207</f>
        <v>#VALUE!</v>
      </c>
      <c r="AC22" s="9" t="e">
        <f>'FIN-P&amp;L_CWS'!AE207</f>
        <v>#VALUE!</v>
      </c>
      <c r="AD22" s="9" t="e">
        <f>'FIN-P&amp;L_CWS'!AF207</f>
        <v>#VALUE!</v>
      </c>
      <c r="AE22" s="9" t="e">
        <f>'FIN-P&amp;L_CWS'!AG207</f>
        <v>#VALUE!</v>
      </c>
      <c r="AF22" s="9" t="e">
        <f>'FIN-P&amp;L_CWS'!AH207</f>
        <v>#VALUE!</v>
      </c>
      <c r="AG22" s="9" t="e">
        <f>'FIN-P&amp;L_CWS'!AI207</f>
        <v>#VALUE!</v>
      </c>
      <c r="AH22" s="9" t="e">
        <f>'FIN-P&amp;L_CWS'!AJ207</f>
        <v>#VALUE!</v>
      </c>
      <c r="AI22" s="9" t="e">
        <f>'FIN-P&amp;L_CWS'!AK207</f>
        <v>#VALUE!</v>
      </c>
      <c r="AJ22" s="9" t="e">
        <f>'FIN-P&amp;L_CWS'!AL207</f>
        <v>#VALUE!</v>
      </c>
      <c r="AK22" s="9" t="e">
        <f>'FIN-P&amp;L_CWS'!AM207</f>
        <v>#VALUE!</v>
      </c>
      <c r="AL22" s="9" t="e">
        <f>'FIN-P&amp;L_CWS'!AN207</f>
        <v>#VALUE!</v>
      </c>
      <c r="AM22" s="9" t="e">
        <f>'FIN-P&amp;L_CWS'!AO207</f>
        <v>#VALUE!</v>
      </c>
      <c r="AN22" s="9" t="e">
        <f>'FIN-P&amp;L_CWS'!AP207</f>
        <v>#VALUE!</v>
      </c>
      <c r="AO22" s="9" t="e">
        <f>'FIN-P&amp;L_CWS'!AQ207</f>
        <v>#VALUE!</v>
      </c>
      <c r="AP22" s="9" t="e">
        <f>'FIN-P&amp;L_CWS'!AR207</f>
        <v>#VALUE!</v>
      </c>
      <c r="AQ22" s="9" t="e">
        <f>'FIN-P&amp;L_CWS'!AS207</f>
        <v>#VALUE!</v>
      </c>
      <c r="AR22" s="9" t="e">
        <f>'FIN-P&amp;L_CWS'!AT207</f>
        <v>#VALUE!</v>
      </c>
      <c r="AS22" s="9" t="e">
        <f>'FIN-P&amp;L_CWS'!AU207</f>
        <v>#VALUE!</v>
      </c>
      <c r="AT22" s="9" t="e">
        <f>'FIN-P&amp;L_CWS'!AV207</f>
        <v>#VALUE!</v>
      </c>
      <c r="AU22" s="9" t="e">
        <f>'FIN-P&amp;L_CWS'!AW207</f>
        <v>#VALUE!</v>
      </c>
      <c r="AV22" s="9" t="e">
        <f>'FIN-P&amp;L_CWS'!AX207</f>
        <v>#VALUE!</v>
      </c>
      <c r="AW22" s="9" t="e">
        <f>'FIN-P&amp;L_CWS'!AY207</f>
        <v>#VALUE!</v>
      </c>
      <c r="AX22" s="9" t="e">
        <f>'FIN-P&amp;L_CWS'!AZ207</f>
        <v>#VALUE!</v>
      </c>
      <c r="AY22" s="9" t="e">
        <f>'FIN-P&amp;L_CWS'!BA207</f>
        <v>#VALUE!</v>
      </c>
      <c r="AZ22" s="9" t="e">
        <f>'FIN-P&amp;L_CWS'!BB207</f>
        <v>#VALUE!</v>
      </c>
      <c r="BA22" s="9" t="e">
        <f>'FIN-P&amp;L_CWS'!BC207</f>
        <v>#VALUE!</v>
      </c>
      <c r="BB22" s="9" t="e">
        <f>'FIN-P&amp;L_CWS'!BD207</f>
        <v>#VALUE!</v>
      </c>
      <c r="BC22" s="9" t="e">
        <f>'FIN-P&amp;L_CWS'!BE207</f>
        <v>#VALUE!</v>
      </c>
      <c r="BD22" s="9" t="e">
        <f>'FIN-P&amp;L_CWS'!BF207</f>
        <v>#VALUE!</v>
      </c>
      <c r="BE22" s="9" t="e">
        <f>'FIN-P&amp;L_CWS'!BG207</f>
        <v>#VALUE!</v>
      </c>
      <c r="BF22" s="9" t="e">
        <f>'FIN-P&amp;L_CWS'!BH207</f>
        <v>#VALUE!</v>
      </c>
      <c r="BG22" s="9" t="e">
        <f>'FIN-P&amp;L_CWS'!BI207</f>
        <v>#VALUE!</v>
      </c>
      <c r="BH22" s="9" t="e">
        <f>'FIN-P&amp;L_CWS'!BJ207</f>
        <v>#VALUE!</v>
      </c>
      <c r="BI22" s="9" t="e">
        <f>'FIN-P&amp;L_CWS'!BK207</f>
        <v>#VALUE!</v>
      </c>
      <c r="BJ22" s="9">
        <f>'FIN-P&amp;L_CWS'!BL207</f>
        <v>-6882924.0229368499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-123180667.89166668</v>
      </c>
      <c r="P23" s="9">
        <f>'FIN-P&amp;L_CWS'!R208</f>
        <v>-133851480.18333335</v>
      </c>
      <c r="Q23" s="9">
        <f>'FIN-P&amp;L_CWS'!S208</f>
        <v>-144505737.47500002</v>
      </c>
      <c r="R23" s="9">
        <f>'FIN-P&amp;L_CWS'!T208</f>
        <v>-155179559.76666668</v>
      </c>
      <c r="S23" s="9">
        <f>'FIN-P&amp;L_CWS'!U208</f>
        <v>-165821412.05833334</v>
      </c>
      <c r="T23" s="9">
        <f>'FIN-P&amp;L_CWS'!V208</f>
        <v>-176451969.34999999</v>
      </c>
      <c r="U23" s="9">
        <f>'FIN-P&amp;L_CWS'!W208</f>
        <v>-186116398.30833334</v>
      </c>
      <c r="V23" s="9">
        <f>'FIN-P&amp;L_CWS'!X208</f>
        <v>-195765177.26666668</v>
      </c>
      <c r="W23" s="9">
        <f>'FIN-P&amp;L_CWS'!Y208</f>
        <v>-205443096.22500002</v>
      </c>
      <c r="X23" s="9">
        <f>'FIN-P&amp;L_CWS'!Z208</f>
        <v>-215139530.18333337</v>
      </c>
      <c r="Y23" s="9">
        <f>'FIN-P&amp;L_CWS'!AA208</f>
        <v>-224817449.14166671</v>
      </c>
      <c r="Z23" s="9">
        <f>'FIN-P&amp;L_CWS'!AB208</f>
        <v>-234551928.10000005</v>
      </c>
      <c r="AA23" s="9" t="e">
        <f>'FIN-P&amp;L_CWS'!AC208</f>
        <v>#VALUE!</v>
      </c>
      <c r="AB23" s="9" t="e">
        <f>'FIN-P&amp;L_CWS'!AD208</f>
        <v>#VALUE!</v>
      </c>
      <c r="AC23" s="9" t="e">
        <f>'FIN-P&amp;L_CWS'!AE208</f>
        <v>#VALUE!</v>
      </c>
      <c r="AD23" s="9" t="e">
        <f>'FIN-P&amp;L_CWS'!AF208</f>
        <v>#VALUE!</v>
      </c>
      <c r="AE23" s="9" t="e">
        <f>'FIN-P&amp;L_CWS'!AG208</f>
        <v>#VALUE!</v>
      </c>
      <c r="AF23" s="9" t="e">
        <f>'FIN-P&amp;L_CWS'!AH208</f>
        <v>#VALUE!</v>
      </c>
      <c r="AG23" s="9" t="e">
        <f>'FIN-P&amp;L_CWS'!AI208</f>
        <v>#VALUE!</v>
      </c>
      <c r="AH23" s="9" t="e">
        <f>'FIN-P&amp;L_CWS'!AJ208</f>
        <v>#VALUE!</v>
      </c>
      <c r="AI23" s="9" t="e">
        <f>'FIN-P&amp;L_CWS'!AK208</f>
        <v>#VALUE!</v>
      </c>
      <c r="AJ23" s="9" t="e">
        <f>'FIN-P&amp;L_CWS'!AL208</f>
        <v>#VALUE!</v>
      </c>
      <c r="AK23" s="9" t="e">
        <f>'FIN-P&amp;L_CWS'!AM208</f>
        <v>#VALUE!</v>
      </c>
      <c r="AL23" s="9" t="e">
        <f>'FIN-P&amp;L_CWS'!AN208</f>
        <v>#VALUE!</v>
      </c>
      <c r="AM23" s="9" t="e">
        <f>'FIN-P&amp;L_CWS'!AO208</f>
        <v>#VALUE!</v>
      </c>
      <c r="AN23" s="9" t="e">
        <f>'FIN-P&amp;L_CWS'!AP208</f>
        <v>#VALUE!</v>
      </c>
      <c r="AO23" s="9" t="e">
        <f>'FIN-P&amp;L_CWS'!AQ208</f>
        <v>#VALUE!</v>
      </c>
      <c r="AP23" s="9" t="e">
        <f>'FIN-P&amp;L_CWS'!AR208</f>
        <v>#VALUE!</v>
      </c>
      <c r="AQ23" s="9" t="e">
        <f>'FIN-P&amp;L_CWS'!AS208</f>
        <v>#VALUE!</v>
      </c>
      <c r="AR23" s="9" t="e">
        <f>'FIN-P&amp;L_CWS'!AT208</f>
        <v>#VALUE!</v>
      </c>
      <c r="AS23" s="9" t="e">
        <f>'FIN-P&amp;L_CWS'!AU208</f>
        <v>#VALUE!</v>
      </c>
      <c r="AT23" s="9" t="e">
        <f>'FIN-P&amp;L_CWS'!AV208</f>
        <v>#VALUE!</v>
      </c>
      <c r="AU23" s="9" t="e">
        <f>'FIN-P&amp;L_CWS'!AW208</f>
        <v>#VALUE!</v>
      </c>
      <c r="AV23" s="9" t="e">
        <f>'FIN-P&amp;L_CWS'!AX208</f>
        <v>#VALUE!</v>
      </c>
      <c r="AW23" s="9" t="e">
        <f>'FIN-P&amp;L_CWS'!AY208</f>
        <v>#VALUE!</v>
      </c>
      <c r="AX23" s="9" t="e">
        <f>'FIN-P&amp;L_CWS'!AZ208</f>
        <v>#VALUE!</v>
      </c>
      <c r="AY23" s="9" t="e">
        <f>'FIN-P&amp;L_CWS'!BA208</f>
        <v>#VALUE!</v>
      </c>
      <c r="AZ23" s="9" t="e">
        <f>'FIN-P&amp;L_CWS'!BB208</f>
        <v>#VALUE!</v>
      </c>
      <c r="BA23" s="9" t="e">
        <f>'FIN-P&amp;L_CWS'!BC208</f>
        <v>#VALUE!</v>
      </c>
      <c r="BB23" s="9" t="e">
        <f>'FIN-P&amp;L_CWS'!BD208</f>
        <v>#VALUE!</v>
      </c>
      <c r="BC23" s="9" t="e">
        <f>'FIN-P&amp;L_CWS'!BE208</f>
        <v>#VALUE!</v>
      </c>
      <c r="BD23" s="9" t="e">
        <f>'FIN-P&amp;L_CWS'!BF208</f>
        <v>#VALUE!</v>
      </c>
      <c r="BE23" s="9" t="e">
        <f>'FIN-P&amp;L_CWS'!BG208</f>
        <v>#VALUE!</v>
      </c>
      <c r="BF23" s="9" t="e">
        <f>'FIN-P&amp;L_CWS'!BH208</f>
        <v>#VALUE!</v>
      </c>
      <c r="BG23" s="9" t="e">
        <f>'FIN-P&amp;L_CWS'!BI208</f>
        <v>#VALUE!</v>
      </c>
      <c r="BH23" s="9" t="e">
        <f>'FIN-P&amp;L_CWS'!BJ208</f>
        <v>#VALUE!</v>
      </c>
      <c r="BI23" s="9" t="e">
        <f>'FIN-P&amp;L_CWS'!BK208</f>
        <v>#VALUE!</v>
      </c>
      <c r="BJ23" s="9" t="e">
        <f>'FIN-P&amp;L_CWS'!BL208</f>
        <v>#VALUE!</v>
      </c>
    </row>
    <row r="25" spans="2:62" x14ac:dyDescent="0.15">
      <c r="B25" s="14" t="s">
        <v>676</v>
      </c>
    </row>
    <row r="26" spans="2:62" x14ac:dyDescent="0.15"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88000</v>
      </c>
      <c r="P28" s="9">
        <f>COGS_DB!R13</f>
        <v>143000</v>
      </c>
      <c r="Q28" s="9">
        <f>COGS_DB!S13</f>
        <v>159500</v>
      </c>
      <c r="R28" s="9">
        <f>COGS_DB!T13</f>
        <v>159500</v>
      </c>
      <c r="S28" s="9">
        <f>COGS_DB!U13</f>
        <v>176000</v>
      </c>
      <c r="T28" s="9">
        <f>COGS_DB!V13</f>
        <v>192500</v>
      </c>
      <c r="U28" s="9">
        <f>COGS_DB!W13</f>
        <v>159500</v>
      </c>
      <c r="V28" s="9">
        <f>COGS_DB!X13</f>
        <v>176000</v>
      </c>
      <c r="W28" s="9">
        <f>COGS_DB!Y13</f>
        <v>143000</v>
      </c>
      <c r="X28" s="9">
        <f>COGS_DB!Z13</f>
        <v>143000</v>
      </c>
      <c r="Y28" s="9">
        <f>COGS_DB!AA13</f>
        <v>143000</v>
      </c>
      <c r="Z28" s="9">
        <f>COGS_DB!AB13</f>
        <v>88000</v>
      </c>
      <c r="AA28" s="9">
        <f>COGS_DB!AC13</f>
        <v>-836437941.29999995</v>
      </c>
      <c r="AB28" s="9">
        <f>COGS_DB!AD13</f>
        <v>-1359213495.9000001</v>
      </c>
      <c r="AC28" s="9">
        <f>COGS_DB!AE13</f>
        <v>-1516037324.0999999</v>
      </c>
      <c r="AD28" s="9">
        <f>COGS_DB!AF13</f>
        <v>-1515974534.0999999</v>
      </c>
      <c r="AE28" s="9">
        <f>COGS_DB!AG13</f>
        <v>-1672792162.5999999</v>
      </c>
      <c r="AF28" s="9">
        <f>COGS_DB!AH13</f>
        <v>-1829595060.8</v>
      </c>
      <c r="AG28" s="9">
        <f>COGS_DB!AI13</f>
        <v>-1515974534.0999999</v>
      </c>
      <c r="AH28" s="9">
        <f>COGS_DB!AJ13</f>
        <v>-1672792162.5999999</v>
      </c>
      <c r="AI28" s="9">
        <f>COGS_DB!AK13</f>
        <v>-1359150705.9000001</v>
      </c>
      <c r="AJ28" s="9">
        <f>COGS_DB!AL13</f>
        <v>-1359150705.9000001</v>
      </c>
      <c r="AK28" s="9">
        <f>COGS_DB!AM13</f>
        <v>-1359150705.9000001</v>
      </c>
      <c r="AL28" s="9">
        <f>COGS_DB!AN13</f>
        <v>-836417011.29999995</v>
      </c>
      <c r="AM28" s="9" t="e">
        <f>COGS_DB!AO13</f>
        <v>#VALUE!</v>
      </c>
      <c r="AN28" s="9" t="e">
        <f>COGS_DB!AP13</f>
        <v>#VALUE!</v>
      </c>
      <c r="AO28" s="9" t="e">
        <f>COGS_DB!AQ13</f>
        <v>#VALUE!</v>
      </c>
      <c r="AP28" s="9" t="e">
        <f>COGS_DB!AR13</f>
        <v>#VALUE!</v>
      </c>
      <c r="AQ28" s="9" t="e">
        <f>COGS_DB!AS13</f>
        <v>#VALUE!</v>
      </c>
      <c r="AR28" s="9" t="e">
        <f>COGS_DB!AT13</f>
        <v>#VALUE!</v>
      </c>
      <c r="AS28" s="9" t="e">
        <f>COGS_DB!AU13</f>
        <v>#VALUE!</v>
      </c>
      <c r="AT28" s="9" t="e">
        <f>COGS_DB!AV13</f>
        <v>#VALUE!</v>
      </c>
      <c r="AU28" s="9" t="e">
        <f>COGS_DB!AW13</f>
        <v>#VALUE!</v>
      </c>
      <c r="AV28" s="9" t="e">
        <f>COGS_DB!AX13</f>
        <v>#VALUE!</v>
      </c>
      <c r="AW28" s="9" t="e">
        <f>COGS_DB!AY13</f>
        <v>#VALUE!</v>
      </c>
      <c r="AX28" s="9" t="e">
        <f>COGS_DB!AZ13</f>
        <v>#VALUE!</v>
      </c>
      <c r="AY28" s="9">
        <f>COGS_DB!BA13</f>
        <v>6888431.2000000002</v>
      </c>
      <c r="AZ28" s="9">
        <f>COGS_DB!BB13</f>
        <v>11190161.699999999</v>
      </c>
      <c r="BA28" s="9">
        <f>COGS_DB!BC13</f>
        <v>12480722.6</v>
      </c>
      <c r="BB28" s="9">
        <f>COGS_DB!BD13</f>
        <v>12481232.6</v>
      </c>
      <c r="BC28" s="9">
        <f>COGS_DB!BE13</f>
        <v>13777407.4</v>
      </c>
      <c r="BD28" s="9">
        <f>COGS_DB!BF13</f>
        <v>15068125.800000001</v>
      </c>
      <c r="BE28" s="9">
        <f>COGS_DB!BG13</f>
        <v>12481232.6</v>
      </c>
      <c r="BF28" s="9">
        <f>COGS_DB!BH13</f>
        <v>13777407.4</v>
      </c>
      <c r="BG28" s="9">
        <f>COGS_DB!BI13</f>
        <v>11190469.199999999</v>
      </c>
      <c r="BH28" s="9">
        <f>COGS_DB!BJ13</f>
        <v>11190469.199999999</v>
      </c>
      <c r="BI28" s="9">
        <f>COGS_DB!BK13</f>
        <v>11190469.199999999</v>
      </c>
      <c r="BJ28" s="9">
        <f>COGS_DB!BL13</f>
        <v>6888668.7000000002</v>
      </c>
    </row>
    <row r="29" spans="2:62" x14ac:dyDescent="0.15">
      <c r="B29" s="14" t="s">
        <v>669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-219912000</v>
      </c>
      <c r="P29" s="9">
        <f>COGS_DB!R15</f>
        <v>-357357000</v>
      </c>
      <c r="Q29" s="9">
        <f>COGS_DB!S15</f>
        <v>-398590500</v>
      </c>
      <c r="R29" s="9">
        <f>COGS_DB!T15</f>
        <v>-398590500</v>
      </c>
      <c r="S29" s="9">
        <f>COGS_DB!U15</f>
        <v>-439824000</v>
      </c>
      <c r="T29" s="9">
        <f>COGS_DB!V15</f>
        <v>-481057500</v>
      </c>
      <c r="U29" s="9">
        <f>COGS_DB!W15</f>
        <v>-398590500</v>
      </c>
      <c r="V29" s="9">
        <f>COGS_DB!X15</f>
        <v>-439824000</v>
      </c>
      <c r="W29" s="9">
        <f>COGS_DB!Y15</f>
        <v>-357357000</v>
      </c>
      <c r="X29" s="9">
        <f>COGS_DB!Z15</f>
        <v>-357357000</v>
      </c>
      <c r="Y29" s="9">
        <f>COGS_DB!AA15</f>
        <v>-357357000</v>
      </c>
      <c r="Z29" s="9">
        <f>COGS_DB!AB15</f>
        <v>-219912000</v>
      </c>
      <c r="AA29" s="9">
        <f>COGS_DB!AC15</f>
        <v>-836437941.29999995</v>
      </c>
      <c r="AB29" s="9">
        <f>COGS_DB!AD15</f>
        <v>-1359213495.9000001</v>
      </c>
      <c r="AC29" s="9">
        <f>COGS_DB!AE15</f>
        <v>-1516037324.0999999</v>
      </c>
      <c r="AD29" s="9">
        <f>COGS_DB!AF15</f>
        <v>-1515974534.0999999</v>
      </c>
      <c r="AE29" s="9">
        <f>COGS_DB!AG15</f>
        <v>-1672792162.5999999</v>
      </c>
      <c r="AF29" s="9">
        <f>COGS_DB!AH15</f>
        <v>-1829595060.8</v>
      </c>
      <c r="AG29" s="9">
        <f>COGS_DB!AI15</f>
        <v>-1515974534.0999999</v>
      </c>
      <c r="AH29" s="9">
        <f>COGS_DB!AJ15</f>
        <v>-1672792162.5999999</v>
      </c>
      <c r="AI29" s="9">
        <f>COGS_DB!AK15</f>
        <v>-1359150705.9000001</v>
      </c>
      <c r="AJ29" s="9">
        <f>COGS_DB!AL15</f>
        <v>-1359150705.9000001</v>
      </c>
      <c r="AK29" s="9">
        <f>COGS_DB!AM15</f>
        <v>-1359150705.9000001</v>
      </c>
      <c r="AL29" s="9">
        <f>COGS_DB!AN15</f>
        <v>-836417011.29999995</v>
      </c>
      <c r="AM29" s="9" t="e">
        <f>COGS_DB!AO15</f>
        <v>#VALUE!</v>
      </c>
      <c r="AN29" s="9" t="e">
        <f>COGS_DB!AP15</f>
        <v>#VALUE!</v>
      </c>
      <c r="AO29" s="9" t="e">
        <f>COGS_DB!AQ15</f>
        <v>#VALUE!</v>
      </c>
      <c r="AP29" s="9" t="e">
        <f>COGS_DB!AR15</f>
        <v>#VALUE!</v>
      </c>
      <c r="AQ29" s="9" t="e">
        <f>COGS_DB!AS15</f>
        <v>#VALUE!</v>
      </c>
      <c r="AR29" s="9" t="e">
        <f>COGS_DB!AT15</f>
        <v>#VALUE!</v>
      </c>
      <c r="AS29" s="9" t="e">
        <f>COGS_DB!AU15</f>
        <v>#VALUE!</v>
      </c>
      <c r="AT29" s="9" t="e">
        <f>COGS_DB!AV15</f>
        <v>#VALUE!</v>
      </c>
      <c r="AU29" s="9" t="e">
        <f>COGS_DB!AW15</f>
        <v>#VALUE!</v>
      </c>
      <c r="AV29" s="9" t="e">
        <f>COGS_DB!AX15</f>
        <v>#VALUE!</v>
      </c>
      <c r="AW29" s="9" t="e">
        <f>COGS_DB!AY15</f>
        <v>#VALUE!</v>
      </c>
      <c r="AX29" s="9" t="e">
        <f>COGS_DB!AZ15</f>
        <v>#VALUE!</v>
      </c>
      <c r="AY29" s="9">
        <f>COGS_DB!BA15</f>
        <v>-1381373.3</v>
      </c>
      <c r="AZ29" s="9">
        <f>COGS_DB!BB15</f>
        <v>-2244025.5</v>
      </c>
      <c r="BA29" s="9">
        <f>COGS_DB!BC15</f>
        <v>-2506175.5</v>
      </c>
      <c r="BB29" s="9">
        <f>COGS_DB!BD15</f>
        <v>-2506070.5</v>
      </c>
      <c r="BC29" s="9">
        <f>COGS_DB!BE15</f>
        <v>-2762606.6</v>
      </c>
      <c r="BD29" s="9">
        <f>COGS_DB!BF15</f>
        <v>-3019107.7</v>
      </c>
      <c r="BE29" s="9">
        <f>COGS_DB!BG15</f>
        <v>-2506070.5</v>
      </c>
      <c r="BF29" s="9">
        <f>COGS_DB!BH15</f>
        <v>-2762606.6</v>
      </c>
      <c r="BG29" s="9">
        <f>COGS_DB!BI15</f>
        <v>-2243920.5</v>
      </c>
      <c r="BH29" s="9">
        <f>COGS_DB!BJ15</f>
        <v>-2243920.5</v>
      </c>
      <c r="BI29" s="9">
        <f>COGS_DB!BK15</f>
        <v>-2243920.5</v>
      </c>
      <c r="BJ29" s="9">
        <f>COGS_DB!BL15</f>
        <v>-1381338.3</v>
      </c>
    </row>
    <row r="30" spans="2:62" x14ac:dyDescent="0.15">
      <c r="B30" s="14" t="s">
        <v>670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220000000</v>
      </c>
      <c r="P30" s="9">
        <f>COGS_DB!R16</f>
        <v>357500000</v>
      </c>
      <c r="Q30" s="9">
        <f>COGS_DB!S16</f>
        <v>398750000</v>
      </c>
      <c r="R30" s="9">
        <f>COGS_DB!T16</f>
        <v>398750000</v>
      </c>
      <c r="S30" s="9">
        <f>COGS_DB!U16</f>
        <v>440000000</v>
      </c>
      <c r="T30" s="9">
        <f>COGS_DB!V16</f>
        <v>481250000</v>
      </c>
      <c r="U30" s="9">
        <f>COGS_DB!W16</f>
        <v>398750000</v>
      </c>
      <c r="V30" s="9">
        <f>COGS_DB!X16</f>
        <v>440000000</v>
      </c>
      <c r="W30" s="9">
        <f>COGS_DB!Y16</f>
        <v>357500000</v>
      </c>
      <c r="X30" s="9">
        <f>COGS_DB!Z16</f>
        <v>357500000</v>
      </c>
      <c r="Y30" s="9">
        <f>COGS_DB!AA16</f>
        <v>357500000</v>
      </c>
      <c r="Z30" s="9">
        <f>COGS_DB!AB16</f>
        <v>220000000</v>
      </c>
      <c r="AA30" s="9">
        <f>COGS_DB!AC16</f>
        <v>0</v>
      </c>
      <c r="AB30" s="9">
        <f>COGS_DB!AD16</f>
        <v>0</v>
      </c>
      <c r="AC30" s="9">
        <f>COGS_DB!AE16</f>
        <v>0</v>
      </c>
      <c r="AD30" s="9">
        <f>COGS_DB!AF16</f>
        <v>0</v>
      </c>
      <c r="AE30" s="9">
        <f>COGS_DB!AG16</f>
        <v>0</v>
      </c>
      <c r="AF30" s="9">
        <f>COGS_DB!AH16</f>
        <v>0</v>
      </c>
      <c r="AG30" s="9">
        <f>COGS_DB!AI16</f>
        <v>0</v>
      </c>
      <c r="AH30" s="9">
        <f>COGS_DB!AJ16</f>
        <v>0</v>
      </c>
      <c r="AI30" s="9">
        <f>COGS_DB!AK16</f>
        <v>0</v>
      </c>
      <c r="AJ30" s="9">
        <f>COGS_DB!AL16</f>
        <v>0</v>
      </c>
      <c r="AK30" s="9">
        <f>COGS_DB!AM16</f>
        <v>0</v>
      </c>
      <c r="AL30" s="9">
        <f>COGS_DB!AN16</f>
        <v>0</v>
      </c>
      <c r="AM30" s="9" t="e">
        <f>COGS_DB!AO16</f>
        <v>#VALUE!</v>
      </c>
      <c r="AN30" s="9" t="e">
        <f>COGS_DB!AP16</f>
        <v>#VALUE!</v>
      </c>
      <c r="AO30" s="9" t="e">
        <f>COGS_DB!AQ16</f>
        <v>#VALUE!</v>
      </c>
      <c r="AP30" s="9" t="e">
        <f>COGS_DB!AR16</f>
        <v>#VALUE!</v>
      </c>
      <c r="AQ30" s="9" t="e">
        <f>COGS_DB!AS16</f>
        <v>#VALUE!</v>
      </c>
      <c r="AR30" s="9" t="e">
        <f>COGS_DB!AT16</f>
        <v>#VALUE!</v>
      </c>
      <c r="AS30" s="9" t="e">
        <f>COGS_DB!AU16</f>
        <v>#VALUE!</v>
      </c>
      <c r="AT30" s="9" t="e">
        <f>COGS_DB!AV16</f>
        <v>#VALUE!</v>
      </c>
      <c r="AU30" s="9" t="e">
        <f>COGS_DB!AW16</f>
        <v>#VALUE!</v>
      </c>
      <c r="AV30" s="9" t="e">
        <f>COGS_DB!AX16</f>
        <v>#VALUE!</v>
      </c>
      <c r="AW30" s="9" t="e">
        <f>COGS_DB!AY16</f>
        <v>#VALUE!</v>
      </c>
      <c r="AX30" s="9" t="e">
        <f>COGS_DB!AZ16</f>
        <v>#VALUE!</v>
      </c>
      <c r="AY30" s="9">
        <f>COGS_DB!BA16</f>
        <v>8269804.5</v>
      </c>
      <c r="AZ30" s="9">
        <f>COGS_DB!BB16</f>
        <v>13434187.199999999</v>
      </c>
      <c r="BA30" s="9">
        <f>COGS_DB!BC16</f>
        <v>14986898.1</v>
      </c>
      <c r="BB30" s="9">
        <f>COGS_DB!BD16</f>
        <v>14987303.1</v>
      </c>
      <c r="BC30" s="9">
        <f>COGS_DB!BE16</f>
        <v>16540014</v>
      </c>
      <c r="BD30" s="9">
        <f>COGS_DB!BF16</f>
        <v>18087233.5</v>
      </c>
      <c r="BE30" s="9">
        <f>COGS_DB!BG16</f>
        <v>14987303.1</v>
      </c>
      <c r="BF30" s="9">
        <f>COGS_DB!BH16</f>
        <v>16540014</v>
      </c>
      <c r="BG30" s="9">
        <f>COGS_DB!BI16</f>
        <v>13434389.699999999</v>
      </c>
      <c r="BH30" s="9">
        <f>COGS_DB!BJ16</f>
        <v>13434389.699999999</v>
      </c>
      <c r="BI30" s="9">
        <f>COGS_DB!BK16</f>
        <v>13434389.699999999</v>
      </c>
      <c r="BJ30" s="9">
        <f>COGS_DB!BL16</f>
        <v>8270007</v>
      </c>
    </row>
    <row r="31" spans="2:62" x14ac:dyDescent="0.15">
      <c r="B31" s="14" t="s">
        <v>668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0.30555555555555558</v>
      </c>
      <c r="P31" s="98">
        <f>COGS_DB!R14</f>
        <v>0.30555555555555558</v>
      </c>
      <c r="Q31" s="98">
        <f>COGS_DB!S14</f>
        <v>0.30555555555555558</v>
      </c>
      <c r="R31" s="98">
        <f>COGS_DB!T14</f>
        <v>0.30555555555555558</v>
      </c>
      <c r="S31" s="98">
        <f>COGS_DB!U14</f>
        <v>0.30555555555555558</v>
      </c>
      <c r="T31" s="98">
        <f>COGS_DB!V14</f>
        <v>0.30555555555555558</v>
      </c>
      <c r="U31" s="98">
        <f>COGS_DB!W14</f>
        <v>0.30555555555555558</v>
      </c>
      <c r="V31" s="98">
        <f>COGS_DB!X14</f>
        <v>0.30555555555555558</v>
      </c>
      <c r="W31" s="98">
        <f>COGS_DB!Y14</f>
        <v>0.30555555555555558</v>
      </c>
      <c r="X31" s="98">
        <f>COGS_DB!Z14</f>
        <v>0.30555555555555558</v>
      </c>
      <c r="Y31" s="98">
        <f>COGS_DB!AA14</f>
        <v>0.30555555555555558</v>
      </c>
      <c r="Z31" s="98">
        <f>COGS_DB!AB14</f>
        <v>0.30555555555555558</v>
      </c>
      <c r="AA31" s="98">
        <f>COGS_DB!AC14</f>
        <v>0</v>
      </c>
      <c r="AB31" s="98">
        <f>COGS_DB!AD14</f>
        <v>0</v>
      </c>
      <c r="AC31" s="98">
        <f>COGS_DB!AE14</f>
        <v>0</v>
      </c>
      <c r="AD31" s="98">
        <f>COGS_DB!AF14</f>
        <v>0</v>
      </c>
      <c r="AE31" s="98">
        <f>COGS_DB!AG14</f>
        <v>0</v>
      </c>
      <c r="AF31" s="98">
        <f>COGS_DB!AH14</f>
        <v>0</v>
      </c>
      <c r="AG31" s="98">
        <f>COGS_DB!AI14</f>
        <v>0</v>
      </c>
      <c r="AH31" s="98">
        <f>COGS_DB!AJ14</f>
        <v>0</v>
      </c>
      <c r="AI31" s="98">
        <f>COGS_DB!AK14</f>
        <v>0</v>
      </c>
      <c r="AJ31" s="98">
        <f>COGS_DB!AL14</f>
        <v>0</v>
      </c>
      <c r="AK31" s="98">
        <f>COGS_DB!AM14</f>
        <v>0</v>
      </c>
      <c r="AL31" s="98">
        <f>COGS_DB!AN14</f>
        <v>0</v>
      </c>
      <c r="AM31" s="98" t="e">
        <f>COGS_DB!AO14</f>
        <v>#VALUE!</v>
      </c>
      <c r="AN31" s="98" t="e">
        <f>COGS_DB!AP14</f>
        <v>#VALUE!</v>
      </c>
      <c r="AO31" s="98" t="e">
        <f>COGS_DB!AQ14</f>
        <v>#VALUE!</v>
      </c>
      <c r="AP31" s="98" t="e">
        <f>COGS_DB!AR14</f>
        <v>#VALUE!</v>
      </c>
      <c r="AQ31" s="98" t="e">
        <f>COGS_DB!AS14</f>
        <v>#VALUE!</v>
      </c>
      <c r="AR31" s="98" t="e">
        <f>COGS_DB!AT14</f>
        <v>#VALUE!</v>
      </c>
      <c r="AS31" s="98" t="e">
        <f>COGS_DB!AU14</f>
        <v>#VALUE!</v>
      </c>
      <c r="AT31" s="98" t="e">
        <f>COGS_DB!AV14</f>
        <v>#VALUE!</v>
      </c>
      <c r="AU31" s="98" t="e">
        <f>COGS_DB!AW14</f>
        <v>#VALUE!</v>
      </c>
      <c r="AV31" s="98" t="e">
        <f>COGS_DB!AX14</f>
        <v>#VALUE!</v>
      </c>
      <c r="AW31" s="98" t="e">
        <f>COGS_DB!AY14</f>
        <v>#VALUE!</v>
      </c>
      <c r="AX31" s="98" t="e">
        <f>COGS_DB!AZ14</f>
        <v>#VALUE!</v>
      </c>
      <c r="AY31" s="98">
        <f>COGS_DB!BA14</f>
        <v>0.99399480306592414</v>
      </c>
      <c r="AZ31" s="98">
        <f>COGS_DB!BB14</f>
        <v>0.99406251221462194</v>
      </c>
      <c r="BA31" s="98">
        <f>COGS_DB!BC14</f>
        <v>0.99407374397432435</v>
      </c>
      <c r="BB31" s="98">
        <f>COGS_DB!BD14</f>
        <v>0.99407398469412644</v>
      </c>
      <c r="BC31" s="98">
        <f>COGS_DB!BE14</f>
        <v>0.99399503919010956</v>
      </c>
      <c r="BD31" s="98">
        <f>COGS_DB!BF14</f>
        <v>0.99401018212043402</v>
      </c>
      <c r="BE31" s="98">
        <f>COGS_DB!BG14</f>
        <v>0.99407398469412644</v>
      </c>
      <c r="BF31" s="98">
        <f>COGS_DB!BH14</f>
        <v>0.99399503919010956</v>
      </c>
      <c r="BG31" s="98">
        <f>COGS_DB!BI14</f>
        <v>0.99406267440060592</v>
      </c>
      <c r="BH31" s="98">
        <f>COGS_DB!BJ14</f>
        <v>0.99406267440060592</v>
      </c>
      <c r="BI31" s="98">
        <f>COGS_DB!BK14</f>
        <v>0.99406267440060592</v>
      </c>
      <c r="BJ31" s="98">
        <f>COGS_DB!BL14</f>
        <v>0.99399500886327186</v>
      </c>
    </row>
    <row r="32" spans="2:62" x14ac:dyDescent="0.15">
      <c r="B32" s="14" t="s">
        <v>371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288000</v>
      </c>
      <c r="P32" s="9">
        <f>COGS_DB!R12</f>
        <v>468000</v>
      </c>
      <c r="Q32" s="9">
        <f>COGS_DB!S12</f>
        <v>522000</v>
      </c>
      <c r="R32" s="9">
        <f>COGS_DB!T12</f>
        <v>522000</v>
      </c>
      <c r="S32" s="9">
        <f>COGS_DB!U12</f>
        <v>576000</v>
      </c>
      <c r="T32" s="9">
        <f>COGS_DB!V12</f>
        <v>630000</v>
      </c>
      <c r="U32" s="9">
        <f>COGS_DB!W12</f>
        <v>522000</v>
      </c>
      <c r="V32" s="9">
        <f>COGS_DB!X12</f>
        <v>576000</v>
      </c>
      <c r="W32" s="9">
        <f>COGS_DB!Y12</f>
        <v>468000</v>
      </c>
      <c r="X32" s="9">
        <f>COGS_DB!Z12</f>
        <v>468000</v>
      </c>
      <c r="Y32" s="9">
        <f>COGS_DB!AA12</f>
        <v>468000</v>
      </c>
      <c r="Z32" s="9">
        <f>COGS_DB!AB12</f>
        <v>288000</v>
      </c>
      <c r="AA32" s="9">
        <f>COGS_DB!AC12</f>
        <v>-835663641.29999995</v>
      </c>
      <c r="AB32" s="9">
        <f>COGS_DB!AD12</f>
        <v>-1357958595.9000001</v>
      </c>
      <c r="AC32" s="9">
        <f>COGS_DB!AE12</f>
        <v>-1514622224.0999999</v>
      </c>
      <c r="AD32" s="9">
        <f>COGS_DB!AF12</f>
        <v>-1514559434.0999999</v>
      </c>
      <c r="AE32" s="9">
        <f>COGS_DB!AG12</f>
        <v>-1671243562.5999999</v>
      </c>
      <c r="AF32" s="9">
        <f>COGS_DB!AH12</f>
        <v>-1827886260.8</v>
      </c>
      <c r="AG32" s="9">
        <f>COGS_DB!AI12</f>
        <v>-1514559434.0999999</v>
      </c>
      <c r="AH32" s="9">
        <f>COGS_DB!AJ12</f>
        <v>-1671243562.5999999</v>
      </c>
      <c r="AI32" s="9">
        <f>COGS_DB!AK12</f>
        <v>-1357895805.9000001</v>
      </c>
      <c r="AJ32" s="9">
        <f>COGS_DB!AL12</f>
        <v>-1357895805.9000001</v>
      </c>
      <c r="AK32" s="9">
        <f>COGS_DB!AM12</f>
        <v>-1357895805.9000001</v>
      </c>
      <c r="AL32" s="9">
        <f>COGS_DB!AN12</f>
        <v>-835642711.29999995</v>
      </c>
      <c r="AM32" s="9" t="e">
        <f>COGS_DB!AO12</f>
        <v>#VALUE!</v>
      </c>
      <c r="AN32" s="9" t="e">
        <f>COGS_DB!AP12</f>
        <v>#VALUE!</v>
      </c>
      <c r="AO32" s="9" t="e">
        <f>COGS_DB!AQ12</f>
        <v>#VALUE!</v>
      </c>
      <c r="AP32" s="9" t="e">
        <f>COGS_DB!AR12</f>
        <v>#VALUE!</v>
      </c>
      <c r="AQ32" s="9" t="e">
        <f>COGS_DB!AS12</f>
        <v>#VALUE!</v>
      </c>
      <c r="AR32" s="9" t="e">
        <f>COGS_DB!AT12</f>
        <v>#VALUE!</v>
      </c>
      <c r="AS32" s="9" t="e">
        <f>COGS_DB!AU12</f>
        <v>#VALUE!</v>
      </c>
      <c r="AT32" s="9" t="e">
        <f>COGS_DB!AV12</f>
        <v>#VALUE!</v>
      </c>
      <c r="AU32" s="9" t="e">
        <f>COGS_DB!AW12</f>
        <v>#VALUE!</v>
      </c>
      <c r="AV32" s="9" t="e">
        <f>COGS_DB!AX12</f>
        <v>#VALUE!</v>
      </c>
      <c r="AW32" s="9" t="e">
        <f>COGS_DB!AY12</f>
        <v>#VALUE!</v>
      </c>
      <c r="AX32" s="9" t="e">
        <f>COGS_DB!AZ12</f>
        <v>#VALUE!</v>
      </c>
      <c r="AY32" s="9">
        <f>COGS_DB!BA12</f>
        <v>6930047.5</v>
      </c>
      <c r="AZ32" s="9">
        <f>COGS_DB!BB12</f>
        <v>11257000</v>
      </c>
      <c r="BA32" s="9">
        <f>COGS_DB!BC12</f>
        <v>12555127.5</v>
      </c>
      <c r="BB32" s="9">
        <f>COGS_DB!BD12</f>
        <v>12555637.5</v>
      </c>
      <c r="BC32" s="9">
        <f>COGS_DB!BE12</f>
        <v>13860640</v>
      </c>
      <c r="BD32" s="9">
        <f>COGS_DB!BF12</f>
        <v>15158925</v>
      </c>
      <c r="BE32" s="9">
        <f>COGS_DB!BG12</f>
        <v>12555637.5</v>
      </c>
      <c r="BF32" s="9">
        <f>COGS_DB!BH12</f>
        <v>13860640</v>
      </c>
      <c r="BG32" s="9">
        <f>COGS_DB!BI12</f>
        <v>11257307.5</v>
      </c>
      <c r="BH32" s="9">
        <f>COGS_DB!BJ12</f>
        <v>11257307.5</v>
      </c>
      <c r="BI32" s="9">
        <f>COGS_DB!BK12</f>
        <v>11257307.5</v>
      </c>
      <c r="BJ32" s="9">
        <f>COGS_DB!BL12</f>
        <v>6930285</v>
      </c>
    </row>
    <row r="34" spans="2:66" x14ac:dyDescent="0.15">
      <c r="B34" s="14" t="s">
        <v>677</v>
      </c>
      <c r="C34" s="372"/>
      <c r="D34" s="372"/>
      <c r="E34" s="372"/>
      <c r="F34" s="372"/>
      <c r="G34" s="372"/>
      <c r="H34" s="372"/>
      <c r="I34" s="372"/>
      <c r="J34" s="372"/>
      <c r="K34" s="372"/>
      <c r="L34" s="372"/>
      <c r="M34" s="372"/>
      <c r="N34" s="372"/>
      <c r="O34" s="372" t="s">
        <v>36</v>
      </c>
      <c r="P34" s="372"/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 t="s">
        <v>37</v>
      </c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 t="s">
        <v>38</v>
      </c>
      <c r="AN34" s="372"/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 t="s">
        <v>39</v>
      </c>
      <c r="AZ34" s="372"/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 t="e">
        <f>COGS_DB!E3</f>
        <v>#REF!</v>
      </c>
      <c r="D36" s="9">
        <f>COGS_DB!G3</f>
        <v>5796000</v>
      </c>
      <c r="E36" s="9">
        <f>COGS_DB!I3</f>
        <v>-16817066844.499998</v>
      </c>
      <c r="F36" s="9" t="e">
        <f>COGS_DB!K3</f>
        <v>#VALUE!</v>
      </c>
      <c r="G36" s="9">
        <f>COGS_DB!M3</f>
        <v>139435862.5</v>
      </c>
      <c r="H36" s="9"/>
      <c r="I36" s="9"/>
      <c r="J36" s="9"/>
      <c r="K36" s="9"/>
      <c r="L36" s="9"/>
      <c r="M36" s="9"/>
      <c r="N36" s="9"/>
      <c r="O36" s="9">
        <f>COGS_DB!Q20</f>
        <v>-719712000</v>
      </c>
      <c r="P36" s="9">
        <f>COGS_DB!R20</f>
        <v>-1169532000</v>
      </c>
      <c r="Q36" s="9">
        <f>COGS_DB!S20</f>
        <v>-1304478000</v>
      </c>
      <c r="R36" s="9">
        <f>COGS_DB!T20</f>
        <v>-1304478000</v>
      </c>
      <c r="S36" s="9">
        <f>COGS_DB!U20</f>
        <v>-1439424000</v>
      </c>
      <c r="T36" s="9">
        <f>COGS_DB!V20</f>
        <v>-1574370000</v>
      </c>
      <c r="U36" s="9">
        <f>COGS_DB!W20</f>
        <v>-1304478000</v>
      </c>
      <c r="V36" s="9">
        <f>COGS_DB!X20</f>
        <v>-1439424000</v>
      </c>
      <c r="W36" s="9">
        <f>COGS_DB!Y20</f>
        <v>-1169532000</v>
      </c>
      <c r="X36" s="9">
        <f>COGS_DB!Z20</f>
        <v>-1169532000</v>
      </c>
      <c r="Y36" s="9">
        <f>COGS_DB!AA20</f>
        <v>-1169532000</v>
      </c>
      <c r="Z36" s="9">
        <f>COGS_DB!AB20</f>
        <v>-719712000</v>
      </c>
      <c r="AA36" s="9">
        <f>COGS_DB!AC20</f>
        <v>594500</v>
      </c>
      <c r="AB36" s="9">
        <f>COGS_DB!AD20</f>
        <v>963500</v>
      </c>
      <c r="AC36" s="9">
        <f>COGS_DB!AE20</f>
        <v>1086500</v>
      </c>
      <c r="AD36" s="9">
        <f>COGS_DB!AF20</f>
        <v>1086500</v>
      </c>
      <c r="AE36" s="9">
        <f>COGS_DB!AG20</f>
        <v>1189000</v>
      </c>
      <c r="AF36" s="9">
        <f>COGS_DB!AH20</f>
        <v>1312000</v>
      </c>
      <c r="AG36" s="9">
        <f>COGS_DB!AI20</f>
        <v>1086500</v>
      </c>
      <c r="AH36" s="9">
        <f>COGS_DB!AJ20</f>
        <v>1189000</v>
      </c>
      <c r="AI36" s="9">
        <f>COGS_DB!AK20</f>
        <v>963500</v>
      </c>
      <c r="AJ36" s="9">
        <f>COGS_DB!AL20</f>
        <v>963500</v>
      </c>
      <c r="AK36" s="9">
        <f>COGS_DB!AM20</f>
        <v>963500</v>
      </c>
      <c r="AL36" s="9">
        <f>COGS_DB!AN20</f>
        <v>594500</v>
      </c>
      <c r="AM36" s="9" t="e">
        <f>COGS_DB!AO20</f>
        <v>#VALUE!</v>
      </c>
      <c r="AN36" s="9" t="e">
        <f>COGS_DB!AP20</f>
        <v>#VALUE!</v>
      </c>
      <c r="AO36" s="9" t="e">
        <f>COGS_DB!AQ20</f>
        <v>#VALUE!</v>
      </c>
      <c r="AP36" s="9" t="e">
        <f>COGS_DB!AR20</f>
        <v>#VALUE!</v>
      </c>
      <c r="AQ36" s="9" t="e">
        <f>COGS_DB!AS20</f>
        <v>#VALUE!</v>
      </c>
      <c r="AR36" s="9" t="e">
        <f>COGS_DB!AT20</f>
        <v>#VALUE!</v>
      </c>
      <c r="AS36" s="9" t="e">
        <f>COGS_DB!AU20</f>
        <v>#VALUE!</v>
      </c>
      <c r="AT36" s="9" t="e">
        <f>COGS_DB!AV20</f>
        <v>#VALUE!</v>
      </c>
      <c r="AU36" s="9" t="e">
        <f>COGS_DB!AW20</f>
        <v>#VALUE!</v>
      </c>
      <c r="AV36" s="9" t="e">
        <f>COGS_DB!AX20</f>
        <v>#VALUE!</v>
      </c>
      <c r="AW36" s="9" t="e">
        <f>COGS_DB!AY20</f>
        <v>#VALUE!</v>
      </c>
      <c r="AX36" s="9" t="e">
        <f>COGS_DB!AZ20</f>
        <v>#VALUE!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 t="e">
        <f>COGS_DB!E4</f>
        <v>#REF!</v>
      </c>
      <c r="D37" s="9">
        <f>COGS_DB!G4</f>
        <v>1771000</v>
      </c>
      <c r="E37" s="9">
        <f>COGS_DB!I4</f>
        <v>-16832686344.499998</v>
      </c>
      <c r="F37" s="9" t="e">
        <f>COGS_DB!K4</f>
        <v>#VALUE!</v>
      </c>
      <c r="G37" s="9">
        <f>COGS_DB!M4</f>
        <v>138604797.59999999</v>
      </c>
      <c r="H37" s="9"/>
      <c r="I37" s="9"/>
      <c r="J37" s="9"/>
      <c r="K37" s="9"/>
      <c r="L37" s="9"/>
      <c r="M37" s="9"/>
      <c r="N37" s="9"/>
      <c r="O37" s="9">
        <f>COGS_DB!Q21</f>
        <v>-219912000</v>
      </c>
      <c r="P37" s="9">
        <f>COGS_DB!R21</f>
        <v>-357357000</v>
      </c>
      <c r="Q37" s="9">
        <f>COGS_DB!S21</f>
        <v>-398590500</v>
      </c>
      <c r="R37" s="9">
        <f>COGS_DB!T21</f>
        <v>-398590500</v>
      </c>
      <c r="S37" s="9">
        <f>COGS_DB!U21</f>
        <v>-439824000</v>
      </c>
      <c r="T37" s="9">
        <f>COGS_DB!V21</f>
        <v>-481057500</v>
      </c>
      <c r="U37" s="9">
        <f>COGS_DB!W21</f>
        <v>-398590500</v>
      </c>
      <c r="V37" s="9">
        <f>COGS_DB!X21</f>
        <v>-439824000</v>
      </c>
      <c r="W37" s="9">
        <f>COGS_DB!Y21</f>
        <v>-357357000</v>
      </c>
      <c r="X37" s="9">
        <f>COGS_DB!Z21</f>
        <v>-357357000</v>
      </c>
      <c r="Y37" s="9">
        <f>COGS_DB!AA21</f>
        <v>-357357000</v>
      </c>
      <c r="Z37" s="9">
        <f>COGS_DB!AB21</f>
        <v>-219912000</v>
      </c>
      <c r="AA37" s="9">
        <f>COGS_DB!AC21</f>
        <v>-179800</v>
      </c>
      <c r="AB37" s="9">
        <f>COGS_DB!AD21</f>
        <v>-291400</v>
      </c>
      <c r="AC37" s="9">
        <f>COGS_DB!AE21</f>
        <v>-328600</v>
      </c>
      <c r="AD37" s="9">
        <f>COGS_DB!AF21</f>
        <v>-328600</v>
      </c>
      <c r="AE37" s="9">
        <f>COGS_DB!AG21</f>
        <v>-359600</v>
      </c>
      <c r="AF37" s="9">
        <f>COGS_DB!AH21</f>
        <v>-396800</v>
      </c>
      <c r="AG37" s="9">
        <f>COGS_DB!AI21</f>
        <v>-328600</v>
      </c>
      <c r="AH37" s="9">
        <f>COGS_DB!AJ21</f>
        <v>-359600</v>
      </c>
      <c r="AI37" s="9">
        <f>COGS_DB!AK21</f>
        <v>-291400</v>
      </c>
      <c r="AJ37" s="9">
        <f>COGS_DB!AL21</f>
        <v>-291400</v>
      </c>
      <c r="AK37" s="9">
        <f>COGS_DB!AM21</f>
        <v>-291400</v>
      </c>
      <c r="AL37" s="9">
        <f>COGS_DB!AN21</f>
        <v>-179800</v>
      </c>
      <c r="AM37" s="9" t="e">
        <f>COGS_DB!AO21</f>
        <v>#VALUE!</v>
      </c>
      <c r="AN37" s="9" t="e">
        <f>COGS_DB!AP21</f>
        <v>#VALUE!</v>
      </c>
      <c r="AO37" s="9" t="e">
        <f>COGS_DB!AQ21</f>
        <v>#VALUE!</v>
      </c>
      <c r="AP37" s="9" t="e">
        <f>COGS_DB!AR21</f>
        <v>#VALUE!</v>
      </c>
      <c r="AQ37" s="9" t="e">
        <f>COGS_DB!AS21</f>
        <v>#VALUE!</v>
      </c>
      <c r="AR37" s="9" t="e">
        <f>COGS_DB!AT21</f>
        <v>#VALUE!</v>
      </c>
      <c r="AS37" s="9" t="e">
        <f>COGS_DB!AU21</f>
        <v>#VALUE!</v>
      </c>
      <c r="AT37" s="9" t="e">
        <f>COGS_DB!AV21</f>
        <v>#VALUE!</v>
      </c>
      <c r="AU37" s="9" t="e">
        <f>COGS_DB!AW21</f>
        <v>#VALUE!</v>
      </c>
      <c r="AV37" s="9" t="e">
        <f>COGS_DB!AX21</f>
        <v>#VALUE!</v>
      </c>
      <c r="AW37" s="9" t="e">
        <f>COGS_DB!AY21</f>
        <v>#VALUE!</v>
      </c>
      <c r="AX37" s="9" t="e">
        <f>COGS_DB!AZ21</f>
        <v>#VALUE!</v>
      </c>
      <c r="AY37" s="9">
        <f>COGS_DB!BA21</f>
        <v>15791.7</v>
      </c>
      <c r="AZ37" s="9">
        <f>COGS_DB!BB21</f>
        <v>26319.500000000004</v>
      </c>
      <c r="BA37" s="9">
        <f>COGS_DB!BC21</f>
        <v>26319.5</v>
      </c>
      <c r="BB37" s="9">
        <f>COGS_DB!BD21</f>
        <v>26319.5</v>
      </c>
      <c r="BC37" s="9">
        <f>COGS_DB!BE21</f>
        <v>31583.4</v>
      </c>
      <c r="BD37" s="9">
        <f>COGS_DB!BF21</f>
        <v>36847.299999999996</v>
      </c>
      <c r="BE37" s="9">
        <f>COGS_DB!BG21</f>
        <v>26319.5</v>
      </c>
      <c r="BF37" s="9">
        <f>COGS_DB!BH21</f>
        <v>31583.4</v>
      </c>
      <c r="BG37" s="9">
        <f>COGS_DB!BI21</f>
        <v>26319.500000000004</v>
      </c>
      <c r="BH37" s="9">
        <f>COGS_DB!BJ21</f>
        <v>26319.500000000004</v>
      </c>
      <c r="BI37" s="9">
        <f>COGS_DB!BK21</f>
        <v>26319.500000000004</v>
      </c>
      <c r="BJ37" s="9">
        <f>COGS_DB!BL21</f>
        <v>15791.7</v>
      </c>
    </row>
    <row r="38" spans="2:66" x14ac:dyDescent="0.15">
      <c r="B38" s="14" t="s">
        <v>669</v>
      </c>
      <c r="C38" s="9" t="e">
        <f>COGS_DB!E6</f>
        <v>#REF!</v>
      </c>
      <c r="D38" s="9">
        <f>COGS_DB!G6</f>
        <v>-4425729000</v>
      </c>
      <c r="E38" s="9">
        <f>COGS_DB!I6</f>
        <v>-16832686344.499998</v>
      </c>
      <c r="F38" s="9" t="e">
        <f>COGS_DB!K6</f>
        <v>#VALUE!</v>
      </c>
      <c r="G38" s="9">
        <f>COGS_DB!M6</f>
        <v>-27801136.000000004</v>
      </c>
      <c r="H38" s="9"/>
      <c r="I38" s="9"/>
      <c r="J38" s="9"/>
      <c r="K38" s="9"/>
      <c r="L38" s="9"/>
      <c r="M38" s="9"/>
      <c r="N38" s="9"/>
      <c r="O38" s="9">
        <f>COGS_DB!Q24</f>
        <v>0</v>
      </c>
      <c r="P38" s="9">
        <f>COGS_DB!R24</f>
        <v>0</v>
      </c>
      <c r="Q38" s="9">
        <f>COGS_DB!S24</f>
        <v>0</v>
      </c>
      <c r="R38" s="9">
        <f>COGS_DB!T24</f>
        <v>0</v>
      </c>
      <c r="S38" s="9">
        <f>COGS_DB!U24</f>
        <v>0</v>
      </c>
      <c r="T38" s="9">
        <f>COGS_DB!V24</f>
        <v>0</v>
      </c>
      <c r="U38" s="9">
        <f>COGS_DB!W24</f>
        <v>0</v>
      </c>
      <c r="V38" s="9">
        <f>COGS_DB!X24</f>
        <v>0</v>
      </c>
      <c r="W38" s="9">
        <f>COGS_DB!Y24</f>
        <v>0</v>
      </c>
      <c r="X38" s="9">
        <f>COGS_DB!Z24</f>
        <v>0</v>
      </c>
      <c r="Y38" s="9">
        <f>COGS_DB!AA24</f>
        <v>0</v>
      </c>
      <c r="Z38" s="9">
        <f>COGS_DB!AB24</f>
        <v>0</v>
      </c>
      <c r="AA38" s="9">
        <f>COGS_DB!AC24</f>
        <v>0</v>
      </c>
      <c r="AB38" s="9">
        <f>COGS_DB!AD24</f>
        <v>0</v>
      </c>
      <c r="AC38" s="9">
        <f>COGS_DB!AE24</f>
        <v>0</v>
      </c>
      <c r="AD38" s="9">
        <f>COGS_DB!AF24</f>
        <v>0</v>
      </c>
      <c r="AE38" s="9">
        <f>COGS_DB!AG24</f>
        <v>0</v>
      </c>
      <c r="AF38" s="9">
        <f>COGS_DB!AH24</f>
        <v>0</v>
      </c>
      <c r="AG38" s="9">
        <f>COGS_DB!AI24</f>
        <v>0</v>
      </c>
      <c r="AH38" s="9">
        <f>COGS_DB!AJ24</f>
        <v>0</v>
      </c>
      <c r="AI38" s="9">
        <f>COGS_DB!AK24</f>
        <v>0</v>
      </c>
      <c r="AJ38" s="9">
        <f>COGS_DB!AL24</f>
        <v>0</v>
      </c>
      <c r="AK38" s="9">
        <f>COGS_DB!AM24</f>
        <v>0</v>
      </c>
      <c r="AL38" s="9">
        <f>COGS_DB!AN24</f>
        <v>0</v>
      </c>
      <c r="AM38" s="9" t="e">
        <f>COGS_DB!AO24</f>
        <v>#VALUE!</v>
      </c>
      <c r="AN38" s="9" t="e">
        <f>COGS_DB!AP24</f>
        <v>#VALUE!</v>
      </c>
      <c r="AO38" s="9" t="e">
        <f>COGS_DB!AQ24</f>
        <v>#VALUE!</v>
      </c>
      <c r="AP38" s="9" t="e">
        <f>COGS_DB!AR24</f>
        <v>#VALUE!</v>
      </c>
      <c r="AQ38" s="9" t="e">
        <f>COGS_DB!AS24</f>
        <v>#VALUE!</v>
      </c>
      <c r="AR38" s="9" t="e">
        <f>COGS_DB!AT24</f>
        <v>#VALUE!</v>
      </c>
      <c r="AS38" s="9" t="e">
        <f>COGS_DB!AU24</f>
        <v>#VALUE!</v>
      </c>
      <c r="AT38" s="9" t="e">
        <f>COGS_DB!AV24</f>
        <v>#VALUE!</v>
      </c>
      <c r="AU38" s="9" t="e">
        <f>COGS_DB!AW24</f>
        <v>#VALUE!</v>
      </c>
      <c r="AV38" s="9" t="e">
        <f>COGS_DB!AX24</f>
        <v>#VALUE!</v>
      </c>
      <c r="AW38" s="9" t="e">
        <f>COGS_DB!AY24</f>
        <v>#VALUE!</v>
      </c>
      <c r="AX38" s="9" t="e">
        <f>COGS_DB!AZ24</f>
        <v>#VALUE!</v>
      </c>
      <c r="AY38" s="9">
        <f>COGS_DB!BA24</f>
        <v>0</v>
      </c>
      <c r="AZ38" s="9">
        <f>COGS_DB!BB24</f>
        <v>0</v>
      </c>
      <c r="BA38" s="9">
        <f>COGS_DB!BC24</f>
        <v>0</v>
      </c>
      <c r="BB38" s="9">
        <f>COGS_DB!BD24</f>
        <v>0</v>
      </c>
      <c r="BC38" s="9">
        <f>COGS_DB!BE24</f>
        <v>0</v>
      </c>
      <c r="BD38" s="9">
        <f>COGS_DB!BF24</f>
        <v>0</v>
      </c>
      <c r="BE38" s="9">
        <f>COGS_DB!BG24</f>
        <v>0</v>
      </c>
      <c r="BF38" s="9">
        <f>COGS_DB!BH24</f>
        <v>0</v>
      </c>
      <c r="BG38" s="9">
        <f>COGS_DB!BI24</f>
        <v>0</v>
      </c>
      <c r="BH38" s="9">
        <f>COGS_DB!BJ24</f>
        <v>0</v>
      </c>
      <c r="BI38" s="9">
        <f>COGS_DB!BK24</f>
        <v>0</v>
      </c>
      <c r="BJ38" s="9">
        <f>COGS_DB!BL24</f>
        <v>0</v>
      </c>
    </row>
    <row r="39" spans="2:66" x14ac:dyDescent="0.15">
      <c r="B39" s="14" t="s">
        <v>670</v>
      </c>
      <c r="C39" s="9" t="e">
        <f>COGS_DB!E7</f>
        <v>#REF!</v>
      </c>
      <c r="D39" s="9">
        <f>COGS_DB!G7</f>
        <v>4427500000</v>
      </c>
      <c r="E39" s="9">
        <f>COGS_DB!I7</f>
        <v>0</v>
      </c>
      <c r="F39" s="9" t="e">
        <f>COGS_DB!K7</f>
        <v>#VALUE!</v>
      </c>
      <c r="G39" s="9">
        <f>COGS_DB!M7</f>
        <v>166405933.59999999</v>
      </c>
      <c r="H39" s="98"/>
      <c r="I39" s="98"/>
      <c r="J39" s="98"/>
      <c r="K39" s="98"/>
      <c r="L39" s="98"/>
      <c r="M39" s="98"/>
      <c r="N39" s="98"/>
      <c r="O39" s="98">
        <f>COGS_DB!Q22</f>
        <v>0</v>
      </c>
      <c r="P39" s="98">
        <f>COGS_DB!R22</f>
        <v>0</v>
      </c>
      <c r="Q39" s="98">
        <f>COGS_DB!S22</f>
        <v>0</v>
      </c>
      <c r="R39" s="98">
        <f>COGS_DB!T22</f>
        <v>0</v>
      </c>
      <c r="S39" s="98">
        <f>COGS_DB!U22</f>
        <v>0</v>
      </c>
      <c r="T39" s="98">
        <f>COGS_DB!V22</f>
        <v>0</v>
      </c>
      <c r="U39" s="98">
        <f>COGS_DB!W22</f>
        <v>0</v>
      </c>
      <c r="V39" s="98">
        <f>COGS_DB!X22</f>
        <v>0</v>
      </c>
      <c r="W39" s="98">
        <f>COGS_DB!Y22</f>
        <v>0</v>
      </c>
      <c r="X39" s="98">
        <f>COGS_DB!Z22</f>
        <v>0</v>
      </c>
      <c r="Y39" s="98">
        <f>COGS_DB!AA22</f>
        <v>0</v>
      </c>
      <c r="Z39" s="98">
        <f>COGS_DB!AB22</f>
        <v>0</v>
      </c>
      <c r="AA39" s="98">
        <f>COGS_DB!AC22</f>
        <v>-836258141.29999995</v>
      </c>
      <c r="AB39" s="98">
        <f>COGS_DB!AD22</f>
        <v>-1358922095.9000001</v>
      </c>
      <c r="AC39" s="98">
        <f>COGS_DB!AE22</f>
        <v>-1515708724.0999999</v>
      </c>
      <c r="AD39" s="98">
        <f>COGS_DB!AF22</f>
        <v>-1515645934.0999999</v>
      </c>
      <c r="AE39" s="98">
        <f>COGS_DB!AG22</f>
        <v>-1672432562.5999999</v>
      </c>
      <c r="AF39" s="98">
        <f>COGS_DB!AH22</f>
        <v>-1829198260.8</v>
      </c>
      <c r="AG39" s="98">
        <f>COGS_DB!AI22</f>
        <v>-1515645934.0999999</v>
      </c>
      <c r="AH39" s="98">
        <f>COGS_DB!AJ22</f>
        <v>-1672432562.5999999</v>
      </c>
      <c r="AI39" s="98">
        <f>COGS_DB!AK22</f>
        <v>-1358859305.9000001</v>
      </c>
      <c r="AJ39" s="98">
        <f>COGS_DB!AL22</f>
        <v>-1358859305.9000001</v>
      </c>
      <c r="AK39" s="98">
        <f>COGS_DB!AM22</f>
        <v>-1358859305.9000001</v>
      </c>
      <c r="AL39" s="98">
        <f>COGS_DB!AN22</f>
        <v>-836237211.29999995</v>
      </c>
      <c r="AM39" s="98">
        <f>COGS_DB!AO22</f>
        <v>-1396115</v>
      </c>
      <c r="AN39" s="98">
        <f>COGS_DB!AP22</f>
        <v>-2268595</v>
      </c>
      <c r="AO39" s="98">
        <f>COGS_DB!AQ22</f>
        <v>-2530395</v>
      </c>
      <c r="AP39" s="98">
        <f>COGS_DB!AR22</f>
        <v>-2530290</v>
      </c>
      <c r="AQ39" s="98">
        <f>COGS_DB!AS22</f>
        <v>-2792090</v>
      </c>
      <c r="AR39" s="98">
        <f>COGS_DB!AT22</f>
        <v>-3053855</v>
      </c>
      <c r="AS39" s="98">
        <f>COGS_DB!AU22</f>
        <v>-2530290</v>
      </c>
      <c r="AT39" s="98">
        <f>COGS_DB!AV22</f>
        <v>-2792090</v>
      </c>
      <c r="AU39" s="98">
        <f>COGS_DB!AW22</f>
        <v>-2268490</v>
      </c>
      <c r="AV39" s="98">
        <f>COGS_DB!AX22</f>
        <v>-2268490</v>
      </c>
      <c r="AW39" s="98">
        <f>COGS_DB!AY22</f>
        <v>-2268490</v>
      </c>
      <c r="AX39" s="98">
        <f>COGS_DB!AZ22</f>
        <v>-1396080</v>
      </c>
      <c r="AY39" s="98">
        <f>COGS_DB!BA22</f>
        <v>-1397165</v>
      </c>
      <c r="AZ39" s="98">
        <f>COGS_DB!BB22</f>
        <v>-2270345</v>
      </c>
      <c r="BA39" s="98">
        <f>COGS_DB!BC22</f>
        <v>-2532495</v>
      </c>
      <c r="BB39" s="98">
        <f>COGS_DB!BD22</f>
        <v>-2532390</v>
      </c>
      <c r="BC39" s="98">
        <f>COGS_DB!BE22</f>
        <v>-2794190</v>
      </c>
      <c r="BD39" s="98">
        <f>COGS_DB!BF22</f>
        <v>-3055955</v>
      </c>
      <c r="BE39" s="98">
        <f>COGS_DB!BG22</f>
        <v>-2532390</v>
      </c>
      <c r="BF39" s="98">
        <f>COGS_DB!BH22</f>
        <v>-2794190</v>
      </c>
      <c r="BG39" s="98">
        <f>COGS_DB!BI22</f>
        <v>-2270240</v>
      </c>
      <c r="BH39" s="98">
        <f>COGS_DB!BJ22</f>
        <v>-2270240</v>
      </c>
      <c r="BI39" s="98">
        <f>COGS_DB!BK22</f>
        <v>-2270240</v>
      </c>
      <c r="BJ39" s="98">
        <f>COGS_DB!BL22</f>
        <v>-1397130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 t="e">
        <f>COGS_DB!E5</f>
        <v>#REF!</v>
      </c>
      <c r="D42" s="116">
        <f>COGS_DB!G5</f>
        <v>0.30555555555555558</v>
      </c>
      <c r="E42" s="116">
        <f>COGS_DB!I5</f>
        <v>1.0009287886017477</v>
      </c>
      <c r="F42" s="116" t="e">
        <f>COGS_DB!K5</f>
        <v>#VALUE!</v>
      </c>
      <c r="G42" s="116">
        <f>COGS_DB!M5</f>
        <v>0.99403980521868962</v>
      </c>
      <c r="H42" s="9"/>
      <c r="I42" s="9"/>
      <c r="J42" s="9"/>
      <c r="K42" s="9"/>
      <c r="L42" s="9"/>
      <c r="M42" s="9"/>
      <c r="N42" s="9"/>
      <c r="O42" s="9">
        <f>COGS_DB!Q23</f>
        <v>-219912000</v>
      </c>
      <c r="P42" s="9">
        <f>COGS_DB!R23</f>
        <v>-357357000</v>
      </c>
      <c r="Q42" s="9">
        <f>COGS_DB!S23</f>
        <v>-398590500</v>
      </c>
      <c r="R42" s="9">
        <f>COGS_DB!T23</f>
        <v>-398590500</v>
      </c>
      <c r="S42" s="9">
        <f>COGS_DB!U23</f>
        <v>-439824000</v>
      </c>
      <c r="T42" s="9">
        <f>COGS_DB!V23</f>
        <v>-481057500</v>
      </c>
      <c r="U42" s="9">
        <f>COGS_DB!W23</f>
        <v>-398590500</v>
      </c>
      <c r="V42" s="9">
        <f>COGS_DB!X23</f>
        <v>-439824000</v>
      </c>
      <c r="W42" s="9">
        <f>COGS_DB!Y23</f>
        <v>-357357000</v>
      </c>
      <c r="X42" s="9">
        <f>COGS_DB!Z23</f>
        <v>-357357000</v>
      </c>
      <c r="Y42" s="9">
        <f>COGS_DB!AA23</f>
        <v>-357357000</v>
      </c>
      <c r="Z42" s="9">
        <f>COGS_DB!AB23</f>
        <v>-219912000</v>
      </c>
      <c r="AA42" s="9">
        <f>COGS_DB!AC23</f>
        <v>-836437941.29999995</v>
      </c>
      <c r="AB42" s="9">
        <f>COGS_DB!AD23</f>
        <v>-1359213495.9000001</v>
      </c>
      <c r="AC42" s="9">
        <f>COGS_DB!AE23</f>
        <v>-1516037324.0999999</v>
      </c>
      <c r="AD42" s="9">
        <f>COGS_DB!AF23</f>
        <v>-1515974534.0999999</v>
      </c>
      <c r="AE42" s="9">
        <f>COGS_DB!AG23</f>
        <v>-1672792162.5999999</v>
      </c>
      <c r="AF42" s="9">
        <f>COGS_DB!AH23</f>
        <v>-1829595060.8</v>
      </c>
      <c r="AG42" s="9">
        <f>COGS_DB!AI23</f>
        <v>-1515974534.0999999</v>
      </c>
      <c r="AH42" s="9">
        <f>COGS_DB!AJ23</f>
        <v>-1672792162.5999999</v>
      </c>
      <c r="AI42" s="9">
        <f>COGS_DB!AK23</f>
        <v>-1359150705.9000001</v>
      </c>
      <c r="AJ42" s="9">
        <f>COGS_DB!AL23</f>
        <v>-1359150705.9000001</v>
      </c>
      <c r="AK42" s="9">
        <f>COGS_DB!AM23</f>
        <v>-1359150705.9000001</v>
      </c>
      <c r="AL42" s="9">
        <f>COGS_DB!AN23</f>
        <v>-836417011.29999995</v>
      </c>
      <c r="AM42" s="9" t="e">
        <f>COGS_DB!AO23</f>
        <v>#VALUE!</v>
      </c>
      <c r="AN42" s="9" t="e">
        <f>COGS_DB!AP23</f>
        <v>#VALUE!</v>
      </c>
      <c r="AO42" s="9" t="e">
        <f>COGS_DB!AQ23</f>
        <v>#VALUE!</v>
      </c>
      <c r="AP42" s="9" t="e">
        <f>COGS_DB!AR23</f>
        <v>#VALUE!</v>
      </c>
      <c r="AQ42" s="9" t="e">
        <f>COGS_DB!AS23</f>
        <v>#VALUE!</v>
      </c>
      <c r="AR42" s="9" t="e">
        <f>COGS_DB!AT23</f>
        <v>#VALUE!</v>
      </c>
      <c r="AS42" s="9" t="e">
        <f>COGS_DB!AU23</f>
        <v>#VALUE!</v>
      </c>
      <c r="AT42" s="9" t="e">
        <f>COGS_DB!AV23</f>
        <v>#VALUE!</v>
      </c>
      <c r="AU42" s="9" t="e">
        <f>COGS_DB!AW23</f>
        <v>#VALUE!</v>
      </c>
      <c r="AV42" s="9" t="e">
        <f>COGS_DB!AX23</f>
        <v>#VALUE!</v>
      </c>
      <c r="AW42" s="9" t="e">
        <f>COGS_DB!AY23</f>
        <v>#VALUE!</v>
      </c>
      <c r="AX42" s="9" t="e">
        <f>COGS_DB!AZ23</f>
        <v>#VALUE!</v>
      </c>
      <c r="AY42" s="9">
        <f>COGS_DB!BA23</f>
        <v>-1381373.3</v>
      </c>
      <c r="AZ42" s="9">
        <f>COGS_DB!BB23</f>
        <v>-2244025.5</v>
      </c>
      <c r="BA42" s="9">
        <f>COGS_DB!BC23</f>
        <v>-2506175.5</v>
      </c>
      <c r="BB42" s="9">
        <f>COGS_DB!BD23</f>
        <v>-2506070.5</v>
      </c>
      <c r="BC42" s="9">
        <f>COGS_DB!BE23</f>
        <v>-2762606.6</v>
      </c>
      <c r="BD42" s="9">
        <f>COGS_DB!BF23</f>
        <v>-3019107.7</v>
      </c>
      <c r="BE42" s="9">
        <f>COGS_DB!BG23</f>
        <v>-2506070.5</v>
      </c>
      <c r="BF42" s="9">
        <f>COGS_DB!BH23</f>
        <v>-2762606.6</v>
      </c>
      <c r="BG42" s="9">
        <f>COGS_DB!BI23</f>
        <v>-2243920.5</v>
      </c>
      <c r="BH42" s="9">
        <f>COGS_DB!BJ23</f>
        <v>-2243920.5</v>
      </c>
      <c r="BI42" s="9">
        <f>COGS_DB!BK23</f>
        <v>-2243920.5</v>
      </c>
      <c r="BJ42" s="9">
        <f>COGS_DB!BL23</f>
        <v>-1381338.3</v>
      </c>
    </row>
    <row r="43" spans="2:66" x14ac:dyDescent="0.15">
      <c r="B43" s="14" t="s">
        <v>675</v>
      </c>
      <c r="C43" s="116" t="e">
        <f>COGS_DB!F6</f>
        <v>#REF!</v>
      </c>
      <c r="D43" s="116">
        <f>COGS_DB!H6</f>
        <v>-763.58333333333337</v>
      </c>
      <c r="E43" s="116">
        <f>COGS_DB!J6</f>
        <v>1.0009287886017477</v>
      </c>
      <c r="F43" s="116" t="e">
        <f>COGS_DB!L6</f>
        <v>#VALUE!</v>
      </c>
      <c r="G43" s="116">
        <f>COGS_DB!N6</f>
        <v>-0.1993829672047247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 t="e">
        <f>COGS_DB!F7</f>
        <v>#REF!</v>
      </c>
      <c r="D44" s="116">
        <f>COGS_DB!H7</f>
        <v>763.88888888888891</v>
      </c>
      <c r="E44" s="98">
        <f>COGS_DB!J7</f>
        <v>0</v>
      </c>
      <c r="F44" s="98" t="e">
        <f>COGS_DB!L7</f>
        <v>#VALUE!</v>
      </c>
      <c r="G44" s="98">
        <f>COGS_DB!N7</f>
        <v>1.1934227724234143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264000</v>
      </c>
      <c r="O49" s="9">
        <f>'COGS-INVENTORY_CWS'!O31</f>
        <v>528000</v>
      </c>
      <c r="P49" s="9">
        <f>'COGS-INVENTORY_CWS'!P31</f>
        <v>852000</v>
      </c>
      <c r="Q49" s="9">
        <f>'COGS-INVENTORY_CWS'!Q31</f>
        <v>1008000</v>
      </c>
      <c r="R49" s="9">
        <f>'COGS-INVENTORY_CWS'!R31</f>
        <v>1080000</v>
      </c>
      <c r="S49" s="9">
        <f>'COGS-INVENTORY_CWS'!S31</f>
        <v>1152000</v>
      </c>
      <c r="T49" s="9">
        <f>'COGS-INVENTORY_CWS'!T31</f>
        <v>1152000</v>
      </c>
      <c r="U49" s="9">
        <f>'COGS-INVENTORY_CWS'!U31</f>
        <v>1152000</v>
      </c>
      <c r="V49" s="9">
        <f>'COGS-INVENTORY_CWS'!V31</f>
        <v>1044000</v>
      </c>
      <c r="W49" s="9">
        <f>'COGS-INVENTORY_CWS'!W31</f>
        <v>1008000</v>
      </c>
      <c r="X49" s="9">
        <f>'COGS-INVENTORY_CWS'!X31</f>
        <v>936000</v>
      </c>
      <c r="Y49" s="9">
        <f>'COGS-INVENTORY_CWS'!Y31</f>
        <v>816000</v>
      </c>
      <c r="Z49" s="9">
        <f>'COGS-INVENTORY_CWS'!Z31</f>
        <v>852000</v>
      </c>
      <c r="AA49" s="9">
        <f>'COGS-INVENTORY_CWS'!AA31</f>
        <v>1104000</v>
      </c>
      <c r="AB49" s="9">
        <f>'COGS-INVENTORY_CWS'!AB31</f>
        <v>1548000</v>
      </c>
      <c r="AC49" s="9">
        <f>'COGS-INVENTORY_CWS'!AC31</f>
        <v>1876800</v>
      </c>
      <c r="AD49" s="9">
        <f>'COGS-INVENTORY_CWS'!AD31</f>
        <v>2027500</v>
      </c>
      <c r="AE49" s="9">
        <f>'COGS-INVENTORY_CWS'!AE31</f>
        <v>2178200</v>
      </c>
      <c r="AF49" s="9">
        <f>'COGS-INVENTORY_CWS'!AF31</f>
        <v>2178200</v>
      </c>
      <c r="AG49" s="9">
        <f>'COGS-INVENTORY_CWS'!AG31</f>
        <v>2178200</v>
      </c>
      <c r="AH49" s="9">
        <f>'COGS-INVENTORY_CWS'!AH31</f>
        <v>1945300</v>
      </c>
      <c r="AI49" s="9">
        <f>'COGS-INVENTORY_CWS'!AI31</f>
        <v>1863100</v>
      </c>
      <c r="AJ49" s="9">
        <f>'COGS-INVENTORY_CWS'!AJ31</f>
        <v>1712400</v>
      </c>
      <c r="AK49" s="9">
        <f>'COGS-INVENTORY_CWS'!AK31</f>
        <v>1465800</v>
      </c>
      <c r="AL49" s="9">
        <f>'COGS-INVENTORY_CWS'!AL31</f>
        <v>1246600</v>
      </c>
      <c r="AM49" s="9">
        <f>'COGS-INVENTORY_CWS'!AM31</f>
        <v>1287700</v>
      </c>
      <c r="AN49" s="9">
        <f>'COGS-INVENTORY_CWS'!AN31</f>
        <v>1657600</v>
      </c>
      <c r="AO49" s="9">
        <f>'COGS-INVENTORY_CWS'!AO31</f>
        <v>1662600</v>
      </c>
      <c r="AP49" s="9">
        <f>'COGS-INVENTORY_CWS'!AP31</f>
        <v>1665000</v>
      </c>
      <c r="AQ49" s="9">
        <f>'COGS-INVENTORY_CWS'!AQ31</f>
        <v>1667400</v>
      </c>
      <c r="AR49" s="9">
        <f>'COGS-INVENTORY_CWS'!AR31</f>
        <v>1667400</v>
      </c>
      <c r="AS49" s="9">
        <f>'COGS-INVENTORY_CWS'!AS31</f>
        <v>1667400</v>
      </c>
      <c r="AT49" s="9">
        <f>'COGS-INVENTORY_CWS'!AT31</f>
        <v>1663800</v>
      </c>
      <c r="AU49" s="9">
        <f>'COGS-INVENTORY_CWS'!AU31</f>
        <v>1662600</v>
      </c>
      <c r="AV49" s="9">
        <f>'COGS-INVENTORY_CWS'!AV31</f>
        <v>1660200</v>
      </c>
      <c r="AW49" s="9">
        <f>'COGS-INVENTORY_CWS'!AW31</f>
        <v>1656400</v>
      </c>
      <c r="AX49" s="9">
        <f>'COGS-INVENTORY_CWS'!AX31</f>
        <v>1653000</v>
      </c>
      <c r="AY49" s="9">
        <f>'COGS-INVENTORY_CWS'!AY31</f>
        <v>1653600</v>
      </c>
      <c r="AZ49" s="9">
        <f>'COGS-INVENTORY_CWS'!AZ31</f>
        <v>1659200</v>
      </c>
      <c r="BA49" s="9">
        <f>'COGS-INVENTORY_CWS'!BA31</f>
        <v>1663880</v>
      </c>
      <c r="BB49" s="9">
        <f>'COGS-INVENTORY_CWS'!BB31</f>
        <v>1666220</v>
      </c>
      <c r="BC49" s="9">
        <f>'COGS-INVENTORY_CWS'!BC31</f>
        <v>1668560</v>
      </c>
      <c r="BD49" s="9">
        <f>'COGS-INVENTORY_CWS'!BD31</f>
        <v>1668560</v>
      </c>
      <c r="BE49" s="9">
        <f>'COGS-INVENTORY_CWS'!BE31</f>
        <v>1668560</v>
      </c>
      <c r="BF49" s="9">
        <f>'COGS-INVENTORY_CWS'!BF31</f>
        <v>1665140</v>
      </c>
      <c r="BG49" s="9">
        <f>'COGS-INVENTORY_CWS'!BG31</f>
        <v>1664060</v>
      </c>
      <c r="BH49" s="9">
        <f>'COGS-INVENTORY_CWS'!BH31</f>
        <v>1661720</v>
      </c>
      <c r="BI49" s="9">
        <f>'COGS-INVENTORY_CWS'!BI31</f>
        <v>1658120</v>
      </c>
      <c r="BJ49" s="9">
        <f>'COGS-INVENTORY_CWS'!BJ31</f>
        <v>1738580</v>
      </c>
      <c r="BK49" s="9">
        <f>'COGS-INVENTORY_CWS'!BK31</f>
        <v>1819040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348000</v>
      </c>
      <c r="Q50" s="9">
        <f>'COGS-INVENTORY_CWS'!Q35</f>
        <v>384000</v>
      </c>
      <c r="R50" s="9">
        <f>'COGS-INVENTORY_CWS'!R35</f>
        <v>420000</v>
      </c>
      <c r="S50" s="9">
        <f>'COGS-INVENTORY_CWS'!S35</f>
        <v>348000</v>
      </c>
      <c r="T50" s="9">
        <f>'COGS-INVENTORY_CWS'!T35</f>
        <v>384000</v>
      </c>
      <c r="U50" s="9">
        <f>'COGS-INVENTORY_CWS'!U35</f>
        <v>312000</v>
      </c>
      <c r="V50" s="9">
        <f>'COGS-INVENTORY_CWS'!V35</f>
        <v>312000</v>
      </c>
      <c r="W50" s="9">
        <f>'COGS-INVENTORY_CWS'!W35</f>
        <v>312000</v>
      </c>
      <c r="X50" s="9">
        <f>'COGS-INVENTORY_CWS'!X35</f>
        <v>192000</v>
      </c>
      <c r="Y50" s="9">
        <f>'COGS-INVENTORY_CWS'!Y35</f>
        <v>348000</v>
      </c>
      <c r="Z50" s="9">
        <f>'COGS-INVENTORY_CWS'!Z35</f>
        <v>564000</v>
      </c>
      <c r="AA50" s="9">
        <f>'COGS-INVENTORY_CWS'!AA35</f>
        <v>636000</v>
      </c>
      <c r="AB50" s="9">
        <f>'COGS-INVENTORY_CWS'!AB35</f>
        <v>726100</v>
      </c>
      <c r="AC50" s="9">
        <f>'COGS-INVENTORY_CWS'!AC35</f>
        <v>794600</v>
      </c>
      <c r="AD50" s="9">
        <f>'COGS-INVENTORY_CWS'!AD35</f>
        <v>876800</v>
      </c>
      <c r="AE50" s="9">
        <f>'COGS-INVENTORY_CWS'!AE35</f>
        <v>726100</v>
      </c>
      <c r="AF50" s="9">
        <f>'COGS-INVENTORY_CWS'!AF35</f>
        <v>794600</v>
      </c>
      <c r="AG50" s="9">
        <f>'COGS-INVENTORY_CWS'!AG35</f>
        <v>643900</v>
      </c>
      <c r="AH50" s="9">
        <f>'COGS-INVENTORY_CWS'!AH35</f>
        <v>643900</v>
      </c>
      <c r="AI50" s="9">
        <f>'COGS-INVENTORY_CWS'!AI35</f>
        <v>643900</v>
      </c>
      <c r="AJ50" s="9">
        <f>'COGS-INVENTORY_CWS'!AJ35</f>
        <v>397300</v>
      </c>
      <c r="AK50" s="9">
        <f>'COGS-INVENTORY_CWS'!AK35</f>
        <v>424700</v>
      </c>
      <c r="AL50" s="9">
        <f>'COGS-INVENTORY_CWS'!AL35</f>
        <v>685000</v>
      </c>
      <c r="AM50" s="9">
        <f>'COGS-INVENTORY_CWS'!AM35</f>
        <v>767200</v>
      </c>
      <c r="AN50" s="9">
        <f>'COGS-INVENTORY_CWS'!AN35</f>
        <v>11200</v>
      </c>
      <c r="AO50" s="9">
        <f>'COGS-INVENTORY_CWS'!AO35</f>
        <v>12400</v>
      </c>
      <c r="AP50" s="9">
        <f>'COGS-INVENTORY_CWS'!AP35</f>
        <v>13600</v>
      </c>
      <c r="AQ50" s="9">
        <f>'COGS-INVENTORY_CWS'!AQ35</f>
        <v>11200</v>
      </c>
      <c r="AR50" s="9">
        <f>'COGS-INVENTORY_CWS'!AR35</f>
        <v>12400</v>
      </c>
      <c r="AS50" s="9">
        <f>'COGS-INVENTORY_CWS'!AS35</f>
        <v>10000</v>
      </c>
      <c r="AT50" s="9">
        <f>'COGS-INVENTORY_CWS'!AT35</f>
        <v>10000</v>
      </c>
      <c r="AU50" s="9">
        <f>'COGS-INVENTORY_CWS'!AU35</f>
        <v>10000</v>
      </c>
      <c r="AV50" s="9">
        <f>'COGS-INVENTORY_CWS'!AV35</f>
        <v>6200</v>
      </c>
      <c r="AW50" s="9">
        <f>'COGS-INVENTORY_CWS'!AW35</f>
        <v>6600</v>
      </c>
      <c r="AX50" s="9">
        <f>'COGS-INVENTORY_CWS'!AX35</f>
        <v>10600</v>
      </c>
      <c r="AY50" s="9">
        <f>'COGS-INVENTORY_CWS'!AY35</f>
        <v>11800</v>
      </c>
      <c r="AZ50" s="9">
        <f>'COGS-INVENTORY_CWS'!AZ35</f>
        <v>10620</v>
      </c>
      <c r="BA50" s="9">
        <f>'COGS-INVENTORY_CWS'!BA35</f>
        <v>11880</v>
      </c>
      <c r="BB50" s="9">
        <f>'COGS-INVENTORY_CWS'!BB35</f>
        <v>12960</v>
      </c>
      <c r="BC50" s="9">
        <f>'COGS-INVENTORY_CWS'!BC35</f>
        <v>10620</v>
      </c>
      <c r="BD50" s="9">
        <f>'COGS-INVENTORY_CWS'!BD35</f>
        <v>11880</v>
      </c>
      <c r="BE50" s="9">
        <f>'COGS-INVENTORY_CWS'!BE35</f>
        <v>9540</v>
      </c>
      <c r="BF50" s="9">
        <f>'COGS-INVENTORY_CWS'!BF35</f>
        <v>9540</v>
      </c>
      <c r="BG50" s="9">
        <f>'COGS-INVENTORY_CWS'!BG35</f>
        <v>9540</v>
      </c>
      <c r="BH50" s="9">
        <f>'COGS-INVENTORY_CWS'!BH35</f>
        <v>5940</v>
      </c>
      <c r="BI50" s="9">
        <f>'COGS-INVENTORY_CWS'!BI35</f>
        <v>90000</v>
      </c>
      <c r="BJ50" s="9">
        <f>'COGS-INVENTORY_CWS'!BJ35</f>
        <v>90000</v>
      </c>
      <c r="BK50" s="9">
        <f>'COGS-INVENTORY_CWS'!BK35</f>
        <v>117000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192000</v>
      </c>
      <c r="Q51" s="9">
        <f>'COGS-INVENTORY_CWS'!Q39</f>
        <v>312000</v>
      </c>
      <c r="R51" s="9">
        <f>'COGS-INVENTORY_CWS'!R39</f>
        <v>348000</v>
      </c>
      <c r="S51" s="9">
        <f>'COGS-INVENTORY_CWS'!S39</f>
        <v>348000</v>
      </c>
      <c r="T51" s="9">
        <f>'COGS-INVENTORY_CWS'!T39</f>
        <v>384000</v>
      </c>
      <c r="U51" s="9">
        <f>'COGS-INVENTORY_CWS'!U39</f>
        <v>420000</v>
      </c>
      <c r="V51" s="9">
        <f>'COGS-INVENTORY_CWS'!V39</f>
        <v>348000</v>
      </c>
      <c r="W51" s="9">
        <f>'COGS-INVENTORY_CWS'!W39</f>
        <v>384000</v>
      </c>
      <c r="X51" s="9">
        <f>'COGS-INVENTORY_CWS'!X39</f>
        <v>312000</v>
      </c>
      <c r="Y51" s="9">
        <f>'COGS-INVENTORY_CWS'!Y39</f>
        <v>312000</v>
      </c>
      <c r="Z51" s="9">
        <f>'COGS-INVENTORY_CWS'!Z39</f>
        <v>312000</v>
      </c>
      <c r="AA51" s="9">
        <f>'COGS-INVENTORY_CWS'!AA39</f>
        <v>192000</v>
      </c>
      <c r="AB51" s="9">
        <f>'COGS-INVENTORY_CWS'!AB39</f>
        <v>397300</v>
      </c>
      <c r="AC51" s="9">
        <f>'COGS-INVENTORY_CWS'!AC39</f>
        <v>643900</v>
      </c>
      <c r="AD51" s="9">
        <f>'COGS-INVENTORY_CWS'!AD39</f>
        <v>726100</v>
      </c>
      <c r="AE51" s="9">
        <f>'COGS-INVENTORY_CWS'!AE39</f>
        <v>726100</v>
      </c>
      <c r="AF51" s="9">
        <f>'COGS-INVENTORY_CWS'!AF39</f>
        <v>794600</v>
      </c>
      <c r="AG51" s="9">
        <f>'COGS-INVENTORY_CWS'!AG39</f>
        <v>876800</v>
      </c>
      <c r="AH51" s="9">
        <f>'COGS-INVENTORY_CWS'!AH39</f>
        <v>726100</v>
      </c>
      <c r="AI51" s="9">
        <f>'COGS-INVENTORY_CWS'!AI39</f>
        <v>794600</v>
      </c>
      <c r="AJ51" s="9">
        <f>'COGS-INVENTORY_CWS'!AJ39</f>
        <v>643900</v>
      </c>
      <c r="AK51" s="9">
        <f>'COGS-INVENTORY_CWS'!AK39</f>
        <v>643900</v>
      </c>
      <c r="AL51" s="9">
        <f>'COGS-INVENTORY_CWS'!AL39</f>
        <v>643900</v>
      </c>
      <c r="AM51" s="9">
        <f>'COGS-INVENTORY_CWS'!AM39</f>
        <v>397300</v>
      </c>
      <c r="AN51" s="9">
        <f>'COGS-INVENTORY_CWS'!AN39</f>
        <v>6200</v>
      </c>
      <c r="AO51" s="9">
        <f>'COGS-INVENTORY_CWS'!AO39</f>
        <v>10000</v>
      </c>
      <c r="AP51" s="9">
        <f>'COGS-INVENTORY_CWS'!AP39</f>
        <v>11200</v>
      </c>
      <c r="AQ51" s="9">
        <f>'COGS-INVENTORY_CWS'!AQ39</f>
        <v>11200</v>
      </c>
      <c r="AR51" s="9">
        <f>'COGS-INVENTORY_CWS'!AR39</f>
        <v>12400</v>
      </c>
      <c r="AS51" s="9">
        <f>'COGS-INVENTORY_CWS'!AS39</f>
        <v>13600</v>
      </c>
      <c r="AT51" s="9">
        <f>'COGS-INVENTORY_CWS'!AT39</f>
        <v>11200</v>
      </c>
      <c r="AU51" s="9">
        <f>'COGS-INVENTORY_CWS'!AU39</f>
        <v>12400</v>
      </c>
      <c r="AV51" s="9">
        <f>'COGS-INVENTORY_CWS'!AV39</f>
        <v>10000</v>
      </c>
      <c r="AW51" s="9">
        <f>'COGS-INVENTORY_CWS'!AW39</f>
        <v>10000</v>
      </c>
      <c r="AX51" s="9">
        <f>'COGS-INVENTORY_CWS'!AX39</f>
        <v>10000</v>
      </c>
      <c r="AY51" s="9">
        <f>'COGS-INVENTORY_CWS'!AY39</f>
        <v>6200</v>
      </c>
      <c r="AZ51" s="9">
        <f>'COGS-INVENTORY_CWS'!AZ39</f>
        <v>5940</v>
      </c>
      <c r="BA51" s="9">
        <f>'COGS-INVENTORY_CWS'!BA39</f>
        <v>9540</v>
      </c>
      <c r="BB51" s="9">
        <f>'COGS-INVENTORY_CWS'!BB39</f>
        <v>10620</v>
      </c>
      <c r="BC51" s="9">
        <f>'COGS-INVENTORY_CWS'!BC39</f>
        <v>10620</v>
      </c>
      <c r="BD51" s="9">
        <f>'COGS-INVENTORY_CWS'!BD39</f>
        <v>11880</v>
      </c>
      <c r="BE51" s="9">
        <f>'COGS-INVENTORY_CWS'!BE39</f>
        <v>12960</v>
      </c>
      <c r="BF51" s="9">
        <f>'COGS-INVENTORY_CWS'!BF39</f>
        <v>10620</v>
      </c>
      <c r="BG51" s="9">
        <f>'COGS-INVENTORY_CWS'!BG39</f>
        <v>11880</v>
      </c>
      <c r="BH51" s="9">
        <f>'COGS-INVENTORY_CWS'!BH39</f>
        <v>9540</v>
      </c>
      <c r="BI51" s="9">
        <f>'COGS-INVENTORY_CWS'!BI39</f>
        <v>9540</v>
      </c>
      <c r="BJ51" s="9">
        <f>'COGS-INVENTORY_CWS'!BJ39</f>
        <v>9540</v>
      </c>
      <c r="BK51" s="9">
        <f>'COGS-INVENTORY_CWS'!BK39</f>
        <v>5940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264000</v>
      </c>
      <c r="N52" s="9">
        <f>'COGS-INVENTORY_CWS'!N48</f>
        <v>528000</v>
      </c>
      <c r="O52" s="9">
        <f>'COGS-INVENTORY_CWS'!O48</f>
        <v>852000</v>
      </c>
      <c r="P52" s="9">
        <f>'COGS-INVENTORY_CWS'!P48</f>
        <v>1008000</v>
      </c>
      <c r="Q52" s="9">
        <f>'COGS-INVENTORY_CWS'!Q48</f>
        <v>1080000</v>
      </c>
      <c r="R52" s="9">
        <f>'COGS-INVENTORY_CWS'!R48</f>
        <v>1152000</v>
      </c>
      <c r="S52" s="9">
        <f>'COGS-INVENTORY_CWS'!S48</f>
        <v>1152000</v>
      </c>
      <c r="T52" s="9">
        <f>'COGS-INVENTORY_CWS'!T48</f>
        <v>1152000</v>
      </c>
      <c r="U52" s="9">
        <f>'COGS-INVENTORY_CWS'!U48</f>
        <v>1044000</v>
      </c>
      <c r="V52" s="9">
        <f>'COGS-INVENTORY_CWS'!V48</f>
        <v>1008000</v>
      </c>
      <c r="W52" s="9">
        <f>'COGS-INVENTORY_CWS'!W48</f>
        <v>936000</v>
      </c>
      <c r="X52" s="9">
        <f>'COGS-INVENTORY_CWS'!X48</f>
        <v>816000</v>
      </c>
      <c r="Y52" s="9">
        <f>'COGS-INVENTORY_CWS'!Y48</f>
        <v>852000</v>
      </c>
      <c r="Z52" s="9">
        <f>'COGS-INVENTORY_CWS'!Z48</f>
        <v>1104000</v>
      </c>
      <c r="AA52" s="9">
        <f>'COGS-INVENTORY_CWS'!AA48</f>
        <v>1548000</v>
      </c>
      <c r="AB52" s="9">
        <f>'COGS-INVENTORY_CWS'!AB48</f>
        <v>1876800</v>
      </c>
      <c r="AC52" s="9">
        <f>'COGS-INVENTORY_CWS'!AC48</f>
        <v>2027500</v>
      </c>
      <c r="AD52" s="9">
        <f>'COGS-INVENTORY_CWS'!AD48</f>
        <v>2178200</v>
      </c>
      <c r="AE52" s="9">
        <f>'COGS-INVENTORY_CWS'!AE48</f>
        <v>2178200</v>
      </c>
      <c r="AF52" s="9">
        <f>'COGS-INVENTORY_CWS'!AF48</f>
        <v>2178200</v>
      </c>
      <c r="AG52" s="9">
        <f>'COGS-INVENTORY_CWS'!AG48</f>
        <v>1945300</v>
      </c>
      <c r="AH52" s="9">
        <f>'COGS-INVENTORY_CWS'!AH48</f>
        <v>1863100</v>
      </c>
      <c r="AI52" s="9">
        <f>'COGS-INVENTORY_CWS'!AI48</f>
        <v>1712400</v>
      </c>
      <c r="AJ52" s="9">
        <f>'COGS-INVENTORY_CWS'!AJ48</f>
        <v>1465800</v>
      </c>
      <c r="AK52" s="9">
        <f>'COGS-INVENTORY_CWS'!AK48</f>
        <v>1246600</v>
      </c>
      <c r="AL52" s="9">
        <f>'COGS-INVENTORY_CWS'!AL48</f>
        <v>1287700</v>
      </c>
      <c r="AM52" s="9">
        <f>'COGS-INVENTORY_CWS'!AM48</f>
        <v>1657600</v>
      </c>
      <c r="AN52" s="9">
        <f>'COGS-INVENTORY_CWS'!AN48</f>
        <v>1662600</v>
      </c>
      <c r="AO52" s="9">
        <f>'COGS-INVENTORY_CWS'!AO48</f>
        <v>1665000</v>
      </c>
      <c r="AP52" s="9">
        <f>'COGS-INVENTORY_CWS'!AP48</f>
        <v>1667400</v>
      </c>
      <c r="AQ52" s="9">
        <f>'COGS-INVENTORY_CWS'!AQ48</f>
        <v>1667400</v>
      </c>
      <c r="AR52" s="9">
        <f>'COGS-INVENTORY_CWS'!AR48</f>
        <v>1667400</v>
      </c>
      <c r="AS52" s="9">
        <f>'COGS-INVENTORY_CWS'!AS48</f>
        <v>1663800</v>
      </c>
      <c r="AT52" s="9">
        <f>'COGS-INVENTORY_CWS'!AT48</f>
        <v>1662600</v>
      </c>
      <c r="AU52" s="9">
        <f>'COGS-INVENTORY_CWS'!AU48</f>
        <v>1660200</v>
      </c>
      <c r="AV52" s="9">
        <f>'COGS-INVENTORY_CWS'!AV48</f>
        <v>1656400</v>
      </c>
      <c r="AW52" s="9">
        <f>'COGS-INVENTORY_CWS'!AW48</f>
        <v>1653000</v>
      </c>
      <c r="AX52" s="9">
        <f>'COGS-INVENTORY_CWS'!AX48</f>
        <v>1653600</v>
      </c>
      <c r="AY52" s="9">
        <f>'COGS-INVENTORY_CWS'!AY48</f>
        <v>1659200</v>
      </c>
      <c r="AZ52" s="9">
        <f>'COGS-INVENTORY_CWS'!AZ48</f>
        <v>1663880</v>
      </c>
      <c r="BA52" s="9">
        <f>'COGS-INVENTORY_CWS'!BA48</f>
        <v>1666220</v>
      </c>
      <c r="BB52" s="9">
        <f>'COGS-INVENTORY_CWS'!BB48</f>
        <v>1668560</v>
      </c>
      <c r="BC52" s="9">
        <f>'COGS-INVENTORY_CWS'!BC48</f>
        <v>1668560</v>
      </c>
      <c r="BD52" s="9">
        <f>'COGS-INVENTORY_CWS'!BD48</f>
        <v>1668560</v>
      </c>
      <c r="BE52" s="9">
        <f>'COGS-INVENTORY_CWS'!BE48</f>
        <v>1665140</v>
      </c>
      <c r="BF52" s="9">
        <f>'COGS-INVENTORY_CWS'!BF48</f>
        <v>1664060</v>
      </c>
      <c r="BG52" s="9">
        <f>'COGS-INVENTORY_CWS'!BG48</f>
        <v>1661720</v>
      </c>
      <c r="BH52" s="9">
        <f>'COGS-INVENTORY_CWS'!BH48</f>
        <v>1658120</v>
      </c>
      <c r="BI52" s="9">
        <f>'COGS-INVENTORY_CWS'!BI48</f>
        <v>1738580</v>
      </c>
      <c r="BJ52" s="9">
        <f>'COGS-INVENTORY_CWS'!BJ48</f>
        <v>1819040</v>
      </c>
      <c r="BK52" s="9">
        <f>'COGS-INVENTORY_CWS'!BK48</f>
        <v>1930100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216000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696000</v>
      </c>
      <c r="Q53" s="9">
        <f>'COGS-INVENTORY_CWS'!Q69</f>
        <v>732000</v>
      </c>
      <c r="R53" s="9">
        <f>'COGS-INVENTORY_CWS'!R69</f>
        <v>804000</v>
      </c>
      <c r="S53" s="9">
        <f>'COGS-INVENTORY_CWS'!S69</f>
        <v>768000</v>
      </c>
      <c r="T53" s="9">
        <f>'COGS-INVENTORY_CWS'!T69</f>
        <v>732000</v>
      </c>
      <c r="U53" s="9">
        <f>'COGS-INVENTORY_CWS'!U69</f>
        <v>696000</v>
      </c>
      <c r="V53" s="9">
        <f>'COGS-INVENTORY_CWS'!V69</f>
        <v>624000</v>
      </c>
      <c r="W53" s="9">
        <f>'COGS-INVENTORY_CWS'!W69</f>
        <v>624000</v>
      </c>
      <c r="X53" s="9">
        <f>'COGS-INVENTORY_CWS'!X69</f>
        <v>504000</v>
      </c>
      <c r="Y53" s="9">
        <f>'COGS-INVENTORY_CWS'!Y69</f>
        <v>540000</v>
      </c>
      <c r="Z53" s="9">
        <f>'COGS-INVENTORY_CWS'!Z69</f>
        <v>912000</v>
      </c>
      <c r="AA53" s="9">
        <f>'COGS-INVENTORY_CWS'!AA69</f>
        <v>1200000</v>
      </c>
      <c r="AB53" s="9">
        <f>'COGS-INVENTORY_CWS'!AB69</f>
        <v>1362100</v>
      </c>
      <c r="AC53" s="9">
        <f>'COGS-INVENTORY_CWS'!AC69</f>
        <v>1520700</v>
      </c>
      <c r="AD53" s="9">
        <f>'COGS-INVENTORY_CWS'!AD69</f>
        <v>1671400</v>
      </c>
      <c r="AE53" s="9">
        <f>'COGS-INVENTORY_CWS'!AE69</f>
        <v>1602900</v>
      </c>
      <c r="AF53" s="9">
        <f>'COGS-INVENTORY_CWS'!AF69</f>
        <v>1520700</v>
      </c>
      <c r="AG53" s="9">
        <f>'COGS-INVENTORY_CWS'!AG69</f>
        <v>1438500</v>
      </c>
      <c r="AH53" s="9">
        <f>'COGS-INVENTORY_CWS'!AH69</f>
        <v>1287800</v>
      </c>
      <c r="AI53" s="9">
        <f>'COGS-INVENTORY_CWS'!AI69</f>
        <v>1287800</v>
      </c>
      <c r="AJ53" s="9">
        <f>'COGS-INVENTORY_CWS'!AJ69</f>
        <v>1041200</v>
      </c>
      <c r="AK53" s="9">
        <f>'COGS-INVENTORY_CWS'!AK69</f>
        <v>822000</v>
      </c>
      <c r="AL53" s="9">
        <f>'COGS-INVENTORY_CWS'!AL69</f>
        <v>1109700</v>
      </c>
      <c r="AM53" s="9">
        <f>'COGS-INVENTORY_CWS'!AM69</f>
        <v>1452200</v>
      </c>
      <c r="AN53" s="9">
        <f>'COGS-INVENTORY_CWS'!AN69</f>
        <v>778400</v>
      </c>
      <c r="AO53" s="9">
        <f>'COGS-INVENTORY_CWS'!AO69</f>
        <v>23600</v>
      </c>
      <c r="AP53" s="9">
        <f>'COGS-INVENTORY_CWS'!AP69</f>
        <v>26000</v>
      </c>
      <c r="AQ53" s="9">
        <f>'COGS-INVENTORY_CWS'!AQ69</f>
        <v>24800</v>
      </c>
      <c r="AR53" s="9">
        <f>'COGS-INVENTORY_CWS'!AR69</f>
        <v>23600</v>
      </c>
      <c r="AS53" s="9">
        <f>'COGS-INVENTORY_CWS'!AS69</f>
        <v>22400</v>
      </c>
      <c r="AT53" s="9">
        <f>'COGS-INVENTORY_CWS'!AT69</f>
        <v>20000</v>
      </c>
      <c r="AU53" s="9">
        <f>'COGS-INVENTORY_CWS'!AU69</f>
        <v>20000</v>
      </c>
      <c r="AV53" s="9">
        <f>'COGS-INVENTORY_CWS'!AV69</f>
        <v>16200</v>
      </c>
      <c r="AW53" s="9">
        <f>'COGS-INVENTORY_CWS'!AW69</f>
        <v>12800</v>
      </c>
      <c r="AX53" s="9">
        <f>'COGS-INVENTORY_CWS'!AX69</f>
        <v>17200</v>
      </c>
      <c r="AY53" s="9">
        <f>'COGS-INVENTORY_CWS'!AY69</f>
        <v>22400</v>
      </c>
      <c r="AZ53" s="9">
        <f>'COGS-INVENTORY_CWS'!AZ69</f>
        <v>22420</v>
      </c>
      <c r="BA53" s="9">
        <f>'COGS-INVENTORY_CWS'!BA69</f>
        <v>22500</v>
      </c>
      <c r="BB53" s="9">
        <f>'COGS-INVENTORY_CWS'!BB69</f>
        <v>24840</v>
      </c>
      <c r="BC53" s="9">
        <f>'COGS-INVENTORY_CWS'!BC69</f>
        <v>23580</v>
      </c>
      <c r="BD53" s="9">
        <f>'COGS-INVENTORY_CWS'!BD69</f>
        <v>22500</v>
      </c>
      <c r="BE53" s="9">
        <f>'COGS-INVENTORY_CWS'!BE69</f>
        <v>21420</v>
      </c>
      <c r="BF53" s="9">
        <f>'COGS-INVENTORY_CWS'!BF69</f>
        <v>19080</v>
      </c>
      <c r="BG53" s="9">
        <f>'COGS-INVENTORY_CWS'!BG69</f>
        <v>19080</v>
      </c>
      <c r="BH53" s="9">
        <f>'COGS-INVENTORY_CWS'!BH69</f>
        <v>15480</v>
      </c>
      <c r="BI53" s="9">
        <f>'COGS-INVENTORY_CWS'!BI69</f>
        <v>95940</v>
      </c>
      <c r="BJ53" s="9">
        <f>'COGS-INVENTORY_CWS'!BJ69</f>
        <v>180000</v>
      </c>
      <c r="BK53" s="9">
        <f>'COGS-INVENTORY_CWS'!BK69</f>
        <v>207000</v>
      </c>
    </row>
    <row r="55" spans="2:66" x14ac:dyDescent="0.15">
      <c r="C55" s="75"/>
      <c r="D55" s="372" t="s">
        <v>35</v>
      </c>
      <c r="E55" s="372"/>
      <c r="F55" s="372"/>
      <c r="G55" s="372"/>
      <c r="H55" s="372"/>
      <c r="I55" s="372"/>
      <c r="J55" s="372"/>
      <c r="K55" s="372"/>
      <c r="L55" s="372"/>
      <c r="M55" s="372"/>
      <c r="N55" s="372"/>
      <c r="O55" s="372"/>
      <c r="P55" s="372" t="s">
        <v>36</v>
      </c>
      <c r="Q55" s="372"/>
      <c r="R55" s="372"/>
      <c r="S55" s="372"/>
      <c r="T55" s="372"/>
      <c r="U55" s="372"/>
      <c r="V55" s="372"/>
      <c r="W55" s="372"/>
      <c r="X55" s="372"/>
      <c r="Y55" s="372"/>
      <c r="Z55" s="372"/>
      <c r="AA55" s="372"/>
      <c r="AB55" s="372" t="s">
        <v>37</v>
      </c>
      <c r="AC55" s="372"/>
      <c r="AD55" s="372"/>
      <c r="AE55" s="372"/>
      <c r="AF55" s="372"/>
      <c r="AG55" s="372"/>
      <c r="AH55" s="372"/>
      <c r="AI55" s="372"/>
      <c r="AJ55" s="372"/>
      <c r="AK55" s="372"/>
      <c r="AL55" s="372"/>
      <c r="AM55" s="372"/>
      <c r="AN55" s="372" t="s">
        <v>38</v>
      </c>
      <c r="AO55" s="372"/>
      <c r="AP55" s="372"/>
      <c r="AQ55" s="372"/>
      <c r="AR55" s="372"/>
      <c r="AS55" s="372"/>
      <c r="AT55" s="372"/>
      <c r="AU55" s="372"/>
      <c r="AV55" s="372"/>
      <c r="AW55" s="372"/>
      <c r="AX55" s="372"/>
      <c r="AY55" s="372"/>
      <c r="AZ55" s="372" t="s">
        <v>39</v>
      </c>
      <c r="BA55" s="372"/>
      <c r="BB55" s="372"/>
      <c r="BC55" s="372"/>
      <c r="BD55" s="372"/>
      <c r="BE55" s="372"/>
      <c r="BF55" s="372"/>
      <c r="BG55" s="372"/>
      <c r="BH55" s="372"/>
      <c r="BI55" s="372"/>
      <c r="BJ55" s="372"/>
      <c r="BK55" s="372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264000</v>
      </c>
      <c r="N58" s="9">
        <f>'COGS-INVENTORY_CWS'!N48</f>
        <v>528000</v>
      </c>
      <c r="O58" s="9">
        <f>'COGS-INVENTORY_CWS'!O48</f>
        <v>852000</v>
      </c>
      <c r="P58" s="9">
        <f>'COGS-INVENTORY_CWS'!P48</f>
        <v>1008000</v>
      </c>
      <c r="Q58" s="9">
        <f>'COGS-INVENTORY_CWS'!Q48</f>
        <v>1080000</v>
      </c>
      <c r="R58" s="9">
        <f>'COGS-INVENTORY_CWS'!R48</f>
        <v>1152000</v>
      </c>
      <c r="S58" s="9">
        <f>'COGS-INVENTORY_CWS'!S48</f>
        <v>1152000</v>
      </c>
      <c r="T58" s="9">
        <f>'COGS-INVENTORY_CWS'!T48</f>
        <v>1152000</v>
      </c>
      <c r="U58" s="9">
        <f>'COGS-INVENTORY_CWS'!U48</f>
        <v>1044000</v>
      </c>
      <c r="V58" s="9">
        <f>'COGS-INVENTORY_CWS'!V48</f>
        <v>1008000</v>
      </c>
      <c r="W58" s="9">
        <f>'COGS-INVENTORY_CWS'!W48</f>
        <v>936000</v>
      </c>
      <c r="X58" s="9">
        <f>'COGS-INVENTORY_CWS'!X48</f>
        <v>816000</v>
      </c>
      <c r="Y58" s="9">
        <f>'COGS-INVENTORY_CWS'!Y48</f>
        <v>852000</v>
      </c>
      <c r="Z58" s="9">
        <f>'COGS-INVENTORY_CWS'!Z48</f>
        <v>1104000</v>
      </c>
      <c r="AA58" s="9">
        <f>'COGS-INVENTORY_CWS'!AA48</f>
        <v>1548000</v>
      </c>
      <c r="AB58" s="9">
        <f>'COGS-INVENTORY_CWS'!AB48</f>
        <v>1876800</v>
      </c>
      <c r="AC58" s="9">
        <f>'COGS-INVENTORY_CWS'!AC48</f>
        <v>2027500</v>
      </c>
      <c r="AD58" s="9">
        <f>'COGS-INVENTORY_CWS'!AD48</f>
        <v>2178200</v>
      </c>
      <c r="AE58" s="9">
        <f>'COGS-INVENTORY_CWS'!AE48</f>
        <v>2178200</v>
      </c>
      <c r="AF58" s="9">
        <f>'COGS-INVENTORY_CWS'!AF48</f>
        <v>2178200</v>
      </c>
      <c r="AG58" s="9">
        <f>'COGS-INVENTORY_CWS'!AG48</f>
        <v>1945300</v>
      </c>
      <c r="AH58" s="9">
        <f>'COGS-INVENTORY_CWS'!AH48</f>
        <v>1863100</v>
      </c>
      <c r="AI58" s="9">
        <f>'COGS-INVENTORY_CWS'!AI48</f>
        <v>1712400</v>
      </c>
      <c r="AJ58" s="9">
        <f>'COGS-INVENTORY_CWS'!AJ48</f>
        <v>1465800</v>
      </c>
      <c r="AK58" s="9">
        <f>'COGS-INVENTORY_CWS'!AK48</f>
        <v>1246600</v>
      </c>
      <c r="AL58" s="9">
        <f>'COGS-INVENTORY_CWS'!AL48</f>
        <v>1287700</v>
      </c>
      <c r="AM58" s="9">
        <f>'COGS-INVENTORY_CWS'!AM48</f>
        <v>1657600</v>
      </c>
      <c r="AN58" s="9">
        <f>'COGS-INVENTORY_CWS'!AN48</f>
        <v>1662600</v>
      </c>
      <c r="AO58" s="9">
        <f>'COGS-INVENTORY_CWS'!AO48</f>
        <v>1665000</v>
      </c>
      <c r="AP58" s="9">
        <f>'COGS-INVENTORY_CWS'!AP48</f>
        <v>1667400</v>
      </c>
      <c r="AQ58" s="9">
        <f>'COGS-INVENTORY_CWS'!AQ48</f>
        <v>1667400</v>
      </c>
      <c r="AR58" s="9">
        <f>'COGS-INVENTORY_CWS'!AR48</f>
        <v>1667400</v>
      </c>
      <c r="AS58" s="9">
        <f>'COGS-INVENTORY_CWS'!AS48</f>
        <v>1663800</v>
      </c>
      <c r="AT58" s="9">
        <f>'COGS-INVENTORY_CWS'!AT48</f>
        <v>1662600</v>
      </c>
      <c r="AU58" s="9">
        <f>'COGS-INVENTORY_CWS'!AU48</f>
        <v>1660200</v>
      </c>
      <c r="AV58" s="9">
        <f>'COGS-INVENTORY_CWS'!AV48</f>
        <v>1656400</v>
      </c>
      <c r="AW58" s="9">
        <f>'COGS-INVENTORY_CWS'!AW48</f>
        <v>1653000</v>
      </c>
      <c r="AX58" s="9">
        <f>'COGS-INVENTORY_CWS'!AX48</f>
        <v>1653600</v>
      </c>
      <c r="AY58" s="9">
        <f>'COGS-INVENTORY_CWS'!AY48</f>
        <v>1659200</v>
      </c>
      <c r="AZ58" s="9">
        <f>'COGS-INVENTORY_CWS'!AZ48</f>
        <v>1663880</v>
      </c>
      <c r="BA58" s="9">
        <f>'COGS-INVENTORY_CWS'!BA48</f>
        <v>1666220</v>
      </c>
      <c r="BB58" s="9">
        <f>'COGS-INVENTORY_CWS'!BB48</f>
        <v>1668560</v>
      </c>
      <c r="BC58" s="9">
        <f>'COGS-INVENTORY_CWS'!BC48</f>
        <v>1668560</v>
      </c>
      <c r="BD58" s="9">
        <f>'COGS-INVENTORY_CWS'!BD48</f>
        <v>1668560</v>
      </c>
      <c r="BE58" s="9">
        <f>'COGS-INVENTORY_CWS'!BE48</f>
        <v>1665140</v>
      </c>
      <c r="BF58" s="9">
        <f>'COGS-INVENTORY_CWS'!BF48</f>
        <v>1664060</v>
      </c>
      <c r="BG58" s="9">
        <f>'COGS-INVENTORY_CWS'!BG48</f>
        <v>1661720</v>
      </c>
      <c r="BH58" s="9">
        <f>'COGS-INVENTORY_CWS'!BH48</f>
        <v>1658120</v>
      </c>
      <c r="BI58" s="9">
        <f>'COGS-INVENTORY_CWS'!BI48</f>
        <v>1738580</v>
      </c>
      <c r="BJ58" s="9">
        <f>'COGS-INVENTORY_CWS'!BJ48</f>
        <v>1819040</v>
      </c>
      <c r="BK58" s="9">
        <f>'COGS-INVENTORY_CWS'!BK48</f>
        <v>1930100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216000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696000</v>
      </c>
      <c r="Q59" s="9">
        <f>'COGS-INVENTORY_CWS'!Q69</f>
        <v>732000</v>
      </c>
      <c r="R59" s="9">
        <f>'COGS-INVENTORY_CWS'!R69</f>
        <v>804000</v>
      </c>
      <c r="S59" s="9">
        <f>'COGS-INVENTORY_CWS'!S69</f>
        <v>768000</v>
      </c>
      <c r="T59" s="9">
        <f>'COGS-INVENTORY_CWS'!T69</f>
        <v>732000</v>
      </c>
      <c r="U59" s="9">
        <f>'COGS-INVENTORY_CWS'!U69</f>
        <v>696000</v>
      </c>
      <c r="V59" s="9">
        <f>'COGS-INVENTORY_CWS'!V69</f>
        <v>624000</v>
      </c>
      <c r="W59" s="9">
        <f>'COGS-INVENTORY_CWS'!W69</f>
        <v>624000</v>
      </c>
      <c r="X59" s="9">
        <f>'COGS-INVENTORY_CWS'!X69</f>
        <v>504000</v>
      </c>
      <c r="Y59" s="9">
        <f>'COGS-INVENTORY_CWS'!Y69</f>
        <v>540000</v>
      </c>
      <c r="Z59" s="9">
        <f>'COGS-INVENTORY_CWS'!Z69</f>
        <v>912000</v>
      </c>
      <c r="AA59" s="9">
        <f>'COGS-INVENTORY_CWS'!AA69</f>
        <v>1200000</v>
      </c>
      <c r="AB59" s="9">
        <f>'COGS-INVENTORY_CWS'!AB69</f>
        <v>1362100</v>
      </c>
      <c r="AC59" s="9">
        <f>'COGS-INVENTORY_CWS'!AC69</f>
        <v>1520700</v>
      </c>
      <c r="AD59" s="9">
        <f>'COGS-INVENTORY_CWS'!AD69</f>
        <v>1671400</v>
      </c>
      <c r="AE59" s="9">
        <f>'COGS-INVENTORY_CWS'!AE69</f>
        <v>1602900</v>
      </c>
      <c r="AF59" s="9">
        <f>'COGS-INVENTORY_CWS'!AF69</f>
        <v>1520700</v>
      </c>
      <c r="AG59" s="9">
        <f>'COGS-INVENTORY_CWS'!AG69</f>
        <v>1438500</v>
      </c>
      <c r="AH59" s="9">
        <f>'COGS-INVENTORY_CWS'!AH69</f>
        <v>1287800</v>
      </c>
      <c r="AI59" s="9">
        <f>'COGS-INVENTORY_CWS'!AI69</f>
        <v>1287800</v>
      </c>
      <c r="AJ59" s="9">
        <f>'COGS-INVENTORY_CWS'!AJ69</f>
        <v>1041200</v>
      </c>
      <c r="AK59" s="9">
        <f>'COGS-INVENTORY_CWS'!AK69</f>
        <v>822000</v>
      </c>
      <c r="AL59" s="9">
        <f>'COGS-INVENTORY_CWS'!AL69</f>
        <v>1109700</v>
      </c>
      <c r="AM59" s="9">
        <f>'COGS-INVENTORY_CWS'!AM69</f>
        <v>1452200</v>
      </c>
      <c r="AN59" s="9">
        <f>'COGS-INVENTORY_CWS'!AN69</f>
        <v>778400</v>
      </c>
      <c r="AO59" s="9">
        <f>'COGS-INVENTORY_CWS'!AO69</f>
        <v>23600</v>
      </c>
      <c r="AP59" s="9">
        <f>'COGS-INVENTORY_CWS'!AP69</f>
        <v>26000</v>
      </c>
      <c r="AQ59" s="9">
        <f>'COGS-INVENTORY_CWS'!AQ69</f>
        <v>24800</v>
      </c>
      <c r="AR59" s="9">
        <f>'COGS-INVENTORY_CWS'!AR69</f>
        <v>23600</v>
      </c>
      <c r="AS59" s="9">
        <f>'COGS-INVENTORY_CWS'!AS69</f>
        <v>22400</v>
      </c>
      <c r="AT59" s="9">
        <f>'COGS-INVENTORY_CWS'!AT69</f>
        <v>20000</v>
      </c>
      <c r="AU59" s="9">
        <f>'COGS-INVENTORY_CWS'!AU69</f>
        <v>20000</v>
      </c>
      <c r="AV59" s="9">
        <f>'COGS-INVENTORY_CWS'!AV69</f>
        <v>16200</v>
      </c>
      <c r="AW59" s="9">
        <f>'COGS-INVENTORY_CWS'!AW69</f>
        <v>12800</v>
      </c>
      <c r="AX59" s="9">
        <f>'COGS-INVENTORY_CWS'!AX69</f>
        <v>17200</v>
      </c>
      <c r="AY59" s="9">
        <f>'COGS-INVENTORY_CWS'!AY69</f>
        <v>22400</v>
      </c>
      <c r="AZ59" s="9">
        <f>'COGS-INVENTORY_CWS'!AZ69</f>
        <v>22420</v>
      </c>
      <c r="BA59" s="9">
        <f>'COGS-INVENTORY_CWS'!BA69</f>
        <v>22500</v>
      </c>
      <c r="BB59" s="9">
        <f>'COGS-INVENTORY_CWS'!BB69</f>
        <v>24840</v>
      </c>
      <c r="BC59" s="9">
        <f>'COGS-INVENTORY_CWS'!BC69</f>
        <v>23580</v>
      </c>
      <c r="BD59" s="9">
        <f>'COGS-INVENTORY_CWS'!BD69</f>
        <v>22500</v>
      </c>
      <c r="BE59" s="9">
        <f>'COGS-INVENTORY_CWS'!BE69</f>
        <v>21420</v>
      </c>
      <c r="BF59" s="9">
        <f>'COGS-INVENTORY_CWS'!BF69</f>
        <v>19080</v>
      </c>
      <c r="BG59" s="9">
        <f>'COGS-INVENTORY_CWS'!BG69</f>
        <v>19080</v>
      </c>
      <c r="BH59" s="9">
        <f>'COGS-INVENTORY_CWS'!BH69</f>
        <v>15480</v>
      </c>
      <c r="BI59" s="9">
        <f>'COGS-INVENTORY_CWS'!BI69</f>
        <v>95940</v>
      </c>
      <c r="BJ59" s="9">
        <f>'COGS-INVENTORY_CWS'!BJ69</f>
        <v>180000</v>
      </c>
      <c r="BK59" s="9">
        <f>'COGS-INVENTORY_CWS'!BK69</f>
        <v>207000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tabSelected="1" workbookViewId="1">
      <pane xSplit="2" ySplit="3" topLeftCell="C16" activePane="bottomRight" state="frozen"/>
      <selection pane="topRight" activeCell="C1" sqref="C1"/>
      <selection pane="bottomLeft" activeCell="A4" sqref="A4"/>
      <selection pane="bottomRight" activeCell="C54" sqref="C54"/>
    </sheetView>
  </sheetViews>
  <sheetFormatPr baseColWidth="10" defaultColWidth="8.83203125" defaultRowHeight="13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26" width="12.1640625" bestFit="1" customWidth="1"/>
    <col min="27" max="27" width="16.33203125" bestFit="1" customWidth="1"/>
    <col min="28" max="31" width="17.83203125" bestFit="1" customWidth="1"/>
    <col min="32" max="62" width="16.5" customWidth="1"/>
    <col min="63" max="63" width="16.5" style="118" customWidth="1"/>
    <col min="64" max="64" width="15" bestFit="1" customWidth="1"/>
  </cols>
  <sheetData>
    <row r="1" spans="1:63" x14ac:dyDescent="0.15">
      <c r="A1" s="369" t="s">
        <v>617</v>
      </c>
      <c r="B1" s="107" t="s">
        <v>613</v>
      </c>
    </row>
    <row r="2" spans="1:63" x14ac:dyDescent="0.15">
      <c r="B2" s="75"/>
      <c r="C2" s="372" t="s">
        <v>35</v>
      </c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 t="s">
        <v>36</v>
      </c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/>
      <c r="AA2" s="372" t="s">
        <v>37</v>
      </c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/>
      <c r="AM2" s="372" t="s">
        <v>38</v>
      </c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/>
      <c r="AY2" s="372" t="s">
        <v>39</v>
      </c>
      <c r="AZ2" s="372"/>
      <c r="BA2" s="372"/>
      <c r="BB2" s="372"/>
      <c r="BC2" s="372"/>
      <c r="BD2" s="372"/>
      <c r="BE2" s="372"/>
      <c r="BF2" s="372"/>
      <c r="BG2" s="372"/>
      <c r="BH2" s="372"/>
      <c r="BI2" s="372"/>
      <c r="BJ2" s="372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1252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1251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">
        <v>346</v>
      </c>
      <c r="B7" s="74"/>
      <c r="C7" s="368">
        <f>'COGS-PRICE-MARGIN_CWS'!$B32</f>
        <v>0.3</v>
      </c>
      <c r="D7" s="368">
        <f>'COGS-PRICE-MARGIN_CWS'!$B32</f>
        <v>0.3</v>
      </c>
      <c r="E7" s="368">
        <f>'COGS-PRICE-MARGIN_CWS'!$B32</f>
        <v>0.3</v>
      </c>
      <c r="F7" s="368">
        <f>'COGS-PRICE-MARGIN_CWS'!$B32</f>
        <v>0.3</v>
      </c>
      <c r="G7" s="368">
        <f>'COGS-PRICE-MARGIN_CWS'!$B32</f>
        <v>0.3</v>
      </c>
      <c r="H7" s="368">
        <f>'COGS-PRICE-MARGIN_CWS'!$B32</f>
        <v>0.3</v>
      </c>
      <c r="I7" s="368">
        <f>'COGS-PRICE-MARGIN_CWS'!$B32</f>
        <v>0.3</v>
      </c>
      <c r="J7" s="368">
        <f>'COGS-PRICE-MARGIN_CWS'!$B32</f>
        <v>0.3</v>
      </c>
      <c r="K7" s="368">
        <f>'COGS-PRICE-MARGIN_CWS'!$B32</f>
        <v>0.3</v>
      </c>
      <c r="L7" s="368">
        <f>'COGS-PRICE-MARGIN_CWS'!$B32</f>
        <v>0.3</v>
      </c>
      <c r="M7" s="368">
        <f>'COGS-PRICE-MARGIN_CWS'!$B32</f>
        <v>0.3</v>
      </c>
      <c r="N7" s="368">
        <f>'COGS-PRICE-MARGIN_CWS'!$B32</f>
        <v>0.3</v>
      </c>
      <c r="O7" s="96">
        <f>'COGS-PRICE-MARGIN_CWS'!$B84</f>
        <v>0.3</v>
      </c>
      <c r="P7" s="96">
        <f>'COGS-PRICE-MARGIN_CWS'!$B84</f>
        <v>0.3</v>
      </c>
      <c r="Q7" s="96">
        <f>'COGS-PRICE-MARGIN_CWS'!$B84</f>
        <v>0.3</v>
      </c>
      <c r="R7" s="96">
        <f>'COGS-PRICE-MARGIN_CWS'!$B84</f>
        <v>0.3</v>
      </c>
      <c r="S7" s="96">
        <f>'COGS-PRICE-MARGIN_CWS'!$B84</f>
        <v>0.3</v>
      </c>
      <c r="T7" s="96">
        <f>'COGS-PRICE-MARGIN_CWS'!$B84</f>
        <v>0.3</v>
      </c>
      <c r="U7" s="96">
        <f>'COGS-PRICE-MARGIN_CWS'!$B84</f>
        <v>0.3</v>
      </c>
      <c r="V7" s="96">
        <f>'COGS-PRICE-MARGIN_CWS'!$B84</f>
        <v>0.3</v>
      </c>
      <c r="W7" s="96">
        <f>'COGS-PRICE-MARGIN_CWS'!$B84</f>
        <v>0.3</v>
      </c>
      <c r="X7" s="96">
        <f>'COGS-PRICE-MARGIN_CWS'!$B84</f>
        <v>0.3</v>
      </c>
      <c r="Y7" s="96">
        <f>'COGS-PRICE-MARGIN_CWS'!$B84</f>
        <v>0.3</v>
      </c>
      <c r="Z7" s="96">
        <f>'COGS-PRICE-MARGIN_CWS'!$B84</f>
        <v>0.3</v>
      </c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Z8" si="1">P$6-P$9</f>
        <v>18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18</v>
      </c>
      <c r="X8" s="169">
        <f t="shared" si="1"/>
        <v>18</v>
      </c>
      <c r="Y8" s="169">
        <f t="shared" si="1"/>
        <v>18</v>
      </c>
      <c r="Z8" s="169">
        <f t="shared" si="1"/>
        <v>11</v>
      </c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8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8</v>
      </c>
      <c r="X9" s="169">
        <f t="shared" si="3"/>
        <v>8</v>
      </c>
      <c r="Y9" s="169">
        <f t="shared" si="3"/>
        <v>8</v>
      </c>
      <c r="Z9" s="169">
        <f t="shared" si="3"/>
        <v>5</v>
      </c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x14ac:dyDescent="0.15">
      <c r="A12" s="33"/>
      <c r="B12" s="10"/>
      <c r="C12" s="10"/>
      <c r="D12" s="10"/>
      <c r="E12" s="10"/>
      <c r="F12" s="10"/>
      <c r="G12" s="10"/>
    </row>
    <row r="13" spans="1:63" s="169" customFormat="1" x14ac:dyDescent="0.15">
      <c r="A13" s="316" t="s">
        <v>215</v>
      </c>
      <c r="C13" s="169">
        <f>C$8</f>
        <v>0</v>
      </c>
      <c r="D13" s="169">
        <f t="shared" ref="D13:N13" si="4">D$8</f>
        <v>0</v>
      </c>
      <c r="E13" s="169">
        <f t="shared" si="4"/>
        <v>0</v>
      </c>
      <c r="F13" s="169">
        <f t="shared" si="4"/>
        <v>5</v>
      </c>
      <c r="G13" s="169">
        <f t="shared" si="4"/>
        <v>6</v>
      </c>
      <c r="H13" s="169">
        <f t="shared" si="4"/>
        <v>7</v>
      </c>
      <c r="I13" s="169">
        <f t="shared" si="4"/>
        <v>5</v>
      </c>
      <c r="J13" s="169">
        <f t="shared" si="4"/>
        <v>6</v>
      </c>
      <c r="K13" s="169">
        <f t="shared" si="4"/>
        <v>4</v>
      </c>
      <c r="L13" s="169">
        <f t="shared" si="4"/>
        <v>4</v>
      </c>
      <c r="M13" s="169">
        <f t="shared" si="4"/>
        <v>4</v>
      </c>
      <c r="N13" s="169">
        <f t="shared" si="4"/>
        <v>2</v>
      </c>
      <c r="O13" s="169">
        <f>'REV-SALES-FCAST_CWS'!C42</f>
        <v>16</v>
      </c>
      <c r="P13" s="169">
        <f>'REV-SALES-FCAST_CWS'!D42</f>
        <v>26</v>
      </c>
      <c r="Q13" s="169">
        <f>'REV-SALES-FCAST_CWS'!E42</f>
        <v>29</v>
      </c>
      <c r="R13" s="169">
        <f>'REV-SALES-FCAST_CWS'!F42</f>
        <v>29</v>
      </c>
      <c r="S13" s="169">
        <f>'REV-SALES-FCAST_CWS'!G42</f>
        <v>32</v>
      </c>
      <c r="T13" s="169">
        <f>'REV-SALES-FCAST_CWS'!H42</f>
        <v>35</v>
      </c>
      <c r="U13" s="169">
        <f>'REV-SALES-FCAST_CWS'!I42</f>
        <v>29</v>
      </c>
      <c r="V13" s="169">
        <f>'REV-SALES-FCAST_CWS'!J42</f>
        <v>32</v>
      </c>
      <c r="W13" s="169">
        <f>'REV-SALES-FCAST_CWS'!K42</f>
        <v>26</v>
      </c>
      <c r="X13" s="169">
        <f>'REV-SALES-FCAST_CWS'!L42</f>
        <v>26</v>
      </c>
      <c r="Y13" s="169">
        <f>'REV-SALES-FCAST_CWS'!M42</f>
        <v>26</v>
      </c>
      <c r="Z13" s="169">
        <f>'REV-SALES-FCAST_CWS'!N42</f>
        <v>16</v>
      </c>
      <c r="AA13" s="169">
        <f>'REV-SALES-FCAST_CWS'!C46</f>
        <v>29</v>
      </c>
      <c r="AB13" s="169">
        <f>'REV-SALES-FCAST_CWS'!D46</f>
        <v>47</v>
      </c>
      <c r="AC13" s="169">
        <f>'REV-SALES-FCAST_CWS'!E46</f>
        <v>53</v>
      </c>
      <c r="AD13" s="169">
        <f>'REV-SALES-FCAST_CWS'!F46</f>
        <v>53</v>
      </c>
      <c r="AE13" s="169">
        <f>'REV-SALES-FCAST_CWS'!G46</f>
        <v>58</v>
      </c>
      <c r="AF13" s="169">
        <f>'REV-SALES-FCAST_CWS'!H46</f>
        <v>64</v>
      </c>
      <c r="AG13" s="169">
        <f>'REV-SALES-FCAST_CWS'!I46</f>
        <v>53</v>
      </c>
      <c r="AH13" s="169">
        <f>'REV-SALES-FCAST_CWS'!J46</f>
        <v>58</v>
      </c>
      <c r="AI13" s="169">
        <f>'REV-SALES-FCAST_CWS'!K46</f>
        <v>47</v>
      </c>
      <c r="AJ13" s="169">
        <f>'REV-SALES-FCAST_CWS'!L46</f>
        <v>47</v>
      </c>
      <c r="AK13" s="169">
        <f>'REV-SALES-FCAST_CWS'!M46</f>
        <v>47</v>
      </c>
      <c r="AL13" s="169">
        <f>'REV-SALES-FCAST_CWS'!N46</f>
        <v>29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7">
        <f>SUM(C13:BJ13)</f>
        <v>2231</v>
      </c>
    </row>
    <row r="14" spans="1:63" x14ac:dyDescent="0.15">
      <c r="A14" s="47" t="s">
        <v>322</v>
      </c>
      <c r="C14" s="12">
        <f>'COGS-PRICE-MARGIN_CWS'!$B4*C13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'COGS-PRICE-MARGIN_CWS'!$B56*O13</f>
        <v>288000</v>
      </c>
      <c r="P14" s="97">
        <f>'COGS-PRICE-MARGIN_CWS'!$B56*P13</f>
        <v>468000</v>
      </c>
      <c r="Q14" s="97">
        <f>'COGS-PRICE-MARGIN_CWS'!$B56*Q13</f>
        <v>522000</v>
      </c>
      <c r="R14" s="97">
        <f>'COGS-PRICE-MARGIN_CWS'!$B56*R13</f>
        <v>522000</v>
      </c>
      <c r="S14" s="97">
        <f>'COGS-PRICE-MARGIN_CWS'!$B56*S13</f>
        <v>576000</v>
      </c>
      <c r="T14" s="97">
        <f>'COGS-PRICE-MARGIN_CWS'!$B56*T13</f>
        <v>630000</v>
      </c>
      <c r="U14" s="97">
        <f>'COGS-PRICE-MARGIN_CWS'!$B56*U13</f>
        <v>522000</v>
      </c>
      <c r="V14" s="97">
        <f>'COGS-PRICE-MARGIN_CWS'!$B56*V13</f>
        <v>576000</v>
      </c>
      <c r="W14" s="97">
        <f>'COGS-PRICE-MARGIN_CWS'!$B56*W13</f>
        <v>468000</v>
      </c>
      <c r="X14" s="97">
        <f>'COGS-PRICE-MARGIN_CWS'!$B56*X13</f>
        <v>468000</v>
      </c>
      <c r="Y14" s="97">
        <f>'COGS-PRICE-MARGIN_CWS'!$B56*Y13</f>
        <v>468000</v>
      </c>
      <c r="Z14" s="97">
        <f>'COGS-PRICE-MARGIN_CWS'!$B56*Z13</f>
        <v>288000</v>
      </c>
      <c r="AA14" s="97">
        <f>'COGS-PRICE-MARGIN_CWS'!$B77*AA13</f>
        <v>594500</v>
      </c>
      <c r="AB14" s="97">
        <f>'COGS-PRICE-MARGIN_CWS'!$B77*AB13</f>
        <v>963500</v>
      </c>
      <c r="AC14" s="97">
        <f>'COGS-PRICE-MARGIN_CWS'!$B77*AC13</f>
        <v>1086500</v>
      </c>
      <c r="AD14" s="97">
        <f>'COGS-PRICE-MARGIN_CWS'!$B77*AD13</f>
        <v>1086500</v>
      </c>
      <c r="AE14" s="97">
        <f>'COGS-PRICE-MARGIN_CWS'!$B77*AE13</f>
        <v>1189000</v>
      </c>
      <c r="AF14" s="97">
        <f>'COGS-PRICE-MARGIN_CWS'!$B77*AF13</f>
        <v>1312000</v>
      </c>
      <c r="AG14" s="97">
        <f>'COGS-PRICE-MARGIN_CWS'!$B77*AG13</f>
        <v>1086500</v>
      </c>
      <c r="AH14" s="97">
        <f>'COGS-PRICE-MARGIN_CWS'!$B77*AH13</f>
        <v>1189000</v>
      </c>
      <c r="AI14" s="97">
        <f>'COGS-PRICE-MARGIN_CWS'!$B77*AI13</f>
        <v>963500</v>
      </c>
      <c r="AJ14" s="97">
        <f>'COGS-PRICE-MARGIN_CWS'!$B77*AJ13</f>
        <v>963500</v>
      </c>
      <c r="AK14" s="97">
        <f>'COGS-PRICE-MARGIN_CWS'!$B77*AK13</f>
        <v>963500</v>
      </c>
      <c r="AL14" s="97">
        <f>'COGS-PRICE-MARGIN_CWS'!$B77*AL13</f>
        <v>594500</v>
      </c>
      <c r="AM14" s="97" t="e">
        <f>'COGS-PRICE-MARGIN_CWS'!$B98*AM13</f>
        <v>#VALUE!</v>
      </c>
      <c r="AN14" s="97" t="e">
        <f>'COGS-PRICE-MARGIN_CWS'!$B98*AN13</f>
        <v>#VALUE!</v>
      </c>
      <c r="AO14" s="97" t="e">
        <f>'COGS-PRICE-MARGIN_CWS'!$B98*AO13</f>
        <v>#VALUE!</v>
      </c>
      <c r="AP14" s="97" t="e">
        <f>'COGS-PRICE-MARGIN_CWS'!$B98*AP13</f>
        <v>#VALUE!</v>
      </c>
      <c r="AQ14" s="97" t="e">
        <f>'COGS-PRICE-MARGIN_CWS'!$B98*AQ13</f>
        <v>#VALUE!</v>
      </c>
      <c r="AR14" s="97" t="e">
        <f>'COGS-PRICE-MARGIN_CWS'!$B98*AR13</f>
        <v>#VALUE!</v>
      </c>
      <c r="AS14" s="97" t="e">
        <f>'COGS-PRICE-MARGIN_CWS'!$B98*AS13</f>
        <v>#VALUE!</v>
      </c>
      <c r="AT14" s="97" t="e">
        <f>'COGS-PRICE-MARGIN_CWS'!$B98*AT13</f>
        <v>#VALUE!</v>
      </c>
      <c r="AU14" s="97" t="e">
        <f>'COGS-PRICE-MARGIN_CWS'!$B98*AU13</f>
        <v>#VALUE!</v>
      </c>
      <c r="AV14" s="97" t="e">
        <f>'COGS-PRICE-MARGIN_CWS'!$B98*AV13</f>
        <v>#VALUE!</v>
      </c>
      <c r="AW14" s="97" t="e">
        <f>'COGS-PRICE-MARGIN_CWS'!$B98*AW13</f>
        <v>#VALUE!</v>
      </c>
      <c r="AX14" s="97" t="e">
        <f>'COGS-PRICE-MARGIN_CWS'!$B98*AX13</f>
        <v>#VALUE!</v>
      </c>
      <c r="AY14" s="97">
        <f>'COGS-PRICE-MARGIN_CWS'!$B119*AY13</f>
        <v>239250</v>
      </c>
      <c r="AZ14" s="97">
        <f>'COGS-PRICE-MARGIN_CWS'!$B119*AZ13</f>
        <v>384250</v>
      </c>
      <c r="BA14" s="97">
        <f>'COGS-PRICE-MARGIN_CWS'!$B119*BA13</f>
        <v>427750</v>
      </c>
      <c r="BB14" s="97">
        <f>'COGS-PRICE-MARGIN_CWS'!$B119*BB13</f>
        <v>427750</v>
      </c>
      <c r="BC14" s="97">
        <f>'COGS-PRICE-MARGIN_CWS'!$B119*BC13</f>
        <v>478500</v>
      </c>
      <c r="BD14" s="97">
        <f>'COGS-PRICE-MARGIN_CWS'!$B119*BD13</f>
        <v>522000</v>
      </c>
      <c r="BE14" s="97">
        <f>'COGS-PRICE-MARGIN_CWS'!$B119*BE13</f>
        <v>427750</v>
      </c>
      <c r="BF14" s="97">
        <f>'COGS-PRICE-MARGIN_CWS'!$B119*BF13</f>
        <v>478500</v>
      </c>
      <c r="BG14" s="97">
        <f>'COGS-PRICE-MARGIN_CWS'!$B119*BG13</f>
        <v>384250</v>
      </c>
      <c r="BH14" s="97">
        <f>'COGS-PRICE-MARGIN_CWS'!$B119*BH13</f>
        <v>384250</v>
      </c>
      <c r="BI14" s="97">
        <f>'COGS-PRICE-MARGIN_CWS'!$B119*BI13</f>
        <v>384250</v>
      </c>
      <c r="BJ14" s="97">
        <f>'COGS-PRICE-MARGIN_CWS'!$B119*BJ13</f>
        <v>239250</v>
      </c>
      <c r="BK14" s="118" t="e">
        <f>SUM(C14:BJ14)</f>
        <v>#VALUE!</v>
      </c>
    </row>
    <row r="15" spans="1:63" x14ac:dyDescent="0.15">
      <c r="A15" s="47" t="s">
        <v>351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'COGS-PRICE-MARGIN_CWS'!$C56</f>
        <v>0</v>
      </c>
      <c r="P15" s="98">
        <f>'COGS-PRICE-MARGIN_CWS'!$C56</f>
        <v>0</v>
      </c>
      <c r="Q15" s="98">
        <f>'COGS-PRICE-MARGIN_CWS'!$C56</f>
        <v>0</v>
      </c>
      <c r="R15" s="98">
        <f>'COGS-PRICE-MARGIN_CWS'!$C56</f>
        <v>0</v>
      </c>
      <c r="S15" s="98">
        <f>'COGS-PRICE-MARGIN_CWS'!$C56</f>
        <v>0</v>
      </c>
      <c r="T15" s="98">
        <f>'COGS-PRICE-MARGIN_CWS'!$C56</f>
        <v>0</v>
      </c>
      <c r="U15" s="98">
        <f>'COGS-PRICE-MARGIN_CWS'!$C56</f>
        <v>0</v>
      </c>
      <c r="V15" s="98">
        <f>'COGS-PRICE-MARGIN_CWS'!$C56</f>
        <v>0</v>
      </c>
      <c r="W15" s="98">
        <f>'COGS-PRICE-MARGIN_CWS'!$C56</f>
        <v>0</v>
      </c>
      <c r="X15" s="98">
        <f>'COGS-PRICE-MARGIN_CWS'!$C56</f>
        <v>0</v>
      </c>
      <c r="Y15" s="98">
        <f>'COGS-PRICE-MARGIN_CWS'!$C56</f>
        <v>0</v>
      </c>
      <c r="Z15" s="98">
        <f>'COGS-PRICE-MARGIN_CWS'!$C56</f>
        <v>0</v>
      </c>
      <c r="AA15" s="98">
        <f>'COGS-PRICE-MARGIN_CWS'!$C77</f>
        <v>0</v>
      </c>
      <c r="AB15" s="98">
        <f>'COGS-PRICE-MARGIN_CWS'!$C77</f>
        <v>0</v>
      </c>
      <c r="AC15" s="98">
        <f>'COGS-PRICE-MARGIN_CWS'!$C77</f>
        <v>0</v>
      </c>
      <c r="AD15" s="98">
        <f>'COGS-PRICE-MARGIN_CWS'!$C77</f>
        <v>0</v>
      </c>
      <c r="AE15" s="98">
        <f>'COGS-PRICE-MARGIN_CWS'!$C77</f>
        <v>0</v>
      </c>
      <c r="AF15" s="98">
        <f>'COGS-PRICE-MARGIN_CWS'!$C77</f>
        <v>0</v>
      </c>
      <c r="AG15" s="98">
        <f>'COGS-PRICE-MARGIN_CWS'!$C77</f>
        <v>0</v>
      </c>
      <c r="AH15" s="98">
        <f>'COGS-PRICE-MARGIN_CWS'!$C77</f>
        <v>0</v>
      </c>
      <c r="AI15" s="98">
        <f>'COGS-PRICE-MARGIN_CWS'!$C77</f>
        <v>0</v>
      </c>
      <c r="AJ15" s="98">
        <f>'COGS-PRICE-MARGIN_CWS'!$C77</f>
        <v>0</v>
      </c>
      <c r="AK15" s="98">
        <f>'COGS-PRICE-MARGIN_CWS'!$C77</f>
        <v>0</v>
      </c>
      <c r="AL15" s="98">
        <f>'COGS-PRICE-MARGIN_CWS'!$C77</f>
        <v>0</v>
      </c>
      <c r="AM15" s="98">
        <f>'COGS-PRICE-MARGIN_CWS'!$C98</f>
        <v>0</v>
      </c>
      <c r="AN15" s="98">
        <f>'COGS-PRICE-MARGIN_CWS'!$C98</f>
        <v>0</v>
      </c>
      <c r="AO15" s="98">
        <f>'COGS-PRICE-MARGIN_CWS'!$C98</f>
        <v>0</v>
      </c>
      <c r="AP15" s="98">
        <f>'COGS-PRICE-MARGIN_CWS'!$C98</f>
        <v>0</v>
      </c>
      <c r="AQ15" s="98">
        <f>'COGS-PRICE-MARGIN_CWS'!$C98</f>
        <v>0</v>
      </c>
      <c r="AR15" s="98">
        <f>'COGS-PRICE-MARGIN_CWS'!$C98</f>
        <v>0</v>
      </c>
      <c r="AS15" s="98">
        <f>'COGS-PRICE-MARGIN_CWS'!$C98</f>
        <v>0</v>
      </c>
      <c r="AT15" s="98">
        <f>'COGS-PRICE-MARGIN_CWS'!$C98</f>
        <v>0</v>
      </c>
      <c r="AU15" s="98">
        <f>'COGS-PRICE-MARGIN_CWS'!$C98</f>
        <v>0</v>
      </c>
      <c r="AV15" s="98">
        <f>'COGS-PRICE-MARGIN_CWS'!$C98</f>
        <v>0</v>
      </c>
      <c r="AW15" s="98">
        <f>'COGS-PRICE-MARGIN_CWS'!$C98</f>
        <v>0</v>
      </c>
      <c r="AX15" s="98">
        <f>'COGS-PRICE-MARGIN_CWS'!$C98</f>
        <v>0</v>
      </c>
      <c r="AY15" s="98">
        <f>'COGS-PRICE-MARGIN_CWS'!$C119</f>
        <v>0.1</v>
      </c>
      <c r="AZ15" s="98">
        <f>'COGS-PRICE-MARGIN_CWS'!$C119</f>
        <v>0.1</v>
      </c>
      <c r="BA15" s="98">
        <f>'COGS-PRICE-MARGIN_CWS'!$C119</f>
        <v>0.1</v>
      </c>
      <c r="BB15" s="98">
        <f>'COGS-PRICE-MARGIN_CWS'!$C119</f>
        <v>0.1</v>
      </c>
      <c r="BC15" s="98">
        <f>'COGS-PRICE-MARGIN_CWS'!$C119</f>
        <v>0.1</v>
      </c>
      <c r="BD15" s="98">
        <f>'COGS-PRICE-MARGIN_CWS'!$C119</f>
        <v>0.1</v>
      </c>
      <c r="BE15" s="98">
        <f>'COGS-PRICE-MARGIN_CWS'!$C119</f>
        <v>0.1</v>
      </c>
      <c r="BF15" s="98">
        <f>'COGS-PRICE-MARGIN_CWS'!$C119</f>
        <v>0.1</v>
      </c>
      <c r="BG15" s="98">
        <f>'COGS-PRICE-MARGIN_CWS'!$C119</f>
        <v>0.1</v>
      </c>
      <c r="BH15" s="98">
        <f>'COGS-PRICE-MARGIN_CWS'!$C119</f>
        <v>0.1</v>
      </c>
      <c r="BI15" s="98">
        <f>'COGS-PRICE-MARGIN_CWS'!$C119</f>
        <v>0.1</v>
      </c>
      <c r="BJ15" s="98">
        <f>'COGS-PRICE-MARGIN_CWS'!$C119</f>
        <v>0.1</v>
      </c>
      <c r="BK15" s="35">
        <f>COLUMNS(C15:BJ15)</f>
        <v>60</v>
      </c>
    </row>
    <row r="16" spans="1:63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x14ac:dyDescent="0.15">
      <c r="A17" s="16" t="s">
        <v>353</v>
      </c>
      <c r="C17" s="187">
        <f t="shared" ref="C17:AH17" si="5">C14*(1-C15)</f>
        <v>0</v>
      </c>
      <c r="D17" s="187">
        <f t="shared" si="5"/>
        <v>0</v>
      </c>
      <c r="E17" s="187">
        <f t="shared" si="5"/>
        <v>0</v>
      </c>
      <c r="F17" s="99">
        <f t="shared" si="5"/>
        <v>81900</v>
      </c>
      <c r="G17" s="99">
        <f t="shared" si="5"/>
        <v>98280</v>
      </c>
      <c r="H17" s="99">
        <f t="shared" si="5"/>
        <v>114660</v>
      </c>
      <c r="I17" s="99">
        <f t="shared" si="5"/>
        <v>81900</v>
      </c>
      <c r="J17" s="99">
        <f t="shared" si="5"/>
        <v>98280</v>
      </c>
      <c r="K17" s="99">
        <f t="shared" si="5"/>
        <v>65520</v>
      </c>
      <c r="L17" s="99">
        <f t="shared" si="5"/>
        <v>65520</v>
      </c>
      <c r="M17" s="99">
        <f t="shared" si="5"/>
        <v>65520</v>
      </c>
      <c r="N17" s="99">
        <f t="shared" si="5"/>
        <v>32760</v>
      </c>
      <c r="O17" s="99">
        <f t="shared" si="5"/>
        <v>288000</v>
      </c>
      <c r="P17" s="99">
        <f t="shared" si="5"/>
        <v>468000</v>
      </c>
      <c r="Q17" s="99">
        <f t="shared" si="5"/>
        <v>522000</v>
      </c>
      <c r="R17" s="99">
        <f t="shared" si="5"/>
        <v>522000</v>
      </c>
      <c r="S17" s="99">
        <f t="shared" si="5"/>
        <v>576000</v>
      </c>
      <c r="T17" s="99">
        <f t="shared" si="5"/>
        <v>630000</v>
      </c>
      <c r="U17" s="99">
        <f t="shared" si="5"/>
        <v>522000</v>
      </c>
      <c r="V17" s="99">
        <f t="shared" si="5"/>
        <v>576000</v>
      </c>
      <c r="W17" s="99">
        <f t="shared" si="5"/>
        <v>468000</v>
      </c>
      <c r="X17" s="99">
        <f t="shared" si="5"/>
        <v>468000</v>
      </c>
      <c r="Y17" s="99">
        <f t="shared" si="5"/>
        <v>468000</v>
      </c>
      <c r="Z17" s="99">
        <f t="shared" si="5"/>
        <v>288000</v>
      </c>
      <c r="AA17" s="99">
        <f t="shared" si="5"/>
        <v>594500</v>
      </c>
      <c r="AB17" s="99">
        <f t="shared" si="5"/>
        <v>963500</v>
      </c>
      <c r="AC17" s="99">
        <f t="shared" si="5"/>
        <v>1086500</v>
      </c>
      <c r="AD17" s="99">
        <f t="shared" si="5"/>
        <v>1086500</v>
      </c>
      <c r="AE17" s="99">
        <f t="shared" si="5"/>
        <v>1189000</v>
      </c>
      <c r="AF17" s="99">
        <f t="shared" si="5"/>
        <v>1312000</v>
      </c>
      <c r="AG17" s="99">
        <f t="shared" si="5"/>
        <v>1086500</v>
      </c>
      <c r="AH17" s="99">
        <f t="shared" si="5"/>
        <v>1189000</v>
      </c>
      <c r="AI17" s="99">
        <f t="shared" ref="AI17:BJ17" si="6">AI14*(1-AI15)</f>
        <v>963500</v>
      </c>
      <c r="AJ17" s="99">
        <f t="shared" si="6"/>
        <v>963500</v>
      </c>
      <c r="AK17" s="99">
        <f t="shared" si="6"/>
        <v>963500</v>
      </c>
      <c r="AL17" s="99">
        <f t="shared" si="6"/>
        <v>594500</v>
      </c>
      <c r="AM17" s="99" t="e">
        <f t="shared" si="6"/>
        <v>#VALUE!</v>
      </c>
      <c r="AN17" s="99" t="e">
        <f t="shared" si="6"/>
        <v>#VALUE!</v>
      </c>
      <c r="AO17" s="99" t="e">
        <f t="shared" si="6"/>
        <v>#VALUE!</v>
      </c>
      <c r="AP17" s="99" t="e">
        <f t="shared" si="6"/>
        <v>#VALUE!</v>
      </c>
      <c r="AQ17" s="99" t="e">
        <f t="shared" si="6"/>
        <v>#VALUE!</v>
      </c>
      <c r="AR17" s="99" t="e">
        <f t="shared" si="6"/>
        <v>#VALUE!</v>
      </c>
      <c r="AS17" s="99" t="e">
        <f t="shared" si="6"/>
        <v>#VALUE!</v>
      </c>
      <c r="AT17" s="99" t="e">
        <f t="shared" si="6"/>
        <v>#VALUE!</v>
      </c>
      <c r="AU17" s="99" t="e">
        <f t="shared" si="6"/>
        <v>#VALUE!</v>
      </c>
      <c r="AV17" s="99" t="e">
        <f t="shared" si="6"/>
        <v>#VALUE!</v>
      </c>
      <c r="AW17" s="99" t="e">
        <f t="shared" si="6"/>
        <v>#VALUE!</v>
      </c>
      <c r="AX17" s="99" t="e">
        <f t="shared" si="6"/>
        <v>#VALUE!</v>
      </c>
      <c r="AY17" s="99">
        <f t="shared" si="6"/>
        <v>215325</v>
      </c>
      <c r="AZ17" s="99">
        <f t="shared" si="6"/>
        <v>345825</v>
      </c>
      <c r="BA17" s="99">
        <f t="shared" si="6"/>
        <v>384975</v>
      </c>
      <c r="BB17" s="99">
        <f t="shared" si="6"/>
        <v>384975</v>
      </c>
      <c r="BC17" s="99">
        <f t="shared" si="6"/>
        <v>430650</v>
      </c>
      <c r="BD17" s="99">
        <f t="shared" si="6"/>
        <v>469800</v>
      </c>
      <c r="BE17" s="99">
        <f t="shared" si="6"/>
        <v>384975</v>
      </c>
      <c r="BF17" s="99">
        <f t="shared" si="6"/>
        <v>430650</v>
      </c>
      <c r="BG17" s="99">
        <f t="shared" si="6"/>
        <v>345825</v>
      </c>
      <c r="BH17" s="99">
        <f t="shared" si="6"/>
        <v>345825</v>
      </c>
      <c r="BI17" s="99">
        <f t="shared" si="6"/>
        <v>345825</v>
      </c>
      <c r="BJ17" s="99">
        <f t="shared" si="6"/>
        <v>215325</v>
      </c>
      <c r="BK17" s="118" t="e">
        <f>SUM(C17:BJ17)</f>
        <v>#VALUE!</v>
      </c>
    </row>
    <row r="18" spans="1:63" x14ac:dyDescent="0.15">
      <c r="A18" s="33"/>
    </row>
    <row r="19" spans="1:63" x14ac:dyDescent="0.15">
      <c r="A19" s="16" t="s">
        <v>312</v>
      </c>
    </row>
    <row r="20" spans="1:63" x14ac:dyDescent="0.15">
      <c r="A20" s="16"/>
    </row>
    <row r="21" spans="1:63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'COGS-PRICE-MARGIN_CWS'!$E56*O13</f>
        <v>192000</v>
      </c>
      <c r="P21" s="97">
        <f>'COGS-PRICE-MARGIN_CWS'!$E56*P13</f>
        <v>312000</v>
      </c>
      <c r="Q21" s="97">
        <f>'COGS-PRICE-MARGIN_CWS'!$E56*Q13</f>
        <v>348000</v>
      </c>
      <c r="R21" s="97">
        <f>'COGS-PRICE-MARGIN_CWS'!$E56*R13</f>
        <v>348000</v>
      </c>
      <c r="S21" s="97">
        <f>'COGS-PRICE-MARGIN_CWS'!$E56*S13</f>
        <v>384000</v>
      </c>
      <c r="T21" s="97">
        <f>'COGS-PRICE-MARGIN_CWS'!$E56*T13</f>
        <v>420000</v>
      </c>
      <c r="U21" s="97">
        <f>'COGS-PRICE-MARGIN_CWS'!$E56*U13</f>
        <v>348000</v>
      </c>
      <c r="V21" s="97">
        <f>'COGS-PRICE-MARGIN_CWS'!$E56*V13</f>
        <v>384000</v>
      </c>
      <c r="W21" s="97">
        <f>'COGS-PRICE-MARGIN_CWS'!$E56*W13</f>
        <v>312000</v>
      </c>
      <c r="X21" s="97">
        <f>'COGS-PRICE-MARGIN_CWS'!$E56*X13</f>
        <v>312000</v>
      </c>
      <c r="Y21" s="97">
        <f>'COGS-PRICE-MARGIN_CWS'!$E56*Y13</f>
        <v>312000</v>
      </c>
      <c r="Z21" s="97">
        <f>'COGS-PRICE-MARGIN_CWS'!$E56*Z13</f>
        <v>192000</v>
      </c>
      <c r="AA21" s="97">
        <f>'COGS-PRICE-MARGIN_CWS'!$E77*AA13</f>
        <v>397300</v>
      </c>
      <c r="AB21" s="97">
        <f>'COGS-PRICE-MARGIN_CWS'!$E77*AB13</f>
        <v>643900</v>
      </c>
      <c r="AC21" s="97">
        <f>'COGS-PRICE-MARGIN_CWS'!$E77*AC13</f>
        <v>726100</v>
      </c>
      <c r="AD21" s="97">
        <f>'COGS-PRICE-MARGIN_CWS'!$E77*AD13</f>
        <v>726100</v>
      </c>
      <c r="AE21" s="97">
        <f>'COGS-PRICE-MARGIN_CWS'!$E77*AE13</f>
        <v>794600</v>
      </c>
      <c r="AF21" s="97">
        <f>'COGS-PRICE-MARGIN_CWS'!$E77*AF13</f>
        <v>876800</v>
      </c>
      <c r="AG21" s="97">
        <f>'COGS-PRICE-MARGIN_CWS'!$E77*AG13</f>
        <v>726100</v>
      </c>
      <c r="AH21" s="97">
        <f>'COGS-PRICE-MARGIN_CWS'!$E77*AH13</f>
        <v>794600</v>
      </c>
      <c r="AI21" s="97">
        <f>'COGS-PRICE-MARGIN_CWS'!$E77*AI13</f>
        <v>643900</v>
      </c>
      <c r="AJ21" s="97">
        <f>'COGS-PRICE-MARGIN_CWS'!$E77*AJ13</f>
        <v>643900</v>
      </c>
      <c r="AK21" s="97">
        <f>'COGS-PRICE-MARGIN_CWS'!$E77*AK13</f>
        <v>643900</v>
      </c>
      <c r="AL21" s="97">
        <f>'COGS-PRICE-MARGIN_CWS'!$E77*AL13</f>
        <v>397300</v>
      </c>
      <c r="AM21" s="97">
        <f>'COGS-PRICE-MARGIN_CWS'!$E98*AM13</f>
        <v>6200</v>
      </c>
      <c r="AN21" s="97">
        <f>'COGS-PRICE-MARGIN_CWS'!$E98*AN13</f>
        <v>10000</v>
      </c>
      <c r="AO21" s="97">
        <f>'COGS-PRICE-MARGIN_CWS'!$E98*AO13</f>
        <v>11200</v>
      </c>
      <c r="AP21" s="97">
        <f>'COGS-PRICE-MARGIN_CWS'!$E98*AP13</f>
        <v>11200</v>
      </c>
      <c r="AQ21" s="97">
        <f>'COGS-PRICE-MARGIN_CWS'!$E98*AQ13</f>
        <v>12400</v>
      </c>
      <c r="AR21" s="97">
        <f>'COGS-PRICE-MARGIN_CWS'!$E98*AR13</f>
        <v>13600</v>
      </c>
      <c r="AS21" s="97">
        <f>'COGS-PRICE-MARGIN_CWS'!$E98*AS13</f>
        <v>11200</v>
      </c>
      <c r="AT21" s="97">
        <f>'COGS-PRICE-MARGIN_CWS'!$E98*AT13</f>
        <v>12400</v>
      </c>
      <c r="AU21" s="97">
        <f>'COGS-PRICE-MARGIN_CWS'!$E98*AU13</f>
        <v>10000</v>
      </c>
      <c r="AV21" s="97">
        <f>'COGS-PRICE-MARGIN_CWS'!$E98*AV13</f>
        <v>10000</v>
      </c>
      <c r="AW21" s="97">
        <f>'COGS-PRICE-MARGIN_CWS'!$E98*AW13</f>
        <v>10000</v>
      </c>
      <c r="AX21" s="97">
        <f>'COGS-PRICE-MARGIN_CWS'!$E98*AX13</f>
        <v>6200</v>
      </c>
      <c r="AY21" s="97">
        <f>'COGS-PRICE-MARGIN_CWS'!$E119*AY13</f>
        <v>5940</v>
      </c>
      <c r="AZ21" s="97">
        <f>'COGS-PRICE-MARGIN_CWS'!$E119*AZ13</f>
        <v>9540</v>
      </c>
      <c r="BA21" s="97">
        <f>'COGS-PRICE-MARGIN_CWS'!$E119*BA13</f>
        <v>10620</v>
      </c>
      <c r="BB21" s="97">
        <f>'COGS-PRICE-MARGIN_CWS'!$E119*BB13</f>
        <v>10620</v>
      </c>
      <c r="BC21" s="97">
        <f>'COGS-PRICE-MARGIN_CWS'!$E119*BC13</f>
        <v>11880</v>
      </c>
      <c r="BD21" s="97">
        <f>'COGS-PRICE-MARGIN_CWS'!$E119*BD13</f>
        <v>12960</v>
      </c>
      <c r="BE21" s="97">
        <f>'COGS-PRICE-MARGIN_CWS'!$E119*BE13</f>
        <v>10620</v>
      </c>
      <c r="BF21" s="97">
        <f>'COGS-PRICE-MARGIN_CWS'!$E119*BF13</f>
        <v>11880</v>
      </c>
      <c r="BG21" s="97">
        <f>'COGS-PRICE-MARGIN_CWS'!$E119*BG13</f>
        <v>9540</v>
      </c>
      <c r="BH21" s="97">
        <f>'COGS-PRICE-MARGIN_CWS'!$E119*BH13</f>
        <v>9540</v>
      </c>
      <c r="BI21" s="97">
        <f>'COGS-PRICE-MARGIN_CWS'!$E119*BI13</f>
        <v>9540</v>
      </c>
      <c r="BJ21" s="97">
        <f>'COGS-PRICE-MARGIN_CWS'!$E119*BJ13</f>
        <v>5940</v>
      </c>
      <c r="BK21" s="118">
        <f>SUM(C21:BJ21)</f>
        <v>12637520</v>
      </c>
    </row>
    <row r="22" spans="1:63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'COGS-PRICE-MARGIN_CWS'!$E57*O13</f>
        <v>8000</v>
      </c>
      <c r="P22" s="97">
        <f>'COGS-PRICE-MARGIN_CWS'!$E57*P13</f>
        <v>13000</v>
      </c>
      <c r="Q22" s="97">
        <f>'COGS-PRICE-MARGIN_CWS'!$E57*Q13</f>
        <v>14500</v>
      </c>
      <c r="R22" s="97">
        <f>'COGS-PRICE-MARGIN_CWS'!$E57*R13</f>
        <v>14500</v>
      </c>
      <c r="S22" s="97">
        <f>'COGS-PRICE-MARGIN_CWS'!$E57*S13</f>
        <v>16000</v>
      </c>
      <c r="T22" s="97">
        <f>'COGS-PRICE-MARGIN_CWS'!$E57*T13</f>
        <v>17500</v>
      </c>
      <c r="U22" s="97">
        <f>'COGS-PRICE-MARGIN_CWS'!$E57*U13</f>
        <v>14500</v>
      </c>
      <c r="V22" s="97">
        <f>'COGS-PRICE-MARGIN_CWS'!$E57*V13</f>
        <v>16000</v>
      </c>
      <c r="W22" s="97">
        <f>'COGS-PRICE-MARGIN_CWS'!$E57*W13</f>
        <v>13000</v>
      </c>
      <c r="X22" s="97">
        <f>'COGS-PRICE-MARGIN_CWS'!$E57*X13</f>
        <v>13000</v>
      </c>
      <c r="Y22" s="97">
        <f>'COGS-PRICE-MARGIN_CWS'!$E57*Y13</f>
        <v>13000</v>
      </c>
      <c r="Z22" s="97">
        <f>'COGS-PRICE-MARGIN_CWS'!$E57*Z13</f>
        <v>8000</v>
      </c>
      <c r="AA22" s="97">
        <f>'COGS-PRICE-MARGIN_CWS'!$E78*AA13</f>
        <v>0</v>
      </c>
      <c r="AB22" s="97">
        <f>'COGS-PRICE-MARGIN_CWS'!$E78*AB13</f>
        <v>0</v>
      </c>
      <c r="AC22" s="97">
        <f>'COGS-PRICE-MARGIN_CWS'!$E78*AC13</f>
        <v>0</v>
      </c>
      <c r="AD22" s="97">
        <f>'COGS-PRICE-MARGIN_CWS'!$E78*AD13</f>
        <v>0</v>
      </c>
      <c r="AE22" s="97">
        <f>'COGS-PRICE-MARGIN_CWS'!$E78*AE13</f>
        <v>0</v>
      </c>
      <c r="AF22" s="97">
        <f>'COGS-PRICE-MARGIN_CWS'!$E78*AF13</f>
        <v>0</v>
      </c>
      <c r="AG22" s="97">
        <f>'COGS-PRICE-MARGIN_CWS'!$E78*AG13</f>
        <v>0</v>
      </c>
      <c r="AH22" s="97">
        <f>'COGS-PRICE-MARGIN_CWS'!$E78*AH13</f>
        <v>0</v>
      </c>
      <c r="AI22" s="97">
        <f>'COGS-PRICE-MARGIN_CWS'!$E78*AI13</f>
        <v>0</v>
      </c>
      <c r="AJ22" s="97">
        <f>'COGS-PRICE-MARGIN_CWS'!$E78*AJ13</f>
        <v>0</v>
      </c>
      <c r="AK22" s="97">
        <f>'COGS-PRICE-MARGIN_CWS'!$E78*AK13</f>
        <v>0</v>
      </c>
      <c r="AL22" s="97">
        <f>'COGS-PRICE-MARGIN_CWS'!$E78*AL13</f>
        <v>0</v>
      </c>
      <c r="AM22" s="97">
        <f>'COGS-PRICE-MARGIN_CWS'!$E99*AM13</f>
        <v>0</v>
      </c>
      <c r="AN22" s="97">
        <f>'COGS-PRICE-MARGIN_CWS'!$E99*AN13</f>
        <v>0</v>
      </c>
      <c r="AO22" s="97">
        <f>'COGS-PRICE-MARGIN_CWS'!$E99*AO13</f>
        <v>0</v>
      </c>
      <c r="AP22" s="97">
        <f>'COGS-PRICE-MARGIN_CWS'!$E99*AP13</f>
        <v>0</v>
      </c>
      <c r="AQ22" s="97">
        <f>'COGS-PRICE-MARGIN_CWS'!$E99*AQ13</f>
        <v>0</v>
      </c>
      <c r="AR22" s="97">
        <f>'COGS-PRICE-MARGIN_CWS'!$E99*AR13</f>
        <v>0</v>
      </c>
      <c r="AS22" s="97">
        <f>'COGS-PRICE-MARGIN_CWS'!$E99*AS13</f>
        <v>0</v>
      </c>
      <c r="AT22" s="97">
        <f>'COGS-PRICE-MARGIN_CWS'!$E99*AT13</f>
        <v>0</v>
      </c>
      <c r="AU22" s="97">
        <f>'COGS-PRICE-MARGIN_CWS'!$E99*AU13</f>
        <v>0</v>
      </c>
      <c r="AV22" s="97">
        <f>'COGS-PRICE-MARGIN_CWS'!$E99*AV13</f>
        <v>0</v>
      </c>
      <c r="AW22" s="97">
        <f>'COGS-PRICE-MARGIN_CWS'!$E99*AW13</f>
        <v>0</v>
      </c>
      <c r="AX22" s="97">
        <f>'COGS-PRICE-MARGIN_CWS'!$E99*AX13</f>
        <v>0</v>
      </c>
      <c r="AY22" s="97">
        <f>'COGS-PRICE-MARGIN_CWS'!$E120*AY13</f>
        <v>36.300000000000004</v>
      </c>
      <c r="AZ22" s="97">
        <f>'COGS-PRICE-MARGIN_CWS'!$E120*AZ13</f>
        <v>58.300000000000004</v>
      </c>
      <c r="BA22" s="97">
        <f>'COGS-PRICE-MARGIN_CWS'!$E120*BA13</f>
        <v>64.900000000000006</v>
      </c>
      <c r="BB22" s="97">
        <f>'COGS-PRICE-MARGIN_CWS'!$E120*BB13</f>
        <v>64.900000000000006</v>
      </c>
      <c r="BC22" s="97">
        <f>'COGS-PRICE-MARGIN_CWS'!$E120*BC13</f>
        <v>72.600000000000009</v>
      </c>
      <c r="BD22" s="97">
        <f>'COGS-PRICE-MARGIN_CWS'!$E120*BD13</f>
        <v>79.2</v>
      </c>
      <c r="BE22" s="97">
        <f>'COGS-PRICE-MARGIN_CWS'!$E120*BE13</f>
        <v>64.900000000000006</v>
      </c>
      <c r="BF22" s="97">
        <f>'COGS-PRICE-MARGIN_CWS'!$E120*BF13</f>
        <v>72.600000000000009</v>
      </c>
      <c r="BG22" s="97">
        <f>'COGS-PRICE-MARGIN_CWS'!$E120*BG13</f>
        <v>58.300000000000004</v>
      </c>
      <c r="BH22" s="97">
        <f>'COGS-PRICE-MARGIN_CWS'!$E120*BH13</f>
        <v>58.300000000000004</v>
      </c>
      <c r="BI22" s="97">
        <f>'COGS-PRICE-MARGIN_CWS'!$E120*BI13</f>
        <v>58.300000000000004</v>
      </c>
      <c r="BJ22" s="97">
        <f>'COGS-PRICE-MARGIN_CWS'!$E120*BJ13</f>
        <v>36.300000000000004</v>
      </c>
      <c r="BK22" s="118">
        <f>SUM(C22:BJ22)</f>
        <v>183224.89999999994</v>
      </c>
    </row>
    <row r="23" spans="1:63" x14ac:dyDescent="0.15">
      <c r="A23" s="17" t="s">
        <v>328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'COGS-PRICE-MARGIN_CWS'!$E58*O13</f>
        <v>0</v>
      </c>
      <c r="P23" s="97">
        <f>'COGS-PRICE-MARGIN_CWS'!$E58*P13</f>
        <v>0</v>
      </c>
      <c r="Q23" s="97">
        <f>'COGS-PRICE-MARGIN_CWS'!$E58*Q13</f>
        <v>0</v>
      </c>
      <c r="R23" s="97">
        <f>'COGS-PRICE-MARGIN_CWS'!$E58*R13</f>
        <v>0</v>
      </c>
      <c r="S23" s="97">
        <f>'COGS-PRICE-MARGIN_CWS'!$E58*S13</f>
        <v>0</v>
      </c>
      <c r="T23" s="97">
        <f>'COGS-PRICE-MARGIN_CWS'!$E58*T13</f>
        <v>0</v>
      </c>
      <c r="U23" s="97">
        <f>'COGS-PRICE-MARGIN_CWS'!$E58*U13</f>
        <v>0</v>
      </c>
      <c r="V23" s="97">
        <f>'COGS-PRICE-MARGIN_CWS'!$E58*V13</f>
        <v>0</v>
      </c>
      <c r="W23" s="97">
        <f>'COGS-PRICE-MARGIN_CWS'!$E58*W13</f>
        <v>0</v>
      </c>
      <c r="X23" s="97">
        <f>'COGS-PRICE-MARGIN_CWS'!$E58*X13</f>
        <v>0</v>
      </c>
      <c r="Y23" s="97">
        <f>'COGS-PRICE-MARGIN_CWS'!$E58*Y13</f>
        <v>0</v>
      </c>
      <c r="Z23" s="97">
        <f>'COGS-PRICE-MARGIN_CWS'!$E58*Z13</f>
        <v>0</v>
      </c>
      <c r="AA23" s="97">
        <f>'COGS-PRICE-MARGIN_CWS'!$E79*AA13</f>
        <v>0</v>
      </c>
      <c r="AB23" s="97">
        <f>'COGS-PRICE-MARGIN_CWS'!$E79*AB13</f>
        <v>0</v>
      </c>
      <c r="AC23" s="97">
        <f>'COGS-PRICE-MARGIN_CWS'!$E79*AC13</f>
        <v>0</v>
      </c>
      <c r="AD23" s="97">
        <f>'COGS-PRICE-MARGIN_CWS'!$E79*AD13</f>
        <v>0</v>
      </c>
      <c r="AE23" s="97">
        <f>'COGS-PRICE-MARGIN_CWS'!$E79*AE13</f>
        <v>0</v>
      </c>
      <c r="AF23" s="97">
        <f>'COGS-PRICE-MARGIN_CWS'!$E79*AF13</f>
        <v>0</v>
      </c>
      <c r="AG23" s="97">
        <f>'COGS-PRICE-MARGIN_CWS'!$E79*AG13</f>
        <v>0</v>
      </c>
      <c r="AH23" s="97">
        <f>'COGS-PRICE-MARGIN_CWS'!$E79*AH13</f>
        <v>0</v>
      </c>
      <c r="AI23" s="97">
        <f>'COGS-PRICE-MARGIN_CWS'!$E79*AI13</f>
        <v>0</v>
      </c>
      <c r="AJ23" s="97">
        <f>'COGS-PRICE-MARGIN_CWS'!$E79*AJ13</f>
        <v>0</v>
      </c>
      <c r="AK23" s="97">
        <f>'COGS-PRICE-MARGIN_CWS'!$E79*AK13</f>
        <v>0</v>
      </c>
      <c r="AL23" s="97">
        <f>'COGS-PRICE-MARGIN_CWS'!$E79*AL13</f>
        <v>0</v>
      </c>
      <c r="AM23" s="97">
        <f>'COGS-PRICE-MARGIN_CWS'!$E100*AM13</f>
        <v>37200</v>
      </c>
      <c r="AN23" s="97">
        <f>'COGS-PRICE-MARGIN_CWS'!$E100*AN13</f>
        <v>60000</v>
      </c>
      <c r="AO23" s="97">
        <f>'COGS-PRICE-MARGIN_CWS'!$E100*AO13</f>
        <v>67200</v>
      </c>
      <c r="AP23" s="97">
        <f>'COGS-PRICE-MARGIN_CWS'!$E100*AP13</f>
        <v>67200</v>
      </c>
      <c r="AQ23" s="97">
        <f>'COGS-PRICE-MARGIN_CWS'!$E100*AQ13</f>
        <v>74400</v>
      </c>
      <c r="AR23" s="97">
        <f>'COGS-PRICE-MARGIN_CWS'!$E100*AR13</f>
        <v>81600</v>
      </c>
      <c r="AS23" s="97">
        <f>'COGS-PRICE-MARGIN_CWS'!$E100*AS13</f>
        <v>67200</v>
      </c>
      <c r="AT23" s="97">
        <f>'COGS-PRICE-MARGIN_CWS'!$E100*AT13</f>
        <v>74400</v>
      </c>
      <c r="AU23" s="97">
        <f>'COGS-PRICE-MARGIN_CWS'!$E100*AU13</f>
        <v>60000</v>
      </c>
      <c r="AV23" s="97">
        <f>'COGS-PRICE-MARGIN_CWS'!$E100*AV13</f>
        <v>60000</v>
      </c>
      <c r="AW23" s="97">
        <f>'COGS-PRICE-MARGIN_CWS'!$E100*AW13</f>
        <v>60000</v>
      </c>
      <c r="AX23" s="97">
        <f>'COGS-PRICE-MARGIN_CWS'!$E100*AX13</f>
        <v>37200</v>
      </c>
      <c r="AY23" s="97">
        <f>'COGS-PRICE-MARGIN_CWS'!$E121*AY13</f>
        <v>35640</v>
      </c>
      <c r="AZ23" s="97">
        <f>'COGS-PRICE-MARGIN_CWS'!$E121*AZ13</f>
        <v>57240</v>
      </c>
      <c r="BA23" s="97">
        <f>'COGS-PRICE-MARGIN_CWS'!$E121*BA13</f>
        <v>63720</v>
      </c>
      <c r="BB23" s="97">
        <f>'COGS-PRICE-MARGIN_CWS'!$E121*BB13</f>
        <v>63720</v>
      </c>
      <c r="BC23" s="97">
        <f>'COGS-PRICE-MARGIN_CWS'!$E121*BC13</f>
        <v>71280</v>
      </c>
      <c r="BD23" s="97">
        <f>'COGS-PRICE-MARGIN_CWS'!$E121*BD13</f>
        <v>77760</v>
      </c>
      <c r="BE23" s="97">
        <f>'COGS-PRICE-MARGIN_CWS'!$E121*BE13</f>
        <v>63720</v>
      </c>
      <c r="BF23" s="97">
        <f>'COGS-PRICE-MARGIN_CWS'!$E121*BF13</f>
        <v>71280</v>
      </c>
      <c r="BG23" s="97">
        <f>'COGS-PRICE-MARGIN_CWS'!$E121*BG13</f>
        <v>57240</v>
      </c>
      <c r="BH23" s="97">
        <f>'COGS-PRICE-MARGIN_CWS'!$E121*BH13</f>
        <v>57240</v>
      </c>
      <c r="BI23" s="97">
        <f>'COGS-PRICE-MARGIN_CWS'!$E121*BI13</f>
        <v>57240</v>
      </c>
      <c r="BJ23" s="97">
        <f>'COGS-PRICE-MARGIN_CWS'!$E121*BJ13</f>
        <v>35640</v>
      </c>
      <c r="BK23" s="118">
        <f>SUM(C23:BJ23)</f>
        <v>1458120</v>
      </c>
    </row>
    <row r="24" spans="1:63" x14ac:dyDescent="0.15">
      <c r="A24" s="17" t="s">
        <v>326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'COGS-PRICE-MARGIN_CWS'!$E59*O13</f>
        <v>0</v>
      </c>
      <c r="P24" s="97">
        <f>'COGS-PRICE-MARGIN_CWS'!$E59*P13</f>
        <v>0</v>
      </c>
      <c r="Q24" s="97">
        <f>'COGS-PRICE-MARGIN_CWS'!$E59*Q13</f>
        <v>0</v>
      </c>
      <c r="R24" s="97">
        <f>'COGS-PRICE-MARGIN_CWS'!$E59*R13</f>
        <v>0</v>
      </c>
      <c r="S24" s="97">
        <f>'COGS-PRICE-MARGIN_CWS'!$E59*S13</f>
        <v>0</v>
      </c>
      <c r="T24" s="97">
        <f>'COGS-PRICE-MARGIN_CWS'!$E59*T13</f>
        <v>0</v>
      </c>
      <c r="U24" s="97">
        <f>'COGS-PRICE-MARGIN_CWS'!$E59*U13</f>
        <v>0</v>
      </c>
      <c r="V24" s="97">
        <f>'COGS-PRICE-MARGIN_CWS'!$E59*V13</f>
        <v>0</v>
      </c>
      <c r="W24" s="97">
        <f>'COGS-PRICE-MARGIN_CWS'!$E59*W13</f>
        <v>0</v>
      </c>
      <c r="X24" s="97">
        <f>'COGS-PRICE-MARGIN_CWS'!$E59*X13</f>
        <v>0</v>
      </c>
      <c r="Y24" s="97">
        <f>'COGS-PRICE-MARGIN_CWS'!$E59*Y13</f>
        <v>0</v>
      </c>
      <c r="Z24" s="97">
        <f>'COGS-PRICE-MARGIN_CWS'!$E59*Z13</f>
        <v>0</v>
      </c>
      <c r="AA24" s="97">
        <f>'COGS-PRICE-MARGIN_CWS'!$E80*AA13</f>
        <v>377000</v>
      </c>
      <c r="AB24" s="97">
        <f>'COGS-PRICE-MARGIN_CWS'!$E80*AB13</f>
        <v>611000</v>
      </c>
      <c r="AC24" s="97">
        <f>'COGS-PRICE-MARGIN_CWS'!$E80*AC13</f>
        <v>689000</v>
      </c>
      <c r="AD24" s="97">
        <f>'COGS-PRICE-MARGIN_CWS'!$E80*AD13</f>
        <v>689000</v>
      </c>
      <c r="AE24" s="97">
        <f>'COGS-PRICE-MARGIN_CWS'!$E80*AE13</f>
        <v>754000</v>
      </c>
      <c r="AF24" s="97">
        <f>'COGS-PRICE-MARGIN_CWS'!$E80*AF13</f>
        <v>832000</v>
      </c>
      <c r="AG24" s="97">
        <f>'COGS-PRICE-MARGIN_CWS'!$E80*AG13</f>
        <v>689000</v>
      </c>
      <c r="AH24" s="97">
        <f>'COGS-PRICE-MARGIN_CWS'!$E80*AH13</f>
        <v>754000</v>
      </c>
      <c r="AI24" s="97">
        <f>'COGS-PRICE-MARGIN_CWS'!$E80*AI13</f>
        <v>611000</v>
      </c>
      <c r="AJ24" s="97">
        <f>'COGS-PRICE-MARGIN_CWS'!$E80*AJ13</f>
        <v>611000</v>
      </c>
      <c r="AK24" s="97">
        <f>'COGS-PRICE-MARGIN_CWS'!$E80*AK13</f>
        <v>611000</v>
      </c>
      <c r="AL24" s="97">
        <f>'COGS-PRICE-MARGIN_CWS'!$E80*AL13</f>
        <v>377000</v>
      </c>
      <c r="AM24" s="97">
        <f>'COGS-PRICE-MARGIN_CWS'!$E101*AM13</f>
        <v>0</v>
      </c>
      <c r="AN24" s="97">
        <f>'COGS-PRICE-MARGIN_CWS'!$E101*AN13</f>
        <v>0</v>
      </c>
      <c r="AO24" s="97">
        <f>'COGS-PRICE-MARGIN_CWS'!$E101*AO13</f>
        <v>0</v>
      </c>
      <c r="AP24" s="97">
        <f>'COGS-PRICE-MARGIN_CWS'!$E101*AP13</f>
        <v>0</v>
      </c>
      <c r="AQ24" s="97">
        <f>'COGS-PRICE-MARGIN_CWS'!$E101*AQ13</f>
        <v>0</v>
      </c>
      <c r="AR24" s="97">
        <f>'COGS-PRICE-MARGIN_CWS'!$E101*AR13</f>
        <v>0</v>
      </c>
      <c r="AS24" s="97">
        <f>'COGS-PRICE-MARGIN_CWS'!$E101*AS13</f>
        <v>0</v>
      </c>
      <c r="AT24" s="97">
        <f>'COGS-PRICE-MARGIN_CWS'!$E101*AT13</f>
        <v>0</v>
      </c>
      <c r="AU24" s="97">
        <f>'COGS-PRICE-MARGIN_CWS'!$E101*AU13</f>
        <v>0</v>
      </c>
      <c r="AV24" s="97">
        <f>'COGS-PRICE-MARGIN_CWS'!$E101*AV13</f>
        <v>0</v>
      </c>
      <c r="AW24" s="97">
        <f>'COGS-PRICE-MARGIN_CWS'!$E101*AW13</f>
        <v>0</v>
      </c>
      <c r="AX24" s="97">
        <f>'COGS-PRICE-MARGIN_CWS'!$E101*AX13</f>
        <v>0</v>
      </c>
      <c r="AY24" s="97">
        <f>'COGS-PRICE-MARGIN_CWS'!$E122*AY13</f>
        <v>0</v>
      </c>
      <c r="AZ24" s="97">
        <f>'COGS-PRICE-MARGIN_CWS'!$E122*AZ13</f>
        <v>0</v>
      </c>
      <c r="BA24" s="97">
        <f>'COGS-PRICE-MARGIN_CWS'!$E122*BA13</f>
        <v>0</v>
      </c>
      <c r="BB24" s="97">
        <f>'COGS-PRICE-MARGIN_CWS'!$E122*BB13</f>
        <v>0</v>
      </c>
      <c r="BC24" s="97">
        <f>'COGS-PRICE-MARGIN_CWS'!$E122*BC13</f>
        <v>0</v>
      </c>
      <c r="BD24" s="97">
        <f>'COGS-PRICE-MARGIN_CWS'!$E122*BD13</f>
        <v>0</v>
      </c>
      <c r="BE24" s="97">
        <f>'COGS-PRICE-MARGIN_CWS'!$E122*BE13</f>
        <v>0</v>
      </c>
      <c r="BF24" s="97">
        <f>'COGS-PRICE-MARGIN_CWS'!$E122*BF13</f>
        <v>0</v>
      </c>
      <c r="BG24" s="97">
        <f>'COGS-PRICE-MARGIN_CWS'!$E122*BG13</f>
        <v>0</v>
      </c>
      <c r="BH24" s="97">
        <f>'COGS-PRICE-MARGIN_CWS'!$E122*BH13</f>
        <v>0</v>
      </c>
      <c r="BI24" s="97">
        <f>'COGS-PRICE-MARGIN_CWS'!$E122*BI13</f>
        <v>0</v>
      </c>
      <c r="BJ24" s="97">
        <f>'COGS-PRICE-MARGIN_CWS'!$E122*BJ13</f>
        <v>0</v>
      </c>
      <c r="BK24" s="118">
        <f>SUM(C24:BJ24)</f>
        <v>7605000</v>
      </c>
    </row>
    <row r="25" spans="1:63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x14ac:dyDescent="0.15">
      <c r="A26" s="16" t="s">
        <v>348</v>
      </c>
      <c r="C26" s="187">
        <f>SUM(C21:C24)</f>
        <v>0</v>
      </c>
      <c r="D26" s="187">
        <f t="shared" ref="D26:N26" si="7">SUM(D21:D24)</f>
        <v>0</v>
      </c>
      <c r="E26" s="187">
        <f t="shared" si="7"/>
        <v>0</v>
      </c>
      <c r="F26" s="99">
        <f t="shared" si="7"/>
        <v>62500</v>
      </c>
      <c r="G26" s="99">
        <f t="shared" si="7"/>
        <v>75000</v>
      </c>
      <c r="H26" s="99">
        <f t="shared" si="7"/>
        <v>87500</v>
      </c>
      <c r="I26" s="99">
        <f t="shared" si="7"/>
        <v>62500</v>
      </c>
      <c r="J26" s="99">
        <f t="shared" si="7"/>
        <v>75000</v>
      </c>
      <c r="K26" s="99">
        <f t="shared" si="7"/>
        <v>50000</v>
      </c>
      <c r="L26" s="99">
        <f t="shared" si="7"/>
        <v>50000</v>
      </c>
      <c r="M26" s="99">
        <f t="shared" si="7"/>
        <v>50000</v>
      </c>
      <c r="N26" s="99">
        <f t="shared" si="7"/>
        <v>25000</v>
      </c>
      <c r="O26" s="99">
        <f>SUM(O21:O24)</f>
        <v>200000</v>
      </c>
      <c r="P26" s="99">
        <f t="shared" ref="P26:AA26" si="8">SUM(P21:P24)</f>
        <v>325000</v>
      </c>
      <c r="Q26" s="99">
        <f t="shared" si="8"/>
        <v>362500</v>
      </c>
      <c r="R26" s="99">
        <f t="shared" si="8"/>
        <v>362500</v>
      </c>
      <c r="S26" s="99">
        <f t="shared" si="8"/>
        <v>400000</v>
      </c>
      <c r="T26" s="99">
        <f t="shared" si="8"/>
        <v>437500</v>
      </c>
      <c r="U26" s="99">
        <f t="shared" si="8"/>
        <v>362500</v>
      </c>
      <c r="V26" s="99">
        <f t="shared" si="8"/>
        <v>400000</v>
      </c>
      <c r="W26" s="99">
        <f t="shared" si="8"/>
        <v>325000</v>
      </c>
      <c r="X26" s="99">
        <f t="shared" si="8"/>
        <v>325000</v>
      </c>
      <c r="Y26" s="99">
        <f t="shared" si="8"/>
        <v>325000</v>
      </c>
      <c r="Z26" s="99">
        <f t="shared" si="8"/>
        <v>200000</v>
      </c>
      <c r="AA26" s="99">
        <f t="shared" si="8"/>
        <v>774300</v>
      </c>
      <c r="AB26" s="99">
        <f t="shared" ref="AB26:BJ26" si="9">SUM(AB21:AB24)</f>
        <v>1254900</v>
      </c>
      <c r="AC26" s="99">
        <f t="shared" si="9"/>
        <v>1415100</v>
      </c>
      <c r="AD26" s="99">
        <f t="shared" si="9"/>
        <v>1415100</v>
      </c>
      <c r="AE26" s="99">
        <f t="shared" si="9"/>
        <v>1548600</v>
      </c>
      <c r="AF26" s="99">
        <f t="shared" si="9"/>
        <v>1708800</v>
      </c>
      <c r="AG26" s="99">
        <f t="shared" si="9"/>
        <v>1415100</v>
      </c>
      <c r="AH26" s="99">
        <f t="shared" si="9"/>
        <v>1548600</v>
      </c>
      <c r="AI26" s="99">
        <f t="shared" si="9"/>
        <v>1254900</v>
      </c>
      <c r="AJ26" s="99">
        <f t="shared" si="9"/>
        <v>1254900</v>
      </c>
      <c r="AK26" s="99">
        <f t="shared" si="9"/>
        <v>1254900</v>
      </c>
      <c r="AL26" s="99">
        <f t="shared" si="9"/>
        <v>774300</v>
      </c>
      <c r="AM26" s="99">
        <f t="shared" si="9"/>
        <v>43400</v>
      </c>
      <c r="AN26" s="99">
        <f t="shared" si="9"/>
        <v>70000</v>
      </c>
      <c r="AO26" s="99">
        <f t="shared" si="9"/>
        <v>78400</v>
      </c>
      <c r="AP26" s="99">
        <f t="shared" si="9"/>
        <v>78400</v>
      </c>
      <c r="AQ26" s="99">
        <f t="shared" si="9"/>
        <v>86800</v>
      </c>
      <c r="AR26" s="99">
        <f t="shared" si="9"/>
        <v>95200</v>
      </c>
      <c r="AS26" s="99">
        <f t="shared" si="9"/>
        <v>78400</v>
      </c>
      <c r="AT26" s="99">
        <f t="shared" si="9"/>
        <v>86800</v>
      </c>
      <c r="AU26" s="99">
        <f t="shared" si="9"/>
        <v>70000</v>
      </c>
      <c r="AV26" s="99">
        <f t="shared" si="9"/>
        <v>70000</v>
      </c>
      <c r="AW26" s="99">
        <f t="shared" si="9"/>
        <v>70000</v>
      </c>
      <c r="AX26" s="99">
        <f t="shared" si="9"/>
        <v>43400</v>
      </c>
      <c r="AY26" s="99">
        <f t="shared" si="9"/>
        <v>41616.300000000003</v>
      </c>
      <c r="AZ26" s="99">
        <f t="shared" si="9"/>
        <v>66838.3</v>
      </c>
      <c r="BA26" s="99">
        <f t="shared" si="9"/>
        <v>74404.899999999994</v>
      </c>
      <c r="BB26" s="99">
        <f t="shared" si="9"/>
        <v>74404.899999999994</v>
      </c>
      <c r="BC26" s="99">
        <f t="shared" si="9"/>
        <v>83232.600000000006</v>
      </c>
      <c r="BD26" s="99">
        <f t="shared" si="9"/>
        <v>90799.2</v>
      </c>
      <c r="BE26" s="99">
        <f t="shared" si="9"/>
        <v>74404.899999999994</v>
      </c>
      <c r="BF26" s="99">
        <f t="shared" si="9"/>
        <v>83232.600000000006</v>
      </c>
      <c r="BG26" s="99">
        <f t="shared" si="9"/>
        <v>66838.3</v>
      </c>
      <c r="BH26" s="99">
        <f t="shared" si="9"/>
        <v>66838.3</v>
      </c>
      <c r="BI26" s="99">
        <f t="shared" si="9"/>
        <v>66838.3</v>
      </c>
      <c r="BJ26" s="99">
        <f t="shared" si="9"/>
        <v>41616.300000000003</v>
      </c>
      <c r="BK26" s="118">
        <f>SUM(C26:BJ26)</f>
        <v>21883864.900000002</v>
      </c>
    </row>
    <row r="27" spans="1:63" s="14" customFormat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x14ac:dyDescent="0.15">
      <c r="A28" s="73" t="s">
        <v>345</v>
      </c>
      <c r="C28" s="187">
        <f t="shared" ref="C28:AH28" si="10">C17-C26</f>
        <v>0</v>
      </c>
      <c r="D28" s="187">
        <f t="shared" si="10"/>
        <v>0</v>
      </c>
      <c r="E28" s="187">
        <f t="shared" si="10"/>
        <v>0</v>
      </c>
      <c r="F28" s="99">
        <f t="shared" si="10"/>
        <v>19400</v>
      </c>
      <c r="G28" s="99">
        <f t="shared" si="10"/>
        <v>23280</v>
      </c>
      <c r="H28" s="99">
        <f t="shared" si="10"/>
        <v>27160</v>
      </c>
      <c r="I28" s="99">
        <f t="shared" si="10"/>
        <v>19400</v>
      </c>
      <c r="J28" s="99">
        <f t="shared" si="10"/>
        <v>23280</v>
      </c>
      <c r="K28" s="99">
        <f t="shared" si="10"/>
        <v>15520</v>
      </c>
      <c r="L28" s="99">
        <f t="shared" si="10"/>
        <v>15520</v>
      </c>
      <c r="M28" s="99">
        <f t="shared" si="10"/>
        <v>15520</v>
      </c>
      <c r="N28" s="99">
        <f t="shared" si="10"/>
        <v>7760</v>
      </c>
      <c r="O28" s="99">
        <f t="shared" si="10"/>
        <v>88000</v>
      </c>
      <c r="P28" s="99">
        <f t="shared" si="10"/>
        <v>143000</v>
      </c>
      <c r="Q28" s="99">
        <f t="shared" si="10"/>
        <v>159500</v>
      </c>
      <c r="R28" s="99">
        <f t="shared" si="10"/>
        <v>159500</v>
      </c>
      <c r="S28" s="99">
        <f t="shared" si="10"/>
        <v>176000</v>
      </c>
      <c r="T28" s="99">
        <f t="shared" si="10"/>
        <v>192500</v>
      </c>
      <c r="U28" s="99">
        <f t="shared" si="10"/>
        <v>159500</v>
      </c>
      <c r="V28" s="99">
        <f t="shared" si="10"/>
        <v>176000</v>
      </c>
      <c r="W28" s="99">
        <f t="shared" si="10"/>
        <v>143000</v>
      </c>
      <c r="X28" s="99">
        <f t="shared" si="10"/>
        <v>143000</v>
      </c>
      <c r="Y28" s="99">
        <f t="shared" si="10"/>
        <v>143000</v>
      </c>
      <c r="Z28" s="99">
        <f t="shared" si="10"/>
        <v>88000</v>
      </c>
      <c r="AA28" s="99">
        <f t="shared" si="10"/>
        <v>-179800</v>
      </c>
      <c r="AB28" s="99">
        <f t="shared" si="10"/>
        <v>-291400</v>
      </c>
      <c r="AC28" s="99">
        <f t="shared" si="10"/>
        <v>-328600</v>
      </c>
      <c r="AD28" s="99">
        <f t="shared" si="10"/>
        <v>-328600</v>
      </c>
      <c r="AE28" s="99">
        <f t="shared" si="10"/>
        <v>-359600</v>
      </c>
      <c r="AF28" s="99">
        <f t="shared" si="10"/>
        <v>-396800</v>
      </c>
      <c r="AG28" s="99">
        <f t="shared" si="10"/>
        <v>-328600</v>
      </c>
      <c r="AH28" s="99">
        <f t="shared" si="10"/>
        <v>-359600</v>
      </c>
      <c r="AI28" s="99">
        <f t="shared" ref="AI28:BJ28" si="11">AI17-AI26</f>
        <v>-291400</v>
      </c>
      <c r="AJ28" s="99">
        <f t="shared" si="11"/>
        <v>-291400</v>
      </c>
      <c r="AK28" s="99">
        <f t="shared" si="11"/>
        <v>-291400</v>
      </c>
      <c r="AL28" s="99">
        <f t="shared" si="11"/>
        <v>-179800</v>
      </c>
      <c r="AM28" s="99" t="e">
        <f t="shared" si="11"/>
        <v>#VALUE!</v>
      </c>
      <c r="AN28" s="99" t="e">
        <f t="shared" si="11"/>
        <v>#VALUE!</v>
      </c>
      <c r="AO28" s="99" t="e">
        <f t="shared" si="11"/>
        <v>#VALUE!</v>
      </c>
      <c r="AP28" s="99" t="e">
        <f t="shared" si="11"/>
        <v>#VALUE!</v>
      </c>
      <c r="AQ28" s="99" t="e">
        <f t="shared" si="11"/>
        <v>#VALUE!</v>
      </c>
      <c r="AR28" s="99" t="e">
        <f t="shared" si="11"/>
        <v>#VALUE!</v>
      </c>
      <c r="AS28" s="99" t="e">
        <f t="shared" si="11"/>
        <v>#VALUE!</v>
      </c>
      <c r="AT28" s="99" t="e">
        <f t="shared" si="11"/>
        <v>#VALUE!</v>
      </c>
      <c r="AU28" s="99" t="e">
        <f t="shared" si="11"/>
        <v>#VALUE!</v>
      </c>
      <c r="AV28" s="99" t="e">
        <f t="shared" si="11"/>
        <v>#VALUE!</v>
      </c>
      <c r="AW28" s="99" t="e">
        <f t="shared" si="11"/>
        <v>#VALUE!</v>
      </c>
      <c r="AX28" s="99" t="e">
        <f t="shared" si="11"/>
        <v>#VALUE!</v>
      </c>
      <c r="AY28" s="99">
        <f t="shared" si="11"/>
        <v>173708.7</v>
      </c>
      <c r="AZ28" s="99">
        <f t="shared" si="11"/>
        <v>278986.7</v>
      </c>
      <c r="BA28" s="99">
        <f t="shared" si="11"/>
        <v>310570.09999999998</v>
      </c>
      <c r="BB28" s="99">
        <f t="shared" si="11"/>
        <v>310570.09999999998</v>
      </c>
      <c r="BC28" s="99">
        <f t="shared" si="11"/>
        <v>347417.4</v>
      </c>
      <c r="BD28" s="99">
        <f t="shared" si="11"/>
        <v>379000.8</v>
      </c>
      <c r="BE28" s="99">
        <f t="shared" si="11"/>
        <v>310570.09999999998</v>
      </c>
      <c r="BF28" s="99">
        <f t="shared" si="11"/>
        <v>347417.4</v>
      </c>
      <c r="BG28" s="99">
        <f t="shared" si="11"/>
        <v>278986.7</v>
      </c>
      <c r="BH28" s="99">
        <f t="shared" si="11"/>
        <v>278986.7</v>
      </c>
      <c r="BI28" s="99">
        <f t="shared" si="11"/>
        <v>278986.7</v>
      </c>
      <c r="BJ28" s="99">
        <f t="shared" si="11"/>
        <v>173708.7</v>
      </c>
      <c r="BK28" s="118" t="e">
        <f>SUM(C28:BJ28)</f>
        <v>#VALUE!</v>
      </c>
    </row>
    <row r="29" spans="1:63" s="14" customFormat="1" x14ac:dyDescent="0.15">
      <c r="A29" s="73" t="s">
        <v>327</v>
      </c>
      <c r="C29" s="100">
        <f>IF(C28&gt;0,(C28/C17),0)</f>
        <v>0</v>
      </c>
      <c r="D29" s="100">
        <f t="shared" ref="D29:BJ29" si="12">IF(D28&gt;0,(D28/D17),0)</f>
        <v>0</v>
      </c>
      <c r="E29" s="100">
        <f t="shared" si="12"/>
        <v>0</v>
      </c>
      <c r="F29" s="100">
        <f t="shared" si="12"/>
        <v>0.23687423687423687</v>
      </c>
      <c r="G29" s="100">
        <f t="shared" si="12"/>
        <v>0.23687423687423687</v>
      </c>
      <c r="H29" s="100">
        <f t="shared" si="12"/>
        <v>0.23687423687423687</v>
      </c>
      <c r="I29" s="100">
        <f t="shared" si="12"/>
        <v>0.23687423687423687</v>
      </c>
      <c r="J29" s="100">
        <f t="shared" si="12"/>
        <v>0.23687423687423687</v>
      </c>
      <c r="K29" s="100">
        <f t="shared" si="12"/>
        <v>0.23687423687423687</v>
      </c>
      <c r="L29" s="100">
        <f t="shared" si="12"/>
        <v>0.23687423687423687</v>
      </c>
      <c r="M29" s="100">
        <f t="shared" si="12"/>
        <v>0.23687423687423687</v>
      </c>
      <c r="N29" s="100">
        <f t="shared" si="12"/>
        <v>0.23687423687423687</v>
      </c>
      <c r="O29" s="100">
        <f t="shared" si="12"/>
        <v>0.30555555555555558</v>
      </c>
      <c r="P29" s="100">
        <f t="shared" si="12"/>
        <v>0.30555555555555558</v>
      </c>
      <c r="Q29" s="100">
        <f t="shared" si="12"/>
        <v>0.30555555555555558</v>
      </c>
      <c r="R29" s="100">
        <f t="shared" si="12"/>
        <v>0.30555555555555558</v>
      </c>
      <c r="S29" s="100">
        <f t="shared" si="12"/>
        <v>0.30555555555555558</v>
      </c>
      <c r="T29" s="100">
        <f t="shared" si="12"/>
        <v>0.30555555555555558</v>
      </c>
      <c r="U29" s="100">
        <f t="shared" si="12"/>
        <v>0.30555555555555558</v>
      </c>
      <c r="V29" s="100">
        <f t="shared" si="12"/>
        <v>0.30555555555555558</v>
      </c>
      <c r="W29" s="100">
        <f t="shared" si="12"/>
        <v>0.30555555555555558</v>
      </c>
      <c r="X29" s="100">
        <f t="shared" si="12"/>
        <v>0.30555555555555558</v>
      </c>
      <c r="Y29" s="100">
        <f t="shared" si="12"/>
        <v>0.30555555555555558</v>
      </c>
      <c r="Z29" s="100">
        <f t="shared" si="12"/>
        <v>0.30555555555555558</v>
      </c>
      <c r="AA29" s="100">
        <f t="shared" si="12"/>
        <v>0</v>
      </c>
      <c r="AB29" s="100">
        <f t="shared" si="12"/>
        <v>0</v>
      </c>
      <c r="AC29" s="100">
        <f t="shared" si="12"/>
        <v>0</v>
      </c>
      <c r="AD29" s="100">
        <f t="shared" si="12"/>
        <v>0</v>
      </c>
      <c r="AE29" s="100">
        <f t="shared" si="12"/>
        <v>0</v>
      </c>
      <c r="AF29" s="100">
        <f t="shared" si="12"/>
        <v>0</v>
      </c>
      <c r="AG29" s="100">
        <f t="shared" si="12"/>
        <v>0</v>
      </c>
      <c r="AH29" s="100">
        <f t="shared" si="12"/>
        <v>0</v>
      </c>
      <c r="AI29" s="100">
        <f t="shared" si="12"/>
        <v>0</v>
      </c>
      <c r="AJ29" s="100">
        <f t="shared" si="12"/>
        <v>0</v>
      </c>
      <c r="AK29" s="100">
        <f t="shared" si="12"/>
        <v>0</v>
      </c>
      <c r="AL29" s="100">
        <f t="shared" si="12"/>
        <v>0</v>
      </c>
      <c r="AM29" s="100" t="e">
        <f t="shared" si="12"/>
        <v>#VALUE!</v>
      </c>
      <c r="AN29" s="100" t="e">
        <f t="shared" si="12"/>
        <v>#VALUE!</v>
      </c>
      <c r="AO29" s="100" t="e">
        <f t="shared" si="12"/>
        <v>#VALUE!</v>
      </c>
      <c r="AP29" s="100" t="e">
        <f t="shared" si="12"/>
        <v>#VALUE!</v>
      </c>
      <c r="AQ29" s="100" t="e">
        <f t="shared" si="12"/>
        <v>#VALUE!</v>
      </c>
      <c r="AR29" s="100" t="e">
        <f t="shared" si="12"/>
        <v>#VALUE!</v>
      </c>
      <c r="AS29" s="100" t="e">
        <f t="shared" si="12"/>
        <v>#VALUE!</v>
      </c>
      <c r="AT29" s="100" t="e">
        <f t="shared" si="12"/>
        <v>#VALUE!</v>
      </c>
      <c r="AU29" s="100" t="e">
        <f t="shared" si="12"/>
        <v>#VALUE!</v>
      </c>
      <c r="AV29" s="100" t="e">
        <f t="shared" si="12"/>
        <v>#VALUE!</v>
      </c>
      <c r="AW29" s="100" t="e">
        <f t="shared" si="12"/>
        <v>#VALUE!</v>
      </c>
      <c r="AX29" s="100" t="e">
        <f t="shared" si="12"/>
        <v>#VALUE!</v>
      </c>
      <c r="AY29" s="100">
        <f t="shared" si="12"/>
        <v>0.80672796934865909</v>
      </c>
      <c r="AZ29" s="100">
        <f t="shared" si="12"/>
        <v>0.80672796934865909</v>
      </c>
      <c r="BA29" s="100">
        <f t="shared" si="12"/>
        <v>0.80672796934865898</v>
      </c>
      <c r="BB29" s="100">
        <f t="shared" si="12"/>
        <v>0.80672796934865898</v>
      </c>
      <c r="BC29" s="100">
        <f t="shared" si="12"/>
        <v>0.80672796934865909</v>
      </c>
      <c r="BD29" s="100">
        <f t="shared" si="12"/>
        <v>0.80672796934865898</v>
      </c>
      <c r="BE29" s="100">
        <f t="shared" si="12"/>
        <v>0.80672796934865898</v>
      </c>
      <c r="BF29" s="100">
        <f t="shared" si="12"/>
        <v>0.80672796934865909</v>
      </c>
      <c r="BG29" s="100">
        <f t="shared" si="12"/>
        <v>0.80672796934865909</v>
      </c>
      <c r="BH29" s="100">
        <f t="shared" si="12"/>
        <v>0.80672796934865909</v>
      </c>
      <c r="BI29" s="100">
        <f t="shared" si="12"/>
        <v>0.80672796934865909</v>
      </c>
      <c r="BJ29" s="100">
        <f t="shared" si="12"/>
        <v>0.80672796934865909</v>
      </c>
      <c r="BK29" s="119"/>
    </row>
    <row r="31" spans="1:63" x14ac:dyDescent="0.15">
      <c r="A31" s="16" t="s">
        <v>1247</v>
      </c>
    </row>
    <row r="32" spans="1:63" x14ac:dyDescent="0.15">
      <c r="A32" s="16"/>
    </row>
    <row r="33" spans="1:63" x14ac:dyDescent="0.15">
      <c r="A33" s="47" t="s">
        <v>346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'COGS-PRICE-MARGIN_CWS'!$B71</f>
        <v>2500</v>
      </c>
      <c r="P33" s="98">
        <f>'COGS-PRICE-MARGIN_CWS'!$B71</f>
        <v>2500</v>
      </c>
      <c r="Q33" s="98">
        <f>'COGS-PRICE-MARGIN_CWS'!$B71</f>
        <v>2500</v>
      </c>
      <c r="R33" s="98">
        <f>'COGS-PRICE-MARGIN_CWS'!$B71</f>
        <v>2500</v>
      </c>
      <c r="S33" s="98">
        <f>'COGS-PRICE-MARGIN_CWS'!$B71</f>
        <v>2500</v>
      </c>
      <c r="T33" s="98">
        <f>'COGS-PRICE-MARGIN_CWS'!$B71</f>
        <v>2500</v>
      </c>
      <c r="U33" s="98">
        <f>'COGS-PRICE-MARGIN_CWS'!$B71</f>
        <v>2500</v>
      </c>
      <c r="V33" s="98">
        <f>'COGS-PRICE-MARGIN_CWS'!$B71</f>
        <v>2500</v>
      </c>
      <c r="W33" s="98">
        <f>'COGS-PRICE-MARGIN_CWS'!$B71</f>
        <v>2500</v>
      </c>
      <c r="X33" s="98">
        <f>'COGS-PRICE-MARGIN_CWS'!$B71</f>
        <v>2500</v>
      </c>
      <c r="Y33" s="98">
        <f>'COGS-PRICE-MARGIN_CWS'!$B71</f>
        <v>2500</v>
      </c>
      <c r="Z33" s="98">
        <f>'COGS-PRICE-MARGIN_CWS'!$B71</f>
        <v>2500</v>
      </c>
      <c r="AA33" s="98">
        <f>'COGS-PRICE-MARGIN_CWS'!$B92</f>
        <v>0</v>
      </c>
      <c r="AB33" s="98">
        <f>'COGS-PRICE-MARGIN_CWS'!$B92</f>
        <v>0</v>
      </c>
      <c r="AC33" s="98">
        <f>'COGS-PRICE-MARGIN_CWS'!$B92</f>
        <v>0</v>
      </c>
      <c r="AD33" s="98">
        <f>'COGS-PRICE-MARGIN_CWS'!$B92</f>
        <v>0</v>
      </c>
      <c r="AE33" s="98">
        <f>'COGS-PRICE-MARGIN_CWS'!$B92</f>
        <v>0</v>
      </c>
      <c r="AF33" s="98">
        <f>'COGS-PRICE-MARGIN_CWS'!$B92</f>
        <v>0</v>
      </c>
      <c r="AG33" s="98">
        <f>'COGS-PRICE-MARGIN_CWS'!$B92</f>
        <v>0</v>
      </c>
      <c r="AH33" s="98">
        <f>'COGS-PRICE-MARGIN_CWS'!$B92</f>
        <v>0</v>
      </c>
      <c r="AI33" s="98">
        <f>'COGS-PRICE-MARGIN_CWS'!$B92</f>
        <v>0</v>
      </c>
      <c r="AJ33" s="98">
        <f>'COGS-PRICE-MARGIN_CWS'!$B92</f>
        <v>0</v>
      </c>
      <c r="AK33" s="98">
        <f>'COGS-PRICE-MARGIN_CWS'!$B92</f>
        <v>0</v>
      </c>
      <c r="AL33" s="98">
        <f>'COGS-PRICE-MARGIN_CWS'!$B92</f>
        <v>0</v>
      </c>
      <c r="AM33" s="98">
        <f>'COGS-PRICE-MARGIN_CWS'!$B113</f>
        <v>0.8</v>
      </c>
      <c r="AN33" s="98">
        <f>'COGS-PRICE-MARGIN_CWS'!$B113</f>
        <v>0.8</v>
      </c>
      <c r="AO33" s="98">
        <f>'COGS-PRICE-MARGIN_CWS'!$B113</f>
        <v>0.8</v>
      </c>
      <c r="AP33" s="98">
        <f>'COGS-PRICE-MARGIN_CWS'!$B113</f>
        <v>0.8</v>
      </c>
      <c r="AQ33" s="98">
        <f>'COGS-PRICE-MARGIN_CWS'!$B113</f>
        <v>0.8</v>
      </c>
      <c r="AR33" s="98">
        <f>'COGS-PRICE-MARGIN_CWS'!$B113</f>
        <v>0.8</v>
      </c>
      <c r="AS33" s="98">
        <f>'COGS-PRICE-MARGIN_CWS'!$B113</f>
        <v>0.8</v>
      </c>
      <c r="AT33" s="98">
        <f>'COGS-PRICE-MARGIN_CWS'!$B113</f>
        <v>0.8</v>
      </c>
      <c r="AU33" s="98">
        <f>'COGS-PRICE-MARGIN_CWS'!$B113</f>
        <v>0.8</v>
      </c>
      <c r="AV33" s="98">
        <f>'COGS-PRICE-MARGIN_CWS'!$B113</f>
        <v>0.8</v>
      </c>
      <c r="AW33" s="98">
        <f>'COGS-PRICE-MARGIN_CWS'!$B113</f>
        <v>0.8</v>
      </c>
      <c r="AX33" s="98">
        <f>'COGS-PRICE-MARGIN_CWS'!$B113</f>
        <v>0.8</v>
      </c>
      <c r="AY33" s="98">
        <f>'COGS-PRICE-MARGIN_CWS'!$B134</f>
        <v>0.9</v>
      </c>
      <c r="AZ33" s="98">
        <f>'COGS-PRICE-MARGIN_CWS'!$B134</f>
        <v>0.9</v>
      </c>
      <c r="BA33" s="98">
        <f>'COGS-PRICE-MARGIN_CWS'!$B134</f>
        <v>0.9</v>
      </c>
      <c r="BB33" s="98">
        <f>'COGS-PRICE-MARGIN_CWS'!$B134</f>
        <v>0.9</v>
      </c>
      <c r="BC33" s="98">
        <f>'COGS-PRICE-MARGIN_CWS'!$B134</f>
        <v>0.9</v>
      </c>
      <c r="BD33" s="98">
        <f>'COGS-PRICE-MARGIN_CWS'!$B134</f>
        <v>0.9</v>
      </c>
      <c r="BE33" s="98">
        <f>'COGS-PRICE-MARGIN_CWS'!$B134</f>
        <v>0.9</v>
      </c>
      <c r="BF33" s="98">
        <f>'COGS-PRICE-MARGIN_CWS'!$B134</f>
        <v>0.9</v>
      </c>
      <c r="BG33" s="98">
        <f>'COGS-PRICE-MARGIN_CWS'!$B134</f>
        <v>0.9</v>
      </c>
      <c r="BH33" s="98">
        <f>'COGS-PRICE-MARGIN_CWS'!$B134</f>
        <v>0.9</v>
      </c>
      <c r="BI33" s="98">
        <f>'COGS-PRICE-MARGIN_CWS'!$B134</f>
        <v>0.9</v>
      </c>
      <c r="BJ33" s="98">
        <f>'COGS-PRICE-MARGIN_CWS'!$B134</f>
        <v>0.9</v>
      </c>
    </row>
    <row r="34" spans="1:63" s="102" customFormat="1" x14ac:dyDescent="0.15">
      <c r="A34" s="299" t="str">
        <f xml:space="preserve"> 'COGS-PRICE-MARGIN_CWS'!A10 &amp; " Units"</f>
        <v>Local Services Units</v>
      </c>
      <c r="C34" s="169">
        <f t="shared" ref="C34:AH34" si="13">C13-C35</f>
        <v>0</v>
      </c>
      <c r="D34" s="169">
        <f t="shared" si="13"/>
        <v>0</v>
      </c>
      <c r="E34" s="169">
        <f t="shared" si="13"/>
        <v>0</v>
      </c>
      <c r="F34" s="169">
        <f t="shared" si="13"/>
        <v>3</v>
      </c>
      <c r="G34" s="169">
        <f t="shared" si="13"/>
        <v>4</v>
      </c>
      <c r="H34" s="169">
        <f t="shared" si="13"/>
        <v>5</v>
      </c>
      <c r="I34" s="169">
        <f t="shared" si="13"/>
        <v>3</v>
      </c>
      <c r="J34" s="169">
        <f t="shared" si="13"/>
        <v>4</v>
      </c>
      <c r="K34" s="169">
        <f t="shared" si="13"/>
        <v>3</v>
      </c>
      <c r="L34" s="169">
        <f t="shared" si="13"/>
        <v>3</v>
      </c>
      <c r="M34" s="169">
        <f t="shared" si="13"/>
        <v>3</v>
      </c>
      <c r="N34" s="169">
        <f t="shared" si="13"/>
        <v>1</v>
      </c>
      <c r="O34" s="102">
        <f t="shared" si="13"/>
        <v>-39984</v>
      </c>
      <c r="P34" s="102">
        <f t="shared" si="13"/>
        <v>-64974</v>
      </c>
      <c r="Q34" s="102">
        <f t="shared" si="13"/>
        <v>-72471</v>
      </c>
      <c r="R34" s="102">
        <f t="shared" si="13"/>
        <v>-72471</v>
      </c>
      <c r="S34" s="102">
        <f t="shared" si="13"/>
        <v>-79968</v>
      </c>
      <c r="T34" s="102">
        <f t="shared" si="13"/>
        <v>-87465</v>
      </c>
      <c r="U34" s="102">
        <f t="shared" si="13"/>
        <v>-72471</v>
      </c>
      <c r="V34" s="102">
        <f t="shared" si="13"/>
        <v>-79968</v>
      </c>
      <c r="W34" s="102">
        <f t="shared" si="13"/>
        <v>-64974</v>
      </c>
      <c r="X34" s="102">
        <f t="shared" si="13"/>
        <v>-64974</v>
      </c>
      <c r="Y34" s="102">
        <f t="shared" si="13"/>
        <v>-64974</v>
      </c>
      <c r="Z34" s="102">
        <f t="shared" si="13"/>
        <v>-39984</v>
      </c>
      <c r="AA34" s="102">
        <f t="shared" si="13"/>
        <v>29</v>
      </c>
      <c r="AB34" s="102">
        <f t="shared" si="13"/>
        <v>47</v>
      </c>
      <c r="AC34" s="102">
        <f t="shared" si="13"/>
        <v>53</v>
      </c>
      <c r="AD34" s="102">
        <f t="shared" si="13"/>
        <v>53</v>
      </c>
      <c r="AE34" s="102">
        <f t="shared" si="13"/>
        <v>58</v>
      </c>
      <c r="AF34" s="102">
        <f t="shared" si="13"/>
        <v>64</v>
      </c>
      <c r="AG34" s="102">
        <f t="shared" si="13"/>
        <v>53</v>
      </c>
      <c r="AH34" s="102">
        <f t="shared" si="13"/>
        <v>58</v>
      </c>
      <c r="AI34" s="102">
        <f t="shared" ref="AI34:BJ34" si="14">AI13-AI35</f>
        <v>47</v>
      </c>
      <c r="AJ34" s="102">
        <f t="shared" si="14"/>
        <v>47</v>
      </c>
      <c r="AK34" s="102">
        <f t="shared" si="14"/>
        <v>47</v>
      </c>
      <c r="AL34" s="102">
        <f t="shared" si="14"/>
        <v>29</v>
      </c>
      <c r="AM34" s="102">
        <f t="shared" si="14"/>
        <v>6</v>
      </c>
      <c r="AN34" s="102">
        <f t="shared" si="14"/>
        <v>10</v>
      </c>
      <c r="AO34" s="102">
        <f t="shared" si="14"/>
        <v>11</v>
      </c>
      <c r="AP34" s="102">
        <f t="shared" si="14"/>
        <v>11</v>
      </c>
      <c r="AQ34" s="102">
        <f t="shared" si="14"/>
        <v>12</v>
      </c>
      <c r="AR34" s="102">
        <f t="shared" si="14"/>
        <v>13</v>
      </c>
      <c r="AS34" s="102">
        <f t="shared" si="14"/>
        <v>11</v>
      </c>
      <c r="AT34" s="102">
        <f t="shared" si="14"/>
        <v>12</v>
      </c>
      <c r="AU34" s="102">
        <f t="shared" si="14"/>
        <v>10</v>
      </c>
      <c r="AV34" s="102">
        <f t="shared" si="14"/>
        <v>10</v>
      </c>
      <c r="AW34" s="102">
        <f t="shared" si="14"/>
        <v>10</v>
      </c>
      <c r="AX34" s="102">
        <f t="shared" si="14"/>
        <v>6</v>
      </c>
      <c r="AY34" s="102">
        <f t="shared" si="14"/>
        <v>3</v>
      </c>
      <c r="AZ34" s="102">
        <f t="shared" si="14"/>
        <v>5</v>
      </c>
      <c r="BA34" s="102">
        <f t="shared" si="14"/>
        <v>5</v>
      </c>
      <c r="BB34" s="102">
        <f t="shared" si="14"/>
        <v>5</v>
      </c>
      <c r="BC34" s="102">
        <f t="shared" si="14"/>
        <v>6</v>
      </c>
      <c r="BD34" s="102">
        <f t="shared" si="14"/>
        <v>7</v>
      </c>
      <c r="BE34" s="102">
        <f t="shared" si="14"/>
        <v>5</v>
      </c>
      <c r="BF34" s="102">
        <f t="shared" si="14"/>
        <v>6</v>
      </c>
      <c r="BG34" s="102">
        <f t="shared" si="14"/>
        <v>5</v>
      </c>
      <c r="BH34" s="102">
        <f t="shared" si="14"/>
        <v>5</v>
      </c>
      <c r="BI34" s="102">
        <f t="shared" si="14"/>
        <v>5</v>
      </c>
      <c r="BJ34" s="102">
        <f t="shared" si="14"/>
        <v>3</v>
      </c>
      <c r="BK34" s="103">
        <f>SUM(C34:BJ34)</f>
        <v>-803882</v>
      </c>
    </row>
    <row r="35" spans="1:63" s="102" customFormat="1" x14ac:dyDescent="0.15">
      <c r="A35" s="299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5">ROUNDUP(+D13*D33,0)</f>
        <v>0</v>
      </c>
      <c r="E35" s="169">
        <f t="shared" si="15"/>
        <v>0</v>
      </c>
      <c r="F35" s="169">
        <f t="shared" si="15"/>
        <v>2</v>
      </c>
      <c r="G35" s="169">
        <f t="shared" si="15"/>
        <v>2</v>
      </c>
      <c r="H35" s="169">
        <f t="shared" si="15"/>
        <v>2</v>
      </c>
      <c r="I35" s="169">
        <f t="shared" si="15"/>
        <v>2</v>
      </c>
      <c r="J35" s="169">
        <f t="shared" si="15"/>
        <v>2</v>
      </c>
      <c r="K35" s="169">
        <f t="shared" si="15"/>
        <v>1</v>
      </c>
      <c r="L35" s="169">
        <f t="shared" si="15"/>
        <v>1</v>
      </c>
      <c r="M35" s="169">
        <f t="shared" si="15"/>
        <v>1</v>
      </c>
      <c r="N35" s="169">
        <f t="shared" si="15"/>
        <v>1</v>
      </c>
      <c r="O35" s="102">
        <f t="shared" ref="O35:BJ35" si="16">ROUNDUP(+O13*O33,0)</f>
        <v>40000</v>
      </c>
      <c r="P35" s="102">
        <f t="shared" si="16"/>
        <v>65000</v>
      </c>
      <c r="Q35" s="102">
        <f t="shared" si="16"/>
        <v>72500</v>
      </c>
      <c r="R35" s="102">
        <f t="shared" si="16"/>
        <v>72500</v>
      </c>
      <c r="S35" s="102">
        <f t="shared" si="16"/>
        <v>80000</v>
      </c>
      <c r="T35" s="102">
        <f t="shared" si="16"/>
        <v>87500</v>
      </c>
      <c r="U35" s="102">
        <f t="shared" si="16"/>
        <v>72500</v>
      </c>
      <c r="V35" s="102">
        <f t="shared" si="16"/>
        <v>80000</v>
      </c>
      <c r="W35" s="102">
        <f t="shared" si="16"/>
        <v>65000</v>
      </c>
      <c r="X35" s="102">
        <f t="shared" si="16"/>
        <v>65000</v>
      </c>
      <c r="Y35" s="102">
        <f t="shared" si="16"/>
        <v>65000</v>
      </c>
      <c r="Z35" s="102">
        <f t="shared" si="16"/>
        <v>40000</v>
      </c>
      <c r="AA35" s="102">
        <f t="shared" si="16"/>
        <v>0</v>
      </c>
      <c r="AB35" s="102">
        <f t="shared" si="16"/>
        <v>0</v>
      </c>
      <c r="AC35" s="102">
        <f t="shared" si="16"/>
        <v>0</v>
      </c>
      <c r="AD35" s="102">
        <f t="shared" si="16"/>
        <v>0</v>
      </c>
      <c r="AE35" s="102">
        <f t="shared" si="16"/>
        <v>0</v>
      </c>
      <c r="AF35" s="102">
        <f t="shared" si="16"/>
        <v>0</v>
      </c>
      <c r="AG35" s="102">
        <f t="shared" si="16"/>
        <v>0</v>
      </c>
      <c r="AH35" s="102">
        <f t="shared" si="16"/>
        <v>0</v>
      </c>
      <c r="AI35" s="102">
        <f t="shared" si="16"/>
        <v>0</v>
      </c>
      <c r="AJ35" s="102">
        <f t="shared" si="16"/>
        <v>0</v>
      </c>
      <c r="AK35" s="102">
        <f t="shared" si="16"/>
        <v>0</v>
      </c>
      <c r="AL35" s="102">
        <f t="shared" si="16"/>
        <v>0</v>
      </c>
      <c r="AM35" s="102">
        <f t="shared" si="16"/>
        <v>25</v>
      </c>
      <c r="AN35" s="102">
        <f t="shared" si="16"/>
        <v>40</v>
      </c>
      <c r="AO35" s="102">
        <f t="shared" si="16"/>
        <v>45</v>
      </c>
      <c r="AP35" s="102">
        <f t="shared" si="16"/>
        <v>45</v>
      </c>
      <c r="AQ35" s="102">
        <f t="shared" si="16"/>
        <v>50</v>
      </c>
      <c r="AR35" s="102">
        <f t="shared" si="16"/>
        <v>55</v>
      </c>
      <c r="AS35" s="102">
        <f t="shared" si="16"/>
        <v>45</v>
      </c>
      <c r="AT35" s="102">
        <f t="shared" si="16"/>
        <v>50</v>
      </c>
      <c r="AU35" s="102">
        <f t="shared" si="16"/>
        <v>40</v>
      </c>
      <c r="AV35" s="102">
        <f t="shared" si="16"/>
        <v>40</v>
      </c>
      <c r="AW35" s="102">
        <f t="shared" si="16"/>
        <v>40</v>
      </c>
      <c r="AX35" s="102">
        <f t="shared" si="16"/>
        <v>25</v>
      </c>
      <c r="AY35" s="102">
        <f t="shared" si="16"/>
        <v>30</v>
      </c>
      <c r="AZ35" s="102">
        <f t="shared" si="16"/>
        <v>48</v>
      </c>
      <c r="BA35" s="102">
        <f t="shared" si="16"/>
        <v>54</v>
      </c>
      <c r="BB35" s="102">
        <f t="shared" si="16"/>
        <v>54</v>
      </c>
      <c r="BC35" s="102">
        <f t="shared" si="16"/>
        <v>60</v>
      </c>
      <c r="BD35" s="102">
        <f t="shared" si="16"/>
        <v>65</v>
      </c>
      <c r="BE35" s="102">
        <f t="shared" si="16"/>
        <v>54</v>
      </c>
      <c r="BF35" s="102">
        <f t="shared" si="16"/>
        <v>60</v>
      </c>
      <c r="BG35" s="102">
        <f t="shared" si="16"/>
        <v>48</v>
      </c>
      <c r="BH35" s="102">
        <f t="shared" si="16"/>
        <v>48</v>
      </c>
      <c r="BI35" s="102">
        <f t="shared" si="16"/>
        <v>48</v>
      </c>
      <c r="BJ35" s="102">
        <f t="shared" si="16"/>
        <v>30</v>
      </c>
      <c r="BK35" s="103">
        <f>SUM(C35:BJ35)</f>
        <v>806113</v>
      </c>
    </row>
    <row r="36" spans="1:63" x14ac:dyDescent="0.15">
      <c r="A36" s="47"/>
    </row>
    <row r="37" spans="1:63" x14ac:dyDescent="0.15">
      <c r="A37" s="14" t="str">
        <f>A34</f>
        <v>Local Services Units</v>
      </c>
    </row>
    <row r="38" spans="1:63" x14ac:dyDescent="0.15">
      <c r="A38" s="47" t="str">
        <f>'COGS-PRICE-MARGIN_CWS'!A11</f>
        <v>Servicio</v>
      </c>
      <c r="C38" s="12">
        <f>'COGS-PRICE-MARGIN_CWS'!$B14*C34</f>
        <v>0</v>
      </c>
      <c r="D38" s="12">
        <f>'COGS-PRICE-MARGIN_CWS'!$B14*D34</f>
        <v>0</v>
      </c>
      <c r="E38" s="12">
        <f>'COGS-PRICE-MARGIN_CWS'!$B14*E34</f>
        <v>0</v>
      </c>
      <c r="F38" s="12">
        <f>'COGS-PRICE-MARGIN_CWS'!$B14*F34</f>
        <v>0</v>
      </c>
      <c r="G38" s="12">
        <f>'COGS-PRICE-MARGIN_CWS'!$B14*G34</f>
        <v>0</v>
      </c>
      <c r="H38" s="12">
        <f>'COGS-PRICE-MARGIN_CWS'!$B14*H34</f>
        <v>0</v>
      </c>
      <c r="I38" s="12">
        <f>'COGS-PRICE-MARGIN_CWS'!$B14*I34</f>
        <v>0</v>
      </c>
      <c r="J38" s="12">
        <f>'COGS-PRICE-MARGIN_CWS'!$B14*J34</f>
        <v>0</v>
      </c>
      <c r="K38" s="12">
        <f>'COGS-PRICE-MARGIN_CWS'!$B14*K34</f>
        <v>0</v>
      </c>
      <c r="L38" s="12">
        <f>'COGS-PRICE-MARGIN_CWS'!$B14*L34</f>
        <v>0</v>
      </c>
      <c r="M38" s="12">
        <f>'COGS-PRICE-MARGIN_CWS'!$B14*M34</f>
        <v>0</v>
      </c>
      <c r="N38" s="12">
        <f>'COGS-PRICE-MARGIN_CWS'!$B14*N34</f>
        <v>0</v>
      </c>
      <c r="O38" s="90">
        <f>'COGS-PRICE-MARGIN_CWS'!$B63*O34</f>
        <v>0</v>
      </c>
      <c r="P38" s="90">
        <f>'COGS-PRICE-MARGIN_CWS'!$B63*P34</f>
        <v>0</v>
      </c>
      <c r="Q38" s="90">
        <f>'COGS-PRICE-MARGIN_CWS'!$B63*Q34</f>
        <v>0</v>
      </c>
      <c r="R38" s="90">
        <f>'COGS-PRICE-MARGIN_CWS'!$B63*R34</f>
        <v>0</v>
      </c>
      <c r="S38" s="90">
        <f>'COGS-PRICE-MARGIN_CWS'!$B63*S34</f>
        <v>0</v>
      </c>
      <c r="T38" s="90">
        <f>'COGS-PRICE-MARGIN_CWS'!$B63*T34</f>
        <v>0</v>
      </c>
      <c r="U38" s="90">
        <f>'COGS-PRICE-MARGIN_CWS'!$B63*U34</f>
        <v>0</v>
      </c>
      <c r="V38" s="90">
        <f>'COGS-PRICE-MARGIN_CWS'!$B63*V34</f>
        <v>0</v>
      </c>
      <c r="W38" s="90">
        <f>'COGS-PRICE-MARGIN_CWS'!$B63*W34</f>
        <v>0</v>
      </c>
      <c r="X38" s="90">
        <f>'COGS-PRICE-MARGIN_CWS'!$B63*X34</f>
        <v>0</v>
      </c>
      <c r="Y38" s="90">
        <f>'COGS-PRICE-MARGIN_CWS'!$B63*Y34</f>
        <v>0</v>
      </c>
      <c r="Z38" s="90">
        <f>'COGS-PRICE-MARGIN_CWS'!$B63*Z34</f>
        <v>0</v>
      </c>
      <c r="AA38" s="90">
        <f>'COGS-PRICE-MARGIN_CWS'!$B84*AA34</f>
        <v>8.6999999999999993</v>
      </c>
      <c r="AB38" s="90">
        <f>'COGS-PRICE-MARGIN_CWS'!$B84*AB34</f>
        <v>14.1</v>
      </c>
      <c r="AC38" s="90">
        <f>'COGS-PRICE-MARGIN_CWS'!$B84*AC34</f>
        <v>15.899999999999999</v>
      </c>
      <c r="AD38" s="90">
        <f>'COGS-PRICE-MARGIN_CWS'!$B84*AD34</f>
        <v>15.899999999999999</v>
      </c>
      <c r="AE38" s="90">
        <f>'COGS-PRICE-MARGIN_CWS'!$B84*AE34</f>
        <v>17.399999999999999</v>
      </c>
      <c r="AF38" s="90">
        <f>'COGS-PRICE-MARGIN_CWS'!$B84*AF34</f>
        <v>19.2</v>
      </c>
      <c r="AG38" s="90">
        <f>'COGS-PRICE-MARGIN_CWS'!$B84*AG34</f>
        <v>15.899999999999999</v>
      </c>
      <c r="AH38" s="90">
        <f>'COGS-PRICE-MARGIN_CWS'!$B84*AH34</f>
        <v>17.399999999999999</v>
      </c>
      <c r="AI38" s="90">
        <f>'COGS-PRICE-MARGIN_CWS'!$B84*AI34</f>
        <v>14.1</v>
      </c>
      <c r="AJ38" s="90">
        <f>'COGS-PRICE-MARGIN_CWS'!$B84*AJ34</f>
        <v>14.1</v>
      </c>
      <c r="AK38" s="90">
        <f>'COGS-PRICE-MARGIN_CWS'!$B84*AK34</f>
        <v>14.1</v>
      </c>
      <c r="AL38" s="90">
        <f>'COGS-PRICE-MARGIN_CWS'!$B84*AL34</f>
        <v>8.6999999999999993</v>
      </c>
      <c r="AM38" s="90">
        <f>'COGS-PRICE-MARGIN_CWS'!$B105*AM34</f>
        <v>2100</v>
      </c>
      <c r="AN38" s="90">
        <f>'COGS-PRICE-MARGIN_CWS'!$B105*AN34</f>
        <v>3500</v>
      </c>
      <c r="AO38" s="90">
        <f>'COGS-PRICE-MARGIN_CWS'!$B105*AO34</f>
        <v>3850</v>
      </c>
      <c r="AP38" s="90">
        <f>'COGS-PRICE-MARGIN_CWS'!$B105*AP34</f>
        <v>3850</v>
      </c>
      <c r="AQ38" s="90">
        <f>'COGS-PRICE-MARGIN_CWS'!$B105*AQ34</f>
        <v>4200</v>
      </c>
      <c r="AR38" s="90">
        <f>'COGS-PRICE-MARGIN_CWS'!$B105*AR34</f>
        <v>4550</v>
      </c>
      <c r="AS38" s="90">
        <f>'COGS-PRICE-MARGIN_CWS'!$B105*AS34</f>
        <v>3850</v>
      </c>
      <c r="AT38" s="90">
        <f>'COGS-PRICE-MARGIN_CWS'!$B105*AT34</f>
        <v>4200</v>
      </c>
      <c r="AU38" s="90">
        <f>'COGS-PRICE-MARGIN_CWS'!$B105*AU34</f>
        <v>3500</v>
      </c>
      <c r="AV38" s="90">
        <f>'COGS-PRICE-MARGIN_CWS'!$B105*AV34</f>
        <v>3500</v>
      </c>
      <c r="AW38" s="90">
        <f>'COGS-PRICE-MARGIN_CWS'!$B105*AW34</f>
        <v>3500</v>
      </c>
      <c r="AX38" s="90">
        <f>'COGS-PRICE-MARGIN_CWS'!$B105*AX34</f>
        <v>2100</v>
      </c>
      <c r="AY38" s="90">
        <f>'COGS-PRICE-MARGIN_CWS'!$B126*AY34</f>
        <v>1050</v>
      </c>
      <c r="AZ38" s="90">
        <f>'COGS-PRICE-MARGIN_CWS'!$B126*AZ34</f>
        <v>1750</v>
      </c>
      <c r="BA38" s="90">
        <f>'COGS-PRICE-MARGIN_CWS'!$B126*BA34</f>
        <v>1750</v>
      </c>
      <c r="BB38" s="90">
        <f>'COGS-PRICE-MARGIN_CWS'!$B126*BB34</f>
        <v>1750</v>
      </c>
      <c r="BC38" s="90">
        <f>'COGS-PRICE-MARGIN_CWS'!$B126*BC34</f>
        <v>2100</v>
      </c>
      <c r="BD38" s="90">
        <f>'COGS-PRICE-MARGIN_CWS'!$B126*BD34</f>
        <v>2450</v>
      </c>
      <c r="BE38" s="90">
        <f>'COGS-PRICE-MARGIN_CWS'!$B126*BE34</f>
        <v>1750</v>
      </c>
      <c r="BF38" s="90">
        <f>'COGS-PRICE-MARGIN_CWS'!$B126*BF34</f>
        <v>2100</v>
      </c>
      <c r="BG38" s="90">
        <f>'COGS-PRICE-MARGIN_CWS'!$B126*BG34</f>
        <v>1750</v>
      </c>
      <c r="BH38" s="90">
        <f>'COGS-PRICE-MARGIN_CWS'!$B126*BH34</f>
        <v>1750</v>
      </c>
      <c r="BI38" s="90">
        <f>'COGS-PRICE-MARGIN_CWS'!$B126*BI34</f>
        <v>1750</v>
      </c>
      <c r="BJ38" s="90">
        <f>'COGS-PRICE-MARGIN_CWS'!$B126*BJ34</f>
        <v>1050</v>
      </c>
      <c r="BK38" s="118">
        <f>SUM(C38:BJ38)</f>
        <v>63875.5</v>
      </c>
    </row>
    <row r="39" spans="1:63" x14ac:dyDescent="0.15">
      <c r="A39" s="47" t="s">
        <v>347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'COGS-PRICE-MARGIN_CWS'!$C63</f>
        <v>0</v>
      </c>
      <c r="P39" s="98">
        <f>'COGS-PRICE-MARGIN_CWS'!$C63</f>
        <v>0</v>
      </c>
      <c r="Q39" s="98">
        <f>'COGS-PRICE-MARGIN_CWS'!$C63</f>
        <v>0</v>
      </c>
      <c r="R39" s="98">
        <f>'COGS-PRICE-MARGIN_CWS'!$C63</f>
        <v>0</v>
      </c>
      <c r="S39" s="98">
        <f>'COGS-PRICE-MARGIN_CWS'!$C63</f>
        <v>0</v>
      </c>
      <c r="T39" s="98">
        <f>'COGS-PRICE-MARGIN_CWS'!$C63</f>
        <v>0</v>
      </c>
      <c r="U39" s="98">
        <f>'COGS-PRICE-MARGIN_CWS'!$C63</f>
        <v>0</v>
      </c>
      <c r="V39" s="98">
        <f>'COGS-PRICE-MARGIN_CWS'!$C63</f>
        <v>0</v>
      </c>
      <c r="W39" s="98">
        <f>'COGS-PRICE-MARGIN_CWS'!$C63</f>
        <v>0</v>
      </c>
      <c r="X39" s="98">
        <f>'COGS-PRICE-MARGIN_CWS'!$C63</f>
        <v>0</v>
      </c>
      <c r="Y39" s="98">
        <f>'COGS-PRICE-MARGIN_CWS'!$C63</f>
        <v>0</v>
      </c>
      <c r="Z39" s="98">
        <f>'COGS-PRICE-MARGIN_CWS'!$C63</f>
        <v>0</v>
      </c>
      <c r="AA39" s="98">
        <f>'COGS-PRICE-MARGIN_CWS'!$C84</f>
        <v>0</v>
      </c>
      <c r="AB39" s="98">
        <f>'COGS-PRICE-MARGIN_CWS'!$C84</f>
        <v>0</v>
      </c>
      <c r="AC39" s="98">
        <f>'COGS-PRICE-MARGIN_CWS'!$C84</f>
        <v>0</v>
      </c>
      <c r="AD39" s="98">
        <f>'COGS-PRICE-MARGIN_CWS'!$C84</f>
        <v>0</v>
      </c>
      <c r="AE39" s="98">
        <f>'COGS-PRICE-MARGIN_CWS'!$C84</f>
        <v>0</v>
      </c>
      <c r="AF39" s="98">
        <f>'COGS-PRICE-MARGIN_CWS'!$C84</f>
        <v>0</v>
      </c>
      <c r="AG39" s="98">
        <f>'COGS-PRICE-MARGIN_CWS'!$C84</f>
        <v>0</v>
      </c>
      <c r="AH39" s="98">
        <f>'COGS-PRICE-MARGIN_CWS'!$C84</f>
        <v>0</v>
      </c>
      <c r="AI39" s="98">
        <f>'COGS-PRICE-MARGIN_CWS'!$C84</f>
        <v>0</v>
      </c>
      <c r="AJ39" s="98">
        <f>'COGS-PRICE-MARGIN_CWS'!$C84</f>
        <v>0</v>
      </c>
      <c r="AK39" s="98">
        <f>'COGS-PRICE-MARGIN_CWS'!$C84</f>
        <v>0</v>
      </c>
      <c r="AL39" s="98">
        <f>'COGS-PRICE-MARGIN_CWS'!$C84</f>
        <v>0</v>
      </c>
      <c r="AM39" s="98">
        <f>'COGS-PRICE-MARGIN_CWS'!$C105</f>
        <v>0</v>
      </c>
      <c r="AN39" s="98">
        <f>'COGS-PRICE-MARGIN_CWS'!$C105</f>
        <v>0</v>
      </c>
      <c r="AO39" s="98">
        <f>'COGS-PRICE-MARGIN_CWS'!$C105</f>
        <v>0</v>
      </c>
      <c r="AP39" s="98">
        <f>'COGS-PRICE-MARGIN_CWS'!$C105</f>
        <v>0</v>
      </c>
      <c r="AQ39" s="98">
        <f>'COGS-PRICE-MARGIN_CWS'!$C105</f>
        <v>0</v>
      </c>
      <c r="AR39" s="98">
        <f>'COGS-PRICE-MARGIN_CWS'!$C105</f>
        <v>0</v>
      </c>
      <c r="AS39" s="98">
        <f>'COGS-PRICE-MARGIN_CWS'!$C105</f>
        <v>0</v>
      </c>
      <c r="AT39" s="98">
        <f>'COGS-PRICE-MARGIN_CWS'!$C105</f>
        <v>0</v>
      </c>
      <c r="AU39" s="98">
        <f>'COGS-PRICE-MARGIN_CWS'!$C105</f>
        <v>0</v>
      </c>
      <c r="AV39" s="98">
        <f>'COGS-PRICE-MARGIN_CWS'!$C105</f>
        <v>0</v>
      </c>
      <c r="AW39" s="98">
        <f>'COGS-PRICE-MARGIN_CWS'!$C105</f>
        <v>0</v>
      </c>
      <c r="AX39" s="98">
        <f>'COGS-PRICE-MARGIN_CWS'!$C105</f>
        <v>0</v>
      </c>
      <c r="AY39" s="98">
        <f>'COGS-PRICE-MARGIN_CWS'!$C126</f>
        <v>0.1</v>
      </c>
      <c r="AZ39" s="98">
        <f>'COGS-PRICE-MARGIN_CWS'!$C126</f>
        <v>0.1</v>
      </c>
      <c r="BA39" s="98">
        <f>'COGS-PRICE-MARGIN_CWS'!$C126</f>
        <v>0.1</v>
      </c>
      <c r="BB39" s="98">
        <f>'COGS-PRICE-MARGIN_CWS'!$C126</f>
        <v>0.1</v>
      </c>
      <c r="BC39" s="98">
        <f>'COGS-PRICE-MARGIN_CWS'!$C126</f>
        <v>0.1</v>
      </c>
      <c r="BD39" s="98">
        <f>'COGS-PRICE-MARGIN_CWS'!$C126</f>
        <v>0.1</v>
      </c>
      <c r="BE39" s="98">
        <f>'COGS-PRICE-MARGIN_CWS'!$C126</f>
        <v>0.1</v>
      </c>
      <c r="BF39" s="98">
        <f>'COGS-PRICE-MARGIN_CWS'!$C126</f>
        <v>0.1</v>
      </c>
      <c r="BG39" s="98">
        <f>'COGS-PRICE-MARGIN_CWS'!$C126</f>
        <v>0.1</v>
      </c>
      <c r="BH39" s="98">
        <f>'COGS-PRICE-MARGIN_CWS'!$C126</f>
        <v>0.1</v>
      </c>
      <c r="BI39" s="98">
        <f>'COGS-PRICE-MARGIN_CWS'!$C126</f>
        <v>0.1</v>
      </c>
      <c r="BJ39" s="98">
        <f>'COGS-PRICE-MARGIN_CWS'!$C126</f>
        <v>0.1</v>
      </c>
    </row>
    <row r="40" spans="1:63" x14ac:dyDescent="0.15">
      <c r="A40" s="47" t="str">
        <f>A38 &amp; " Ingreso"</f>
        <v>Servicio Ingreso</v>
      </c>
      <c r="C40" s="12">
        <f t="shared" ref="C40:AH40" si="17">C38*(1-C39)</f>
        <v>0</v>
      </c>
      <c r="D40" s="12">
        <f t="shared" si="17"/>
        <v>0</v>
      </c>
      <c r="E40" s="12">
        <f t="shared" si="17"/>
        <v>0</v>
      </c>
      <c r="F40" s="12">
        <f t="shared" si="17"/>
        <v>0</v>
      </c>
      <c r="G40" s="12">
        <f t="shared" si="17"/>
        <v>0</v>
      </c>
      <c r="H40" s="12">
        <f t="shared" si="17"/>
        <v>0</v>
      </c>
      <c r="I40" s="12">
        <f t="shared" si="17"/>
        <v>0</v>
      </c>
      <c r="J40" s="12">
        <f t="shared" si="17"/>
        <v>0</v>
      </c>
      <c r="K40" s="12">
        <f t="shared" si="17"/>
        <v>0</v>
      </c>
      <c r="L40" s="12">
        <f t="shared" si="17"/>
        <v>0</v>
      </c>
      <c r="M40" s="12">
        <f t="shared" si="17"/>
        <v>0</v>
      </c>
      <c r="N40" s="12">
        <f t="shared" si="17"/>
        <v>0</v>
      </c>
      <c r="O40" s="90">
        <f t="shared" si="17"/>
        <v>0</v>
      </c>
      <c r="P40" s="90">
        <f t="shared" si="17"/>
        <v>0</v>
      </c>
      <c r="Q40" s="90">
        <f t="shared" si="17"/>
        <v>0</v>
      </c>
      <c r="R40" s="90">
        <f t="shared" si="17"/>
        <v>0</v>
      </c>
      <c r="S40" s="90">
        <f t="shared" si="17"/>
        <v>0</v>
      </c>
      <c r="T40" s="90">
        <f t="shared" si="17"/>
        <v>0</v>
      </c>
      <c r="U40" s="90">
        <f t="shared" si="17"/>
        <v>0</v>
      </c>
      <c r="V40" s="90">
        <f t="shared" si="17"/>
        <v>0</v>
      </c>
      <c r="W40" s="90">
        <f t="shared" si="17"/>
        <v>0</v>
      </c>
      <c r="X40" s="90">
        <f t="shared" si="17"/>
        <v>0</v>
      </c>
      <c r="Y40" s="90">
        <f t="shared" si="17"/>
        <v>0</v>
      </c>
      <c r="Z40" s="90">
        <f t="shared" si="17"/>
        <v>0</v>
      </c>
      <c r="AA40" s="90">
        <f t="shared" si="17"/>
        <v>8.6999999999999993</v>
      </c>
      <c r="AB40" s="90">
        <f t="shared" si="17"/>
        <v>14.1</v>
      </c>
      <c r="AC40" s="90">
        <f t="shared" si="17"/>
        <v>15.899999999999999</v>
      </c>
      <c r="AD40" s="90">
        <f t="shared" si="17"/>
        <v>15.899999999999999</v>
      </c>
      <c r="AE40" s="90">
        <f t="shared" si="17"/>
        <v>17.399999999999999</v>
      </c>
      <c r="AF40" s="90">
        <f t="shared" si="17"/>
        <v>19.2</v>
      </c>
      <c r="AG40" s="90">
        <f t="shared" si="17"/>
        <v>15.899999999999999</v>
      </c>
      <c r="AH40" s="90">
        <f t="shared" si="17"/>
        <v>17.399999999999999</v>
      </c>
      <c r="AI40" s="90">
        <f t="shared" ref="AI40:BJ40" si="18">AI38*(1-AI39)</f>
        <v>14.1</v>
      </c>
      <c r="AJ40" s="90">
        <f t="shared" si="18"/>
        <v>14.1</v>
      </c>
      <c r="AK40" s="90">
        <f t="shared" si="18"/>
        <v>14.1</v>
      </c>
      <c r="AL40" s="90">
        <f t="shared" si="18"/>
        <v>8.6999999999999993</v>
      </c>
      <c r="AM40" s="90">
        <f t="shared" si="18"/>
        <v>2100</v>
      </c>
      <c r="AN40" s="90">
        <f t="shared" si="18"/>
        <v>3500</v>
      </c>
      <c r="AO40" s="90">
        <f t="shared" si="18"/>
        <v>3850</v>
      </c>
      <c r="AP40" s="90">
        <f t="shared" si="18"/>
        <v>3850</v>
      </c>
      <c r="AQ40" s="90">
        <f t="shared" si="18"/>
        <v>4200</v>
      </c>
      <c r="AR40" s="90">
        <f t="shared" si="18"/>
        <v>4550</v>
      </c>
      <c r="AS40" s="90">
        <f t="shared" si="18"/>
        <v>3850</v>
      </c>
      <c r="AT40" s="90">
        <f t="shared" si="18"/>
        <v>4200</v>
      </c>
      <c r="AU40" s="90">
        <f t="shared" si="18"/>
        <v>3500</v>
      </c>
      <c r="AV40" s="90">
        <f t="shared" si="18"/>
        <v>3500</v>
      </c>
      <c r="AW40" s="90">
        <f t="shared" si="18"/>
        <v>3500</v>
      </c>
      <c r="AX40" s="90">
        <f t="shared" si="18"/>
        <v>2100</v>
      </c>
      <c r="AY40" s="90">
        <f t="shared" si="18"/>
        <v>945</v>
      </c>
      <c r="AZ40" s="90">
        <f t="shared" si="18"/>
        <v>1575</v>
      </c>
      <c r="BA40" s="90">
        <f t="shared" si="18"/>
        <v>1575</v>
      </c>
      <c r="BB40" s="90">
        <f t="shared" si="18"/>
        <v>1575</v>
      </c>
      <c r="BC40" s="90">
        <f t="shared" si="18"/>
        <v>1890</v>
      </c>
      <c r="BD40" s="90">
        <f t="shared" si="18"/>
        <v>2205</v>
      </c>
      <c r="BE40" s="90">
        <f t="shared" si="18"/>
        <v>1575</v>
      </c>
      <c r="BF40" s="90">
        <f t="shared" si="18"/>
        <v>1890</v>
      </c>
      <c r="BG40" s="90">
        <f t="shared" si="18"/>
        <v>1575</v>
      </c>
      <c r="BH40" s="90">
        <f t="shared" si="18"/>
        <v>1575</v>
      </c>
      <c r="BI40" s="90">
        <f t="shared" si="18"/>
        <v>1575</v>
      </c>
      <c r="BJ40" s="90">
        <f t="shared" si="18"/>
        <v>945</v>
      </c>
      <c r="BK40" s="118">
        <f>SUM(C40:BJ40)</f>
        <v>61775.5</v>
      </c>
    </row>
    <row r="41" spans="1:63" x14ac:dyDescent="0.15">
      <c r="A41" s="47" t="s">
        <v>365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-836258150</v>
      </c>
      <c r="AB41" s="90">
        <f>'REV-REC-MAINT_CWS'!AE68</f>
        <v>-1358922110</v>
      </c>
      <c r="AC41" s="90">
        <f>'REV-REC-MAINT_CWS'!AF68</f>
        <v>-1515708740</v>
      </c>
      <c r="AD41" s="90">
        <f>'REV-REC-MAINT_CWS'!AG68</f>
        <v>-1515645950</v>
      </c>
      <c r="AE41" s="90">
        <f>'REV-REC-MAINT_CWS'!AH68</f>
        <v>-1672432580</v>
      </c>
      <c r="AF41" s="90">
        <f>'REV-REC-MAINT_CWS'!AI68</f>
        <v>-1829198280</v>
      </c>
      <c r="AG41" s="90">
        <f>'REV-REC-MAINT_CWS'!AJ68</f>
        <v>-1515645950</v>
      </c>
      <c r="AH41" s="90">
        <f>'REV-REC-MAINT_CWS'!AK68</f>
        <v>-1672432580</v>
      </c>
      <c r="AI41" s="90">
        <f>'REV-REC-MAINT_CWS'!AL68</f>
        <v>-1358859320</v>
      </c>
      <c r="AJ41" s="90">
        <f>'REV-REC-MAINT_CWS'!AM68</f>
        <v>-1358859320</v>
      </c>
      <c r="AK41" s="90">
        <f>'REV-REC-MAINT_CWS'!AN68</f>
        <v>-1358859320</v>
      </c>
      <c r="AL41" s="90">
        <f>'REV-REC-MAINT_CWS'!AO68</f>
        <v>-836237220</v>
      </c>
      <c r="AM41" s="90">
        <f>'REV-REC-MAINT_CWS'!AP68</f>
        <v>-1398215</v>
      </c>
      <c r="AN41" s="90">
        <f>'REV-REC-MAINT_CWS'!AQ68</f>
        <v>-2272095</v>
      </c>
      <c r="AO41" s="90">
        <f>'REV-REC-MAINT_CWS'!AR68</f>
        <v>-2534245</v>
      </c>
      <c r="AP41" s="90">
        <f>'REV-REC-MAINT_CWS'!AS68</f>
        <v>-2534140</v>
      </c>
      <c r="AQ41" s="90">
        <f>'REV-REC-MAINT_CWS'!AT68</f>
        <v>-2796290</v>
      </c>
      <c r="AR41" s="90">
        <f>'REV-REC-MAINT_CWS'!AU68</f>
        <v>-3058405</v>
      </c>
      <c r="AS41" s="90">
        <f>'REV-REC-MAINT_CWS'!AV68</f>
        <v>-2534140</v>
      </c>
      <c r="AT41" s="90">
        <f>'REV-REC-MAINT_CWS'!AW68</f>
        <v>-2796290</v>
      </c>
      <c r="AU41" s="90">
        <f>'REV-REC-MAINT_CWS'!AX68</f>
        <v>-2271990</v>
      </c>
      <c r="AV41" s="90">
        <f>'REV-REC-MAINT_CWS'!AY68</f>
        <v>-2271990</v>
      </c>
      <c r="AW41" s="90">
        <f>'REV-REC-MAINT_CWS'!AZ68</f>
        <v>-2271990</v>
      </c>
      <c r="AX41" s="90">
        <f>'REV-REC-MAINT_CWS'!BA68</f>
        <v>-1398180</v>
      </c>
      <c r="AY41" s="90">
        <f>'REV-REC-MAINT_CWS'!BB68</f>
        <v>-1398110</v>
      </c>
      <c r="AZ41" s="90">
        <f>'REV-REC-MAINT_CWS'!BC68</f>
        <v>-2271920</v>
      </c>
      <c r="BA41" s="90">
        <f>'REV-REC-MAINT_CWS'!BD68</f>
        <v>-2534070</v>
      </c>
      <c r="BB41" s="90">
        <f>'REV-REC-MAINT_CWS'!BE68</f>
        <v>-2533965</v>
      </c>
      <c r="BC41" s="90">
        <f>'REV-REC-MAINT_CWS'!BF68</f>
        <v>-2796080</v>
      </c>
      <c r="BD41" s="90">
        <f>'REV-REC-MAINT_CWS'!BG68</f>
        <v>-3058160</v>
      </c>
      <c r="BE41" s="90">
        <f>'REV-REC-MAINT_CWS'!BH68</f>
        <v>-2533965</v>
      </c>
      <c r="BF41" s="90">
        <f>'REV-REC-MAINT_CWS'!BI68</f>
        <v>-2796080</v>
      </c>
      <c r="BG41" s="90">
        <f>'REV-REC-MAINT_CWS'!BJ68</f>
        <v>-2271815</v>
      </c>
      <c r="BH41" s="90">
        <f>'REV-REC-MAINT_CWS'!BK68</f>
        <v>-2271815</v>
      </c>
      <c r="BI41" s="90">
        <f>'REV-REC-MAINT_CWS'!BL68</f>
        <v>-2271815</v>
      </c>
      <c r="BJ41" s="90">
        <f>'REV-REC-MAINT_CWS'!BM68</f>
        <v>-1398075</v>
      </c>
      <c r="BK41" s="118">
        <f>SUM(C41:BJ41)</f>
        <v>-16885333360</v>
      </c>
    </row>
    <row r="43" spans="1:63" x14ac:dyDescent="0.15">
      <c r="A43" s="16" t="str">
        <f>A35</f>
        <v>Domicilio Services Units</v>
      </c>
    </row>
    <row r="44" spans="1:63" x14ac:dyDescent="0.15">
      <c r="A44" s="47" t="str">
        <f>'COGS-PRICE-MARGIN_CWS'!A19</f>
        <v>Envío</v>
      </c>
      <c r="C44" s="12">
        <f>'COGS-PRICE-MARGIN_CWS'!$B23*C35</f>
        <v>0</v>
      </c>
      <c r="D44" s="12">
        <f>'COGS-PRICE-MARGIN_CWS'!$B23*D35</f>
        <v>0</v>
      </c>
      <c r="E44" s="12">
        <f>'COGS-PRICE-MARGIN_CWS'!$B23*E35</f>
        <v>0</v>
      </c>
      <c r="F44" s="90">
        <f>'COGS-PRICE-MARGIN_CWS'!$B23*F35</f>
        <v>5000</v>
      </c>
      <c r="G44" s="90">
        <f>'COGS-PRICE-MARGIN_CWS'!$B23*G35</f>
        <v>5000</v>
      </c>
      <c r="H44" s="90">
        <f>'COGS-PRICE-MARGIN_CWS'!$B23*H35</f>
        <v>5000</v>
      </c>
      <c r="I44" s="90">
        <f>'COGS-PRICE-MARGIN_CWS'!$B23*I35</f>
        <v>5000</v>
      </c>
      <c r="J44" s="90">
        <f>'COGS-PRICE-MARGIN_CWS'!$B23*J35</f>
        <v>5000</v>
      </c>
      <c r="K44" s="90">
        <f>'COGS-PRICE-MARGIN_CWS'!$B23*K35</f>
        <v>2500</v>
      </c>
      <c r="L44" s="90">
        <f>'COGS-PRICE-MARGIN_CWS'!$B23*L35</f>
        <v>2500</v>
      </c>
      <c r="M44" s="90">
        <f>'COGS-PRICE-MARGIN_CWS'!$B23*M35</f>
        <v>2500</v>
      </c>
      <c r="N44" s="90">
        <f>'COGS-PRICE-MARGIN_CWS'!$B23*N35</f>
        <v>2500</v>
      </c>
      <c r="O44" s="90">
        <f>'COGS-PRICE-MARGIN_CWS'!$B69*O35</f>
        <v>0</v>
      </c>
      <c r="P44" s="90">
        <f>'COGS-PRICE-MARGIN_CWS'!$B69*P35</f>
        <v>0</v>
      </c>
      <c r="Q44" s="90">
        <f>'COGS-PRICE-MARGIN_CWS'!$B69*Q35</f>
        <v>0</v>
      </c>
      <c r="R44" s="90">
        <f>'COGS-PRICE-MARGIN_CWS'!$B69*R35</f>
        <v>0</v>
      </c>
      <c r="S44" s="90">
        <f>'COGS-PRICE-MARGIN_CWS'!$B69*S35</f>
        <v>0</v>
      </c>
      <c r="T44" s="90">
        <f>'COGS-PRICE-MARGIN_CWS'!$B69*T35</f>
        <v>0</v>
      </c>
      <c r="U44" s="90">
        <f>'COGS-PRICE-MARGIN_CWS'!$B69*U35</f>
        <v>0</v>
      </c>
      <c r="V44" s="90">
        <f>'COGS-PRICE-MARGIN_CWS'!$B69*V35</f>
        <v>0</v>
      </c>
      <c r="W44" s="90">
        <f>'COGS-PRICE-MARGIN_CWS'!$B69*W35</f>
        <v>0</v>
      </c>
      <c r="X44" s="90">
        <f>'COGS-PRICE-MARGIN_CWS'!$B69*X35</f>
        <v>0</v>
      </c>
      <c r="Y44" s="90">
        <f>'COGS-PRICE-MARGIN_CWS'!$B69*Y35</f>
        <v>0</v>
      </c>
      <c r="Z44" s="90">
        <f>'COGS-PRICE-MARGIN_CWS'!$B69*Z35</f>
        <v>0</v>
      </c>
      <c r="AA44" s="90">
        <f>'COGS-PRICE-MARGIN_CWS'!$B90*AA35</f>
        <v>0</v>
      </c>
      <c r="AB44" s="90">
        <f>'COGS-PRICE-MARGIN_CWS'!$B90*AB35</f>
        <v>0</v>
      </c>
      <c r="AC44" s="90">
        <f>'COGS-PRICE-MARGIN_CWS'!$B90*AC35</f>
        <v>0</v>
      </c>
      <c r="AD44" s="90">
        <f>'COGS-PRICE-MARGIN_CWS'!$B90*AD35</f>
        <v>0</v>
      </c>
      <c r="AE44" s="90">
        <f>'COGS-PRICE-MARGIN_CWS'!$B90*AE35</f>
        <v>0</v>
      </c>
      <c r="AF44" s="90">
        <f>'COGS-PRICE-MARGIN_CWS'!$B90*AF35</f>
        <v>0</v>
      </c>
      <c r="AG44" s="90">
        <f>'COGS-PRICE-MARGIN_CWS'!$B90*AG35</f>
        <v>0</v>
      </c>
      <c r="AH44" s="90">
        <f>'COGS-PRICE-MARGIN_CWS'!$B90*AH35</f>
        <v>0</v>
      </c>
      <c r="AI44" s="90">
        <f>'COGS-PRICE-MARGIN_CWS'!$B90*AI35</f>
        <v>0</v>
      </c>
      <c r="AJ44" s="90">
        <f>'COGS-PRICE-MARGIN_CWS'!$B90*AJ35</f>
        <v>0</v>
      </c>
      <c r="AK44" s="90">
        <f>'COGS-PRICE-MARGIN_CWS'!$B90*AK35</f>
        <v>0</v>
      </c>
      <c r="AL44" s="90">
        <f>'COGS-PRICE-MARGIN_CWS'!$B90*AL35</f>
        <v>0</v>
      </c>
      <c r="AM44" s="90">
        <f>'COGS-PRICE-MARGIN_CWS'!$B111*AM35</f>
        <v>625</v>
      </c>
      <c r="AN44" s="90">
        <f>'COGS-PRICE-MARGIN_CWS'!$B111*AN35</f>
        <v>1000</v>
      </c>
      <c r="AO44" s="90">
        <f>'COGS-PRICE-MARGIN_CWS'!$B111*AO35</f>
        <v>1125</v>
      </c>
      <c r="AP44" s="90">
        <f>'COGS-PRICE-MARGIN_CWS'!$B111*AP35</f>
        <v>1125</v>
      </c>
      <c r="AQ44" s="90">
        <f>'COGS-PRICE-MARGIN_CWS'!$B111*AQ35</f>
        <v>1250</v>
      </c>
      <c r="AR44" s="90">
        <f>'COGS-PRICE-MARGIN_CWS'!$B111*AR35</f>
        <v>1375</v>
      </c>
      <c r="AS44" s="90">
        <f>'COGS-PRICE-MARGIN_CWS'!$B111*AS35</f>
        <v>1125</v>
      </c>
      <c r="AT44" s="90">
        <f>'COGS-PRICE-MARGIN_CWS'!$B111*AT35</f>
        <v>1250</v>
      </c>
      <c r="AU44" s="90">
        <f>'COGS-PRICE-MARGIN_CWS'!$B111*AU35</f>
        <v>1000</v>
      </c>
      <c r="AV44" s="90">
        <f>'COGS-PRICE-MARGIN_CWS'!$B111*AV35</f>
        <v>1000</v>
      </c>
      <c r="AW44" s="90">
        <f>'COGS-PRICE-MARGIN_CWS'!$B111*AW35</f>
        <v>1000</v>
      </c>
      <c r="AX44" s="90">
        <f>'COGS-PRICE-MARGIN_CWS'!$B111*AX35</f>
        <v>625</v>
      </c>
      <c r="AY44" s="90">
        <f>'COGS-PRICE-MARGIN_CWS'!$B132*AY35</f>
        <v>750</v>
      </c>
      <c r="AZ44" s="90">
        <f>'COGS-PRICE-MARGIN_CWS'!$B132*AZ35</f>
        <v>1200</v>
      </c>
      <c r="BA44" s="90">
        <f>'COGS-PRICE-MARGIN_CWS'!$B132*BA35</f>
        <v>1350</v>
      </c>
      <c r="BB44" s="90">
        <f>'COGS-PRICE-MARGIN_CWS'!$B132*BB35</f>
        <v>1350</v>
      </c>
      <c r="BC44" s="90">
        <f>'COGS-PRICE-MARGIN_CWS'!$B132*BC35</f>
        <v>1500</v>
      </c>
      <c r="BD44" s="90">
        <f>'COGS-PRICE-MARGIN_CWS'!$B132*BD35</f>
        <v>1625</v>
      </c>
      <c r="BE44" s="90">
        <f>'COGS-PRICE-MARGIN_CWS'!$B132*BE35</f>
        <v>1350</v>
      </c>
      <c r="BF44" s="90">
        <f>'COGS-PRICE-MARGIN_CWS'!$B132*BF35</f>
        <v>1500</v>
      </c>
      <c r="BG44" s="90">
        <f>'COGS-PRICE-MARGIN_CWS'!$B132*BG35</f>
        <v>1200</v>
      </c>
      <c r="BH44" s="90">
        <f>'COGS-PRICE-MARGIN_CWS'!$B132*BH35</f>
        <v>1200</v>
      </c>
      <c r="BI44" s="90">
        <f>'COGS-PRICE-MARGIN_CWS'!$B132*BI35</f>
        <v>1200</v>
      </c>
      <c r="BJ44" s="90">
        <f>'COGS-PRICE-MARGIN_CWS'!$B132*BJ35</f>
        <v>750</v>
      </c>
      <c r="BK44" s="118">
        <f>SUM(C44:BJ44)</f>
        <v>62475</v>
      </c>
    </row>
    <row r="45" spans="1:63" x14ac:dyDescent="0.15">
      <c r="A45" s="47" t="s">
        <v>364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'REV-REC-MAINT_CWS'!AP141</f>
        <v>9005625</v>
      </c>
      <c r="AN45" s="12">
        <f>'REV-REC-MAINT_CWS'!AQ141</f>
        <v>14634000</v>
      </c>
      <c r="AO45" s="12">
        <f>'REV-REC-MAINT_CWS'!AR141</f>
        <v>16322625</v>
      </c>
      <c r="AP45" s="12">
        <f>'REV-REC-MAINT_CWS'!AS141</f>
        <v>16323075</v>
      </c>
      <c r="AQ45" s="12">
        <f>'REV-REC-MAINT_CWS'!AT141</f>
        <v>18011700</v>
      </c>
      <c r="AR45" s="12">
        <f>'REV-REC-MAINT_CWS'!AU141</f>
        <v>19700325</v>
      </c>
      <c r="AS45" s="12">
        <f>'REV-REC-MAINT_CWS'!AV141</f>
        <v>16323075</v>
      </c>
      <c r="AT45" s="12">
        <f>'REV-REC-MAINT_CWS'!AW141</f>
        <v>18011700</v>
      </c>
      <c r="AU45" s="12">
        <f>'REV-REC-MAINT_CWS'!AX141</f>
        <v>14634225</v>
      </c>
      <c r="AV45" s="12">
        <f>'REV-REC-MAINT_CWS'!AY141</f>
        <v>14634225</v>
      </c>
      <c r="AW45" s="12">
        <f>'REV-REC-MAINT_CWS'!AZ141</f>
        <v>14634225</v>
      </c>
      <c r="AX45" s="12">
        <f>'REV-REC-MAINT_CWS'!BA141</f>
        <v>9005850</v>
      </c>
      <c r="AY45" s="12">
        <f>'REV-REC-MAINT_CWS'!BB141</f>
        <v>8111137.5</v>
      </c>
      <c r="AZ45" s="12">
        <f>'REV-REC-MAINT_CWS'!BC141</f>
        <v>13180320</v>
      </c>
      <c r="BA45" s="12">
        <f>'REV-REC-MAINT_CWS'!BD141</f>
        <v>14701297.5</v>
      </c>
      <c r="BB45" s="12">
        <f>'REV-REC-MAINT_CWS'!BE141</f>
        <v>14701702.5</v>
      </c>
      <c r="BC45" s="12">
        <f>'REV-REC-MAINT_CWS'!BF141</f>
        <v>16222680</v>
      </c>
      <c r="BD45" s="12">
        <f>'REV-REC-MAINT_CWS'!BG141</f>
        <v>17743455</v>
      </c>
      <c r="BE45" s="12">
        <f>'REV-REC-MAINT_CWS'!BH141</f>
        <v>14701702.5</v>
      </c>
      <c r="BF45" s="12">
        <f>'REV-REC-MAINT_CWS'!BI141</f>
        <v>16222680</v>
      </c>
      <c r="BG45" s="12">
        <f>'REV-REC-MAINT_CWS'!BJ141</f>
        <v>13180522.5</v>
      </c>
      <c r="BH45" s="12">
        <f>'REV-REC-MAINT_CWS'!BK141</f>
        <v>13180522.5</v>
      </c>
      <c r="BI45" s="12">
        <f>'REV-REC-MAINT_CWS'!BL141</f>
        <v>13180522.5</v>
      </c>
      <c r="BJ45" s="12">
        <f>'REV-REC-MAINT_CWS'!BM141</f>
        <v>8111340</v>
      </c>
      <c r="BK45" s="118">
        <f>SUM(C45:BJ45)</f>
        <v>344478532.5</v>
      </c>
    </row>
    <row r="46" spans="1:63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'COGS-PRICE-MARGIN_CWS'!A27</f>
        <v>Producto Fusión</v>
      </c>
      <c r="B48" s="10"/>
      <c r="C48" s="10"/>
      <c r="D48" s="10"/>
      <c r="E48" s="10"/>
      <c r="F48" s="10"/>
      <c r="G48" s="10"/>
    </row>
    <row r="49" spans="1:63" x14ac:dyDescent="0.15">
      <c r="A49" s="33"/>
      <c r="B49" s="10"/>
      <c r="C49" s="10"/>
      <c r="D49" s="10"/>
      <c r="E49" s="10"/>
      <c r="F49" s="10"/>
      <c r="G49" s="10"/>
    </row>
    <row r="50" spans="1:63" s="169" customFormat="1" x14ac:dyDescent="0.15">
      <c r="A50" s="316" t="s">
        <v>215</v>
      </c>
      <c r="C50" s="169">
        <f>C$9</f>
        <v>0</v>
      </c>
      <c r="D50" s="169">
        <f t="shared" ref="D50:N50" si="19">D$9</f>
        <v>0</v>
      </c>
      <c r="E50" s="169">
        <f t="shared" si="19"/>
        <v>0</v>
      </c>
      <c r="F50" s="169">
        <f t="shared" si="19"/>
        <v>3</v>
      </c>
      <c r="G50" s="169">
        <f t="shared" si="19"/>
        <v>3</v>
      </c>
      <c r="H50" s="169">
        <f t="shared" si="19"/>
        <v>3</v>
      </c>
      <c r="I50" s="169">
        <f t="shared" si="19"/>
        <v>3</v>
      </c>
      <c r="J50" s="169">
        <f t="shared" si="19"/>
        <v>3</v>
      </c>
      <c r="K50" s="169">
        <f t="shared" si="19"/>
        <v>3</v>
      </c>
      <c r="L50" s="169">
        <f t="shared" si="19"/>
        <v>3</v>
      </c>
      <c r="M50" s="169">
        <f t="shared" si="19"/>
        <v>3</v>
      </c>
      <c r="N50" s="169">
        <f t="shared" si="19"/>
        <v>2</v>
      </c>
      <c r="O50" s="169">
        <f>'REV-SALES-FCAST_CWS'!C78</f>
        <v>0</v>
      </c>
      <c r="P50" s="169">
        <f>'REV-SALES-FCAST_CWS'!D78</f>
        <v>0</v>
      </c>
      <c r="Q50" s="169">
        <f>'REV-SALES-FCAST_CWS'!E78</f>
        <v>0</v>
      </c>
      <c r="R50" s="169">
        <f>'REV-SALES-FCAST_CWS'!F78</f>
        <v>0</v>
      </c>
      <c r="S50" s="169">
        <f>'REV-SALES-FCAST_CWS'!G78</f>
        <v>0</v>
      </c>
      <c r="T50" s="169">
        <f>'REV-SALES-FCAST_CWS'!H78</f>
        <v>0</v>
      </c>
      <c r="U50" s="169">
        <f>'REV-SALES-FCAST_CWS'!I78</f>
        <v>0</v>
      </c>
      <c r="V50" s="169">
        <f>'REV-SALES-FCAST_CWS'!J78</f>
        <v>0</v>
      </c>
      <c r="W50" s="169">
        <f>'REV-SALES-FCAST_CWS'!K78</f>
        <v>0</v>
      </c>
      <c r="X50" s="169">
        <f>'REV-SALES-FCAST_CWS'!L78</f>
        <v>0</v>
      </c>
      <c r="Y50" s="169">
        <f>'REV-SALES-FCAST_CWS'!M78</f>
        <v>0</v>
      </c>
      <c r="Z50" s="169">
        <f>'REV-SALES-FCAST_CWS'!N78</f>
        <v>0</v>
      </c>
      <c r="AA50" s="169">
        <f>'REV-SALES-FCAST_CWS'!C82</f>
        <v>0</v>
      </c>
      <c r="AB50" s="169">
        <f>'REV-SALES-FCAST_CWS'!D82</f>
        <v>0</v>
      </c>
      <c r="AC50" s="169">
        <f>'REV-SALES-FCAST_CWS'!E82</f>
        <v>0</v>
      </c>
      <c r="AD50" s="169">
        <f>'REV-SALES-FCAST_CWS'!F82</f>
        <v>0</v>
      </c>
      <c r="AE50" s="169">
        <f>'REV-SALES-FCAST_CWS'!G82</f>
        <v>0</v>
      </c>
      <c r="AF50" s="169">
        <f>'REV-SALES-FCAST_CWS'!H82</f>
        <v>0</v>
      </c>
      <c r="AG50" s="169">
        <f>'REV-SALES-FCAST_CWS'!I82</f>
        <v>0</v>
      </c>
      <c r="AH50" s="169">
        <f>'REV-SALES-FCAST_CWS'!J82</f>
        <v>0</v>
      </c>
      <c r="AI50" s="169">
        <f>'REV-SALES-FCAST_CWS'!K82</f>
        <v>0</v>
      </c>
      <c r="AJ50" s="169">
        <f>'REV-SALES-FCAST_CWS'!L82</f>
        <v>0</v>
      </c>
      <c r="AK50" s="169">
        <f>'REV-SALES-FCAST_CWS'!M82</f>
        <v>0</v>
      </c>
      <c r="AL50" s="169">
        <f>'REV-SALES-FCAST_CWS'!N82</f>
        <v>0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7">
        <f>SUM(C50:BJ50)</f>
        <v>26</v>
      </c>
    </row>
    <row r="51" spans="1:63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'COGS-PRICE-MARGIN_CWS'!$B92*O50</f>
        <v>0</v>
      </c>
      <c r="P51" s="97">
        <f>'COGS-PRICE-MARGIN_CWS'!$B92*P50</f>
        <v>0</v>
      </c>
      <c r="Q51" s="97">
        <f>'COGS-PRICE-MARGIN_CWS'!$B92*Q50</f>
        <v>0</v>
      </c>
      <c r="R51" s="97">
        <f>'COGS-PRICE-MARGIN_CWS'!$B92*R50</f>
        <v>0</v>
      </c>
      <c r="S51" s="97">
        <f>'COGS-PRICE-MARGIN_CWS'!$B92*S50</f>
        <v>0</v>
      </c>
      <c r="T51" s="97">
        <f>'COGS-PRICE-MARGIN_CWS'!$B92*T50</f>
        <v>0</v>
      </c>
      <c r="U51" s="97">
        <f>'COGS-PRICE-MARGIN_CWS'!$B92*U50</f>
        <v>0</v>
      </c>
      <c r="V51" s="97">
        <f>'COGS-PRICE-MARGIN_CWS'!$B92*V50</f>
        <v>0</v>
      </c>
      <c r="W51" s="97">
        <f>'COGS-PRICE-MARGIN_CWS'!$B92*W50</f>
        <v>0</v>
      </c>
      <c r="X51" s="97">
        <f>'COGS-PRICE-MARGIN_CWS'!$B92*X50</f>
        <v>0</v>
      </c>
      <c r="Y51" s="97">
        <f>'COGS-PRICE-MARGIN_CWS'!$B92*Y50</f>
        <v>0</v>
      </c>
      <c r="Z51" s="97">
        <f>'COGS-PRICE-MARGIN_CWS'!$B92*Z50</f>
        <v>0</v>
      </c>
      <c r="AA51" s="97">
        <f>'COGS-PRICE-MARGIN_CWS'!$B113*AA50</f>
        <v>0</v>
      </c>
      <c r="AB51" s="97">
        <f>'COGS-PRICE-MARGIN_CWS'!$B113*AB50</f>
        <v>0</v>
      </c>
      <c r="AC51" s="97">
        <f>'COGS-PRICE-MARGIN_CWS'!$B113*AC50</f>
        <v>0</v>
      </c>
      <c r="AD51" s="97">
        <f>'COGS-PRICE-MARGIN_CWS'!$B113*AD50</f>
        <v>0</v>
      </c>
      <c r="AE51" s="97">
        <f>'COGS-PRICE-MARGIN_CWS'!$B113*AE50</f>
        <v>0</v>
      </c>
      <c r="AF51" s="97">
        <f>'COGS-PRICE-MARGIN_CWS'!$B113*AF50</f>
        <v>0</v>
      </c>
      <c r="AG51" s="97">
        <f>'COGS-PRICE-MARGIN_CWS'!$B113*AG50</f>
        <v>0</v>
      </c>
      <c r="AH51" s="97">
        <f>'COGS-PRICE-MARGIN_CWS'!$B113*AH50</f>
        <v>0</v>
      </c>
      <c r="AI51" s="97">
        <f>'COGS-PRICE-MARGIN_CWS'!$B113*AI50</f>
        <v>0</v>
      </c>
      <c r="AJ51" s="97">
        <f>'COGS-PRICE-MARGIN_CWS'!$B113*AJ50</f>
        <v>0</v>
      </c>
      <c r="AK51" s="97">
        <f>'COGS-PRICE-MARGIN_CWS'!$B113*AK50</f>
        <v>0</v>
      </c>
      <c r="AL51" s="97">
        <f>'COGS-PRICE-MARGIN_CWS'!$B113*AL50</f>
        <v>0</v>
      </c>
      <c r="AM51" s="97">
        <f>'COGS-PRICE-MARGIN_CWS'!$B134*AM50</f>
        <v>0</v>
      </c>
      <c r="AN51" s="97">
        <f>'COGS-PRICE-MARGIN_CWS'!$B134*AN50</f>
        <v>0</v>
      </c>
      <c r="AO51" s="97">
        <f>'COGS-PRICE-MARGIN_CWS'!$B134*AO50</f>
        <v>0</v>
      </c>
      <c r="AP51" s="97">
        <f>'COGS-PRICE-MARGIN_CWS'!$B134*AP50</f>
        <v>0</v>
      </c>
      <c r="AQ51" s="97">
        <f>'COGS-PRICE-MARGIN_CWS'!$B134*AQ50</f>
        <v>0</v>
      </c>
      <c r="AR51" s="97">
        <f>'COGS-PRICE-MARGIN_CWS'!$B134*AR50</f>
        <v>0</v>
      </c>
      <c r="AS51" s="97">
        <f>'COGS-PRICE-MARGIN_CWS'!$B134*AS50</f>
        <v>0</v>
      </c>
      <c r="AT51" s="97">
        <f>'COGS-PRICE-MARGIN_CWS'!$B134*AT50</f>
        <v>0</v>
      </c>
      <c r="AU51" s="97">
        <f>'COGS-PRICE-MARGIN_CWS'!$B134*AU50</f>
        <v>0</v>
      </c>
      <c r="AV51" s="97">
        <f>'COGS-PRICE-MARGIN_CWS'!$B134*AV50</f>
        <v>0</v>
      </c>
      <c r="AW51" s="97">
        <f>'COGS-PRICE-MARGIN_CWS'!$B134*AW50</f>
        <v>0</v>
      </c>
      <c r="AX51" s="97">
        <f>'COGS-PRICE-MARGIN_CWS'!$B134*AX50</f>
        <v>0</v>
      </c>
      <c r="AY51" s="97">
        <f>'COGS-PRICE-MARGIN_CWS'!$B155*AY50</f>
        <v>0</v>
      </c>
      <c r="AZ51" s="97">
        <f>'COGS-PRICE-MARGIN_CWS'!$B155*AZ50</f>
        <v>0</v>
      </c>
      <c r="BA51" s="97">
        <f>'COGS-PRICE-MARGIN_CWS'!$B155*BA50</f>
        <v>0</v>
      </c>
      <c r="BB51" s="97">
        <f>'COGS-PRICE-MARGIN_CWS'!$B155*BB50</f>
        <v>0</v>
      </c>
      <c r="BC51" s="97">
        <f>'COGS-PRICE-MARGIN_CWS'!$B155*BC50</f>
        <v>0</v>
      </c>
      <c r="BD51" s="97">
        <f>'COGS-PRICE-MARGIN_CWS'!$B155*BD50</f>
        <v>0</v>
      </c>
      <c r="BE51" s="97">
        <f>'COGS-PRICE-MARGIN_CWS'!$B155*BE50</f>
        <v>0</v>
      </c>
      <c r="BF51" s="97">
        <f>'COGS-PRICE-MARGIN_CWS'!$B155*BF50</f>
        <v>0</v>
      </c>
      <c r="BG51" s="97">
        <f>'COGS-PRICE-MARGIN_CWS'!$B155*BG50</f>
        <v>0</v>
      </c>
      <c r="BH51" s="97">
        <f>'COGS-PRICE-MARGIN_CWS'!$B155*BH50</f>
        <v>0</v>
      </c>
      <c r="BI51" s="97">
        <f>'COGS-PRICE-MARGIN_CWS'!$B155*BI50</f>
        <v>0</v>
      </c>
      <c r="BJ51" s="97">
        <f>'COGS-PRICE-MARGIN_CWS'!$B155*BJ50</f>
        <v>0</v>
      </c>
      <c r="BK51" s="118">
        <f>SUM(C51:BJ51)</f>
        <v>598000</v>
      </c>
    </row>
    <row r="52" spans="1:63" x14ac:dyDescent="0.15">
      <c r="A52" s="47" t="s">
        <v>351</v>
      </c>
      <c r="C52" s="98">
        <f>'COGS-PRICE-MARGIN_CWS'!$C28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98">
        <f>'COGS-PRICE-MARGIN_CWS'!$C92</f>
        <v>0</v>
      </c>
      <c r="P52" s="98">
        <f>'COGS-PRICE-MARGIN_CWS'!$C92</f>
        <v>0</v>
      </c>
      <c r="Q52" s="98">
        <f>'COGS-PRICE-MARGIN_CWS'!$C92</f>
        <v>0</v>
      </c>
      <c r="R52" s="98">
        <f>'COGS-PRICE-MARGIN_CWS'!$C92</f>
        <v>0</v>
      </c>
      <c r="S52" s="98">
        <f>'COGS-PRICE-MARGIN_CWS'!$C92</f>
        <v>0</v>
      </c>
      <c r="T52" s="98">
        <f>'COGS-PRICE-MARGIN_CWS'!$C92</f>
        <v>0</v>
      </c>
      <c r="U52" s="98">
        <f>'COGS-PRICE-MARGIN_CWS'!$C92</f>
        <v>0</v>
      </c>
      <c r="V52" s="98">
        <f>'COGS-PRICE-MARGIN_CWS'!$C92</f>
        <v>0</v>
      </c>
      <c r="W52" s="98">
        <f>'COGS-PRICE-MARGIN_CWS'!$C92</f>
        <v>0</v>
      </c>
      <c r="X52" s="98">
        <f>'COGS-PRICE-MARGIN_CWS'!$C92</f>
        <v>0</v>
      </c>
      <c r="Y52" s="98">
        <f>'COGS-PRICE-MARGIN_CWS'!$C92</f>
        <v>0</v>
      </c>
      <c r="Z52" s="98">
        <f>'COGS-PRICE-MARGIN_CWS'!$C92</f>
        <v>0</v>
      </c>
      <c r="AA52" s="98">
        <f>'COGS-PRICE-MARGIN_CWS'!$C113</f>
        <v>0</v>
      </c>
      <c r="AB52" s="98">
        <f>'COGS-PRICE-MARGIN_CWS'!$C113</f>
        <v>0</v>
      </c>
      <c r="AC52" s="98">
        <f>'COGS-PRICE-MARGIN_CWS'!$C113</f>
        <v>0</v>
      </c>
      <c r="AD52" s="98">
        <f>'COGS-PRICE-MARGIN_CWS'!$C113</f>
        <v>0</v>
      </c>
      <c r="AE52" s="98">
        <f>'COGS-PRICE-MARGIN_CWS'!$C113</f>
        <v>0</v>
      </c>
      <c r="AF52" s="98">
        <f>'COGS-PRICE-MARGIN_CWS'!$C113</f>
        <v>0</v>
      </c>
      <c r="AG52" s="98">
        <f>'COGS-PRICE-MARGIN_CWS'!$C113</f>
        <v>0</v>
      </c>
      <c r="AH52" s="98">
        <f>'COGS-PRICE-MARGIN_CWS'!$C113</f>
        <v>0</v>
      </c>
      <c r="AI52" s="98">
        <f>'COGS-PRICE-MARGIN_CWS'!$C113</f>
        <v>0</v>
      </c>
      <c r="AJ52" s="98">
        <f>'COGS-PRICE-MARGIN_CWS'!$C113</f>
        <v>0</v>
      </c>
      <c r="AK52" s="98">
        <f>'COGS-PRICE-MARGIN_CWS'!$C113</f>
        <v>0</v>
      </c>
      <c r="AL52" s="98">
        <f>'COGS-PRICE-MARGIN_CWS'!$C113</f>
        <v>0</v>
      </c>
      <c r="AM52" s="98">
        <f>'COGS-PRICE-MARGIN_CWS'!$C134</f>
        <v>0</v>
      </c>
      <c r="AN52" s="98">
        <f>'COGS-PRICE-MARGIN_CWS'!$C134</f>
        <v>0</v>
      </c>
      <c r="AO52" s="98">
        <f>'COGS-PRICE-MARGIN_CWS'!$C134</f>
        <v>0</v>
      </c>
      <c r="AP52" s="98">
        <f>'COGS-PRICE-MARGIN_CWS'!$C134</f>
        <v>0</v>
      </c>
      <c r="AQ52" s="98">
        <f>'COGS-PRICE-MARGIN_CWS'!$C134</f>
        <v>0</v>
      </c>
      <c r="AR52" s="98">
        <f>'COGS-PRICE-MARGIN_CWS'!$C134</f>
        <v>0</v>
      </c>
      <c r="AS52" s="98">
        <f>'COGS-PRICE-MARGIN_CWS'!$C134</f>
        <v>0</v>
      </c>
      <c r="AT52" s="98">
        <f>'COGS-PRICE-MARGIN_CWS'!$C134</f>
        <v>0</v>
      </c>
      <c r="AU52" s="98">
        <f>'COGS-PRICE-MARGIN_CWS'!$C134</f>
        <v>0</v>
      </c>
      <c r="AV52" s="98">
        <f>'COGS-PRICE-MARGIN_CWS'!$C134</f>
        <v>0</v>
      </c>
      <c r="AW52" s="98">
        <f>'COGS-PRICE-MARGIN_CWS'!$C134</f>
        <v>0</v>
      </c>
      <c r="AX52" s="98">
        <f>'COGS-PRICE-MARGIN_CWS'!$C134</f>
        <v>0</v>
      </c>
      <c r="AY52" s="98">
        <f>'COGS-PRICE-MARGIN_CWS'!$C155</f>
        <v>0</v>
      </c>
      <c r="AZ52" s="98">
        <f>'COGS-PRICE-MARGIN_CWS'!$C155</f>
        <v>0</v>
      </c>
      <c r="BA52" s="98">
        <f>'COGS-PRICE-MARGIN_CWS'!$C155</f>
        <v>0</v>
      </c>
      <c r="BB52" s="98">
        <f>'COGS-PRICE-MARGIN_CWS'!$C155</f>
        <v>0</v>
      </c>
      <c r="BC52" s="98">
        <f>'COGS-PRICE-MARGIN_CWS'!$C155</f>
        <v>0</v>
      </c>
      <c r="BD52" s="98">
        <f>'COGS-PRICE-MARGIN_CWS'!$C155</f>
        <v>0</v>
      </c>
      <c r="BE52" s="98">
        <f>'COGS-PRICE-MARGIN_CWS'!$C155</f>
        <v>0</v>
      </c>
      <c r="BF52" s="98">
        <f>'COGS-PRICE-MARGIN_CWS'!$C155</f>
        <v>0</v>
      </c>
      <c r="BG52" s="98">
        <f>'COGS-PRICE-MARGIN_CWS'!$C155</f>
        <v>0</v>
      </c>
      <c r="BH52" s="98">
        <f>'COGS-PRICE-MARGIN_CWS'!$C155</f>
        <v>0</v>
      </c>
      <c r="BI52" s="98">
        <f>'COGS-PRICE-MARGIN_CWS'!$C155</f>
        <v>0</v>
      </c>
      <c r="BJ52" s="98">
        <f>'COGS-PRICE-MARGIN_CWS'!$C155</f>
        <v>0</v>
      </c>
      <c r="BK52" s="35">
        <f>COLUMNS(C52:BJ52)</f>
        <v>60</v>
      </c>
    </row>
    <row r="53" spans="1:63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x14ac:dyDescent="0.15">
      <c r="A54" s="16" t="s">
        <v>353</v>
      </c>
      <c r="C54" s="370">
        <f t="shared" ref="C54:BJ54" si="20">C51*(1-C52)</f>
        <v>0</v>
      </c>
      <c r="D54" s="370">
        <f t="shared" si="20"/>
        <v>0</v>
      </c>
      <c r="E54" s="370">
        <f t="shared" si="20"/>
        <v>0</v>
      </c>
      <c r="F54" s="99">
        <f t="shared" si="20"/>
        <v>62790</v>
      </c>
      <c r="G54" s="99">
        <f t="shared" si="20"/>
        <v>62790</v>
      </c>
      <c r="H54" s="99">
        <f t="shared" si="20"/>
        <v>62790</v>
      </c>
      <c r="I54" s="99">
        <f t="shared" si="20"/>
        <v>62790</v>
      </c>
      <c r="J54" s="99">
        <f t="shared" si="20"/>
        <v>62790</v>
      </c>
      <c r="K54" s="99">
        <f t="shared" si="20"/>
        <v>62790</v>
      </c>
      <c r="L54" s="99">
        <f t="shared" si="20"/>
        <v>62790</v>
      </c>
      <c r="M54" s="99">
        <f t="shared" si="20"/>
        <v>62790</v>
      </c>
      <c r="N54" s="99">
        <f t="shared" si="20"/>
        <v>41860</v>
      </c>
      <c r="O54" s="99">
        <f t="shared" si="20"/>
        <v>0</v>
      </c>
      <c r="P54" s="99">
        <f t="shared" si="20"/>
        <v>0</v>
      </c>
      <c r="Q54" s="99">
        <f t="shared" si="20"/>
        <v>0</v>
      </c>
      <c r="R54" s="99">
        <f t="shared" si="20"/>
        <v>0</v>
      </c>
      <c r="S54" s="99">
        <f t="shared" si="20"/>
        <v>0</v>
      </c>
      <c r="T54" s="99">
        <f t="shared" si="20"/>
        <v>0</v>
      </c>
      <c r="U54" s="99">
        <f t="shared" si="20"/>
        <v>0</v>
      </c>
      <c r="V54" s="99">
        <f t="shared" si="20"/>
        <v>0</v>
      </c>
      <c r="W54" s="99">
        <f t="shared" si="20"/>
        <v>0</v>
      </c>
      <c r="X54" s="99">
        <f t="shared" si="20"/>
        <v>0</v>
      </c>
      <c r="Y54" s="99">
        <f t="shared" si="20"/>
        <v>0</v>
      </c>
      <c r="Z54" s="99">
        <f t="shared" si="20"/>
        <v>0</v>
      </c>
      <c r="AA54" s="99">
        <f t="shared" si="20"/>
        <v>0</v>
      </c>
      <c r="AB54" s="99">
        <f t="shared" si="20"/>
        <v>0</v>
      </c>
      <c r="AC54" s="99">
        <f t="shared" si="20"/>
        <v>0</v>
      </c>
      <c r="AD54" s="99">
        <f t="shared" si="20"/>
        <v>0</v>
      </c>
      <c r="AE54" s="99">
        <f t="shared" si="20"/>
        <v>0</v>
      </c>
      <c r="AF54" s="99">
        <f t="shared" si="20"/>
        <v>0</v>
      </c>
      <c r="AG54" s="99">
        <f t="shared" si="20"/>
        <v>0</v>
      </c>
      <c r="AH54" s="99">
        <f t="shared" si="20"/>
        <v>0</v>
      </c>
      <c r="AI54" s="99">
        <f t="shared" si="20"/>
        <v>0</v>
      </c>
      <c r="AJ54" s="99">
        <f t="shared" si="20"/>
        <v>0</v>
      </c>
      <c r="AK54" s="99">
        <f t="shared" si="20"/>
        <v>0</v>
      </c>
      <c r="AL54" s="99">
        <f t="shared" si="20"/>
        <v>0</v>
      </c>
      <c r="AM54" s="99">
        <f t="shared" si="20"/>
        <v>0</v>
      </c>
      <c r="AN54" s="99">
        <f t="shared" si="20"/>
        <v>0</v>
      </c>
      <c r="AO54" s="99">
        <f t="shared" si="20"/>
        <v>0</v>
      </c>
      <c r="AP54" s="99">
        <f t="shared" si="20"/>
        <v>0</v>
      </c>
      <c r="AQ54" s="99">
        <f t="shared" si="20"/>
        <v>0</v>
      </c>
      <c r="AR54" s="99">
        <f t="shared" si="20"/>
        <v>0</v>
      </c>
      <c r="AS54" s="99">
        <f t="shared" si="20"/>
        <v>0</v>
      </c>
      <c r="AT54" s="99">
        <f t="shared" si="20"/>
        <v>0</v>
      </c>
      <c r="AU54" s="99">
        <f t="shared" si="20"/>
        <v>0</v>
      </c>
      <c r="AV54" s="99">
        <f t="shared" si="20"/>
        <v>0</v>
      </c>
      <c r="AW54" s="99">
        <f t="shared" si="20"/>
        <v>0</v>
      </c>
      <c r="AX54" s="99">
        <f t="shared" si="20"/>
        <v>0</v>
      </c>
      <c r="AY54" s="99">
        <f t="shared" si="20"/>
        <v>0</v>
      </c>
      <c r="AZ54" s="99">
        <f t="shared" si="20"/>
        <v>0</v>
      </c>
      <c r="BA54" s="99">
        <f t="shared" si="20"/>
        <v>0</v>
      </c>
      <c r="BB54" s="99">
        <f t="shared" si="20"/>
        <v>0</v>
      </c>
      <c r="BC54" s="99">
        <f t="shared" si="20"/>
        <v>0</v>
      </c>
      <c r="BD54" s="99">
        <f t="shared" si="20"/>
        <v>0</v>
      </c>
      <c r="BE54" s="99">
        <f t="shared" si="20"/>
        <v>0</v>
      </c>
      <c r="BF54" s="99">
        <f t="shared" si="20"/>
        <v>0</v>
      </c>
      <c r="BG54" s="99">
        <f t="shared" si="20"/>
        <v>0</v>
      </c>
      <c r="BH54" s="99">
        <f t="shared" si="20"/>
        <v>0</v>
      </c>
      <c r="BI54" s="99">
        <f t="shared" si="20"/>
        <v>0</v>
      </c>
      <c r="BJ54" s="99">
        <f t="shared" si="20"/>
        <v>0</v>
      </c>
      <c r="BK54" s="118">
        <f>SUM(C54:BJ54)</f>
        <v>544180</v>
      </c>
    </row>
    <row r="55" spans="1:63" x14ac:dyDescent="0.15">
      <c r="A55" s="33"/>
    </row>
    <row r="56" spans="1:63" x14ac:dyDescent="0.15">
      <c r="A56" s="16" t="s">
        <v>312</v>
      </c>
    </row>
    <row r="57" spans="1:63" x14ac:dyDescent="0.15">
      <c r="A57" s="16"/>
    </row>
    <row r="58" spans="1:63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'COGS-PRICE-MARGIN_CWS'!$E92*O50</f>
        <v>0</v>
      </c>
      <c r="P58" s="97">
        <f>'COGS-PRICE-MARGIN_CWS'!$E92*P50</f>
        <v>0</v>
      </c>
      <c r="Q58" s="97">
        <f>'COGS-PRICE-MARGIN_CWS'!$E92*Q50</f>
        <v>0</v>
      </c>
      <c r="R58" s="97">
        <f>'COGS-PRICE-MARGIN_CWS'!$E92*R50</f>
        <v>0</v>
      </c>
      <c r="S58" s="97">
        <f>'COGS-PRICE-MARGIN_CWS'!$E92*S50</f>
        <v>0</v>
      </c>
      <c r="T58" s="97">
        <f>'COGS-PRICE-MARGIN_CWS'!$E92*T50</f>
        <v>0</v>
      </c>
      <c r="U58" s="97">
        <f>'COGS-PRICE-MARGIN_CWS'!$E92*U50</f>
        <v>0</v>
      </c>
      <c r="V58" s="97">
        <f>'COGS-PRICE-MARGIN_CWS'!$E92*V50</f>
        <v>0</v>
      </c>
      <c r="W58" s="97">
        <f>'COGS-PRICE-MARGIN_CWS'!$E92*W50</f>
        <v>0</v>
      </c>
      <c r="X58" s="97">
        <f>'COGS-PRICE-MARGIN_CWS'!$E92*X50</f>
        <v>0</v>
      </c>
      <c r="Y58" s="97">
        <f>'COGS-PRICE-MARGIN_CWS'!$E92*Y50</f>
        <v>0</v>
      </c>
      <c r="Z58" s="97">
        <f>'COGS-PRICE-MARGIN_CWS'!$E92*Z50</f>
        <v>0</v>
      </c>
      <c r="AA58" s="97">
        <f>'COGS-PRICE-MARGIN_CWS'!$E113*AA50</f>
        <v>0</v>
      </c>
      <c r="AB58" s="97">
        <f>'COGS-PRICE-MARGIN_CWS'!$E113*AB50</f>
        <v>0</v>
      </c>
      <c r="AC58" s="97">
        <f>'COGS-PRICE-MARGIN_CWS'!$E113*AC50</f>
        <v>0</v>
      </c>
      <c r="AD58" s="97">
        <f>'COGS-PRICE-MARGIN_CWS'!$E113*AD50</f>
        <v>0</v>
      </c>
      <c r="AE58" s="97">
        <f>'COGS-PRICE-MARGIN_CWS'!$E113*AE50</f>
        <v>0</v>
      </c>
      <c r="AF58" s="97">
        <f>'COGS-PRICE-MARGIN_CWS'!$E113*AF50</f>
        <v>0</v>
      </c>
      <c r="AG58" s="97">
        <f>'COGS-PRICE-MARGIN_CWS'!$E113*AG50</f>
        <v>0</v>
      </c>
      <c r="AH58" s="97">
        <f>'COGS-PRICE-MARGIN_CWS'!$E113*AH50</f>
        <v>0</v>
      </c>
      <c r="AI58" s="97">
        <f>'COGS-PRICE-MARGIN_CWS'!$E113*AI50</f>
        <v>0</v>
      </c>
      <c r="AJ58" s="97">
        <f>'COGS-PRICE-MARGIN_CWS'!$E113*AJ50</f>
        <v>0</v>
      </c>
      <c r="AK58" s="97">
        <f>'COGS-PRICE-MARGIN_CWS'!$E113*AK50</f>
        <v>0</v>
      </c>
      <c r="AL58" s="97">
        <f>'COGS-PRICE-MARGIN_CWS'!$E113*AL50</f>
        <v>0</v>
      </c>
      <c r="AM58" s="97">
        <f>'COGS-PRICE-MARGIN_CWS'!$E134*AM50</f>
        <v>0</v>
      </c>
      <c r="AN58" s="97">
        <f>'COGS-PRICE-MARGIN_CWS'!$E134*AN50</f>
        <v>0</v>
      </c>
      <c r="AO58" s="97">
        <f>'COGS-PRICE-MARGIN_CWS'!$E134*AO50</f>
        <v>0</v>
      </c>
      <c r="AP58" s="97">
        <f>'COGS-PRICE-MARGIN_CWS'!$E134*AP50</f>
        <v>0</v>
      </c>
      <c r="AQ58" s="97">
        <f>'COGS-PRICE-MARGIN_CWS'!$E134*AQ50</f>
        <v>0</v>
      </c>
      <c r="AR58" s="97">
        <f>'COGS-PRICE-MARGIN_CWS'!$E134*AR50</f>
        <v>0</v>
      </c>
      <c r="AS58" s="97">
        <f>'COGS-PRICE-MARGIN_CWS'!$E134*AS50</f>
        <v>0</v>
      </c>
      <c r="AT58" s="97">
        <f>'COGS-PRICE-MARGIN_CWS'!$E134*AT50</f>
        <v>0</v>
      </c>
      <c r="AU58" s="97">
        <f>'COGS-PRICE-MARGIN_CWS'!$E134*AU50</f>
        <v>0</v>
      </c>
      <c r="AV58" s="97">
        <f>'COGS-PRICE-MARGIN_CWS'!$E134*AV50</f>
        <v>0</v>
      </c>
      <c r="AW58" s="97">
        <f>'COGS-PRICE-MARGIN_CWS'!$E134*AW50</f>
        <v>0</v>
      </c>
      <c r="AX58" s="97">
        <f>'COGS-PRICE-MARGIN_CWS'!$E134*AX50</f>
        <v>0</v>
      </c>
      <c r="AY58" s="97">
        <f>'COGS-PRICE-MARGIN_CWS'!$E155*AY50</f>
        <v>0</v>
      </c>
      <c r="AZ58" s="97">
        <f>'COGS-PRICE-MARGIN_CWS'!$E155*AZ50</f>
        <v>0</v>
      </c>
      <c r="BA58" s="97">
        <f>'COGS-PRICE-MARGIN_CWS'!$E155*BA50</f>
        <v>0</v>
      </c>
      <c r="BB58" s="97">
        <f>'COGS-PRICE-MARGIN_CWS'!$E155*BB50</f>
        <v>0</v>
      </c>
      <c r="BC58" s="97">
        <f>'COGS-PRICE-MARGIN_CWS'!$E155*BC50</f>
        <v>0</v>
      </c>
      <c r="BD58" s="97">
        <f>'COGS-PRICE-MARGIN_CWS'!$E155*BD50</f>
        <v>0</v>
      </c>
      <c r="BE58" s="97">
        <f>'COGS-PRICE-MARGIN_CWS'!$E155*BE50</f>
        <v>0</v>
      </c>
      <c r="BF58" s="97">
        <f>'COGS-PRICE-MARGIN_CWS'!$E155*BF50</f>
        <v>0</v>
      </c>
      <c r="BG58" s="97">
        <f>'COGS-PRICE-MARGIN_CWS'!$E155*BG50</f>
        <v>0</v>
      </c>
      <c r="BH58" s="97">
        <f>'COGS-PRICE-MARGIN_CWS'!$E155*BH50</f>
        <v>0</v>
      </c>
      <c r="BI58" s="97">
        <f>'COGS-PRICE-MARGIN_CWS'!$E155*BI50</f>
        <v>0</v>
      </c>
      <c r="BJ58" s="97">
        <f>'COGS-PRICE-MARGIN_CWS'!$E155*BJ50</f>
        <v>0</v>
      </c>
      <c r="BK58" s="118">
        <f>SUM(C58:BJ58)</f>
        <v>338000</v>
      </c>
    </row>
    <row r="59" spans="1:63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'COGS-PRICE-MARGIN_CWS'!$E93*O50</f>
        <v>0</v>
      </c>
      <c r="P59" s="97">
        <f>'COGS-PRICE-MARGIN_CWS'!$E93*P50</f>
        <v>0</v>
      </c>
      <c r="Q59" s="97">
        <f>'COGS-PRICE-MARGIN_CWS'!$E93*Q50</f>
        <v>0</v>
      </c>
      <c r="R59" s="97">
        <f>'COGS-PRICE-MARGIN_CWS'!$E93*R50</f>
        <v>0</v>
      </c>
      <c r="S59" s="97">
        <f>'COGS-PRICE-MARGIN_CWS'!$E93*S50</f>
        <v>0</v>
      </c>
      <c r="T59" s="97">
        <f>'COGS-PRICE-MARGIN_CWS'!$E93*T50</f>
        <v>0</v>
      </c>
      <c r="U59" s="97">
        <f>'COGS-PRICE-MARGIN_CWS'!$E93*U50</f>
        <v>0</v>
      </c>
      <c r="V59" s="97">
        <f>'COGS-PRICE-MARGIN_CWS'!$E93*V50</f>
        <v>0</v>
      </c>
      <c r="W59" s="97">
        <f>'COGS-PRICE-MARGIN_CWS'!$E93*W50</f>
        <v>0</v>
      </c>
      <c r="X59" s="97">
        <f>'COGS-PRICE-MARGIN_CWS'!$E93*X50</f>
        <v>0</v>
      </c>
      <c r="Y59" s="97">
        <f>'COGS-PRICE-MARGIN_CWS'!$E93*Y50</f>
        <v>0</v>
      </c>
      <c r="Z59" s="97">
        <f>'COGS-PRICE-MARGIN_CWS'!$E93*Z50</f>
        <v>0</v>
      </c>
      <c r="AA59" s="97">
        <f>'COGS-PRICE-MARGIN_CWS'!$E114*AA50</f>
        <v>0</v>
      </c>
      <c r="AB59" s="97">
        <f>'COGS-PRICE-MARGIN_CWS'!$E114*AB50</f>
        <v>0</v>
      </c>
      <c r="AC59" s="97">
        <f>'COGS-PRICE-MARGIN_CWS'!$E114*AC50</f>
        <v>0</v>
      </c>
      <c r="AD59" s="97">
        <f>'COGS-PRICE-MARGIN_CWS'!$E114*AD50</f>
        <v>0</v>
      </c>
      <c r="AE59" s="97">
        <f>'COGS-PRICE-MARGIN_CWS'!$E114*AE50</f>
        <v>0</v>
      </c>
      <c r="AF59" s="97">
        <f>'COGS-PRICE-MARGIN_CWS'!$E114*AF50</f>
        <v>0</v>
      </c>
      <c r="AG59" s="97">
        <f>'COGS-PRICE-MARGIN_CWS'!$E114*AG50</f>
        <v>0</v>
      </c>
      <c r="AH59" s="97">
        <f>'COGS-PRICE-MARGIN_CWS'!$E114*AH50</f>
        <v>0</v>
      </c>
      <c r="AI59" s="97">
        <f>'COGS-PRICE-MARGIN_CWS'!$E114*AI50</f>
        <v>0</v>
      </c>
      <c r="AJ59" s="97">
        <f>'COGS-PRICE-MARGIN_CWS'!$E114*AJ50</f>
        <v>0</v>
      </c>
      <c r="AK59" s="97">
        <f>'COGS-PRICE-MARGIN_CWS'!$E114*AK50</f>
        <v>0</v>
      </c>
      <c r="AL59" s="97">
        <f>'COGS-PRICE-MARGIN_CWS'!$E114*AL50</f>
        <v>0</v>
      </c>
      <c r="AM59" s="97">
        <f>'COGS-PRICE-MARGIN_CWS'!$E135*AM50</f>
        <v>0</v>
      </c>
      <c r="AN59" s="97">
        <f>'COGS-PRICE-MARGIN_CWS'!$E135*AN50</f>
        <v>0</v>
      </c>
      <c r="AO59" s="97">
        <f>'COGS-PRICE-MARGIN_CWS'!$E135*AO50</f>
        <v>0</v>
      </c>
      <c r="AP59" s="97">
        <f>'COGS-PRICE-MARGIN_CWS'!$E135*AP50</f>
        <v>0</v>
      </c>
      <c r="AQ59" s="97">
        <f>'COGS-PRICE-MARGIN_CWS'!$E135*AQ50</f>
        <v>0</v>
      </c>
      <c r="AR59" s="97">
        <f>'COGS-PRICE-MARGIN_CWS'!$E135*AR50</f>
        <v>0</v>
      </c>
      <c r="AS59" s="97">
        <f>'COGS-PRICE-MARGIN_CWS'!$E135*AS50</f>
        <v>0</v>
      </c>
      <c r="AT59" s="97">
        <f>'COGS-PRICE-MARGIN_CWS'!$E135*AT50</f>
        <v>0</v>
      </c>
      <c r="AU59" s="97">
        <f>'COGS-PRICE-MARGIN_CWS'!$E135*AU50</f>
        <v>0</v>
      </c>
      <c r="AV59" s="97">
        <f>'COGS-PRICE-MARGIN_CWS'!$E135*AV50</f>
        <v>0</v>
      </c>
      <c r="AW59" s="97">
        <f>'COGS-PRICE-MARGIN_CWS'!$E135*AW50</f>
        <v>0</v>
      </c>
      <c r="AX59" s="97">
        <f>'COGS-PRICE-MARGIN_CWS'!$E135*AX50</f>
        <v>0</v>
      </c>
      <c r="AY59" s="97">
        <f>'COGS-PRICE-MARGIN_CWS'!$E156*AY50</f>
        <v>0</v>
      </c>
      <c r="AZ59" s="97">
        <f>'COGS-PRICE-MARGIN_CWS'!$E156*AZ50</f>
        <v>0</v>
      </c>
      <c r="BA59" s="97">
        <f>'COGS-PRICE-MARGIN_CWS'!$E156*BA50</f>
        <v>0</v>
      </c>
      <c r="BB59" s="97">
        <f>'COGS-PRICE-MARGIN_CWS'!$E156*BB50</f>
        <v>0</v>
      </c>
      <c r="BC59" s="97">
        <f>'COGS-PRICE-MARGIN_CWS'!$E156*BC50</f>
        <v>0</v>
      </c>
      <c r="BD59" s="97">
        <f>'COGS-PRICE-MARGIN_CWS'!$E156*BD50</f>
        <v>0</v>
      </c>
      <c r="BE59" s="97">
        <f>'COGS-PRICE-MARGIN_CWS'!$E156*BE50</f>
        <v>0</v>
      </c>
      <c r="BF59" s="97">
        <f>'COGS-PRICE-MARGIN_CWS'!$E156*BF50</f>
        <v>0</v>
      </c>
      <c r="BG59" s="97">
        <f>'COGS-PRICE-MARGIN_CWS'!$E156*BG50</f>
        <v>0</v>
      </c>
      <c r="BH59" s="97">
        <f>'COGS-PRICE-MARGIN_CWS'!$E156*BH50</f>
        <v>0</v>
      </c>
      <c r="BI59" s="97">
        <f>'COGS-PRICE-MARGIN_CWS'!$E156*BI50</f>
        <v>0</v>
      </c>
      <c r="BJ59" s="97">
        <f>'COGS-PRICE-MARGIN_CWS'!$E156*BJ50</f>
        <v>0</v>
      </c>
      <c r="BK59" s="118">
        <f>SUM(C59:BJ59)</f>
        <v>13000</v>
      </c>
    </row>
    <row r="60" spans="1:63" x14ac:dyDescent="0.15">
      <c r="A60" s="17" t="s">
        <v>328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'COGS-PRICE-MARGIN_CWS'!$E94*O50</f>
        <v>0</v>
      </c>
      <c r="P60" s="97">
        <f>'COGS-PRICE-MARGIN_CWS'!$E94*P50</f>
        <v>0</v>
      </c>
      <c r="Q60" s="97">
        <f>'COGS-PRICE-MARGIN_CWS'!$E94*Q50</f>
        <v>0</v>
      </c>
      <c r="R60" s="97">
        <f>'COGS-PRICE-MARGIN_CWS'!$E94*R50</f>
        <v>0</v>
      </c>
      <c r="S60" s="97">
        <f>'COGS-PRICE-MARGIN_CWS'!$E94*S50</f>
        <v>0</v>
      </c>
      <c r="T60" s="97">
        <f>'COGS-PRICE-MARGIN_CWS'!$E94*T50</f>
        <v>0</v>
      </c>
      <c r="U60" s="97">
        <f>'COGS-PRICE-MARGIN_CWS'!$E94*U50</f>
        <v>0</v>
      </c>
      <c r="V60" s="97">
        <f>'COGS-PRICE-MARGIN_CWS'!$E94*V50</f>
        <v>0</v>
      </c>
      <c r="W60" s="97">
        <f>'COGS-PRICE-MARGIN_CWS'!$E94*W50</f>
        <v>0</v>
      </c>
      <c r="X60" s="97">
        <f>'COGS-PRICE-MARGIN_CWS'!$E94*X50</f>
        <v>0</v>
      </c>
      <c r="Y60" s="97">
        <f>'COGS-PRICE-MARGIN_CWS'!$E94*Y50</f>
        <v>0</v>
      </c>
      <c r="Z60" s="97">
        <f>'COGS-PRICE-MARGIN_CWS'!$E94*Z50</f>
        <v>0</v>
      </c>
      <c r="AA60" s="97">
        <f>'COGS-PRICE-MARGIN_CWS'!$E115*AA50</f>
        <v>0</v>
      </c>
      <c r="AB60" s="97">
        <f>'COGS-PRICE-MARGIN_CWS'!$E115*AB50</f>
        <v>0</v>
      </c>
      <c r="AC60" s="97">
        <f>'COGS-PRICE-MARGIN_CWS'!$E115*AC50</f>
        <v>0</v>
      </c>
      <c r="AD60" s="97">
        <f>'COGS-PRICE-MARGIN_CWS'!$E115*AD50</f>
        <v>0</v>
      </c>
      <c r="AE60" s="97">
        <f>'COGS-PRICE-MARGIN_CWS'!$E115*AE50</f>
        <v>0</v>
      </c>
      <c r="AF60" s="97">
        <f>'COGS-PRICE-MARGIN_CWS'!$E115*AF50</f>
        <v>0</v>
      </c>
      <c r="AG60" s="97">
        <f>'COGS-PRICE-MARGIN_CWS'!$E115*AG50</f>
        <v>0</v>
      </c>
      <c r="AH60" s="97">
        <f>'COGS-PRICE-MARGIN_CWS'!$E115*AH50</f>
        <v>0</v>
      </c>
      <c r="AI60" s="97">
        <f>'COGS-PRICE-MARGIN_CWS'!$E115*AI50</f>
        <v>0</v>
      </c>
      <c r="AJ60" s="97">
        <f>'COGS-PRICE-MARGIN_CWS'!$E115*AJ50</f>
        <v>0</v>
      </c>
      <c r="AK60" s="97">
        <f>'COGS-PRICE-MARGIN_CWS'!$E115*AK50</f>
        <v>0</v>
      </c>
      <c r="AL60" s="97">
        <f>'COGS-PRICE-MARGIN_CWS'!$E115*AL50</f>
        <v>0</v>
      </c>
      <c r="AM60" s="97">
        <f>'COGS-PRICE-MARGIN_CWS'!$E136*AM50</f>
        <v>0</v>
      </c>
      <c r="AN60" s="97">
        <f>'COGS-PRICE-MARGIN_CWS'!$E136*AN50</f>
        <v>0</v>
      </c>
      <c r="AO60" s="97">
        <f>'COGS-PRICE-MARGIN_CWS'!$E136*AO50</f>
        <v>0</v>
      </c>
      <c r="AP60" s="97">
        <f>'COGS-PRICE-MARGIN_CWS'!$E136*AP50</f>
        <v>0</v>
      </c>
      <c r="AQ60" s="97">
        <f>'COGS-PRICE-MARGIN_CWS'!$E136*AQ50</f>
        <v>0</v>
      </c>
      <c r="AR60" s="97">
        <f>'COGS-PRICE-MARGIN_CWS'!$E136*AR50</f>
        <v>0</v>
      </c>
      <c r="AS60" s="97">
        <f>'COGS-PRICE-MARGIN_CWS'!$E136*AS50</f>
        <v>0</v>
      </c>
      <c r="AT60" s="97">
        <f>'COGS-PRICE-MARGIN_CWS'!$E136*AT50</f>
        <v>0</v>
      </c>
      <c r="AU60" s="97">
        <f>'COGS-PRICE-MARGIN_CWS'!$E136*AU50</f>
        <v>0</v>
      </c>
      <c r="AV60" s="97">
        <f>'COGS-PRICE-MARGIN_CWS'!$E136*AV50</f>
        <v>0</v>
      </c>
      <c r="AW60" s="97">
        <f>'COGS-PRICE-MARGIN_CWS'!$E136*AW50</f>
        <v>0</v>
      </c>
      <c r="AX60" s="97">
        <f>'COGS-PRICE-MARGIN_CWS'!$E136*AX50</f>
        <v>0</v>
      </c>
      <c r="AY60" s="97">
        <f>'COGS-PRICE-MARGIN_CWS'!$E157*AY50</f>
        <v>0</v>
      </c>
      <c r="AZ60" s="97">
        <f>'COGS-PRICE-MARGIN_CWS'!$E157*AZ50</f>
        <v>0</v>
      </c>
      <c r="BA60" s="97">
        <f>'COGS-PRICE-MARGIN_CWS'!$E157*BA50</f>
        <v>0</v>
      </c>
      <c r="BB60" s="97">
        <f>'COGS-PRICE-MARGIN_CWS'!$E157*BB50</f>
        <v>0</v>
      </c>
      <c r="BC60" s="97">
        <f>'COGS-PRICE-MARGIN_CWS'!$E157*BC50</f>
        <v>0</v>
      </c>
      <c r="BD60" s="97">
        <f>'COGS-PRICE-MARGIN_CWS'!$E157*BD50</f>
        <v>0</v>
      </c>
      <c r="BE60" s="97">
        <f>'COGS-PRICE-MARGIN_CWS'!$E157*BE50</f>
        <v>0</v>
      </c>
      <c r="BF60" s="97">
        <f>'COGS-PRICE-MARGIN_CWS'!$E157*BF50</f>
        <v>0</v>
      </c>
      <c r="BG60" s="97">
        <f>'COGS-PRICE-MARGIN_CWS'!$E157*BG50</f>
        <v>0</v>
      </c>
      <c r="BH60" s="97">
        <f>'COGS-PRICE-MARGIN_CWS'!$E157*BH50</f>
        <v>0</v>
      </c>
      <c r="BI60" s="97">
        <f>'COGS-PRICE-MARGIN_CWS'!$E157*BI50</f>
        <v>0</v>
      </c>
      <c r="BJ60" s="97">
        <f>'COGS-PRICE-MARGIN_CWS'!$E157*BJ50</f>
        <v>0</v>
      </c>
      <c r="BK60" s="118">
        <f>SUM(C60:BJ60)</f>
        <v>0</v>
      </c>
    </row>
    <row r="61" spans="1:63" x14ac:dyDescent="0.15">
      <c r="A61" s="17" t="s">
        <v>326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'COGS-PRICE-MARGIN_CWS'!$E95*O50</f>
        <v>0</v>
      </c>
      <c r="P61" s="97">
        <f>'COGS-PRICE-MARGIN_CWS'!$E95*P50</f>
        <v>0</v>
      </c>
      <c r="Q61" s="97">
        <f>'COGS-PRICE-MARGIN_CWS'!$E95*Q50</f>
        <v>0</v>
      </c>
      <c r="R61" s="97">
        <f>'COGS-PRICE-MARGIN_CWS'!$E95*R50</f>
        <v>0</v>
      </c>
      <c r="S61" s="97">
        <f>'COGS-PRICE-MARGIN_CWS'!$E95*S50</f>
        <v>0</v>
      </c>
      <c r="T61" s="97">
        <f>'COGS-PRICE-MARGIN_CWS'!$E95*T50</f>
        <v>0</v>
      </c>
      <c r="U61" s="97">
        <f>'COGS-PRICE-MARGIN_CWS'!$E95*U50</f>
        <v>0</v>
      </c>
      <c r="V61" s="97">
        <f>'COGS-PRICE-MARGIN_CWS'!$E95*V50</f>
        <v>0</v>
      </c>
      <c r="W61" s="97">
        <f>'COGS-PRICE-MARGIN_CWS'!$E95*W50</f>
        <v>0</v>
      </c>
      <c r="X61" s="97">
        <f>'COGS-PRICE-MARGIN_CWS'!$E95*X50</f>
        <v>0</v>
      </c>
      <c r="Y61" s="97">
        <f>'COGS-PRICE-MARGIN_CWS'!$E95*Y50</f>
        <v>0</v>
      </c>
      <c r="Z61" s="97">
        <f>'COGS-PRICE-MARGIN_CWS'!$E95*Z50</f>
        <v>0</v>
      </c>
      <c r="AA61" s="97">
        <f>'COGS-PRICE-MARGIN_CWS'!$E116*AA50</f>
        <v>0</v>
      </c>
      <c r="AB61" s="97">
        <f>'COGS-PRICE-MARGIN_CWS'!$E116*AB50</f>
        <v>0</v>
      </c>
      <c r="AC61" s="97">
        <f>'COGS-PRICE-MARGIN_CWS'!$E116*AC50</f>
        <v>0</v>
      </c>
      <c r="AD61" s="97">
        <f>'COGS-PRICE-MARGIN_CWS'!$E116*AD50</f>
        <v>0</v>
      </c>
      <c r="AE61" s="97">
        <f>'COGS-PRICE-MARGIN_CWS'!$E116*AE50</f>
        <v>0</v>
      </c>
      <c r="AF61" s="97">
        <f>'COGS-PRICE-MARGIN_CWS'!$E116*AF50</f>
        <v>0</v>
      </c>
      <c r="AG61" s="97">
        <f>'COGS-PRICE-MARGIN_CWS'!$E116*AG50</f>
        <v>0</v>
      </c>
      <c r="AH61" s="97">
        <f>'COGS-PRICE-MARGIN_CWS'!$E116*AH50</f>
        <v>0</v>
      </c>
      <c r="AI61" s="97">
        <f>'COGS-PRICE-MARGIN_CWS'!$E116*AI50</f>
        <v>0</v>
      </c>
      <c r="AJ61" s="97">
        <f>'COGS-PRICE-MARGIN_CWS'!$E116*AJ50</f>
        <v>0</v>
      </c>
      <c r="AK61" s="97">
        <f>'COGS-PRICE-MARGIN_CWS'!$E116*AK50</f>
        <v>0</v>
      </c>
      <c r="AL61" s="97">
        <f>'COGS-PRICE-MARGIN_CWS'!$E116*AL50</f>
        <v>0</v>
      </c>
      <c r="AM61" s="97">
        <f>'COGS-PRICE-MARGIN_CWS'!$E137*AM50</f>
        <v>0</v>
      </c>
      <c r="AN61" s="97">
        <f>'COGS-PRICE-MARGIN_CWS'!$E137*AN50</f>
        <v>0</v>
      </c>
      <c r="AO61" s="97">
        <f>'COGS-PRICE-MARGIN_CWS'!$E137*AO50</f>
        <v>0</v>
      </c>
      <c r="AP61" s="97">
        <f>'COGS-PRICE-MARGIN_CWS'!$E137*AP50</f>
        <v>0</v>
      </c>
      <c r="AQ61" s="97">
        <f>'COGS-PRICE-MARGIN_CWS'!$E137*AQ50</f>
        <v>0</v>
      </c>
      <c r="AR61" s="97">
        <f>'COGS-PRICE-MARGIN_CWS'!$E137*AR50</f>
        <v>0</v>
      </c>
      <c r="AS61" s="97">
        <f>'COGS-PRICE-MARGIN_CWS'!$E137*AS50</f>
        <v>0</v>
      </c>
      <c r="AT61" s="97">
        <f>'COGS-PRICE-MARGIN_CWS'!$E137*AT50</f>
        <v>0</v>
      </c>
      <c r="AU61" s="97">
        <f>'COGS-PRICE-MARGIN_CWS'!$E137*AU50</f>
        <v>0</v>
      </c>
      <c r="AV61" s="97">
        <f>'COGS-PRICE-MARGIN_CWS'!$E137*AV50</f>
        <v>0</v>
      </c>
      <c r="AW61" s="97">
        <f>'COGS-PRICE-MARGIN_CWS'!$E137*AW50</f>
        <v>0</v>
      </c>
      <c r="AX61" s="97">
        <f>'COGS-PRICE-MARGIN_CWS'!$E137*AX50</f>
        <v>0</v>
      </c>
      <c r="AY61" s="97">
        <f>'COGS-PRICE-MARGIN_CWS'!$E158*AY50</f>
        <v>0</v>
      </c>
      <c r="AZ61" s="97">
        <f>'COGS-PRICE-MARGIN_CWS'!$E158*AZ50</f>
        <v>0</v>
      </c>
      <c r="BA61" s="97">
        <f>'COGS-PRICE-MARGIN_CWS'!$E158*BA50</f>
        <v>0</v>
      </c>
      <c r="BB61" s="97">
        <f>'COGS-PRICE-MARGIN_CWS'!$E158*BB50</f>
        <v>0</v>
      </c>
      <c r="BC61" s="97">
        <f>'COGS-PRICE-MARGIN_CWS'!$E158*BC50</f>
        <v>0</v>
      </c>
      <c r="BD61" s="97">
        <f>'COGS-PRICE-MARGIN_CWS'!$E158*BD50</f>
        <v>0</v>
      </c>
      <c r="BE61" s="97">
        <f>'COGS-PRICE-MARGIN_CWS'!$E158*BE50</f>
        <v>0</v>
      </c>
      <c r="BF61" s="97">
        <f>'COGS-PRICE-MARGIN_CWS'!$E158*BF50</f>
        <v>0</v>
      </c>
      <c r="BG61" s="97">
        <f>'COGS-PRICE-MARGIN_CWS'!$E158*BG50</f>
        <v>0</v>
      </c>
      <c r="BH61" s="97">
        <f>'COGS-PRICE-MARGIN_CWS'!$E158*BH50</f>
        <v>0</v>
      </c>
      <c r="BI61" s="97">
        <f>'COGS-PRICE-MARGIN_CWS'!$E158*BI50</f>
        <v>0</v>
      </c>
      <c r="BJ61" s="97">
        <f>'COGS-PRICE-MARGIN_CWS'!$E158*BJ50</f>
        <v>0</v>
      </c>
      <c r="BK61" s="118">
        <f>SUM(C61:BJ61)</f>
        <v>0</v>
      </c>
    </row>
    <row r="62" spans="1:63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x14ac:dyDescent="0.15">
      <c r="A63" s="16" t="s">
        <v>348</v>
      </c>
      <c r="C63" s="370">
        <f>SUM(C58:C61)</f>
        <v>0</v>
      </c>
      <c r="D63" s="370">
        <f t="shared" ref="D63:N63" si="21">SUM(D58:D61)</f>
        <v>0</v>
      </c>
      <c r="E63" s="370">
        <f t="shared" si="21"/>
        <v>0</v>
      </c>
      <c r="F63" s="99">
        <f t="shared" si="21"/>
        <v>40500</v>
      </c>
      <c r="G63" s="99">
        <f t="shared" si="21"/>
        <v>40500</v>
      </c>
      <c r="H63" s="99">
        <f t="shared" si="21"/>
        <v>40500</v>
      </c>
      <c r="I63" s="99">
        <f t="shared" si="21"/>
        <v>40500</v>
      </c>
      <c r="J63" s="99">
        <f t="shared" si="21"/>
        <v>40500</v>
      </c>
      <c r="K63" s="99">
        <f t="shared" si="21"/>
        <v>40500</v>
      </c>
      <c r="L63" s="99">
        <f t="shared" si="21"/>
        <v>40500</v>
      </c>
      <c r="M63" s="99">
        <f t="shared" si="21"/>
        <v>40500</v>
      </c>
      <c r="N63" s="99">
        <f t="shared" si="21"/>
        <v>27000</v>
      </c>
      <c r="O63" s="99">
        <f>SUM(O58:O61)</f>
        <v>0</v>
      </c>
      <c r="P63" s="99">
        <f t="shared" ref="P63:BJ63" si="22">SUM(P58:P61)</f>
        <v>0</v>
      </c>
      <c r="Q63" s="99">
        <f t="shared" si="22"/>
        <v>0</v>
      </c>
      <c r="R63" s="99">
        <f t="shared" si="22"/>
        <v>0</v>
      </c>
      <c r="S63" s="99">
        <f t="shared" si="22"/>
        <v>0</v>
      </c>
      <c r="T63" s="99">
        <f t="shared" si="22"/>
        <v>0</v>
      </c>
      <c r="U63" s="99">
        <f t="shared" si="22"/>
        <v>0</v>
      </c>
      <c r="V63" s="99">
        <f t="shared" si="22"/>
        <v>0</v>
      </c>
      <c r="W63" s="99">
        <f t="shared" si="22"/>
        <v>0</v>
      </c>
      <c r="X63" s="99">
        <f t="shared" si="22"/>
        <v>0</v>
      </c>
      <c r="Y63" s="99">
        <f t="shared" si="22"/>
        <v>0</v>
      </c>
      <c r="Z63" s="99">
        <f t="shared" si="22"/>
        <v>0</v>
      </c>
      <c r="AA63" s="99">
        <f t="shared" si="22"/>
        <v>0</v>
      </c>
      <c r="AB63" s="99">
        <f t="shared" si="22"/>
        <v>0</v>
      </c>
      <c r="AC63" s="99">
        <f t="shared" si="22"/>
        <v>0</v>
      </c>
      <c r="AD63" s="99">
        <f t="shared" si="22"/>
        <v>0</v>
      </c>
      <c r="AE63" s="99">
        <f t="shared" si="22"/>
        <v>0</v>
      </c>
      <c r="AF63" s="99">
        <f t="shared" si="22"/>
        <v>0</v>
      </c>
      <c r="AG63" s="99">
        <f t="shared" si="22"/>
        <v>0</v>
      </c>
      <c r="AH63" s="99">
        <f t="shared" si="22"/>
        <v>0</v>
      </c>
      <c r="AI63" s="99">
        <f t="shared" si="22"/>
        <v>0</v>
      </c>
      <c r="AJ63" s="99">
        <f t="shared" si="22"/>
        <v>0</v>
      </c>
      <c r="AK63" s="99">
        <f t="shared" si="22"/>
        <v>0</v>
      </c>
      <c r="AL63" s="99">
        <f t="shared" si="22"/>
        <v>0</v>
      </c>
      <c r="AM63" s="99">
        <f t="shared" si="22"/>
        <v>0</v>
      </c>
      <c r="AN63" s="99">
        <f t="shared" si="22"/>
        <v>0</v>
      </c>
      <c r="AO63" s="99">
        <f t="shared" si="22"/>
        <v>0</v>
      </c>
      <c r="AP63" s="99">
        <f t="shared" si="22"/>
        <v>0</v>
      </c>
      <c r="AQ63" s="99">
        <f t="shared" si="22"/>
        <v>0</v>
      </c>
      <c r="AR63" s="99">
        <f t="shared" si="22"/>
        <v>0</v>
      </c>
      <c r="AS63" s="99">
        <f t="shared" si="22"/>
        <v>0</v>
      </c>
      <c r="AT63" s="99">
        <f t="shared" si="22"/>
        <v>0</v>
      </c>
      <c r="AU63" s="99">
        <f t="shared" si="22"/>
        <v>0</v>
      </c>
      <c r="AV63" s="99">
        <f t="shared" si="22"/>
        <v>0</v>
      </c>
      <c r="AW63" s="99">
        <f t="shared" si="22"/>
        <v>0</v>
      </c>
      <c r="AX63" s="99">
        <f t="shared" si="22"/>
        <v>0</v>
      </c>
      <c r="AY63" s="99">
        <f t="shared" si="22"/>
        <v>0</v>
      </c>
      <c r="AZ63" s="99">
        <f t="shared" si="22"/>
        <v>0</v>
      </c>
      <c r="BA63" s="99">
        <f t="shared" si="22"/>
        <v>0</v>
      </c>
      <c r="BB63" s="99">
        <f t="shared" si="22"/>
        <v>0</v>
      </c>
      <c r="BC63" s="99">
        <f t="shared" si="22"/>
        <v>0</v>
      </c>
      <c r="BD63" s="99">
        <f t="shared" si="22"/>
        <v>0</v>
      </c>
      <c r="BE63" s="99">
        <f t="shared" si="22"/>
        <v>0</v>
      </c>
      <c r="BF63" s="99">
        <f t="shared" si="22"/>
        <v>0</v>
      </c>
      <c r="BG63" s="99">
        <f t="shared" si="22"/>
        <v>0</v>
      </c>
      <c r="BH63" s="99">
        <f t="shared" si="22"/>
        <v>0</v>
      </c>
      <c r="BI63" s="99">
        <f t="shared" si="22"/>
        <v>0</v>
      </c>
      <c r="BJ63" s="99">
        <f t="shared" si="22"/>
        <v>0</v>
      </c>
      <c r="BK63" s="118">
        <f>SUM(C63:BJ63)</f>
        <v>351000</v>
      </c>
    </row>
    <row r="64" spans="1:63" s="14" customFormat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x14ac:dyDescent="0.15">
      <c r="A65" s="73" t="s">
        <v>345</v>
      </c>
      <c r="C65" s="370">
        <f t="shared" ref="C65:BJ65" si="23">C54-C63</f>
        <v>0</v>
      </c>
      <c r="D65" s="370">
        <f t="shared" si="23"/>
        <v>0</v>
      </c>
      <c r="E65" s="370">
        <f t="shared" si="23"/>
        <v>0</v>
      </c>
      <c r="F65" s="99">
        <f t="shared" si="23"/>
        <v>22290</v>
      </c>
      <c r="G65" s="99">
        <f t="shared" si="23"/>
        <v>22290</v>
      </c>
      <c r="H65" s="99">
        <f t="shared" si="23"/>
        <v>22290</v>
      </c>
      <c r="I65" s="99">
        <f t="shared" si="23"/>
        <v>22290</v>
      </c>
      <c r="J65" s="99">
        <f t="shared" si="23"/>
        <v>22290</v>
      </c>
      <c r="K65" s="99">
        <f t="shared" si="23"/>
        <v>22290</v>
      </c>
      <c r="L65" s="99">
        <f t="shared" si="23"/>
        <v>22290</v>
      </c>
      <c r="M65" s="99">
        <f t="shared" si="23"/>
        <v>22290</v>
      </c>
      <c r="N65" s="99">
        <f t="shared" si="23"/>
        <v>14860</v>
      </c>
      <c r="O65" s="99">
        <f t="shared" si="23"/>
        <v>0</v>
      </c>
      <c r="P65" s="99">
        <f t="shared" si="23"/>
        <v>0</v>
      </c>
      <c r="Q65" s="99">
        <f t="shared" si="23"/>
        <v>0</v>
      </c>
      <c r="R65" s="99">
        <f t="shared" si="23"/>
        <v>0</v>
      </c>
      <c r="S65" s="99">
        <f t="shared" si="23"/>
        <v>0</v>
      </c>
      <c r="T65" s="99">
        <f t="shared" si="23"/>
        <v>0</v>
      </c>
      <c r="U65" s="99">
        <f t="shared" si="23"/>
        <v>0</v>
      </c>
      <c r="V65" s="99">
        <f t="shared" si="23"/>
        <v>0</v>
      </c>
      <c r="W65" s="99">
        <f t="shared" si="23"/>
        <v>0</v>
      </c>
      <c r="X65" s="99">
        <f t="shared" si="23"/>
        <v>0</v>
      </c>
      <c r="Y65" s="99">
        <f t="shared" si="23"/>
        <v>0</v>
      </c>
      <c r="Z65" s="99">
        <f t="shared" si="23"/>
        <v>0</v>
      </c>
      <c r="AA65" s="99">
        <f t="shared" si="23"/>
        <v>0</v>
      </c>
      <c r="AB65" s="99">
        <f t="shared" si="23"/>
        <v>0</v>
      </c>
      <c r="AC65" s="99">
        <f t="shared" si="23"/>
        <v>0</v>
      </c>
      <c r="AD65" s="99">
        <f t="shared" si="23"/>
        <v>0</v>
      </c>
      <c r="AE65" s="99">
        <f t="shared" si="23"/>
        <v>0</v>
      </c>
      <c r="AF65" s="99">
        <f t="shared" si="23"/>
        <v>0</v>
      </c>
      <c r="AG65" s="99">
        <f t="shared" si="23"/>
        <v>0</v>
      </c>
      <c r="AH65" s="99">
        <f t="shared" si="23"/>
        <v>0</v>
      </c>
      <c r="AI65" s="99">
        <f t="shared" si="23"/>
        <v>0</v>
      </c>
      <c r="AJ65" s="99">
        <f t="shared" si="23"/>
        <v>0</v>
      </c>
      <c r="AK65" s="99">
        <f t="shared" si="23"/>
        <v>0</v>
      </c>
      <c r="AL65" s="99">
        <f t="shared" si="23"/>
        <v>0</v>
      </c>
      <c r="AM65" s="99">
        <f t="shared" si="23"/>
        <v>0</v>
      </c>
      <c r="AN65" s="99">
        <f t="shared" si="23"/>
        <v>0</v>
      </c>
      <c r="AO65" s="99">
        <f t="shared" si="23"/>
        <v>0</v>
      </c>
      <c r="AP65" s="99">
        <f t="shared" si="23"/>
        <v>0</v>
      </c>
      <c r="AQ65" s="99">
        <f t="shared" si="23"/>
        <v>0</v>
      </c>
      <c r="AR65" s="99">
        <f t="shared" si="23"/>
        <v>0</v>
      </c>
      <c r="AS65" s="99">
        <f t="shared" si="23"/>
        <v>0</v>
      </c>
      <c r="AT65" s="99">
        <f t="shared" si="23"/>
        <v>0</v>
      </c>
      <c r="AU65" s="99">
        <f t="shared" si="23"/>
        <v>0</v>
      </c>
      <c r="AV65" s="99">
        <f t="shared" si="23"/>
        <v>0</v>
      </c>
      <c r="AW65" s="99">
        <f t="shared" si="23"/>
        <v>0</v>
      </c>
      <c r="AX65" s="99">
        <f t="shared" si="23"/>
        <v>0</v>
      </c>
      <c r="AY65" s="99">
        <f t="shared" si="23"/>
        <v>0</v>
      </c>
      <c r="AZ65" s="99">
        <f t="shared" si="23"/>
        <v>0</v>
      </c>
      <c r="BA65" s="99">
        <f t="shared" si="23"/>
        <v>0</v>
      </c>
      <c r="BB65" s="99">
        <f t="shared" si="23"/>
        <v>0</v>
      </c>
      <c r="BC65" s="99">
        <f t="shared" si="23"/>
        <v>0</v>
      </c>
      <c r="BD65" s="99">
        <f t="shared" si="23"/>
        <v>0</v>
      </c>
      <c r="BE65" s="99">
        <f t="shared" si="23"/>
        <v>0</v>
      </c>
      <c r="BF65" s="99">
        <f t="shared" si="23"/>
        <v>0</v>
      </c>
      <c r="BG65" s="99">
        <f t="shared" si="23"/>
        <v>0</v>
      </c>
      <c r="BH65" s="99">
        <f t="shared" si="23"/>
        <v>0</v>
      </c>
      <c r="BI65" s="99">
        <f t="shared" si="23"/>
        <v>0</v>
      </c>
      <c r="BJ65" s="99">
        <f t="shared" si="23"/>
        <v>0</v>
      </c>
      <c r="BK65" s="118">
        <f>SUM(C65:BJ65)</f>
        <v>193180</v>
      </c>
    </row>
    <row r="66" spans="1:63" s="14" customFormat="1" x14ac:dyDescent="0.15">
      <c r="A66" s="73" t="s">
        <v>327</v>
      </c>
      <c r="C66" s="100">
        <f>IF(C65&gt;0,(C65/C54),0)</f>
        <v>0</v>
      </c>
      <c r="D66" s="100">
        <f t="shared" ref="D66:BJ66" si="24">IF(D65&gt;0,(D65/D54),0)</f>
        <v>0</v>
      </c>
      <c r="E66" s="100">
        <f t="shared" si="24"/>
        <v>0</v>
      </c>
      <c r="F66" s="100">
        <f t="shared" si="24"/>
        <v>0.35499283325370284</v>
      </c>
      <c r="G66" s="100">
        <f t="shared" si="24"/>
        <v>0.35499283325370284</v>
      </c>
      <c r="H66" s="100">
        <f t="shared" si="24"/>
        <v>0.35499283325370284</v>
      </c>
      <c r="I66" s="100">
        <f t="shared" si="24"/>
        <v>0.35499283325370284</v>
      </c>
      <c r="J66" s="100">
        <f t="shared" si="24"/>
        <v>0.35499283325370284</v>
      </c>
      <c r="K66" s="100">
        <f t="shared" si="24"/>
        <v>0.35499283325370284</v>
      </c>
      <c r="L66" s="100">
        <f t="shared" si="24"/>
        <v>0.35499283325370284</v>
      </c>
      <c r="M66" s="100">
        <f t="shared" si="24"/>
        <v>0.35499283325370284</v>
      </c>
      <c r="N66" s="100">
        <f t="shared" si="24"/>
        <v>0.35499283325370284</v>
      </c>
      <c r="O66" s="100">
        <f t="shared" si="24"/>
        <v>0</v>
      </c>
      <c r="P66" s="100">
        <f t="shared" si="24"/>
        <v>0</v>
      </c>
      <c r="Q66" s="100">
        <f t="shared" si="24"/>
        <v>0</v>
      </c>
      <c r="R66" s="100">
        <f t="shared" si="24"/>
        <v>0</v>
      </c>
      <c r="S66" s="100">
        <f t="shared" si="24"/>
        <v>0</v>
      </c>
      <c r="T66" s="100">
        <f t="shared" si="24"/>
        <v>0</v>
      </c>
      <c r="U66" s="100">
        <f t="shared" si="24"/>
        <v>0</v>
      </c>
      <c r="V66" s="100">
        <f t="shared" si="24"/>
        <v>0</v>
      </c>
      <c r="W66" s="100">
        <f t="shared" si="24"/>
        <v>0</v>
      </c>
      <c r="X66" s="100">
        <f t="shared" si="24"/>
        <v>0</v>
      </c>
      <c r="Y66" s="100">
        <f t="shared" si="24"/>
        <v>0</v>
      </c>
      <c r="Z66" s="100">
        <f t="shared" si="24"/>
        <v>0</v>
      </c>
      <c r="AA66" s="100">
        <f t="shared" si="24"/>
        <v>0</v>
      </c>
      <c r="AB66" s="100">
        <f t="shared" si="24"/>
        <v>0</v>
      </c>
      <c r="AC66" s="100">
        <f t="shared" si="24"/>
        <v>0</v>
      </c>
      <c r="AD66" s="100">
        <f t="shared" si="24"/>
        <v>0</v>
      </c>
      <c r="AE66" s="100">
        <f t="shared" si="24"/>
        <v>0</v>
      </c>
      <c r="AF66" s="100">
        <f t="shared" si="24"/>
        <v>0</v>
      </c>
      <c r="AG66" s="100">
        <f t="shared" si="24"/>
        <v>0</v>
      </c>
      <c r="AH66" s="100">
        <f t="shared" si="24"/>
        <v>0</v>
      </c>
      <c r="AI66" s="100">
        <f t="shared" si="24"/>
        <v>0</v>
      </c>
      <c r="AJ66" s="100">
        <f t="shared" si="24"/>
        <v>0</v>
      </c>
      <c r="AK66" s="100">
        <f t="shared" si="24"/>
        <v>0</v>
      </c>
      <c r="AL66" s="100">
        <f t="shared" si="24"/>
        <v>0</v>
      </c>
      <c r="AM66" s="100">
        <f t="shared" si="24"/>
        <v>0</v>
      </c>
      <c r="AN66" s="100">
        <f t="shared" si="24"/>
        <v>0</v>
      </c>
      <c r="AO66" s="100">
        <f t="shared" si="24"/>
        <v>0</v>
      </c>
      <c r="AP66" s="100">
        <f t="shared" si="24"/>
        <v>0</v>
      </c>
      <c r="AQ66" s="100">
        <f t="shared" si="24"/>
        <v>0</v>
      </c>
      <c r="AR66" s="100">
        <f t="shared" si="24"/>
        <v>0</v>
      </c>
      <c r="AS66" s="100">
        <f t="shared" si="24"/>
        <v>0</v>
      </c>
      <c r="AT66" s="100">
        <f t="shared" si="24"/>
        <v>0</v>
      </c>
      <c r="AU66" s="100">
        <f t="shared" si="24"/>
        <v>0</v>
      </c>
      <c r="AV66" s="100">
        <f t="shared" si="24"/>
        <v>0</v>
      </c>
      <c r="AW66" s="100">
        <f t="shared" si="24"/>
        <v>0</v>
      </c>
      <c r="AX66" s="100">
        <f t="shared" si="24"/>
        <v>0</v>
      </c>
      <c r="AY66" s="100">
        <f t="shared" si="24"/>
        <v>0</v>
      </c>
      <c r="AZ66" s="100">
        <f t="shared" si="24"/>
        <v>0</v>
      </c>
      <c r="BA66" s="100">
        <f t="shared" si="24"/>
        <v>0</v>
      </c>
      <c r="BB66" s="100">
        <f t="shared" si="24"/>
        <v>0</v>
      </c>
      <c r="BC66" s="100">
        <f t="shared" si="24"/>
        <v>0</v>
      </c>
      <c r="BD66" s="100">
        <f t="shared" si="24"/>
        <v>0</v>
      </c>
      <c r="BE66" s="100">
        <f t="shared" si="24"/>
        <v>0</v>
      </c>
      <c r="BF66" s="100">
        <f t="shared" si="24"/>
        <v>0</v>
      </c>
      <c r="BG66" s="100">
        <f t="shared" si="24"/>
        <v>0</v>
      </c>
      <c r="BH66" s="100">
        <f t="shared" si="24"/>
        <v>0</v>
      </c>
      <c r="BI66" s="100">
        <f t="shared" si="24"/>
        <v>0</v>
      </c>
      <c r="BJ66" s="100">
        <f t="shared" si="24"/>
        <v>0</v>
      </c>
      <c r="BK66" s="119"/>
    </row>
    <row r="68" spans="1:63" x14ac:dyDescent="0.15">
      <c r="A68" s="16" t="s">
        <v>1247</v>
      </c>
    </row>
    <row r="69" spans="1:63" x14ac:dyDescent="0.15">
      <c r="A69" s="16"/>
    </row>
    <row r="70" spans="1:63" x14ac:dyDescent="0.15">
      <c r="A70" s="47" t="s">
        <v>346</v>
      </c>
      <c r="C70" s="98">
        <f>'COGS-PRICE-MARGIN_CWS'!$B47</f>
        <v>0.25</v>
      </c>
      <c r="D70" s="98">
        <f>'COGS-PRICE-MARGIN_CWS'!$B47</f>
        <v>0.25</v>
      </c>
      <c r="E70" s="98">
        <f>'COGS-PRICE-MARGIN_CWS'!$B47</f>
        <v>0.25</v>
      </c>
      <c r="F70" s="98">
        <f>'COGS-PRICE-MARGIN_CWS'!$B47</f>
        <v>0.25</v>
      </c>
      <c r="G70" s="98">
        <f>'COGS-PRICE-MARGIN_CWS'!$B47</f>
        <v>0.25</v>
      </c>
      <c r="H70" s="98">
        <f>'COGS-PRICE-MARGIN_CWS'!$B47</f>
        <v>0.25</v>
      </c>
      <c r="I70" s="98">
        <f>'COGS-PRICE-MARGIN_CWS'!$B47</f>
        <v>0.25</v>
      </c>
      <c r="J70" s="98">
        <f>'COGS-PRICE-MARGIN_CWS'!$B47</f>
        <v>0.25</v>
      </c>
      <c r="K70" s="98">
        <f>'COGS-PRICE-MARGIN_CWS'!$B47</f>
        <v>0.25</v>
      </c>
      <c r="L70" s="98">
        <f>'COGS-PRICE-MARGIN_CWS'!$B47</f>
        <v>0.25</v>
      </c>
      <c r="M70" s="98">
        <f>'COGS-PRICE-MARGIN_CWS'!$B47</f>
        <v>0.25</v>
      </c>
      <c r="N70" s="98">
        <f>'COGS-PRICE-MARGIN_CWS'!$B47</f>
        <v>0.25</v>
      </c>
      <c r="O70" s="98">
        <f>'COGS-PRICE-MARGIN_CWS'!$B107</f>
        <v>0</v>
      </c>
      <c r="P70" s="98">
        <f>'COGS-PRICE-MARGIN_CWS'!$B107</f>
        <v>0</v>
      </c>
      <c r="Q70" s="98">
        <f>'COGS-PRICE-MARGIN_CWS'!$B107</f>
        <v>0</v>
      </c>
      <c r="R70" s="98">
        <f>'COGS-PRICE-MARGIN_CWS'!$B107</f>
        <v>0</v>
      </c>
      <c r="S70" s="98">
        <f>'COGS-PRICE-MARGIN_CWS'!$B107</f>
        <v>0</v>
      </c>
      <c r="T70" s="98">
        <f>'COGS-PRICE-MARGIN_CWS'!$B107</f>
        <v>0</v>
      </c>
      <c r="U70" s="98">
        <f>'COGS-PRICE-MARGIN_CWS'!$B107</f>
        <v>0</v>
      </c>
      <c r="V70" s="98">
        <f>'COGS-PRICE-MARGIN_CWS'!$B107</f>
        <v>0</v>
      </c>
      <c r="W70" s="98">
        <f>'COGS-PRICE-MARGIN_CWS'!$B107</f>
        <v>0</v>
      </c>
      <c r="X70" s="98">
        <f>'COGS-PRICE-MARGIN_CWS'!$B107</f>
        <v>0</v>
      </c>
      <c r="Y70" s="98">
        <f>'COGS-PRICE-MARGIN_CWS'!$B107</f>
        <v>0</v>
      </c>
      <c r="Z70" s="98">
        <f>'COGS-PRICE-MARGIN_CWS'!$B107</f>
        <v>0</v>
      </c>
      <c r="AA70" s="98">
        <f>'COGS-PRICE-MARGIN_CWS'!$B128</f>
        <v>0</v>
      </c>
      <c r="AB70" s="98">
        <f>'COGS-PRICE-MARGIN_CWS'!$B128</f>
        <v>0</v>
      </c>
      <c r="AC70" s="98">
        <f>'COGS-PRICE-MARGIN_CWS'!$B128</f>
        <v>0</v>
      </c>
      <c r="AD70" s="98">
        <f>'COGS-PRICE-MARGIN_CWS'!$B128</f>
        <v>0</v>
      </c>
      <c r="AE70" s="98">
        <f>'COGS-PRICE-MARGIN_CWS'!$B128</f>
        <v>0</v>
      </c>
      <c r="AF70" s="98">
        <f>'COGS-PRICE-MARGIN_CWS'!$B128</f>
        <v>0</v>
      </c>
      <c r="AG70" s="98">
        <f>'COGS-PRICE-MARGIN_CWS'!$B128</f>
        <v>0</v>
      </c>
      <c r="AH70" s="98">
        <f>'COGS-PRICE-MARGIN_CWS'!$B128</f>
        <v>0</v>
      </c>
      <c r="AI70" s="98">
        <f>'COGS-PRICE-MARGIN_CWS'!$B128</f>
        <v>0</v>
      </c>
      <c r="AJ70" s="98">
        <f>'COGS-PRICE-MARGIN_CWS'!$B128</f>
        <v>0</v>
      </c>
      <c r="AK70" s="98">
        <f>'COGS-PRICE-MARGIN_CWS'!$B128</f>
        <v>0</v>
      </c>
      <c r="AL70" s="98">
        <f>'COGS-PRICE-MARGIN_CWS'!$B128</f>
        <v>0</v>
      </c>
      <c r="AM70" s="98">
        <f>'COGS-PRICE-MARGIN_CWS'!$B149</f>
        <v>0</v>
      </c>
      <c r="AN70" s="98">
        <f>'COGS-PRICE-MARGIN_CWS'!$B149</f>
        <v>0</v>
      </c>
      <c r="AO70" s="98">
        <f>'COGS-PRICE-MARGIN_CWS'!$B149</f>
        <v>0</v>
      </c>
      <c r="AP70" s="98">
        <f>'COGS-PRICE-MARGIN_CWS'!$B149</f>
        <v>0</v>
      </c>
      <c r="AQ70" s="98">
        <f>'COGS-PRICE-MARGIN_CWS'!$B149</f>
        <v>0</v>
      </c>
      <c r="AR70" s="98">
        <f>'COGS-PRICE-MARGIN_CWS'!$B149</f>
        <v>0</v>
      </c>
      <c r="AS70" s="98">
        <f>'COGS-PRICE-MARGIN_CWS'!$B149</f>
        <v>0</v>
      </c>
      <c r="AT70" s="98">
        <f>'COGS-PRICE-MARGIN_CWS'!$B149</f>
        <v>0</v>
      </c>
      <c r="AU70" s="98">
        <f>'COGS-PRICE-MARGIN_CWS'!$B149</f>
        <v>0</v>
      </c>
      <c r="AV70" s="98">
        <f>'COGS-PRICE-MARGIN_CWS'!$B149</f>
        <v>0</v>
      </c>
      <c r="AW70" s="98">
        <f>'COGS-PRICE-MARGIN_CWS'!$B149</f>
        <v>0</v>
      </c>
      <c r="AX70" s="98">
        <f>'COGS-PRICE-MARGIN_CWS'!$B149</f>
        <v>0</v>
      </c>
      <c r="AY70" s="98">
        <f>'COGS-PRICE-MARGIN_CWS'!$B170</f>
        <v>0</v>
      </c>
      <c r="AZ70" s="98">
        <f>'COGS-PRICE-MARGIN_CWS'!$B170</f>
        <v>0</v>
      </c>
      <c r="BA70" s="98">
        <f>'COGS-PRICE-MARGIN_CWS'!$B170</f>
        <v>0</v>
      </c>
      <c r="BB70" s="98">
        <f>'COGS-PRICE-MARGIN_CWS'!$B170</f>
        <v>0</v>
      </c>
      <c r="BC70" s="98">
        <f>'COGS-PRICE-MARGIN_CWS'!$B170</f>
        <v>0</v>
      </c>
      <c r="BD70" s="98">
        <f>'COGS-PRICE-MARGIN_CWS'!$B170</f>
        <v>0</v>
      </c>
      <c r="BE70" s="98">
        <f>'COGS-PRICE-MARGIN_CWS'!$B170</f>
        <v>0</v>
      </c>
      <c r="BF70" s="98">
        <f>'COGS-PRICE-MARGIN_CWS'!$B170</f>
        <v>0</v>
      </c>
      <c r="BG70" s="98">
        <f>'COGS-PRICE-MARGIN_CWS'!$B170</f>
        <v>0</v>
      </c>
      <c r="BH70" s="98">
        <f>'COGS-PRICE-MARGIN_CWS'!$B170</f>
        <v>0</v>
      </c>
      <c r="BI70" s="98">
        <f>'COGS-PRICE-MARGIN_CWS'!$B170</f>
        <v>0</v>
      </c>
      <c r="BJ70" s="98">
        <f>'COGS-PRICE-MARGIN_CWS'!$B170</f>
        <v>0</v>
      </c>
    </row>
    <row r="71" spans="1:63" s="102" customFormat="1" x14ac:dyDescent="0.15">
      <c r="A71" s="299" t="str">
        <f xml:space="preserve"> 'COGS-PRICE-MARGIN_CWS'!A35 &amp; " Units"</f>
        <v>Local Services Units</v>
      </c>
      <c r="C71" s="169">
        <f t="shared" ref="C71:BJ71" si="25">C50-C72</f>
        <v>0</v>
      </c>
      <c r="D71" s="169">
        <f t="shared" si="25"/>
        <v>0</v>
      </c>
      <c r="E71" s="169">
        <f t="shared" si="25"/>
        <v>0</v>
      </c>
      <c r="F71" s="169">
        <f t="shared" si="25"/>
        <v>2</v>
      </c>
      <c r="G71" s="169">
        <f t="shared" si="25"/>
        <v>2</v>
      </c>
      <c r="H71" s="169">
        <f t="shared" si="25"/>
        <v>2</v>
      </c>
      <c r="I71" s="169">
        <f t="shared" si="25"/>
        <v>2</v>
      </c>
      <c r="J71" s="169">
        <f t="shared" si="25"/>
        <v>2</v>
      </c>
      <c r="K71" s="169">
        <f t="shared" si="25"/>
        <v>2</v>
      </c>
      <c r="L71" s="169">
        <f t="shared" si="25"/>
        <v>2</v>
      </c>
      <c r="M71" s="169">
        <f t="shared" si="25"/>
        <v>2</v>
      </c>
      <c r="N71" s="169">
        <f t="shared" si="25"/>
        <v>1</v>
      </c>
      <c r="O71" s="102">
        <f t="shared" si="25"/>
        <v>0</v>
      </c>
      <c r="P71" s="102">
        <f t="shared" si="25"/>
        <v>0</v>
      </c>
      <c r="Q71" s="102">
        <f t="shared" si="25"/>
        <v>0</v>
      </c>
      <c r="R71" s="102">
        <f t="shared" si="25"/>
        <v>0</v>
      </c>
      <c r="S71" s="102">
        <f t="shared" si="25"/>
        <v>0</v>
      </c>
      <c r="T71" s="102">
        <f t="shared" si="25"/>
        <v>0</v>
      </c>
      <c r="U71" s="102">
        <f t="shared" si="25"/>
        <v>0</v>
      </c>
      <c r="V71" s="102">
        <f t="shared" si="25"/>
        <v>0</v>
      </c>
      <c r="W71" s="102">
        <f t="shared" si="25"/>
        <v>0</v>
      </c>
      <c r="X71" s="102">
        <f t="shared" si="25"/>
        <v>0</v>
      </c>
      <c r="Y71" s="102">
        <f t="shared" si="25"/>
        <v>0</v>
      </c>
      <c r="Z71" s="102">
        <f t="shared" si="25"/>
        <v>0</v>
      </c>
      <c r="AA71" s="102">
        <f t="shared" si="25"/>
        <v>0</v>
      </c>
      <c r="AB71" s="102">
        <f t="shared" si="25"/>
        <v>0</v>
      </c>
      <c r="AC71" s="102">
        <f t="shared" si="25"/>
        <v>0</v>
      </c>
      <c r="AD71" s="102">
        <f t="shared" si="25"/>
        <v>0</v>
      </c>
      <c r="AE71" s="102">
        <f t="shared" si="25"/>
        <v>0</v>
      </c>
      <c r="AF71" s="102">
        <f t="shared" si="25"/>
        <v>0</v>
      </c>
      <c r="AG71" s="102">
        <f t="shared" si="25"/>
        <v>0</v>
      </c>
      <c r="AH71" s="102">
        <f t="shared" si="25"/>
        <v>0</v>
      </c>
      <c r="AI71" s="102">
        <f t="shared" si="25"/>
        <v>0</v>
      </c>
      <c r="AJ71" s="102">
        <f t="shared" si="25"/>
        <v>0</v>
      </c>
      <c r="AK71" s="102">
        <f t="shared" si="25"/>
        <v>0</v>
      </c>
      <c r="AL71" s="102">
        <f t="shared" si="25"/>
        <v>0</v>
      </c>
      <c r="AM71" s="102">
        <f t="shared" si="25"/>
        <v>0</v>
      </c>
      <c r="AN71" s="102">
        <f t="shared" si="25"/>
        <v>0</v>
      </c>
      <c r="AO71" s="102">
        <f t="shared" si="25"/>
        <v>0</v>
      </c>
      <c r="AP71" s="102">
        <f t="shared" si="25"/>
        <v>0</v>
      </c>
      <c r="AQ71" s="102">
        <f t="shared" si="25"/>
        <v>0</v>
      </c>
      <c r="AR71" s="102">
        <f t="shared" si="25"/>
        <v>0</v>
      </c>
      <c r="AS71" s="102">
        <f t="shared" si="25"/>
        <v>0</v>
      </c>
      <c r="AT71" s="102">
        <f t="shared" si="25"/>
        <v>0</v>
      </c>
      <c r="AU71" s="102">
        <f t="shared" si="25"/>
        <v>0</v>
      </c>
      <c r="AV71" s="102">
        <f t="shared" si="25"/>
        <v>0</v>
      </c>
      <c r="AW71" s="102">
        <f t="shared" si="25"/>
        <v>0</v>
      </c>
      <c r="AX71" s="102">
        <f t="shared" si="25"/>
        <v>0</v>
      </c>
      <c r="AY71" s="102">
        <f t="shared" si="25"/>
        <v>0</v>
      </c>
      <c r="AZ71" s="102">
        <f t="shared" si="25"/>
        <v>0</v>
      </c>
      <c r="BA71" s="102">
        <f t="shared" si="25"/>
        <v>0</v>
      </c>
      <c r="BB71" s="102">
        <f t="shared" si="25"/>
        <v>0</v>
      </c>
      <c r="BC71" s="102">
        <f t="shared" si="25"/>
        <v>0</v>
      </c>
      <c r="BD71" s="102">
        <f t="shared" si="25"/>
        <v>0</v>
      </c>
      <c r="BE71" s="102">
        <f t="shared" si="25"/>
        <v>0</v>
      </c>
      <c r="BF71" s="102">
        <f t="shared" si="25"/>
        <v>0</v>
      </c>
      <c r="BG71" s="102">
        <f t="shared" si="25"/>
        <v>0</v>
      </c>
      <c r="BH71" s="102">
        <f t="shared" si="25"/>
        <v>0</v>
      </c>
      <c r="BI71" s="102">
        <f t="shared" si="25"/>
        <v>0</v>
      </c>
      <c r="BJ71" s="102">
        <f t="shared" si="25"/>
        <v>0</v>
      </c>
      <c r="BK71" s="103">
        <f>SUM(C71:BJ71)</f>
        <v>17</v>
      </c>
    </row>
    <row r="72" spans="1:63" s="102" customFormat="1" x14ac:dyDescent="0.15">
      <c r="A72" s="299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6">ROUNDUP(+D50*D70,0)</f>
        <v>0</v>
      </c>
      <c r="E72" s="169">
        <f t="shared" si="26"/>
        <v>0</v>
      </c>
      <c r="F72" s="169">
        <f t="shared" si="26"/>
        <v>1</v>
      </c>
      <c r="G72" s="169">
        <f t="shared" si="26"/>
        <v>1</v>
      </c>
      <c r="H72" s="169">
        <f t="shared" si="26"/>
        <v>1</v>
      </c>
      <c r="I72" s="169">
        <f t="shared" si="26"/>
        <v>1</v>
      </c>
      <c r="J72" s="169">
        <f t="shared" si="26"/>
        <v>1</v>
      </c>
      <c r="K72" s="169">
        <f t="shared" si="26"/>
        <v>1</v>
      </c>
      <c r="L72" s="169">
        <f t="shared" si="26"/>
        <v>1</v>
      </c>
      <c r="M72" s="169">
        <f t="shared" si="26"/>
        <v>1</v>
      </c>
      <c r="N72" s="169">
        <f t="shared" si="26"/>
        <v>1</v>
      </c>
      <c r="O72" s="102">
        <f t="shared" ref="O72:BJ72" si="27">ROUNDUP(+O50*O70,0)</f>
        <v>0</v>
      </c>
      <c r="P72" s="102">
        <f t="shared" si="27"/>
        <v>0</v>
      </c>
      <c r="Q72" s="102">
        <f t="shared" si="27"/>
        <v>0</v>
      </c>
      <c r="R72" s="102">
        <f t="shared" si="27"/>
        <v>0</v>
      </c>
      <c r="S72" s="102">
        <f t="shared" si="27"/>
        <v>0</v>
      </c>
      <c r="T72" s="102">
        <f t="shared" si="27"/>
        <v>0</v>
      </c>
      <c r="U72" s="102">
        <f t="shared" si="27"/>
        <v>0</v>
      </c>
      <c r="V72" s="102">
        <f t="shared" si="27"/>
        <v>0</v>
      </c>
      <c r="W72" s="102">
        <f t="shared" si="27"/>
        <v>0</v>
      </c>
      <c r="X72" s="102">
        <f t="shared" si="27"/>
        <v>0</v>
      </c>
      <c r="Y72" s="102">
        <f t="shared" si="27"/>
        <v>0</v>
      </c>
      <c r="Z72" s="102">
        <f t="shared" si="27"/>
        <v>0</v>
      </c>
      <c r="AA72" s="102">
        <f t="shared" si="27"/>
        <v>0</v>
      </c>
      <c r="AB72" s="102">
        <f t="shared" si="27"/>
        <v>0</v>
      </c>
      <c r="AC72" s="102">
        <f t="shared" si="27"/>
        <v>0</v>
      </c>
      <c r="AD72" s="102">
        <f t="shared" si="27"/>
        <v>0</v>
      </c>
      <c r="AE72" s="102">
        <f t="shared" si="27"/>
        <v>0</v>
      </c>
      <c r="AF72" s="102">
        <f t="shared" si="27"/>
        <v>0</v>
      </c>
      <c r="AG72" s="102">
        <f t="shared" si="27"/>
        <v>0</v>
      </c>
      <c r="AH72" s="102">
        <f t="shared" si="27"/>
        <v>0</v>
      </c>
      <c r="AI72" s="102">
        <f t="shared" si="27"/>
        <v>0</v>
      </c>
      <c r="AJ72" s="102">
        <f t="shared" si="27"/>
        <v>0</v>
      </c>
      <c r="AK72" s="102">
        <f t="shared" si="27"/>
        <v>0</v>
      </c>
      <c r="AL72" s="102">
        <f t="shared" si="27"/>
        <v>0</v>
      </c>
      <c r="AM72" s="102">
        <f t="shared" si="27"/>
        <v>0</v>
      </c>
      <c r="AN72" s="102">
        <f t="shared" si="27"/>
        <v>0</v>
      </c>
      <c r="AO72" s="102">
        <f t="shared" si="27"/>
        <v>0</v>
      </c>
      <c r="AP72" s="102">
        <f t="shared" si="27"/>
        <v>0</v>
      </c>
      <c r="AQ72" s="102">
        <f t="shared" si="27"/>
        <v>0</v>
      </c>
      <c r="AR72" s="102">
        <f t="shared" si="27"/>
        <v>0</v>
      </c>
      <c r="AS72" s="102">
        <f t="shared" si="27"/>
        <v>0</v>
      </c>
      <c r="AT72" s="102">
        <f t="shared" si="27"/>
        <v>0</v>
      </c>
      <c r="AU72" s="102">
        <f t="shared" si="27"/>
        <v>0</v>
      </c>
      <c r="AV72" s="102">
        <f t="shared" si="27"/>
        <v>0</v>
      </c>
      <c r="AW72" s="102">
        <f t="shared" si="27"/>
        <v>0</v>
      </c>
      <c r="AX72" s="102">
        <f t="shared" si="27"/>
        <v>0</v>
      </c>
      <c r="AY72" s="102">
        <f t="shared" si="27"/>
        <v>0</v>
      </c>
      <c r="AZ72" s="102">
        <f t="shared" si="27"/>
        <v>0</v>
      </c>
      <c r="BA72" s="102">
        <f t="shared" si="27"/>
        <v>0</v>
      </c>
      <c r="BB72" s="102">
        <f t="shared" si="27"/>
        <v>0</v>
      </c>
      <c r="BC72" s="102">
        <f t="shared" si="27"/>
        <v>0</v>
      </c>
      <c r="BD72" s="102">
        <f t="shared" si="27"/>
        <v>0</v>
      </c>
      <c r="BE72" s="102">
        <f t="shared" si="27"/>
        <v>0</v>
      </c>
      <c r="BF72" s="102">
        <f t="shared" si="27"/>
        <v>0</v>
      </c>
      <c r="BG72" s="102">
        <f t="shared" si="27"/>
        <v>0</v>
      </c>
      <c r="BH72" s="102">
        <f t="shared" si="27"/>
        <v>0</v>
      </c>
      <c r="BI72" s="102">
        <f t="shared" si="27"/>
        <v>0</v>
      </c>
      <c r="BJ72" s="102">
        <f t="shared" si="27"/>
        <v>0</v>
      </c>
      <c r="BK72" s="103">
        <f>SUM(C72:BJ72)</f>
        <v>9</v>
      </c>
    </row>
    <row r="73" spans="1:63" x14ac:dyDescent="0.15">
      <c r="A73" s="47"/>
      <c r="C73" s="169"/>
    </row>
    <row r="74" spans="1:63" x14ac:dyDescent="0.15">
      <c r="A74" s="14" t="str">
        <f>A71</f>
        <v>Local Services Units</v>
      </c>
    </row>
    <row r="75" spans="1:63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'COGS-PRICE-MARGIN_CWS'!$B99*O71</f>
        <v>0</v>
      </c>
      <c r="P75" s="169">
        <f>'COGS-PRICE-MARGIN_CWS'!$B99*P71</f>
        <v>0</v>
      </c>
      <c r="Q75" s="169">
        <f>'COGS-PRICE-MARGIN_CWS'!$B99*Q71</f>
        <v>0</v>
      </c>
      <c r="R75" s="169">
        <f>'COGS-PRICE-MARGIN_CWS'!$B99*R71</f>
        <v>0</v>
      </c>
      <c r="S75" s="90">
        <f>'COGS-PRICE-MARGIN_CWS'!$B99*S71</f>
        <v>0</v>
      </c>
      <c r="T75" s="90">
        <f>'COGS-PRICE-MARGIN_CWS'!$B99*T71</f>
        <v>0</v>
      </c>
      <c r="U75" s="90">
        <f>'COGS-PRICE-MARGIN_CWS'!$B99*U71</f>
        <v>0</v>
      </c>
      <c r="V75" s="90">
        <f>'COGS-PRICE-MARGIN_CWS'!$B99*V71</f>
        <v>0</v>
      </c>
      <c r="W75" s="90">
        <f>'COGS-PRICE-MARGIN_CWS'!$B99*W71</f>
        <v>0</v>
      </c>
      <c r="X75" s="90">
        <f>'COGS-PRICE-MARGIN_CWS'!$B99*X71</f>
        <v>0</v>
      </c>
      <c r="Y75" s="90">
        <f>'COGS-PRICE-MARGIN_CWS'!$B99*Y71</f>
        <v>0</v>
      </c>
      <c r="Z75" s="90">
        <f>'COGS-PRICE-MARGIN_CWS'!$B99*Z71</f>
        <v>0</v>
      </c>
      <c r="AA75" s="90" t="e">
        <f>'COGS-PRICE-MARGIN_CWS'!$B120*AA71</f>
        <v>#VALUE!</v>
      </c>
      <c r="AB75" s="90" t="e">
        <f>'COGS-PRICE-MARGIN_CWS'!$B120*AB71</f>
        <v>#VALUE!</v>
      </c>
      <c r="AC75" s="90" t="e">
        <f>'COGS-PRICE-MARGIN_CWS'!$B120*AC71</f>
        <v>#VALUE!</v>
      </c>
      <c r="AD75" s="90" t="e">
        <f>'COGS-PRICE-MARGIN_CWS'!$B120*AD71</f>
        <v>#VALUE!</v>
      </c>
      <c r="AE75" s="90" t="e">
        <f>'COGS-PRICE-MARGIN_CWS'!$B120*AE71</f>
        <v>#VALUE!</v>
      </c>
      <c r="AF75" s="90" t="e">
        <f>'COGS-PRICE-MARGIN_CWS'!$B120*AF71</f>
        <v>#VALUE!</v>
      </c>
      <c r="AG75" s="90" t="e">
        <f>'COGS-PRICE-MARGIN_CWS'!$B120*AG71</f>
        <v>#VALUE!</v>
      </c>
      <c r="AH75" s="90" t="e">
        <f>'COGS-PRICE-MARGIN_CWS'!$B120*AH71</f>
        <v>#VALUE!</v>
      </c>
      <c r="AI75" s="90" t="e">
        <f>'COGS-PRICE-MARGIN_CWS'!$B120*AI71</f>
        <v>#VALUE!</v>
      </c>
      <c r="AJ75" s="90" t="e">
        <f>'COGS-PRICE-MARGIN_CWS'!$B120*AJ71</f>
        <v>#VALUE!</v>
      </c>
      <c r="AK75" s="90" t="e">
        <f>'COGS-PRICE-MARGIN_CWS'!$B120*AK71</f>
        <v>#VALUE!</v>
      </c>
      <c r="AL75" s="90" t="e">
        <f>'COGS-PRICE-MARGIN_CWS'!$B120*AL71</f>
        <v>#VALUE!</v>
      </c>
      <c r="AM75" s="90">
        <f>'COGS-PRICE-MARGIN_CWS'!$B141*AM71</f>
        <v>0</v>
      </c>
      <c r="AN75" s="90">
        <f>'COGS-PRICE-MARGIN_CWS'!$B141*AN71</f>
        <v>0</v>
      </c>
      <c r="AO75" s="90">
        <f>'COGS-PRICE-MARGIN_CWS'!$B141*AO71</f>
        <v>0</v>
      </c>
      <c r="AP75" s="90">
        <f>'COGS-PRICE-MARGIN_CWS'!$B141*AP71</f>
        <v>0</v>
      </c>
      <c r="AQ75" s="90">
        <f>'COGS-PRICE-MARGIN_CWS'!$B141*AQ71</f>
        <v>0</v>
      </c>
      <c r="AR75" s="90">
        <f>'COGS-PRICE-MARGIN_CWS'!$B141*AR71</f>
        <v>0</v>
      </c>
      <c r="AS75" s="90">
        <f>'COGS-PRICE-MARGIN_CWS'!$B141*AS71</f>
        <v>0</v>
      </c>
      <c r="AT75" s="90">
        <f>'COGS-PRICE-MARGIN_CWS'!$B141*AT71</f>
        <v>0</v>
      </c>
      <c r="AU75" s="90">
        <f>'COGS-PRICE-MARGIN_CWS'!$B141*AU71</f>
        <v>0</v>
      </c>
      <c r="AV75" s="90">
        <f>'COGS-PRICE-MARGIN_CWS'!$B141*AV71</f>
        <v>0</v>
      </c>
      <c r="AW75" s="90">
        <f>'COGS-PRICE-MARGIN_CWS'!$B141*AW71</f>
        <v>0</v>
      </c>
      <c r="AX75" s="90">
        <f>'COGS-PRICE-MARGIN_CWS'!$B141*AX71</f>
        <v>0</v>
      </c>
      <c r="AY75" s="90">
        <f>'COGS-PRICE-MARGIN_CWS'!$B162*AY71</f>
        <v>0</v>
      </c>
      <c r="AZ75" s="90">
        <f>'COGS-PRICE-MARGIN_CWS'!$B162*AZ71</f>
        <v>0</v>
      </c>
      <c r="BA75" s="90">
        <f>'COGS-PRICE-MARGIN_CWS'!$B162*BA71</f>
        <v>0</v>
      </c>
      <c r="BB75" s="90">
        <f>'COGS-PRICE-MARGIN_CWS'!$B162*BB71</f>
        <v>0</v>
      </c>
      <c r="BC75" s="90">
        <f>'COGS-PRICE-MARGIN_CWS'!$B162*BC71</f>
        <v>0</v>
      </c>
      <c r="BD75" s="90">
        <f>'COGS-PRICE-MARGIN_CWS'!$B162*BD71</f>
        <v>0</v>
      </c>
      <c r="BE75" s="90">
        <f>'COGS-PRICE-MARGIN_CWS'!$B162*BE71</f>
        <v>0</v>
      </c>
      <c r="BF75" s="90">
        <f>'COGS-PRICE-MARGIN_CWS'!$B162*BF71</f>
        <v>0</v>
      </c>
      <c r="BG75" s="90">
        <f>'COGS-PRICE-MARGIN_CWS'!$B162*BG71</f>
        <v>0</v>
      </c>
      <c r="BH75" s="90">
        <f>'COGS-PRICE-MARGIN_CWS'!$B162*BH71</f>
        <v>0</v>
      </c>
      <c r="BI75" s="90">
        <f>'COGS-PRICE-MARGIN_CWS'!$B162*BI71</f>
        <v>0</v>
      </c>
      <c r="BJ75" s="90">
        <f>'COGS-PRICE-MARGIN_CWS'!$B162*BJ71</f>
        <v>0</v>
      </c>
      <c r="BK75" s="118" t="e">
        <f>SUM(C75:BJ75)</f>
        <v>#VALUE!</v>
      </c>
    </row>
    <row r="76" spans="1:63" x14ac:dyDescent="0.15">
      <c r="A76" s="47" t="s">
        <v>347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'COGS-PRICE-MARGIN_CWS'!$C99</f>
        <v>0</v>
      </c>
      <c r="P76" s="98">
        <f>'COGS-PRICE-MARGIN_CWS'!$C99</f>
        <v>0</v>
      </c>
      <c r="Q76" s="98">
        <f>'COGS-PRICE-MARGIN_CWS'!$C99</f>
        <v>0</v>
      </c>
      <c r="R76" s="98">
        <f>'COGS-PRICE-MARGIN_CWS'!$C99</f>
        <v>0</v>
      </c>
      <c r="S76" s="98">
        <f>'COGS-PRICE-MARGIN_CWS'!$C99</f>
        <v>0</v>
      </c>
      <c r="T76" s="98">
        <f>'COGS-PRICE-MARGIN_CWS'!$C99</f>
        <v>0</v>
      </c>
      <c r="U76" s="98">
        <f>'COGS-PRICE-MARGIN_CWS'!$C99</f>
        <v>0</v>
      </c>
      <c r="V76" s="98">
        <f>'COGS-PRICE-MARGIN_CWS'!$C99</f>
        <v>0</v>
      </c>
      <c r="W76" s="98">
        <f>'COGS-PRICE-MARGIN_CWS'!$C99</f>
        <v>0</v>
      </c>
      <c r="X76" s="98">
        <f>'COGS-PRICE-MARGIN_CWS'!$C99</f>
        <v>0</v>
      </c>
      <c r="Y76" s="98">
        <f>'COGS-PRICE-MARGIN_CWS'!$C99</f>
        <v>0</v>
      </c>
      <c r="Z76" s="98">
        <f>'COGS-PRICE-MARGIN_CWS'!$C99</f>
        <v>0</v>
      </c>
      <c r="AA76" s="98">
        <f>'COGS-PRICE-MARGIN_CWS'!$C120</f>
        <v>0</v>
      </c>
      <c r="AB76" s="98">
        <f>'COGS-PRICE-MARGIN_CWS'!$C120</f>
        <v>0</v>
      </c>
      <c r="AC76" s="98">
        <f>'COGS-PRICE-MARGIN_CWS'!$C120</f>
        <v>0</v>
      </c>
      <c r="AD76" s="98">
        <f>'COGS-PRICE-MARGIN_CWS'!$C120</f>
        <v>0</v>
      </c>
      <c r="AE76" s="98">
        <f>'COGS-PRICE-MARGIN_CWS'!$C120</f>
        <v>0</v>
      </c>
      <c r="AF76" s="98">
        <f>'COGS-PRICE-MARGIN_CWS'!$C120</f>
        <v>0</v>
      </c>
      <c r="AG76" s="98">
        <f>'COGS-PRICE-MARGIN_CWS'!$C120</f>
        <v>0</v>
      </c>
      <c r="AH76" s="98">
        <f>'COGS-PRICE-MARGIN_CWS'!$C120</f>
        <v>0</v>
      </c>
      <c r="AI76" s="98">
        <f>'COGS-PRICE-MARGIN_CWS'!$C120</f>
        <v>0</v>
      </c>
      <c r="AJ76" s="98">
        <f>'COGS-PRICE-MARGIN_CWS'!$C120</f>
        <v>0</v>
      </c>
      <c r="AK76" s="98">
        <f>'COGS-PRICE-MARGIN_CWS'!$C120</f>
        <v>0</v>
      </c>
      <c r="AL76" s="98">
        <f>'COGS-PRICE-MARGIN_CWS'!$C120</f>
        <v>0</v>
      </c>
      <c r="AM76" s="98">
        <f>'COGS-PRICE-MARGIN_CWS'!$C141</f>
        <v>0</v>
      </c>
      <c r="AN76" s="98">
        <f>'COGS-PRICE-MARGIN_CWS'!$C141</f>
        <v>0</v>
      </c>
      <c r="AO76" s="98">
        <f>'COGS-PRICE-MARGIN_CWS'!$C141</f>
        <v>0</v>
      </c>
      <c r="AP76" s="98">
        <f>'COGS-PRICE-MARGIN_CWS'!$C141</f>
        <v>0</v>
      </c>
      <c r="AQ76" s="98">
        <f>'COGS-PRICE-MARGIN_CWS'!$C141</f>
        <v>0</v>
      </c>
      <c r="AR76" s="98">
        <f>'COGS-PRICE-MARGIN_CWS'!$C141</f>
        <v>0</v>
      </c>
      <c r="AS76" s="98">
        <f>'COGS-PRICE-MARGIN_CWS'!$C141</f>
        <v>0</v>
      </c>
      <c r="AT76" s="98">
        <f>'COGS-PRICE-MARGIN_CWS'!$C141</f>
        <v>0</v>
      </c>
      <c r="AU76" s="98">
        <f>'COGS-PRICE-MARGIN_CWS'!$C141</f>
        <v>0</v>
      </c>
      <c r="AV76" s="98">
        <f>'COGS-PRICE-MARGIN_CWS'!$C141</f>
        <v>0</v>
      </c>
      <c r="AW76" s="98">
        <f>'COGS-PRICE-MARGIN_CWS'!$C141</f>
        <v>0</v>
      </c>
      <c r="AX76" s="98">
        <f>'COGS-PRICE-MARGIN_CWS'!$C141</f>
        <v>0</v>
      </c>
      <c r="AY76" s="98">
        <f>'COGS-PRICE-MARGIN_CWS'!$C162</f>
        <v>0</v>
      </c>
      <c r="AZ76" s="98">
        <f>'COGS-PRICE-MARGIN_CWS'!$C162</f>
        <v>0</v>
      </c>
      <c r="BA76" s="98">
        <f>'COGS-PRICE-MARGIN_CWS'!$C162</f>
        <v>0</v>
      </c>
      <c r="BB76" s="98">
        <f>'COGS-PRICE-MARGIN_CWS'!$C162</f>
        <v>0</v>
      </c>
      <c r="BC76" s="98">
        <f>'COGS-PRICE-MARGIN_CWS'!$C162</f>
        <v>0</v>
      </c>
      <c r="BD76" s="98">
        <f>'COGS-PRICE-MARGIN_CWS'!$C162</f>
        <v>0</v>
      </c>
      <c r="BE76" s="98">
        <f>'COGS-PRICE-MARGIN_CWS'!$C162</f>
        <v>0</v>
      </c>
      <c r="BF76" s="98">
        <f>'COGS-PRICE-MARGIN_CWS'!$C162</f>
        <v>0</v>
      </c>
      <c r="BG76" s="98">
        <f>'COGS-PRICE-MARGIN_CWS'!$C162</f>
        <v>0</v>
      </c>
      <c r="BH76" s="98">
        <f>'COGS-PRICE-MARGIN_CWS'!$C162</f>
        <v>0</v>
      </c>
      <c r="BI76" s="98">
        <f>'COGS-PRICE-MARGIN_CWS'!$C162</f>
        <v>0</v>
      </c>
      <c r="BJ76" s="98">
        <f>'COGS-PRICE-MARGIN_CWS'!$C162</f>
        <v>0</v>
      </c>
    </row>
    <row r="77" spans="1:63" x14ac:dyDescent="0.15">
      <c r="A77" s="47" t="str">
        <f>A75 &amp; " Ingreso"</f>
        <v>Servicio Ingreso</v>
      </c>
      <c r="C77" s="169">
        <f t="shared" ref="C77:BJ77" si="28">C75*(1-C76)</f>
        <v>0</v>
      </c>
      <c r="D77" s="169">
        <f t="shared" si="28"/>
        <v>0</v>
      </c>
      <c r="E77" s="169">
        <f t="shared" si="28"/>
        <v>0</v>
      </c>
      <c r="F77" s="169">
        <f t="shared" si="28"/>
        <v>0</v>
      </c>
      <c r="G77" s="169">
        <f t="shared" si="28"/>
        <v>0</v>
      </c>
      <c r="H77" s="169">
        <f t="shared" si="28"/>
        <v>0</v>
      </c>
      <c r="I77" s="169">
        <f t="shared" si="28"/>
        <v>0</v>
      </c>
      <c r="J77" s="169">
        <f t="shared" si="28"/>
        <v>0</v>
      </c>
      <c r="K77" s="169">
        <f t="shared" si="28"/>
        <v>0</v>
      </c>
      <c r="L77" s="169">
        <f t="shared" si="28"/>
        <v>0</v>
      </c>
      <c r="M77" s="169">
        <f t="shared" si="28"/>
        <v>0</v>
      </c>
      <c r="N77" s="169">
        <f t="shared" si="28"/>
        <v>0</v>
      </c>
      <c r="O77" s="169">
        <f t="shared" si="28"/>
        <v>0</v>
      </c>
      <c r="P77" s="169">
        <f t="shared" si="28"/>
        <v>0</v>
      </c>
      <c r="Q77" s="169">
        <f t="shared" si="28"/>
        <v>0</v>
      </c>
      <c r="R77" s="169">
        <f t="shared" si="28"/>
        <v>0</v>
      </c>
      <c r="S77" s="90">
        <f t="shared" si="28"/>
        <v>0</v>
      </c>
      <c r="T77" s="90">
        <f t="shared" si="28"/>
        <v>0</v>
      </c>
      <c r="U77" s="90">
        <f t="shared" si="28"/>
        <v>0</v>
      </c>
      <c r="V77" s="90">
        <f t="shared" si="28"/>
        <v>0</v>
      </c>
      <c r="W77" s="90">
        <f t="shared" si="28"/>
        <v>0</v>
      </c>
      <c r="X77" s="90">
        <f t="shared" si="28"/>
        <v>0</v>
      </c>
      <c r="Y77" s="90">
        <f t="shared" si="28"/>
        <v>0</v>
      </c>
      <c r="Z77" s="90">
        <f t="shared" si="28"/>
        <v>0</v>
      </c>
      <c r="AA77" s="90" t="e">
        <f t="shared" si="28"/>
        <v>#VALUE!</v>
      </c>
      <c r="AB77" s="90" t="e">
        <f t="shared" si="28"/>
        <v>#VALUE!</v>
      </c>
      <c r="AC77" s="90" t="e">
        <f t="shared" si="28"/>
        <v>#VALUE!</v>
      </c>
      <c r="AD77" s="90" t="e">
        <f t="shared" si="28"/>
        <v>#VALUE!</v>
      </c>
      <c r="AE77" s="90" t="e">
        <f t="shared" si="28"/>
        <v>#VALUE!</v>
      </c>
      <c r="AF77" s="90" t="e">
        <f t="shared" si="28"/>
        <v>#VALUE!</v>
      </c>
      <c r="AG77" s="90" t="e">
        <f t="shared" si="28"/>
        <v>#VALUE!</v>
      </c>
      <c r="AH77" s="90" t="e">
        <f t="shared" si="28"/>
        <v>#VALUE!</v>
      </c>
      <c r="AI77" s="90" t="e">
        <f t="shared" si="28"/>
        <v>#VALUE!</v>
      </c>
      <c r="AJ77" s="90" t="e">
        <f t="shared" si="28"/>
        <v>#VALUE!</v>
      </c>
      <c r="AK77" s="90" t="e">
        <f t="shared" si="28"/>
        <v>#VALUE!</v>
      </c>
      <c r="AL77" s="90" t="e">
        <f t="shared" si="28"/>
        <v>#VALUE!</v>
      </c>
      <c r="AM77" s="90">
        <f t="shared" si="28"/>
        <v>0</v>
      </c>
      <c r="AN77" s="90">
        <f t="shared" si="28"/>
        <v>0</v>
      </c>
      <c r="AO77" s="90">
        <f t="shared" si="28"/>
        <v>0</v>
      </c>
      <c r="AP77" s="90">
        <f t="shared" si="28"/>
        <v>0</v>
      </c>
      <c r="AQ77" s="90">
        <f t="shared" si="28"/>
        <v>0</v>
      </c>
      <c r="AR77" s="90">
        <f t="shared" si="28"/>
        <v>0</v>
      </c>
      <c r="AS77" s="90">
        <f t="shared" si="28"/>
        <v>0</v>
      </c>
      <c r="AT77" s="90">
        <f t="shared" si="28"/>
        <v>0</v>
      </c>
      <c r="AU77" s="90">
        <f t="shared" si="28"/>
        <v>0</v>
      </c>
      <c r="AV77" s="90">
        <f t="shared" si="28"/>
        <v>0</v>
      </c>
      <c r="AW77" s="90">
        <f t="shared" si="28"/>
        <v>0</v>
      </c>
      <c r="AX77" s="90">
        <f t="shared" si="28"/>
        <v>0</v>
      </c>
      <c r="AY77" s="90">
        <f t="shared" si="28"/>
        <v>0</v>
      </c>
      <c r="AZ77" s="90">
        <f t="shared" si="28"/>
        <v>0</v>
      </c>
      <c r="BA77" s="90">
        <f t="shared" si="28"/>
        <v>0</v>
      </c>
      <c r="BB77" s="90">
        <f t="shared" si="28"/>
        <v>0</v>
      </c>
      <c r="BC77" s="90">
        <f t="shared" si="28"/>
        <v>0</v>
      </c>
      <c r="BD77" s="90">
        <f t="shared" si="28"/>
        <v>0</v>
      </c>
      <c r="BE77" s="90">
        <f t="shared" si="28"/>
        <v>0</v>
      </c>
      <c r="BF77" s="90">
        <f t="shared" si="28"/>
        <v>0</v>
      </c>
      <c r="BG77" s="90">
        <f t="shared" si="28"/>
        <v>0</v>
      </c>
      <c r="BH77" s="90">
        <f t="shared" si="28"/>
        <v>0</v>
      </c>
      <c r="BI77" s="90">
        <f t="shared" si="28"/>
        <v>0</v>
      </c>
      <c r="BJ77" s="90">
        <f t="shared" si="28"/>
        <v>0</v>
      </c>
      <c r="BK77" s="118" t="e">
        <f>SUM(C77:BJ77)</f>
        <v>#VALUE!</v>
      </c>
    </row>
    <row r="78" spans="1:63" x14ac:dyDescent="0.15">
      <c r="A78" s="47" t="s">
        <v>365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90">
        <f>'REV-REC-MAINT_CWS'!V104</f>
        <v>0</v>
      </c>
      <c r="T78" s="90">
        <f>'REV-REC-MAINT_CWS'!W104</f>
        <v>0</v>
      </c>
      <c r="U78" s="90">
        <f>'REV-REC-MAINT_CWS'!X104</f>
        <v>0</v>
      </c>
      <c r="V78" s="90">
        <f>'REV-REC-MAINT_CWS'!Y104</f>
        <v>0</v>
      </c>
      <c r="W78" s="90">
        <f>'REV-REC-MAINT_CWS'!Z104</f>
        <v>0</v>
      </c>
      <c r="X78" s="90">
        <f>'REV-REC-MAINT_CWS'!AA104</f>
        <v>0</v>
      </c>
      <c r="Y78" s="90">
        <f>'REV-REC-MAINT_CWS'!AB104</f>
        <v>0</v>
      </c>
      <c r="Z78" s="90">
        <f>'REV-REC-MAINT_CWS'!AC104</f>
        <v>0</v>
      </c>
      <c r="AA78" s="90">
        <f>'REV-REC-MAINT_CWS'!AD104</f>
        <v>0</v>
      </c>
      <c r="AB78" s="90">
        <f>'REV-REC-MAINT_CWS'!AE104</f>
        <v>0</v>
      </c>
      <c r="AC78" s="90">
        <f>'REV-REC-MAINT_CWS'!AF104</f>
        <v>0</v>
      </c>
      <c r="AD78" s="90">
        <f>'REV-REC-MAINT_CWS'!AG104</f>
        <v>0</v>
      </c>
      <c r="AE78" s="90">
        <f>'REV-REC-MAINT_CWS'!AH104</f>
        <v>0</v>
      </c>
      <c r="AF78" s="90">
        <f>'REV-REC-MAINT_CWS'!AI104</f>
        <v>0</v>
      </c>
      <c r="AG78" s="90">
        <f>'REV-REC-MAINT_CWS'!AJ104</f>
        <v>0</v>
      </c>
      <c r="AH78" s="90">
        <f>'REV-REC-MAINT_CWS'!AK104</f>
        <v>0</v>
      </c>
      <c r="AI78" s="90">
        <f>'REV-REC-MAINT_CWS'!AL104</f>
        <v>0</v>
      </c>
      <c r="AJ78" s="90">
        <f>'REV-REC-MAINT_CWS'!AM104</f>
        <v>0</v>
      </c>
      <c r="AK78" s="90">
        <f>'REV-REC-MAINT_CWS'!AN104</f>
        <v>0</v>
      </c>
      <c r="AL78" s="90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0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0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0</v>
      </c>
    </row>
    <row r="80" spans="1:63" x14ac:dyDescent="0.15">
      <c r="A80" s="16" t="str">
        <f>A72</f>
        <v>Domicilio Services Units</v>
      </c>
    </row>
    <row r="81" spans="1:64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'COGS-PRICE-MARGIN_CWS'!$B105*O72</f>
        <v>0</v>
      </c>
      <c r="P81" s="169">
        <f>'COGS-PRICE-MARGIN_CWS'!$B105*P72</f>
        <v>0</v>
      </c>
      <c r="Q81" s="169">
        <f>'COGS-PRICE-MARGIN_CWS'!$B105*Q72</f>
        <v>0</v>
      </c>
      <c r="R81" s="169">
        <f>'COGS-PRICE-MARGIN_CWS'!$B105*R72</f>
        <v>0</v>
      </c>
      <c r="S81" s="90">
        <f>'COGS-PRICE-MARGIN_CWS'!$B105*S72</f>
        <v>0</v>
      </c>
      <c r="T81" s="90">
        <f>'COGS-PRICE-MARGIN_CWS'!$B105*T72</f>
        <v>0</v>
      </c>
      <c r="U81" s="90">
        <f>'COGS-PRICE-MARGIN_CWS'!$B105*U72</f>
        <v>0</v>
      </c>
      <c r="V81" s="90">
        <f>'COGS-PRICE-MARGIN_CWS'!$B105*V72</f>
        <v>0</v>
      </c>
      <c r="W81" s="90">
        <f>'COGS-PRICE-MARGIN_CWS'!$B105*W72</f>
        <v>0</v>
      </c>
      <c r="X81" s="90">
        <f>'COGS-PRICE-MARGIN_CWS'!$B105*X72</f>
        <v>0</v>
      </c>
      <c r="Y81" s="90">
        <f>'COGS-PRICE-MARGIN_CWS'!$B105*Y72</f>
        <v>0</v>
      </c>
      <c r="Z81" s="90">
        <f>'COGS-PRICE-MARGIN_CWS'!$B105*Z72</f>
        <v>0</v>
      </c>
      <c r="AA81" s="90">
        <f>'COGS-PRICE-MARGIN_CWS'!$B126*AA72</f>
        <v>0</v>
      </c>
      <c r="AB81" s="90">
        <f>'COGS-PRICE-MARGIN_CWS'!$B126*AB72</f>
        <v>0</v>
      </c>
      <c r="AC81" s="90">
        <f>'COGS-PRICE-MARGIN_CWS'!$B126*AC72</f>
        <v>0</v>
      </c>
      <c r="AD81" s="90">
        <f>'COGS-PRICE-MARGIN_CWS'!$B126*AD72</f>
        <v>0</v>
      </c>
      <c r="AE81" s="90">
        <f>'COGS-PRICE-MARGIN_CWS'!$B126*AE72</f>
        <v>0</v>
      </c>
      <c r="AF81" s="90">
        <f>'COGS-PRICE-MARGIN_CWS'!$B126*AF72</f>
        <v>0</v>
      </c>
      <c r="AG81" s="90">
        <f>'COGS-PRICE-MARGIN_CWS'!$B126*AG72</f>
        <v>0</v>
      </c>
      <c r="AH81" s="90">
        <f>'COGS-PRICE-MARGIN_CWS'!$B126*AH72</f>
        <v>0</v>
      </c>
      <c r="AI81" s="90">
        <f>'COGS-PRICE-MARGIN_CWS'!$B126*AI72</f>
        <v>0</v>
      </c>
      <c r="AJ81" s="90">
        <f>'COGS-PRICE-MARGIN_CWS'!$B126*AJ72</f>
        <v>0</v>
      </c>
      <c r="AK81" s="90">
        <f>'COGS-PRICE-MARGIN_CWS'!$B126*AK72</f>
        <v>0</v>
      </c>
      <c r="AL81" s="90">
        <f>'COGS-PRICE-MARGIN_CWS'!$B126*AL72</f>
        <v>0</v>
      </c>
      <c r="AM81" s="90">
        <f>'COGS-PRICE-MARGIN_CWS'!$B147*AM72</f>
        <v>0</v>
      </c>
      <c r="AN81" s="90">
        <f>'COGS-PRICE-MARGIN_CWS'!$B147*AN72</f>
        <v>0</v>
      </c>
      <c r="AO81" s="90">
        <f>'COGS-PRICE-MARGIN_CWS'!$B147*AO72</f>
        <v>0</v>
      </c>
      <c r="AP81" s="90">
        <f>'COGS-PRICE-MARGIN_CWS'!$B147*AP72</f>
        <v>0</v>
      </c>
      <c r="AQ81" s="90">
        <f>'COGS-PRICE-MARGIN_CWS'!$B147*AQ72</f>
        <v>0</v>
      </c>
      <c r="AR81" s="90">
        <f>'COGS-PRICE-MARGIN_CWS'!$B147*AR72</f>
        <v>0</v>
      </c>
      <c r="AS81" s="90">
        <f>'COGS-PRICE-MARGIN_CWS'!$B147*AS72</f>
        <v>0</v>
      </c>
      <c r="AT81" s="90">
        <f>'COGS-PRICE-MARGIN_CWS'!$B147*AT72</f>
        <v>0</v>
      </c>
      <c r="AU81" s="90">
        <f>'COGS-PRICE-MARGIN_CWS'!$B147*AU72</f>
        <v>0</v>
      </c>
      <c r="AV81" s="90">
        <f>'COGS-PRICE-MARGIN_CWS'!$B147*AV72</f>
        <v>0</v>
      </c>
      <c r="AW81" s="90">
        <f>'COGS-PRICE-MARGIN_CWS'!$B147*AW72</f>
        <v>0</v>
      </c>
      <c r="AX81" s="90">
        <f>'COGS-PRICE-MARGIN_CWS'!$B147*AX72</f>
        <v>0</v>
      </c>
      <c r="AY81" s="90">
        <f>'COGS-PRICE-MARGIN_CWS'!$B168*AY72</f>
        <v>0</v>
      </c>
      <c r="AZ81" s="90">
        <f>'COGS-PRICE-MARGIN_CWS'!$B168*AZ72</f>
        <v>0</v>
      </c>
      <c r="BA81" s="90">
        <f>'COGS-PRICE-MARGIN_CWS'!$B168*BA72</f>
        <v>0</v>
      </c>
      <c r="BB81" s="90">
        <f>'COGS-PRICE-MARGIN_CWS'!$B168*BB72</f>
        <v>0</v>
      </c>
      <c r="BC81" s="90">
        <f>'COGS-PRICE-MARGIN_CWS'!$B168*BC72</f>
        <v>0</v>
      </c>
      <c r="BD81" s="90">
        <f>'COGS-PRICE-MARGIN_CWS'!$B168*BD72</f>
        <v>0</v>
      </c>
      <c r="BE81" s="90">
        <f>'COGS-PRICE-MARGIN_CWS'!$B168*BE72</f>
        <v>0</v>
      </c>
      <c r="BF81" s="90">
        <f>'COGS-PRICE-MARGIN_CWS'!$B168*BF72</f>
        <v>0</v>
      </c>
      <c r="BG81" s="90">
        <f>'COGS-PRICE-MARGIN_CWS'!$B168*BG72</f>
        <v>0</v>
      </c>
      <c r="BH81" s="90">
        <f>'COGS-PRICE-MARGIN_CWS'!$B168*BH72</f>
        <v>0</v>
      </c>
      <c r="BI81" s="90">
        <f>'COGS-PRICE-MARGIN_CWS'!$B168*BI72</f>
        <v>0</v>
      </c>
      <c r="BJ81" s="90">
        <f>'COGS-PRICE-MARGIN_CWS'!$B168*BJ72</f>
        <v>0</v>
      </c>
      <c r="BK81" s="118">
        <f>SUM(C81:BJ81)</f>
        <v>22500</v>
      </c>
    </row>
    <row r="82" spans="1:64" x14ac:dyDescent="0.15">
      <c r="A82" s="47" t="s">
        <v>364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1253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29">D$17+D$40+D$41+D$44+D$45</f>
        <v>0</v>
      </c>
      <c r="E86" s="97">
        <f t="shared" si="29"/>
        <v>0</v>
      </c>
      <c r="F86" s="97">
        <f t="shared" si="29"/>
        <v>86900</v>
      </c>
      <c r="G86" s="97">
        <f t="shared" si="29"/>
        <v>103280</v>
      </c>
      <c r="H86" s="97">
        <f t="shared" si="29"/>
        <v>119660</v>
      </c>
      <c r="I86" s="97">
        <f t="shared" si="29"/>
        <v>86900</v>
      </c>
      <c r="J86" s="97">
        <f t="shared" si="29"/>
        <v>103280</v>
      </c>
      <c r="K86" s="97">
        <f t="shared" si="29"/>
        <v>68020</v>
      </c>
      <c r="L86" s="97">
        <f t="shared" si="29"/>
        <v>68020</v>
      </c>
      <c r="M86" s="97">
        <f t="shared" si="29"/>
        <v>68020</v>
      </c>
      <c r="N86" s="97">
        <f t="shared" si="29"/>
        <v>35260</v>
      </c>
      <c r="O86" s="97">
        <f t="shared" si="29"/>
        <v>288000</v>
      </c>
      <c r="P86" s="97">
        <f t="shared" si="29"/>
        <v>468000</v>
      </c>
      <c r="Q86" s="97">
        <f t="shared" si="29"/>
        <v>522000</v>
      </c>
      <c r="R86" s="97">
        <f t="shared" si="29"/>
        <v>522000</v>
      </c>
      <c r="S86" s="97">
        <f t="shared" si="29"/>
        <v>576000</v>
      </c>
      <c r="T86" s="97">
        <f t="shared" si="29"/>
        <v>630000</v>
      </c>
      <c r="U86" s="97">
        <f t="shared" si="29"/>
        <v>522000</v>
      </c>
      <c r="V86" s="97">
        <f t="shared" si="29"/>
        <v>576000</v>
      </c>
      <c r="W86" s="97">
        <f t="shared" si="29"/>
        <v>468000</v>
      </c>
      <c r="X86" s="97">
        <f t="shared" si="29"/>
        <v>468000</v>
      </c>
      <c r="Y86" s="97">
        <f t="shared" si="29"/>
        <v>468000</v>
      </c>
      <c r="Z86" s="97">
        <f t="shared" si="29"/>
        <v>288000</v>
      </c>
      <c r="AA86" s="97">
        <f t="shared" si="29"/>
        <v>-835663641.29999995</v>
      </c>
      <c r="AB86" s="97">
        <f t="shared" si="29"/>
        <v>-1357958595.9000001</v>
      </c>
      <c r="AC86" s="97">
        <f t="shared" si="29"/>
        <v>-1514622224.0999999</v>
      </c>
      <c r="AD86" s="97">
        <f t="shared" si="29"/>
        <v>-1514559434.0999999</v>
      </c>
      <c r="AE86" s="97">
        <f t="shared" si="29"/>
        <v>-1671243562.5999999</v>
      </c>
      <c r="AF86" s="97">
        <f t="shared" si="29"/>
        <v>-1827886260.8</v>
      </c>
      <c r="AG86" s="97">
        <f t="shared" si="29"/>
        <v>-1514559434.0999999</v>
      </c>
      <c r="AH86" s="97">
        <f t="shared" si="29"/>
        <v>-1671243562.5999999</v>
      </c>
      <c r="AI86" s="97">
        <f t="shared" si="29"/>
        <v>-1357895805.9000001</v>
      </c>
      <c r="AJ86" s="97">
        <f t="shared" si="29"/>
        <v>-1357895805.9000001</v>
      </c>
      <c r="AK86" s="97">
        <f t="shared" si="29"/>
        <v>-1357895805.9000001</v>
      </c>
      <c r="AL86" s="97">
        <f t="shared" si="29"/>
        <v>-835642711.29999995</v>
      </c>
      <c r="AM86" s="97" t="e">
        <f t="shared" si="29"/>
        <v>#VALUE!</v>
      </c>
      <c r="AN86" s="97" t="e">
        <f t="shared" si="29"/>
        <v>#VALUE!</v>
      </c>
      <c r="AO86" s="97" t="e">
        <f t="shared" si="29"/>
        <v>#VALUE!</v>
      </c>
      <c r="AP86" s="97" t="e">
        <f t="shared" si="29"/>
        <v>#VALUE!</v>
      </c>
      <c r="AQ86" s="97" t="e">
        <f t="shared" si="29"/>
        <v>#VALUE!</v>
      </c>
      <c r="AR86" s="97" t="e">
        <f t="shared" si="29"/>
        <v>#VALUE!</v>
      </c>
      <c r="AS86" s="97" t="e">
        <f t="shared" si="29"/>
        <v>#VALUE!</v>
      </c>
      <c r="AT86" s="97" t="e">
        <f t="shared" si="29"/>
        <v>#VALUE!</v>
      </c>
      <c r="AU86" s="97" t="e">
        <f t="shared" si="29"/>
        <v>#VALUE!</v>
      </c>
      <c r="AV86" s="97" t="e">
        <f t="shared" si="29"/>
        <v>#VALUE!</v>
      </c>
      <c r="AW86" s="97" t="e">
        <f t="shared" si="29"/>
        <v>#VALUE!</v>
      </c>
      <c r="AX86" s="97" t="e">
        <f t="shared" si="29"/>
        <v>#VALUE!</v>
      </c>
      <c r="AY86" s="97">
        <f t="shared" si="29"/>
        <v>6930047.5</v>
      </c>
      <c r="AZ86" s="97">
        <f t="shared" si="29"/>
        <v>11257000</v>
      </c>
      <c r="BA86" s="97">
        <f t="shared" si="29"/>
        <v>12555127.5</v>
      </c>
      <c r="BB86" s="97">
        <f t="shared" si="29"/>
        <v>12555637.5</v>
      </c>
      <c r="BC86" s="97">
        <f t="shared" si="29"/>
        <v>13860640</v>
      </c>
      <c r="BD86" s="97">
        <f t="shared" si="29"/>
        <v>15158925</v>
      </c>
      <c r="BE86" s="97">
        <f t="shared" si="29"/>
        <v>12555637.5</v>
      </c>
      <c r="BF86" s="97">
        <f t="shared" si="29"/>
        <v>13860640</v>
      </c>
      <c r="BG86" s="97">
        <f t="shared" si="29"/>
        <v>11257307.5</v>
      </c>
      <c r="BH86" s="97">
        <f t="shared" si="29"/>
        <v>11257307.5</v>
      </c>
      <c r="BI86" s="97">
        <f t="shared" si="29"/>
        <v>11257307.5</v>
      </c>
      <c r="BJ86" s="97">
        <f t="shared" si="29"/>
        <v>6930285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0">D$28+D$40+D$41+D$44+D$45</f>
        <v>0</v>
      </c>
      <c r="E87" s="97">
        <f t="shared" si="30"/>
        <v>0</v>
      </c>
      <c r="F87" s="97">
        <f t="shared" si="30"/>
        <v>24400</v>
      </c>
      <c r="G87" s="97">
        <f t="shared" si="30"/>
        <v>28280</v>
      </c>
      <c r="H87" s="97">
        <f t="shared" si="30"/>
        <v>32160</v>
      </c>
      <c r="I87" s="97">
        <f t="shared" si="30"/>
        <v>24400</v>
      </c>
      <c r="J87" s="97">
        <f t="shared" si="30"/>
        <v>28280</v>
      </c>
      <c r="K87" s="97">
        <f t="shared" si="30"/>
        <v>18020</v>
      </c>
      <c r="L87" s="97">
        <f t="shared" si="30"/>
        <v>18020</v>
      </c>
      <c r="M87" s="97">
        <f t="shared" si="30"/>
        <v>18020</v>
      </c>
      <c r="N87" s="97">
        <f t="shared" si="30"/>
        <v>10260</v>
      </c>
      <c r="O87" s="97">
        <f t="shared" si="30"/>
        <v>88000</v>
      </c>
      <c r="P87" s="97">
        <f t="shared" si="30"/>
        <v>143000</v>
      </c>
      <c r="Q87" s="97">
        <f t="shared" si="30"/>
        <v>159500</v>
      </c>
      <c r="R87" s="97">
        <f t="shared" si="30"/>
        <v>159500</v>
      </c>
      <c r="S87" s="97">
        <f t="shared" si="30"/>
        <v>176000</v>
      </c>
      <c r="T87" s="97">
        <f t="shared" si="30"/>
        <v>192500</v>
      </c>
      <c r="U87" s="97">
        <f t="shared" si="30"/>
        <v>159500</v>
      </c>
      <c r="V87" s="97">
        <f t="shared" si="30"/>
        <v>176000</v>
      </c>
      <c r="W87" s="97">
        <f t="shared" si="30"/>
        <v>143000</v>
      </c>
      <c r="X87" s="97">
        <f t="shared" si="30"/>
        <v>143000</v>
      </c>
      <c r="Y87" s="97">
        <f t="shared" si="30"/>
        <v>143000</v>
      </c>
      <c r="Z87" s="97">
        <f t="shared" si="30"/>
        <v>88000</v>
      </c>
      <c r="AA87" s="97">
        <f t="shared" si="30"/>
        <v>-836437941.29999995</v>
      </c>
      <c r="AB87" s="97">
        <f t="shared" si="30"/>
        <v>-1359213495.9000001</v>
      </c>
      <c r="AC87" s="97">
        <f t="shared" si="30"/>
        <v>-1516037324.0999999</v>
      </c>
      <c r="AD87" s="97">
        <f t="shared" si="30"/>
        <v>-1515974534.0999999</v>
      </c>
      <c r="AE87" s="97">
        <f t="shared" si="30"/>
        <v>-1672792162.5999999</v>
      </c>
      <c r="AF87" s="97">
        <f t="shared" si="30"/>
        <v>-1829595060.8</v>
      </c>
      <c r="AG87" s="97">
        <f t="shared" si="30"/>
        <v>-1515974534.0999999</v>
      </c>
      <c r="AH87" s="97">
        <f t="shared" si="30"/>
        <v>-1672792162.5999999</v>
      </c>
      <c r="AI87" s="97">
        <f t="shared" si="30"/>
        <v>-1359150705.9000001</v>
      </c>
      <c r="AJ87" s="97">
        <f t="shared" si="30"/>
        <v>-1359150705.9000001</v>
      </c>
      <c r="AK87" s="97">
        <f t="shared" si="30"/>
        <v>-1359150705.9000001</v>
      </c>
      <c r="AL87" s="97">
        <f t="shared" si="30"/>
        <v>-836417011.29999995</v>
      </c>
      <c r="AM87" s="97" t="e">
        <f t="shared" si="30"/>
        <v>#VALUE!</v>
      </c>
      <c r="AN87" s="97" t="e">
        <f t="shared" si="30"/>
        <v>#VALUE!</v>
      </c>
      <c r="AO87" s="97" t="e">
        <f t="shared" si="30"/>
        <v>#VALUE!</v>
      </c>
      <c r="AP87" s="97" t="e">
        <f t="shared" si="30"/>
        <v>#VALUE!</v>
      </c>
      <c r="AQ87" s="97" t="e">
        <f t="shared" si="30"/>
        <v>#VALUE!</v>
      </c>
      <c r="AR87" s="97" t="e">
        <f t="shared" si="30"/>
        <v>#VALUE!</v>
      </c>
      <c r="AS87" s="97" t="e">
        <f t="shared" si="30"/>
        <v>#VALUE!</v>
      </c>
      <c r="AT87" s="97" t="e">
        <f t="shared" si="30"/>
        <v>#VALUE!</v>
      </c>
      <c r="AU87" s="97" t="e">
        <f t="shared" si="30"/>
        <v>#VALUE!</v>
      </c>
      <c r="AV87" s="97" t="e">
        <f t="shared" si="30"/>
        <v>#VALUE!</v>
      </c>
      <c r="AW87" s="97" t="e">
        <f t="shared" si="30"/>
        <v>#VALUE!</v>
      </c>
      <c r="AX87" s="97" t="e">
        <f t="shared" si="30"/>
        <v>#VALUE!</v>
      </c>
      <c r="AY87" s="97">
        <f t="shared" si="30"/>
        <v>6888431.2000000002</v>
      </c>
      <c r="AZ87" s="97">
        <f t="shared" si="30"/>
        <v>11190161.699999999</v>
      </c>
      <c r="BA87" s="97">
        <f t="shared" si="30"/>
        <v>12480722.6</v>
      </c>
      <c r="BB87" s="97">
        <f t="shared" si="30"/>
        <v>12481232.6</v>
      </c>
      <c r="BC87" s="97">
        <f t="shared" si="30"/>
        <v>13777407.4</v>
      </c>
      <c r="BD87" s="97">
        <f t="shared" si="30"/>
        <v>15068125.800000001</v>
      </c>
      <c r="BE87" s="97">
        <f t="shared" si="30"/>
        <v>12481232.6</v>
      </c>
      <c r="BF87" s="97">
        <f t="shared" si="30"/>
        <v>13777407.4</v>
      </c>
      <c r="BG87" s="97">
        <f t="shared" si="30"/>
        <v>11190469.199999999</v>
      </c>
      <c r="BH87" s="97">
        <f t="shared" si="30"/>
        <v>11190469.199999999</v>
      </c>
      <c r="BI87" s="97">
        <f t="shared" si="30"/>
        <v>11190469.199999999</v>
      </c>
      <c r="BJ87" s="97">
        <f t="shared" si="30"/>
        <v>6888668.7000000002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1">D$54+D$77+D$78+D$81+D$82</f>
        <v>0</v>
      </c>
      <c r="E88" s="97">
        <f t="shared" si="31"/>
        <v>0</v>
      </c>
      <c r="F88" s="97">
        <f t="shared" si="31"/>
        <v>65290</v>
      </c>
      <c r="G88" s="97">
        <f t="shared" si="31"/>
        <v>65290</v>
      </c>
      <c r="H88" s="97">
        <f t="shared" si="31"/>
        <v>65290</v>
      </c>
      <c r="I88" s="97">
        <f t="shared" si="31"/>
        <v>65290</v>
      </c>
      <c r="J88" s="97">
        <f t="shared" si="31"/>
        <v>65290</v>
      </c>
      <c r="K88" s="97">
        <f t="shared" si="31"/>
        <v>65290</v>
      </c>
      <c r="L88" s="97">
        <f t="shared" si="31"/>
        <v>65290</v>
      </c>
      <c r="M88" s="97">
        <f t="shared" si="31"/>
        <v>65290</v>
      </c>
      <c r="N88" s="97">
        <f t="shared" si="31"/>
        <v>44360</v>
      </c>
      <c r="O88" s="97">
        <f t="shared" si="31"/>
        <v>0</v>
      </c>
      <c r="P88" s="97">
        <f t="shared" si="31"/>
        <v>0</v>
      </c>
      <c r="Q88" s="97">
        <f t="shared" si="31"/>
        <v>0</v>
      </c>
      <c r="R88" s="97">
        <f t="shared" si="31"/>
        <v>0</v>
      </c>
      <c r="S88" s="97">
        <f t="shared" si="31"/>
        <v>0</v>
      </c>
      <c r="T88" s="97">
        <f t="shared" si="31"/>
        <v>0</v>
      </c>
      <c r="U88" s="97">
        <f t="shared" si="31"/>
        <v>0</v>
      </c>
      <c r="V88" s="97">
        <f t="shared" si="31"/>
        <v>0</v>
      </c>
      <c r="W88" s="97">
        <f t="shared" si="31"/>
        <v>0</v>
      </c>
      <c r="X88" s="97">
        <f t="shared" si="31"/>
        <v>0</v>
      </c>
      <c r="Y88" s="97">
        <f t="shared" si="31"/>
        <v>0</v>
      </c>
      <c r="Z88" s="97">
        <f t="shared" si="31"/>
        <v>0</v>
      </c>
      <c r="AA88" s="97" t="e">
        <f t="shared" si="31"/>
        <v>#VALUE!</v>
      </c>
      <c r="AB88" s="97" t="e">
        <f t="shared" si="31"/>
        <v>#VALUE!</v>
      </c>
      <c r="AC88" s="97" t="e">
        <f t="shared" si="31"/>
        <v>#VALUE!</v>
      </c>
      <c r="AD88" s="97" t="e">
        <f t="shared" si="31"/>
        <v>#VALUE!</v>
      </c>
      <c r="AE88" s="97" t="e">
        <f t="shared" si="31"/>
        <v>#VALUE!</v>
      </c>
      <c r="AF88" s="97" t="e">
        <f t="shared" si="31"/>
        <v>#VALUE!</v>
      </c>
      <c r="AG88" s="97" t="e">
        <f t="shared" si="31"/>
        <v>#VALUE!</v>
      </c>
      <c r="AH88" s="97" t="e">
        <f t="shared" si="31"/>
        <v>#VALUE!</v>
      </c>
      <c r="AI88" s="97" t="e">
        <f t="shared" si="31"/>
        <v>#VALUE!</v>
      </c>
      <c r="AJ88" s="97" t="e">
        <f t="shared" si="31"/>
        <v>#VALUE!</v>
      </c>
      <c r="AK88" s="97" t="e">
        <f t="shared" si="31"/>
        <v>#VALUE!</v>
      </c>
      <c r="AL88" s="97" t="e">
        <f t="shared" si="31"/>
        <v>#VALUE!</v>
      </c>
      <c r="AM88" s="97">
        <f t="shared" si="31"/>
        <v>0</v>
      </c>
      <c r="AN88" s="97">
        <f t="shared" si="31"/>
        <v>0</v>
      </c>
      <c r="AO88" s="97">
        <f t="shared" si="31"/>
        <v>0</v>
      </c>
      <c r="AP88" s="97">
        <f t="shared" si="31"/>
        <v>0</v>
      </c>
      <c r="AQ88" s="97">
        <f t="shared" si="31"/>
        <v>0</v>
      </c>
      <c r="AR88" s="97">
        <f t="shared" si="31"/>
        <v>0</v>
      </c>
      <c r="AS88" s="97">
        <f t="shared" si="31"/>
        <v>0</v>
      </c>
      <c r="AT88" s="97">
        <f t="shared" si="31"/>
        <v>0</v>
      </c>
      <c r="AU88" s="97">
        <f t="shared" si="31"/>
        <v>0</v>
      </c>
      <c r="AV88" s="97">
        <f t="shared" si="31"/>
        <v>0</v>
      </c>
      <c r="AW88" s="97">
        <f t="shared" si="31"/>
        <v>0</v>
      </c>
      <c r="AX88" s="97">
        <f t="shared" si="31"/>
        <v>0</v>
      </c>
      <c r="AY88" s="97">
        <f t="shared" si="31"/>
        <v>0</v>
      </c>
      <c r="AZ88" s="97">
        <f t="shared" si="31"/>
        <v>0</v>
      </c>
      <c r="BA88" s="97">
        <f t="shared" si="31"/>
        <v>0</v>
      </c>
      <c r="BB88" s="97">
        <f t="shared" si="31"/>
        <v>0</v>
      </c>
      <c r="BC88" s="97">
        <f t="shared" si="31"/>
        <v>0</v>
      </c>
      <c r="BD88" s="97">
        <f t="shared" si="31"/>
        <v>0</v>
      </c>
      <c r="BE88" s="97">
        <f t="shared" si="31"/>
        <v>0</v>
      </c>
      <c r="BF88" s="97">
        <f t="shared" si="31"/>
        <v>0</v>
      </c>
      <c r="BG88" s="97">
        <f t="shared" si="31"/>
        <v>0</v>
      </c>
      <c r="BH88" s="97">
        <f t="shared" si="31"/>
        <v>0</v>
      </c>
      <c r="BI88" s="97">
        <f t="shared" si="31"/>
        <v>0</v>
      </c>
      <c r="BJ88" s="97">
        <f t="shared" si="31"/>
        <v>0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2">D$65+D$77+D$78+D$81+D$82</f>
        <v>0</v>
      </c>
      <c r="E89" s="97">
        <f t="shared" si="32"/>
        <v>0</v>
      </c>
      <c r="F89" s="97">
        <f t="shared" si="32"/>
        <v>24790</v>
      </c>
      <c r="G89" s="97">
        <f t="shared" si="32"/>
        <v>24790</v>
      </c>
      <c r="H89" s="97">
        <f t="shared" si="32"/>
        <v>24790</v>
      </c>
      <c r="I89" s="97">
        <f t="shared" si="32"/>
        <v>24790</v>
      </c>
      <c r="J89" s="97">
        <f t="shared" si="32"/>
        <v>24790</v>
      </c>
      <c r="K89" s="97">
        <f t="shared" si="32"/>
        <v>24790</v>
      </c>
      <c r="L89" s="97">
        <f t="shared" si="32"/>
        <v>24790</v>
      </c>
      <c r="M89" s="97">
        <f t="shared" si="32"/>
        <v>24790</v>
      </c>
      <c r="N89" s="97">
        <f t="shared" si="32"/>
        <v>17360</v>
      </c>
      <c r="O89" s="97">
        <f t="shared" si="32"/>
        <v>0</v>
      </c>
      <c r="P89" s="97">
        <f t="shared" si="32"/>
        <v>0</v>
      </c>
      <c r="Q89" s="97">
        <f t="shared" si="32"/>
        <v>0</v>
      </c>
      <c r="R89" s="97">
        <f t="shared" si="32"/>
        <v>0</v>
      </c>
      <c r="S89" s="97">
        <f t="shared" si="32"/>
        <v>0</v>
      </c>
      <c r="T89" s="97">
        <f t="shared" si="32"/>
        <v>0</v>
      </c>
      <c r="U89" s="97">
        <f t="shared" si="32"/>
        <v>0</v>
      </c>
      <c r="V89" s="97">
        <f t="shared" si="32"/>
        <v>0</v>
      </c>
      <c r="W89" s="97">
        <f t="shared" si="32"/>
        <v>0</v>
      </c>
      <c r="X89" s="97">
        <f t="shared" si="32"/>
        <v>0</v>
      </c>
      <c r="Y89" s="97">
        <f t="shared" si="32"/>
        <v>0</v>
      </c>
      <c r="Z89" s="97">
        <f t="shared" si="32"/>
        <v>0</v>
      </c>
      <c r="AA89" s="97" t="e">
        <f t="shared" si="32"/>
        <v>#VALUE!</v>
      </c>
      <c r="AB89" s="97" t="e">
        <f t="shared" si="32"/>
        <v>#VALUE!</v>
      </c>
      <c r="AC89" s="97" t="e">
        <f t="shared" si="32"/>
        <v>#VALUE!</v>
      </c>
      <c r="AD89" s="97" t="e">
        <f t="shared" si="32"/>
        <v>#VALUE!</v>
      </c>
      <c r="AE89" s="97" t="e">
        <f t="shared" si="32"/>
        <v>#VALUE!</v>
      </c>
      <c r="AF89" s="97" t="e">
        <f t="shared" si="32"/>
        <v>#VALUE!</v>
      </c>
      <c r="AG89" s="97" t="e">
        <f t="shared" si="32"/>
        <v>#VALUE!</v>
      </c>
      <c r="AH89" s="97" t="e">
        <f t="shared" si="32"/>
        <v>#VALUE!</v>
      </c>
      <c r="AI89" s="97" t="e">
        <f t="shared" si="32"/>
        <v>#VALUE!</v>
      </c>
      <c r="AJ89" s="97" t="e">
        <f t="shared" si="32"/>
        <v>#VALUE!</v>
      </c>
      <c r="AK89" s="97" t="e">
        <f t="shared" si="32"/>
        <v>#VALUE!</v>
      </c>
      <c r="AL89" s="97" t="e">
        <f t="shared" si="32"/>
        <v>#VALUE!</v>
      </c>
      <c r="AM89" s="97">
        <f t="shared" si="32"/>
        <v>0</v>
      </c>
      <c r="AN89" s="97">
        <f t="shared" si="32"/>
        <v>0</v>
      </c>
      <c r="AO89" s="97">
        <f t="shared" si="32"/>
        <v>0</v>
      </c>
      <c r="AP89" s="97">
        <f t="shared" si="32"/>
        <v>0</v>
      </c>
      <c r="AQ89" s="97">
        <f t="shared" si="32"/>
        <v>0</v>
      </c>
      <c r="AR89" s="97">
        <f t="shared" si="32"/>
        <v>0</v>
      </c>
      <c r="AS89" s="97">
        <f t="shared" si="32"/>
        <v>0</v>
      </c>
      <c r="AT89" s="97">
        <f t="shared" si="32"/>
        <v>0</v>
      </c>
      <c r="AU89" s="97">
        <f t="shared" si="32"/>
        <v>0</v>
      </c>
      <c r="AV89" s="97">
        <f t="shared" si="32"/>
        <v>0</v>
      </c>
      <c r="AW89" s="97">
        <f t="shared" si="32"/>
        <v>0</v>
      </c>
      <c r="AX89" s="97">
        <f t="shared" si="32"/>
        <v>0</v>
      </c>
      <c r="AY89" s="97">
        <f t="shared" si="32"/>
        <v>0</v>
      </c>
      <c r="AZ89" s="97">
        <f t="shared" si="32"/>
        <v>0</v>
      </c>
      <c r="BA89" s="97">
        <f t="shared" si="32"/>
        <v>0</v>
      </c>
      <c r="BB89" s="97">
        <f t="shared" si="32"/>
        <v>0</v>
      </c>
      <c r="BC89" s="97">
        <f t="shared" si="32"/>
        <v>0</v>
      </c>
      <c r="BD89" s="97">
        <f t="shared" si="32"/>
        <v>0</v>
      </c>
      <c r="BE89" s="97">
        <f t="shared" si="32"/>
        <v>0</v>
      </c>
      <c r="BF89" s="97">
        <f t="shared" si="32"/>
        <v>0</v>
      </c>
      <c r="BG89" s="97">
        <f t="shared" si="32"/>
        <v>0</v>
      </c>
      <c r="BH89" s="97">
        <f t="shared" si="32"/>
        <v>0</v>
      </c>
      <c r="BI89" s="97">
        <f t="shared" si="32"/>
        <v>0</v>
      </c>
      <c r="BJ89" s="97">
        <f t="shared" si="32"/>
        <v>0</v>
      </c>
    </row>
    <row r="90" spans="1:64" x14ac:dyDescent="0.15">
      <c r="A90" s="33" t="s">
        <v>371</v>
      </c>
      <c r="C90" s="97">
        <f t="shared" ref="C90:AH90" si="33">C45+C44+C41+C40+C17+C54+C77+C78+C81+C82</f>
        <v>0</v>
      </c>
      <c r="D90" s="97">
        <f t="shared" si="33"/>
        <v>0</v>
      </c>
      <c r="E90" s="97">
        <f t="shared" si="33"/>
        <v>0</v>
      </c>
      <c r="F90" s="97">
        <f t="shared" si="33"/>
        <v>152190</v>
      </c>
      <c r="G90" s="97">
        <f t="shared" si="33"/>
        <v>168570</v>
      </c>
      <c r="H90" s="97">
        <f t="shared" si="33"/>
        <v>184950</v>
      </c>
      <c r="I90" s="97">
        <f t="shared" si="33"/>
        <v>152190</v>
      </c>
      <c r="J90" s="97">
        <f t="shared" si="33"/>
        <v>168570</v>
      </c>
      <c r="K90" s="97">
        <f t="shared" si="33"/>
        <v>133310</v>
      </c>
      <c r="L90" s="97">
        <f t="shared" si="33"/>
        <v>133310</v>
      </c>
      <c r="M90" s="97">
        <f t="shared" si="33"/>
        <v>133310</v>
      </c>
      <c r="N90" s="97">
        <f t="shared" si="33"/>
        <v>79620</v>
      </c>
      <c r="O90" s="97">
        <f t="shared" si="33"/>
        <v>288000</v>
      </c>
      <c r="P90" s="97">
        <f t="shared" si="33"/>
        <v>468000</v>
      </c>
      <c r="Q90" s="97">
        <f t="shared" si="33"/>
        <v>522000</v>
      </c>
      <c r="R90" s="97">
        <f t="shared" si="33"/>
        <v>522000</v>
      </c>
      <c r="S90" s="97">
        <f t="shared" si="33"/>
        <v>576000</v>
      </c>
      <c r="T90" s="97">
        <f t="shared" si="33"/>
        <v>630000</v>
      </c>
      <c r="U90" s="97">
        <f t="shared" si="33"/>
        <v>522000</v>
      </c>
      <c r="V90" s="97">
        <f t="shared" si="33"/>
        <v>576000</v>
      </c>
      <c r="W90" s="97">
        <f t="shared" si="33"/>
        <v>468000</v>
      </c>
      <c r="X90" s="97">
        <f t="shared" si="33"/>
        <v>468000</v>
      </c>
      <c r="Y90" s="97">
        <f t="shared" si="33"/>
        <v>468000</v>
      </c>
      <c r="Z90" s="97">
        <f t="shared" si="33"/>
        <v>288000</v>
      </c>
      <c r="AA90" s="97" t="e">
        <f t="shared" si="33"/>
        <v>#VALUE!</v>
      </c>
      <c r="AB90" s="97" t="e">
        <f t="shared" si="33"/>
        <v>#VALUE!</v>
      </c>
      <c r="AC90" s="97" t="e">
        <f t="shared" si="33"/>
        <v>#VALUE!</v>
      </c>
      <c r="AD90" s="97" t="e">
        <f t="shared" si="33"/>
        <v>#VALUE!</v>
      </c>
      <c r="AE90" s="97" t="e">
        <f t="shared" si="33"/>
        <v>#VALUE!</v>
      </c>
      <c r="AF90" s="97" t="e">
        <f t="shared" si="33"/>
        <v>#VALUE!</v>
      </c>
      <c r="AG90" s="97" t="e">
        <f t="shared" si="33"/>
        <v>#VALUE!</v>
      </c>
      <c r="AH90" s="97" t="e">
        <f t="shared" si="33"/>
        <v>#VALUE!</v>
      </c>
      <c r="AI90" s="97" t="e">
        <f t="shared" ref="AI90:BJ90" si="34">AI45+AI44+AI41+AI40+AI17+AI54+AI77+AI78+AI81+AI82</f>
        <v>#VALUE!</v>
      </c>
      <c r="AJ90" s="97" t="e">
        <f t="shared" si="34"/>
        <v>#VALUE!</v>
      </c>
      <c r="AK90" s="97" t="e">
        <f t="shared" si="34"/>
        <v>#VALUE!</v>
      </c>
      <c r="AL90" s="97" t="e">
        <f t="shared" si="34"/>
        <v>#VALUE!</v>
      </c>
      <c r="AM90" s="97" t="e">
        <f t="shared" si="34"/>
        <v>#VALUE!</v>
      </c>
      <c r="AN90" s="97" t="e">
        <f t="shared" si="34"/>
        <v>#VALUE!</v>
      </c>
      <c r="AO90" s="97" t="e">
        <f t="shared" si="34"/>
        <v>#VALUE!</v>
      </c>
      <c r="AP90" s="97" t="e">
        <f t="shared" si="34"/>
        <v>#VALUE!</v>
      </c>
      <c r="AQ90" s="97" t="e">
        <f t="shared" si="34"/>
        <v>#VALUE!</v>
      </c>
      <c r="AR90" s="97" t="e">
        <f t="shared" si="34"/>
        <v>#VALUE!</v>
      </c>
      <c r="AS90" s="97" t="e">
        <f t="shared" si="34"/>
        <v>#VALUE!</v>
      </c>
      <c r="AT90" s="97" t="e">
        <f t="shared" si="34"/>
        <v>#VALUE!</v>
      </c>
      <c r="AU90" s="97" t="e">
        <f t="shared" si="34"/>
        <v>#VALUE!</v>
      </c>
      <c r="AV90" s="97" t="e">
        <f t="shared" si="34"/>
        <v>#VALUE!</v>
      </c>
      <c r="AW90" s="97" t="e">
        <f t="shared" si="34"/>
        <v>#VALUE!</v>
      </c>
      <c r="AX90" s="97" t="e">
        <f t="shared" si="34"/>
        <v>#VALUE!</v>
      </c>
      <c r="AY90" s="97">
        <f t="shared" si="34"/>
        <v>6930047.5</v>
      </c>
      <c r="AZ90" s="97">
        <f t="shared" si="34"/>
        <v>11257000</v>
      </c>
      <c r="BA90" s="97">
        <f t="shared" si="34"/>
        <v>12555127.5</v>
      </c>
      <c r="BB90" s="97">
        <f t="shared" si="34"/>
        <v>12555637.5</v>
      </c>
      <c r="BC90" s="97">
        <f t="shared" si="34"/>
        <v>13860640</v>
      </c>
      <c r="BD90" s="97">
        <f t="shared" si="34"/>
        <v>15158925</v>
      </c>
      <c r="BE90" s="97">
        <f t="shared" si="34"/>
        <v>12555637.5</v>
      </c>
      <c r="BF90" s="97">
        <f t="shared" si="34"/>
        <v>13860640</v>
      </c>
      <c r="BG90" s="97">
        <f t="shared" si="34"/>
        <v>11257307.5</v>
      </c>
      <c r="BH90" s="97">
        <f t="shared" si="34"/>
        <v>11257307.5</v>
      </c>
      <c r="BI90" s="97">
        <f t="shared" si="34"/>
        <v>11257307.5</v>
      </c>
      <c r="BJ90" s="97">
        <f t="shared" si="34"/>
        <v>6930285</v>
      </c>
      <c r="BK90" s="118" t="e">
        <f>SUM(C90:BJ90)</f>
        <v>#VALUE!</v>
      </c>
      <c r="BL90" s="97" t="e">
        <f>BK45+BK44+BK41+BK40+BK17</f>
        <v>#VALUE!</v>
      </c>
    </row>
    <row r="91" spans="1:64" x14ac:dyDescent="0.15">
      <c r="A91" s="33" t="s">
        <v>376</v>
      </c>
      <c r="C91" s="97">
        <f t="shared" ref="C91:AH91" si="35">C28+C40+C41+C44+C45+C65+C77+C78+C81+C82</f>
        <v>0</v>
      </c>
      <c r="D91" s="97">
        <f t="shared" si="35"/>
        <v>0</v>
      </c>
      <c r="E91" s="97">
        <f t="shared" si="35"/>
        <v>0</v>
      </c>
      <c r="F91" s="97">
        <f t="shared" si="35"/>
        <v>49190</v>
      </c>
      <c r="G91" s="97">
        <f t="shared" si="35"/>
        <v>53070</v>
      </c>
      <c r="H91" s="97">
        <f t="shared" si="35"/>
        <v>56950</v>
      </c>
      <c r="I91" s="97">
        <f t="shared" si="35"/>
        <v>49190</v>
      </c>
      <c r="J91" s="97">
        <f t="shared" si="35"/>
        <v>53070</v>
      </c>
      <c r="K91" s="97">
        <f t="shared" si="35"/>
        <v>42810</v>
      </c>
      <c r="L91" s="97">
        <f t="shared" si="35"/>
        <v>42810</v>
      </c>
      <c r="M91" s="97">
        <f t="shared" si="35"/>
        <v>42810</v>
      </c>
      <c r="N91" s="97">
        <f t="shared" si="35"/>
        <v>27620</v>
      </c>
      <c r="O91" s="97">
        <f t="shared" si="35"/>
        <v>88000</v>
      </c>
      <c r="P91" s="97">
        <f t="shared" si="35"/>
        <v>143000</v>
      </c>
      <c r="Q91" s="97">
        <f t="shared" si="35"/>
        <v>159500</v>
      </c>
      <c r="R91" s="97">
        <f t="shared" si="35"/>
        <v>159500</v>
      </c>
      <c r="S91" s="97">
        <f t="shared" si="35"/>
        <v>176000</v>
      </c>
      <c r="T91" s="97">
        <f t="shared" si="35"/>
        <v>192500</v>
      </c>
      <c r="U91" s="97">
        <f t="shared" si="35"/>
        <v>159500</v>
      </c>
      <c r="V91" s="97">
        <f t="shared" si="35"/>
        <v>176000</v>
      </c>
      <c r="W91" s="97">
        <f t="shared" si="35"/>
        <v>143000</v>
      </c>
      <c r="X91" s="97">
        <f t="shared" si="35"/>
        <v>143000</v>
      </c>
      <c r="Y91" s="97">
        <f t="shared" si="35"/>
        <v>143000</v>
      </c>
      <c r="Z91" s="97">
        <f t="shared" si="35"/>
        <v>88000</v>
      </c>
      <c r="AA91" s="97" t="e">
        <f t="shared" si="35"/>
        <v>#VALUE!</v>
      </c>
      <c r="AB91" s="97" t="e">
        <f t="shared" si="35"/>
        <v>#VALUE!</v>
      </c>
      <c r="AC91" s="97" t="e">
        <f t="shared" si="35"/>
        <v>#VALUE!</v>
      </c>
      <c r="AD91" s="97" t="e">
        <f t="shared" si="35"/>
        <v>#VALUE!</v>
      </c>
      <c r="AE91" s="97" t="e">
        <f t="shared" si="35"/>
        <v>#VALUE!</v>
      </c>
      <c r="AF91" s="97" t="e">
        <f t="shared" si="35"/>
        <v>#VALUE!</v>
      </c>
      <c r="AG91" s="97" t="e">
        <f t="shared" si="35"/>
        <v>#VALUE!</v>
      </c>
      <c r="AH91" s="97" t="e">
        <f t="shared" si="35"/>
        <v>#VALUE!</v>
      </c>
      <c r="AI91" s="97" t="e">
        <f t="shared" ref="AI91:BJ91" si="36">AI28+AI40+AI41+AI44+AI45+AI65+AI77+AI78+AI81+AI82</f>
        <v>#VALUE!</v>
      </c>
      <c r="AJ91" s="97" t="e">
        <f t="shared" si="36"/>
        <v>#VALUE!</v>
      </c>
      <c r="AK91" s="97" t="e">
        <f t="shared" si="36"/>
        <v>#VALUE!</v>
      </c>
      <c r="AL91" s="97" t="e">
        <f t="shared" si="36"/>
        <v>#VALUE!</v>
      </c>
      <c r="AM91" s="97" t="e">
        <f t="shared" si="36"/>
        <v>#VALUE!</v>
      </c>
      <c r="AN91" s="97" t="e">
        <f t="shared" si="36"/>
        <v>#VALUE!</v>
      </c>
      <c r="AO91" s="97" t="e">
        <f t="shared" si="36"/>
        <v>#VALUE!</v>
      </c>
      <c r="AP91" s="97" t="e">
        <f t="shared" si="36"/>
        <v>#VALUE!</v>
      </c>
      <c r="AQ91" s="97" t="e">
        <f t="shared" si="36"/>
        <v>#VALUE!</v>
      </c>
      <c r="AR91" s="97" t="e">
        <f t="shared" si="36"/>
        <v>#VALUE!</v>
      </c>
      <c r="AS91" s="97" t="e">
        <f t="shared" si="36"/>
        <v>#VALUE!</v>
      </c>
      <c r="AT91" s="97" t="e">
        <f t="shared" si="36"/>
        <v>#VALUE!</v>
      </c>
      <c r="AU91" s="97" t="e">
        <f t="shared" si="36"/>
        <v>#VALUE!</v>
      </c>
      <c r="AV91" s="97" t="e">
        <f t="shared" si="36"/>
        <v>#VALUE!</v>
      </c>
      <c r="AW91" s="97" t="e">
        <f t="shared" si="36"/>
        <v>#VALUE!</v>
      </c>
      <c r="AX91" s="97" t="e">
        <f t="shared" si="36"/>
        <v>#VALUE!</v>
      </c>
      <c r="AY91" s="97">
        <f t="shared" si="36"/>
        <v>6888431.2000000002</v>
      </c>
      <c r="AZ91" s="97">
        <f t="shared" si="36"/>
        <v>11190161.699999999</v>
      </c>
      <c r="BA91" s="97">
        <f t="shared" si="36"/>
        <v>12480722.6</v>
      </c>
      <c r="BB91" s="97">
        <f t="shared" si="36"/>
        <v>12481232.6</v>
      </c>
      <c r="BC91" s="97">
        <f t="shared" si="36"/>
        <v>13777407.4</v>
      </c>
      <c r="BD91" s="97">
        <f t="shared" si="36"/>
        <v>15068125.800000001</v>
      </c>
      <c r="BE91" s="97">
        <f t="shared" si="36"/>
        <v>12481232.6</v>
      </c>
      <c r="BF91" s="97">
        <f t="shared" si="36"/>
        <v>13777407.4</v>
      </c>
      <c r="BG91" s="97">
        <f t="shared" si="36"/>
        <v>11190469.199999999</v>
      </c>
      <c r="BH91" s="97">
        <f t="shared" si="36"/>
        <v>11190469.199999999</v>
      </c>
      <c r="BI91" s="97">
        <f t="shared" si="36"/>
        <v>11190469.199999999</v>
      </c>
      <c r="BJ91" s="97">
        <f t="shared" si="36"/>
        <v>6888668.7000000002</v>
      </c>
      <c r="BK91" s="118" t="e">
        <f>SUM(C91:BJ91)</f>
        <v>#VALUE!</v>
      </c>
    </row>
    <row r="92" spans="1:64" x14ac:dyDescent="0.15">
      <c r="C92" s="103">
        <f t="shared" ref="C92:E93" si="37">C86+C88</f>
        <v>0</v>
      </c>
      <c r="D92" s="103">
        <f t="shared" si="37"/>
        <v>0</v>
      </c>
      <c r="E92" s="103">
        <f t="shared" si="37"/>
        <v>0</v>
      </c>
      <c r="F92" s="103">
        <f>F86+F88</f>
        <v>152190</v>
      </c>
      <c r="G92" s="103">
        <f t="shared" ref="G92:N93" si="38">G86+G88</f>
        <v>168570</v>
      </c>
      <c r="H92" s="103">
        <f t="shared" si="38"/>
        <v>184950</v>
      </c>
      <c r="I92" s="103">
        <f t="shared" si="38"/>
        <v>152190</v>
      </c>
      <c r="J92" s="103">
        <f t="shared" si="38"/>
        <v>168570</v>
      </c>
      <c r="K92" s="103">
        <f t="shared" si="38"/>
        <v>133310</v>
      </c>
      <c r="L92" s="103">
        <f t="shared" si="38"/>
        <v>133310</v>
      </c>
      <c r="M92" s="103">
        <f t="shared" si="38"/>
        <v>133310</v>
      </c>
      <c r="N92" s="103">
        <f t="shared" si="38"/>
        <v>79620</v>
      </c>
    </row>
    <row r="93" spans="1:64" x14ac:dyDescent="0.15">
      <c r="C93" s="103">
        <f t="shared" si="37"/>
        <v>0</v>
      </c>
      <c r="D93" s="103">
        <f t="shared" si="37"/>
        <v>0</v>
      </c>
      <c r="E93" s="103">
        <f t="shared" si="37"/>
        <v>0</v>
      </c>
      <c r="F93" s="103">
        <f>F87+F89</f>
        <v>49190</v>
      </c>
      <c r="G93" s="103">
        <f t="shared" si="38"/>
        <v>53070</v>
      </c>
      <c r="H93" s="103">
        <f t="shared" si="38"/>
        <v>56950</v>
      </c>
      <c r="I93" s="103">
        <f t="shared" si="38"/>
        <v>49190</v>
      </c>
      <c r="J93" s="103">
        <f t="shared" si="38"/>
        <v>53070</v>
      </c>
      <c r="K93" s="103">
        <f t="shared" si="38"/>
        <v>42810</v>
      </c>
      <c r="L93" s="103">
        <f t="shared" si="38"/>
        <v>42810</v>
      </c>
      <c r="M93" s="103">
        <f t="shared" si="38"/>
        <v>42810</v>
      </c>
      <c r="N93" s="103">
        <f t="shared" si="38"/>
        <v>27620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zoomScale="110" zoomScaleNormal="110" workbookViewId="0">
      <pane xSplit="3" ySplit="3" topLeftCell="E4" activePane="bottomRight" state="frozen"/>
      <selection activeCell="B1" sqref="B1"/>
      <selection pane="topRight" activeCell="E1" sqref="E1"/>
      <selection pane="bottomLeft" activeCell="B4" sqref="B4"/>
      <selection pane="bottomRight" activeCell="D8" sqref="D8"/>
    </sheetView>
    <sheetView topLeftCell="B1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2.6640625" bestFit="1" customWidth="1"/>
    <col min="4" max="4" width="10.6640625" style="102" bestFit="1" customWidth="1"/>
    <col min="5" max="5" width="8.5" customWidth="1"/>
    <col min="6" max="14" width="15.1640625" customWidth="1"/>
    <col min="15" max="24" width="11.5" customWidth="1"/>
    <col min="25" max="34" width="7.6640625" customWidth="1"/>
    <col min="35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354</v>
      </c>
      <c r="I1" s="68"/>
      <c r="J1" s="68"/>
      <c r="K1" s="68"/>
      <c r="L1" s="68"/>
      <c r="M1" s="68"/>
      <c r="N1" s="68"/>
    </row>
    <row r="2" spans="1:66" ht="13" x14ac:dyDescent="0.15">
      <c r="F2" s="372" t="s">
        <v>35</v>
      </c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 t="s">
        <v>36</v>
      </c>
      <c r="S2" s="372"/>
      <c r="T2" s="372"/>
      <c r="U2" s="372"/>
      <c r="V2" s="372"/>
      <c r="W2" s="372"/>
      <c r="X2" s="372"/>
      <c r="Y2" s="372"/>
      <c r="Z2" s="372"/>
      <c r="AA2" s="372"/>
      <c r="AB2" s="372"/>
      <c r="AC2" s="372"/>
      <c r="AD2" s="372" t="s">
        <v>37</v>
      </c>
      <c r="AE2" s="372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 t="s">
        <v>38</v>
      </c>
      <c r="AQ2" s="372"/>
      <c r="AR2" s="372"/>
      <c r="AS2" s="372"/>
      <c r="AT2" s="372"/>
      <c r="AU2" s="372"/>
      <c r="AV2" s="372"/>
      <c r="AW2" s="372"/>
      <c r="AX2" s="372"/>
      <c r="AY2" s="372"/>
      <c r="AZ2" s="372"/>
      <c r="BA2" s="372"/>
      <c r="BB2" s="372" t="s">
        <v>39</v>
      </c>
      <c r="BC2" s="372"/>
      <c r="BD2" s="372"/>
      <c r="BE2" s="372"/>
      <c r="BF2" s="372"/>
      <c r="BG2" s="372"/>
      <c r="BH2" s="372"/>
      <c r="BI2" s="372"/>
      <c r="BJ2" s="372"/>
      <c r="BK2" s="372"/>
      <c r="BL2" s="372"/>
      <c r="BM2" s="372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4" t="s">
        <v>278</v>
      </c>
      <c r="B4" s="180" t="s">
        <v>655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x14ac:dyDescent="0.15">
      <c r="A17" s="34" t="s">
        <v>231</v>
      </c>
      <c r="B17" s="180">
        <v>2</v>
      </c>
      <c r="C17" s="33" t="s">
        <v>40</v>
      </c>
      <c r="D17" s="101">
        <f>'REV-REVCALC_CWS'!$O$34</f>
        <v>-39984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-39984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-39984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-39984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-39984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-39984</v>
      </c>
    </row>
    <row r="18" spans="1:66" ht="14.25" customHeight="1" x14ac:dyDescent="0.15">
      <c r="A18" s="34" t="s">
        <v>232</v>
      </c>
      <c r="B18" s="180">
        <v>2</v>
      </c>
      <c r="C18" s="33" t="s">
        <v>41</v>
      </c>
      <c r="D18" s="101">
        <f>'REV-REVCALC_CWS'!$P$34</f>
        <v>-64974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-64974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-64974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-64974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-64974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-64974</v>
      </c>
    </row>
    <row r="19" spans="1:66" ht="14.25" customHeight="1" x14ac:dyDescent="0.15">
      <c r="A19" s="34" t="s">
        <v>233</v>
      </c>
      <c r="B19" s="180">
        <v>2</v>
      </c>
      <c r="C19" s="33" t="s">
        <v>42</v>
      </c>
      <c r="D19" s="101">
        <f>'REV-REVCALC_CWS'!$Q$34</f>
        <v>-72471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-72471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-72471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-72471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-72471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-72471</v>
      </c>
    </row>
    <row r="20" spans="1:66" ht="14.25" customHeight="1" x14ac:dyDescent="0.15">
      <c r="A20" s="34" t="s">
        <v>234</v>
      </c>
      <c r="B20" s="180">
        <v>2</v>
      </c>
      <c r="C20" s="33" t="s">
        <v>43</v>
      </c>
      <c r="D20" s="101">
        <f>'REV-REVCALC_CWS'!$R$34</f>
        <v>-72471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-72471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-72471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-72471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-72471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-72471</v>
      </c>
    </row>
    <row r="21" spans="1:66" ht="14.25" customHeight="1" x14ac:dyDescent="0.15">
      <c r="A21" s="34" t="s">
        <v>235</v>
      </c>
      <c r="B21" s="180">
        <v>2</v>
      </c>
      <c r="C21" s="33" t="s">
        <v>44</v>
      </c>
      <c r="D21" s="101">
        <f>'REV-REVCALC_CWS'!$S$34</f>
        <v>-79968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-79968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-79968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-79968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-79968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-79968</v>
      </c>
    </row>
    <row r="22" spans="1:66" ht="14.25" customHeight="1" x14ac:dyDescent="0.15">
      <c r="A22" s="34" t="s">
        <v>217</v>
      </c>
      <c r="B22" s="180">
        <v>2</v>
      </c>
      <c r="C22" s="33" t="s">
        <v>45</v>
      </c>
      <c r="D22" s="101">
        <f>'REV-REVCALC_CWS'!$T$34</f>
        <v>-87465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-87465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-87465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-87465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-87465</v>
      </c>
      <c r="BH22" s="101"/>
      <c r="BI22" s="101"/>
      <c r="BJ22" s="101"/>
      <c r="BK22" s="101"/>
      <c r="BL22" s="101"/>
      <c r="BM22" s="101"/>
      <c r="BN22" s="105">
        <f t="shared" si="0"/>
        <v>-87465</v>
      </c>
    </row>
    <row r="23" spans="1:66" ht="14.25" customHeight="1" x14ac:dyDescent="0.15">
      <c r="A23" s="34" t="s">
        <v>236</v>
      </c>
      <c r="B23" s="180">
        <v>2</v>
      </c>
      <c r="C23" s="33" t="s">
        <v>46</v>
      </c>
      <c r="D23" s="101">
        <f>'REV-REVCALC_CWS'!$U$34</f>
        <v>-72471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-72471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-72471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-72471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-72471</v>
      </c>
      <c r="BI23" s="101"/>
      <c r="BJ23" s="101"/>
      <c r="BK23" s="101"/>
      <c r="BL23" s="101"/>
      <c r="BM23" s="101"/>
      <c r="BN23" s="105">
        <f t="shared" si="0"/>
        <v>-72471</v>
      </c>
    </row>
    <row r="24" spans="1:66" ht="14.25" customHeight="1" x14ac:dyDescent="0.15">
      <c r="A24" s="34" t="s">
        <v>237</v>
      </c>
      <c r="B24" s="180">
        <v>2</v>
      </c>
      <c r="C24" s="33" t="s">
        <v>47</v>
      </c>
      <c r="D24" s="101">
        <f>'REV-REVCALC_CWS'!$V$34</f>
        <v>-79968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-79968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-79968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-79968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-79968</v>
      </c>
      <c r="BJ24" s="101"/>
      <c r="BK24" s="101"/>
      <c r="BL24" s="101"/>
      <c r="BM24" s="101"/>
      <c r="BN24" s="105">
        <f t="shared" si="0"/>
        <v>-79968</v>
      </c>
    </row>
    <row r="25" spans="1:66" ht="14.25" customHeight="1" x14ac:dyDescent="0.15">
      <c r="A25" s="34" t="s">
        <v>64</v>
      </c>
      <c r="B25" s="180">
        <v>2</v>
      </c>
      <c r="C25" s="33" t="s">
        <v>48</v>
      </c>
      <c r="D25" s="101">
        <f>'REV-REVCALC_CWS'!$W$34</f>
        <v>-64974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-64974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-64974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-64974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-64974</v>
      </c>
      <c r="BK25" s="101"/>
      <c r="BL25" s="101"/>
      <c r="BM25" s="101"/>
      <c r="BN25" s="105">
        <f t="shared" si="0"/>
        <v>-64974</v>
      </c>
    </row>
    <row r="26" spans="1:66" ht="14.25" customHeight="1" x14ac:dyDescent="0.15">
      <c r="A26" s="34" t="s">
        <v>238</v>
      </c>
      <c r="B26" s="180">
        <v>2</v>
      </c>
      <c r="C26" s="33" t="s">
        <v>49</v>
      </c>
      <c r="D26" s="101">
        <f>'REV-REVCALC_CWS'!$X$34</f>
        <v>-64974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-64974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-64974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-64974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-64974</v>
      </c>
      <c r="BL26" s="101"/>
      <c r="BM26" s="101"/>
      <c r="BN26" s="105">
        <f t="shared" si="0"/>
        <v>-64974</v>
      </c>
    </row>
    <row r="27" spans="1:66" ht="14.25" customHeight="1" x14ac:dyDescent="0.15">
      <c r="A27" s="34" t="s">
        <v>239</v>
      </c>
      <c r="B27" s="180">
        <v>2</v>
      </c>
      <c r="C27" s="33" t="s">
        <v>50</v>
      </c>
      <c r="D27" s="101">
        <f>'REV-REVCALC_CWS'!$Y$34</f>
        <v>-64974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-64974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-64974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-64974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-64974</v>
      </c>
      <c r="BM27" s="101"/>
      <c r="BN27" s="105">
        <f t="shared" si="0"/>
        <v>-64974</v>
      </c>
    </row>
    <row r="28" spans="1:66" ht="14.25" customHeight="1" x14ac:dyDescent="0.15">
      <c r="A28" s="34" t="s">
        <v>240</v>
      </c>
      <c r="B28" s="180">
        <v>2</v>
      </c>
      <c r="C28" s="33" t="s">
        <v>51</v>
      </c>
      <c r="D28" s="101">
        <f>'REV-REVCALC_CWS'!$Z$34</f>
        <v>-39984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-39984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-39984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-39984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-39984</v>
      </c>
      <c r="BN28" s="105">
        <f t="shared" si="0"/>
        <v>-39984</v>
      </c>
    </row>
    <row r="29" spans="1:66" ht="14.25" customHeight="1" x14ac:dyDescent="0.15">
      <c r="A29" s="34" t="s">
        <v>241</v>
      </c>
      <c r="B29" s="180">
        <v>3</v>
      </c>
      <c r="C29" s="33" t="s">
        <v>40</v>
      </c>
      <c r="D29" s="101">
        <f>'REV-REVCALC_CWS'!$AA$34</f>
        <v>29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29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29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29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29</v>
      </c>
    </row>
    <row r="30" spans="1:66" ht="14.25" customHeight="1" x14ac:dyDescent="0.15">
      <c r="A30" s="34" t="s">
        <v>242</v>
      </c>
      <c r="B30" s="180">
        <v>3</v>
      </c>
      <c r="C30" s="33" t="s">
        <v>41</v>
      </c>
      <c r="D30" s="101">
        <f>'REV-REVCALC_CWS'!$AB$34</f>
        <v>47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47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47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47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47</v>
      </c>
    </row>
    <row r="31" spans="1:66" ht="14.25" customHeight="1" x14ac:dyDescent="0.15">
      <c r="A31" s="34" t="s">
        <v>243</v>
      </c>
      <c r="B31" s="180">
        <v>3</v>
      </c>
      <c r="C31" s="33" t="s">
        <v>42</v>
      </c>
      <c r="D31" s="101">
        <f>'REV-REVCALC_CWS'!$AC$34</f>
        <v>53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53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53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53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53</v>
      </c>
    </row>
    <row r="32" spans="1:66" ht="14.25" customHeight="1" x14ac:dyDescent="0.15">
      <c r="A32" s="34" t="s">
        <v>244</v>
      </c>
      <c r="B32" s="180">
        <v>3</v>
      </c>
      <c r="C32" s="33" t="s">
        <v>43</v>
      </c>
      <c r="D32" s="101">
        <f>'REV-REVCALC_CWS'!$AD$34</f>
        <v>53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53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53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53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53</v>
      </c>
    </row>
    <row r="33" spans="1:66" ht="14.25" customHeight="1" x14ac:dyDescent="0.15">
      <c r="A33" s="34" t="s">
        <v>245</v>
      </c>
      <c r="B33" s="180">
        <v>3</v>
      </c>
      <c r="C33" s="33" t="s">
        <v>44</v>
      </c>
      <c r="D33" s="101">
        <f>'REV-REVCALC_CWS'!$AE$34</f>
        <v>58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58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58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58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58</v>
      </c>
    </row>
    <row r="34" spans="1:66" ht="14.25" customHeight="1" x14ac:dyDescent="0.15">
      <c r="A34" s="34" t="s">
        <v>246</v>
      </c>
      <c r="B34" s="180">
        <v>3</v>
      </c>
      <c r="C34" s="33" t="s">
        <v>45</v>
      </c>
      <c r="D34" s="101">
        <f>'REV-REVCALC_CWS'!$AF$34</f>
        <v>64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64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64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64</v>
      </c>
      <c r="BH34" s="101"/>
      <c r="BI34" s="101"/>
      <c r="BJ34" s="101"/>
      <c r="BK34" s="101"/>
      <c r="BL34" s="101"/>
      <c r="BM34" s="101"/>
      <c r="BN34" s="105">
        <f t="shared" si="0"/>
        <v>64</v>
      </c>
    </row>
    <row r="35" spans="1:66" ht="14.25" customHeight="1" x14ac:dyDescent="0.15">
      <c r="A35" s="34" t="s">
        <v>247</v>
      </c>
      <c r="B35" s="180">
        <v>3</v>
      </c>
      <c r="C35" s="33" t="s">
        <v>46</v>
      </c>
      <c r="D35" s="101">
        <f>'REV-REVCALC_CWS'!$AG$34</f>
        <v>53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53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53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53</v>
      </c>
      <c r="BI35" s="101"/>
      <c r="BJ35" s="101"/>
      <c r="BK35" s="101"/>
      <c r="BL35" s="101"/>
      <c r="BM35" s="101"/>
      <c r="BN35" s="105">
        <f t="shared" si="0"/>
        <v>53</v>
      </c>
    </row>
    <row r="36" spans="1:66" ht="14.25" customHeight="1" x14ac:dyDescent="0.15">
      <c r="A36" s="34" t="s">
        <v>248</v>
      </c>
      <c r="B36" s="180">
        <v>3</v>
      </c>
      <c r="C36" s="33" t="s">
        <v>47</v>
      </c>
      <c r="D36" s="101">
        <f>'REV-REVCALC_CWS'!$AH$34</f>
        <v>58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58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58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58</v>
      </c>
      <c r="BJ36" s="101"/>
      <c r="BK36" s="101"/>
      <c r="BL36" s="101"/>
      <c r="BM36" s="101"/>
      <c r="BN36" s="105">
        <f t="shared" si="0"/>
        <v>58</v>
      </c>
    </row>
    <row r="37" spans="1:66" ht="14.25" customHeight="1" x14ac:dyDescent="0.15">
      <c r="A37" s="34" t="s">
        <v>249</v>
      </c>
      <c r="B37" s="180">
        <v>3</v>
      </c>
      <c r="C37" s="33" t="s">
        <v>48</v>
      </c>
      <c r="D37" s="101">
        <f>'REV-REVCALC_CWS'!$AI$34</f>
        <v>47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47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47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47</v>
      </c>
      <c r="BK37" s="101"/>
      <c r="BL37" s="101"/>
      <c r="BM37" s="101"/>
      <c r="BN37" s="105">
        <f t="shared" si="0"/>
        <v>47</v>
      </c>
    </row>
    <row r="38" spans="1:66" ht="14.25" customHeight="1" x14ac:dyDescent="0.15">
      <c r="A38" s="34" t="s">
        <v>250</v>
      </c>
      <c r="B38" s="180">
        <v>3</v>
      </c>
      <c r="C38" s="33" t="s">
        <v>49</v>
      </c>
      <c r="D38" s="101">
        <f>'REV-REVCALC_CWS'!$AJ$34</f>
        <v>47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47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47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47</v>
      </c>
      <c r="BL38" s="101"/>
      <c r="BM38" s="101"/>
      <c r="BN38" s="105">
        <f t="shared" si="0"/>
        <v>47</v>
      </c>
    </row>
    <row r="39" spans="1:66" ht="14.25" customHeight="1" x14ac:dyDescent="0.15">
      <c r="A39" s="34" t="s">
        <v>251</v>
      </c>
      <c r="B39" s="180">
        <v>3</v>
      </c>
      <c r="C39" s="33" t="s">
        <v>50</v>
      </c>
      <c r="D39" s="101">
        <f>'REV-REVCALC_CWS'!$AK$34</f>
        <v>47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47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47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47</v>
      </c>
      <c r="BM39" s="101"/>
      <c r="BN39" s="105">
        <f t="shared" si="0"/>
        <v>47</v>
      </c>
    </row>
    <row r="40" spans="1:66" ht="14.25" customHeight="1" x14ac:dyDescent="0.15">
      <c r="A40" s="34" t="s">
        <v>252</v>
      </c>
      <c r="B40" s="180">
        <v>3</v>
      </c>
      <c r="C40" s="33" t="s">
        <v>51</v>
      </c>
      <c r="D40" s="101">
        <f>'REV-REVCALC_CWS'!$AL$34</f>
        <v>29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29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29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29</v>
      </c>
      <c r="BN40" s="105">
        <f t="shared" si="0"/>
        <v>29</v>
      </c>
    </row>
    <row r="41" spans="1:66" ht="14.25" customHeight="1" x14ac:dyDescent="0.15">
      <c r="A41" s="34" t="s">
        <v>253</v>
      </c>
      <c r="B41" s="180">
        <v>4</v>
      </c>
      <c r="C41" s="33" t="s">
        <v>40</v>
      </c>
      <c r="D41" s="101">
        <f>'REV-REVCALC_CWS'!$AM$34</f>
        <v>6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6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6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6</v>
      </c>
    </row>
    <row r="42" spans="1:66" ht="14.25" customHeight="1" x14ac:dyDescent="0.15">
      <c r="A42" s="34" t="s">
        <v>254</v>
      </c>
      <c r="B42" s="180">
        <v>4</v>
      </c>
      <c r="C42" s="33" t="s">
        <v>41</v>
      </c>
      <c r="D42" s="101">
        <f>'REV-REVCALC_CWS'!$AN$34</f>
        <v>10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10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10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10</v>
      </c>
    </row>
    <row r="43" spans="1:66" ht="14.25" customHeight="1" x14ac:dyDescent="0.15">
      <c r="A43" s="34" t="s">
        <v>255</v>
      </c>
      <c r="B43" s="180">
        <v>4</v>
      </c>
      <c r="C43" s="33" t="s">
        <v>42</v>
      </c>
      <c r="D43" s="101">
        <f>'REV-REVCALC_CWS'!$AO$34</f>
        <v>11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11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11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11</v>
      </c>
    </row>
    <row r="44" spans="1:66" ht="14.25" customHeight="1" x14ac:dyDescent="0.15">
      <c r="A44" s="34" t="s">
        <v>256</v>
      </c>
      <c r="B44" s="180">
        <v>4</v>
      </c>
      <c r="C44" s="33" t="s">
        <v>43</v>
      </c>
      <c r="D44" s="101">
        <f>'REV-REVCALC_CWS'!$AP$34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11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11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257</v>
      </c>
      <c r="B45" s="180">
        <v>4</v>
      </c>
      <c r="C45" s="33" t="s">
        <v>44</v>
      </c>
      <c r="D45" s="101">
        <f>'REV-REVCALC_CWS'!$AQ$34</f>
        <v>12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12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12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12</v>
      </c>
    </row>
    <row r="46" spans="1:66" ht="14.25" customHeight="1" x14ac:dyDescent="0.15">
      <c r="A46" s="34" t="s">
        <v>258</v>
      </c>
      <c r="B46" s="180">
        <v>4</v>
      </c>
      <c r="C46" s="33" t="s">
        <v>45</v>
      </c>
      <c r="D46" s="101">
        <f>'REV-REVCALC_CWS'!$AR$34</f>
        <v>13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13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13</v>
      </c>
      <c r="BH46" s="101"/>
      <c r="BI46" s="101"/>
      <c r="BJ46" s="101"/>
      <c r="BK46" s="101"/>
      <c r="BL46" s="101"/>
      <c r="BM46" s="101"/>
      <c r="BN46" s="105">
        <f t="shared" si="0"/>
        <v>13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>
        <f>'REV-REVCALC_CWS'!$AS$34</f>
        <v>11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11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11</v>
      </c>
      <c r="BI47" s="101"/>
      <c r="BJ47" s="101"/>
      <c r="BK47" s="101"/>
      <c r="BL47" s="101"/>
      <c r="BM47" s="101"/>
      <c r="BN47" s="105">
        <f t="shared" si="0"/>
        <v>11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>
        <f>'REV-REVCALC_CWS'!$AT$34</f>
        <v>12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12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12</v>
      </c>
      <c r="BJ48" s="101"/>
      <c r="BK48" s="101"/>
      <c r="BL48" s="101"/>
      <c r="BM48" s="101"/>
      <c r="BN48" s="105">
        <f t="shared" si="0"/>
        <v>12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>
        <f>'REV-REVCALC_CWS'!$AU$34</f>
        <v>10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10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10</v>
      </c>
      <c r="BK49" s="101"/>
      <c r="BL49" s="101"/>
      <c r="BM49" s="101"/>
      <c r="BN49" s="105">
        <f t="shared" si="0"/>
        <v>10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>
        <f>'REV-REVCALC_CWS'!$AV$34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10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10</v>
      </c>
      <c r="BL50" s="101"/>
      <c r="BM50" s="101"/>
      <c r="BN50" s="105">
        <f t="shared" si="0"/>
        <v>10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>
        <f>'REV-REVCALC_CWS'!$AW$34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10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10</v>
      </c>
      <c r="BM51" s="101"/>
      <c r="BN51" s="105">
        <f t="shared" si="0"/>
        <v>10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>
        <f>'REV-REVCALC_CWS'!$AX$34</f>
        <v>6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6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6</v>
      </c>
      <c r="BN52" s="105">
        <f t="shared" si="0"/>
        <v>6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3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3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3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5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5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5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5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5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6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7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7</v>
      </c>
      <c r="BH58" s="101"/>
      <c r="BI58" s="101"/>
      <c r="BJ58" s="101"/>
      <c r="BK58" s="101"/>
      <c r="BL58" s="101"/>
      <c r="BM58" s="101"/>
      <c r="BN58" s="105">
        <f t="shared" si="0"/>
        <v>7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5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5</v>
      </c>
      <c r="BI59" s="101"/>
      <c r="BJ59" s="101"/>
      <c r="BK59" s="101"/>
      <c r="BL59" s="101"/>
      <c r="BM59" s="101"/>
      <c r="BN59" s="105">
        <f t="shared" si="0"/>
        <v>5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6</v>
      </c>
      <c r="BJ60" s="101"/>
      <c r="BK60" s="101"/>
      <c r="BL60" s="101"/>
      <c r="BM60" s="101"/>
      <c r="BN60" s="105">
        <f t="shared" si="0"/>
        <v>6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5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5</v>
      </c>
      <c r="BK61" s="101"/>
      <c r="BL61" s="101"/>
      <c r="BM61" s="101"/>
      <c r="BN61" s="105">
        <f t="shared" si="0"/>
        <v>5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5</v>
      </c>
      <c r="BL62" s="101"/>
      <c r="BM62" s="101"/>
      <c r="BN62" s="105">
        <f t="shared" si="0"/>
        <v>5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5</v>
      </c>
      <c r="BM63" s="101"/>
      <c r="BN63" s="105">
        <f t="shared" si="0"/>
        <v>5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3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3</v>
      </c>
      <c r="BN64" s="105">
        <f t="shared" si="0"/>
        <v>3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8" t="s">
        <v>650</v>
      </c>
      <c r="B66" s="378"/>
      <c r="C66" s="378"/>
      <c r="D66" s="378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-39984</v>
      </c>
      <c r="S66" s="102">
        <f t="shared" si="1"/>
        <v>-64974</v>
      </c>
      <c r="T66" s="102">
        <f t="shared" si="1"/>
        <v>-72471</v>
      </c>
      <c r="U66" s="102">
        <f t="shared" si="1"/>
        <v>-72468</v>
      </c>
      <c r="V66" s="102">
        <f t="shared" si="1"/>
        <v>-79964</v>
      </c>
      <c r="W66" s="102">
        <f t="shared" si="1"/>
        <v>-87460</v>
      </c>
      <c r="X66" s="102">
        <f t="shared" si="1"/>
        <v>-72468</v>
      </c>
      <c r="Y66" s="102">
        <f t="shared" si="1"/>
        <v>-79964</v>
      </c>
      <c r="Z66" s="102">
        <f t="shared" si="1"/>
        <v>-64971</v>
      </c>
      <c r="AA66" s="102">
        <f t="shared" si="1"/>
        <v>-64971</v>
      </c>
      <c r="AB66" s="102">
        <f t="shared" si="1"/>
        <v>-64971</v>
      </c>
      <c r="AC66" s="102">
        <f t="shared" si="1"/>
        <v>-39983</v>
      </c>
      <c r="AD66" s="102">
        <f t="shared" si="1"/>
        <v>-39955</v>
      </c>
      <c r="AE66" s="102">
        <f t="shared" si="1"/>
        <v>-64927</v>
      </c>
      <c r="AF66" s="102">
        <f t="shared" si="1"/>
        <v>-72418</v>
      </c>
      <c r="AG66" s="102">
        <f t="shared" si="1"/>
        <v>-72415</v>
      </c>
      <c r="AH66" s="102">
        <f t="shared" si="1"/>
        <v>-79906</v>
      </c>
      <c r="AI66" s="102">
        <f t="shared" si="1"/>
        <v>-87396</v>
      </c>
      <c r="AJ66" s="102">
        <f t="shared" si="1"/>
        <v>-72415</v>
      </c>
      <c r="AK66" s="102">
        <f t="shared" si="1"/>
        <v>-79906</v>
      </c>
      <c r="AL66" s="102">
        <f t="shared" si="1"/>
        <v>-64924</v>
      </c>
      <c r="AM66" s="102">
        <f t="shared" si="1"/>
        <v>-64924</v>
      </c>
      <c r="AN66" s="102">
        <f t="shared" si="1"/>
        <v>-64924</v>
      </c>
      <c r="AO66" s="102">
        <f t="shared" si="1"/>
        <v>-39954</v>
      </c>
      <c r="AP66" s="102">
        <f t="shared" si="1"/>
        <v>-39949</v>
      </c>
      <c r="AQ66" s="102">
        <f t="shared" si="1"/>
        <v>-64917</v>
      </c>
      <c r="AR66" s="102">
        <f t="shared" si="1"/>
        <v>-72407</v>
      </c>
      <c r="AS66" s="102">
        <f t="shared" si="1"/>
        <v>-72404</v>
      </c>
      <c r="AT66" s="102">
        <f t="shared" si="1"/>
        <v>-79894</v>
      </c>
      <c r="AU66" s="102">
        <f t="shared" si="1"/>
        <v>-87383</v>
      </c>
      <c r="AV66" s="102">
        <f t="shared" si="1"/>
        <v>-72404</v>
      </c>
      <c r="AW66" s="102">
        <f t="shared" si="1"/>
        <v>-79894</v>
      </c>
      <c r="AX66" s="102">
        <f t="shared" si="1"/>
        <v>-64914</v>
      </c>
      <c r="AY66" s="102">
        <f t="shared" si="1"/>
        <v>-64914</v>
      </c>
      <c r="AZ66" s="102">
        <f t="shared" si="1"/>
        <v>-64914</v>
      </c>
      <c r="BA66" s="102">
        <f t="shared" si="1"/>
        <v>-39948</v>
      </c>
      <c r="BB66" s="102">
        <f t="shared" si="1"/>
        <v>-39946</v>
      </c>
      <c r="BC66" s="102">
        <f t="shared" si="1"/>
        <v>-64912</v>
      </c>
      <c r="BD66" s="102">
        <f t="shared" si="1"/>
        <v>-72402</v>
      </c>
      <c r="BE66" s="102">
        <f t="shared" si="1"/>
        <v>-72399</v>
      </c>
      <c r="BF66" s="102">
        <f t="shared" si="1"/>
        <v>-79888</v>
      </c>
      <c r="BG66" s="102">
        <f t="shared" si="1"/>
        <v>-87376</v>
      </c>
      <c r="BH66" s="102">
        <f t="shared" si="1"/>
        <v>-72399</v>
      </c>
      <c r="BI66" s="102">
        <f t="shared" si="1"/>
        <v>-79888</v>
      </c>
      <c r="BJ66" s="102">
        <f t="shared" si="1"/>
        <v>-64909</v>
      </c>
      <c r="BK66" s="102">
        <f t="shared" si="1"/>
        <v>-64909</v>
      </c>
      <c r="BL66" s="102">
        <f t="shared" si="1"/>
        <v>-64909</v>
      </c>
      <c r="BM66" s="102">
        <f>SUM(BM5:BM65)</f>
        <v>-39945</v>
      </c>
      <c r="BN66" s="105">
        <f>SUM(BN4:BN65)</f>
        <v>-803882</v>
      </c>
    </row>
    <row r="67" spans="1:66" ht="14.25" customHeight="1" x14ac:dyDescent="0.15">
      <c r="A67" s="378" t="s">
        <v>652</v>
      </c>
      <c r="B67" s="378"/>
      <c r="C67" s="378"/>
      <c r="D67" s="378"/>
      <c r="E67" s="104"/>
      <c r="F67" s="102">
        <f>'COGS-PRICE-MARGIN_CWS'!$D52</f>
        <v>0</v>
      </c>
      <c r="G67" s="102">
        <f>'COGS-PRICE-MARGIN_CWS'!$D52</f>
        <v>0</v>
      </c>
      <c r="H67" s="102">
        <f>'COGS-PRICE-MARGIN_CWS'!$D52</f>
        <v>0</v>
      </c>
      <c r="I67" s="102">
        <f>'COGS-PRICE-MARGIN_CWS'!$D52</f>
        <v>0</v>
      </c>
      <c r="J67" s="102">
        <f>'COGS-PRICE-MARGIN_CWS'!$D52</f>
        <v>0</v>
      </c>
      <c r="K67" s="102">
        <f>'COGS-PRICE-MARGIN_CWS'!$D52</f>
        <v>0</v>
      </c>
      <c r="L67" s="102">
        <f>'COGS-PRICE-MARGIN_CWS'!$D52</f>
        <v>0</v>
      </c>
      <c r="M67" s="102">
        <f>'COGS-PRICE-MARGIN_CWS'!$D52</f>
        <v>0</v>
      </c>
      <c r="N67" s="102">
        <f>'COGS-PRICE-MARGIN_CWS'!$D52</f>
        <v>0</v>
      </c>
      <c r="O67" s="102">
        <f>'COGS-PRICE-MARGIN_CWS'!$D52</f>
        <v>0</v>
      </c>
      <c r="P67" s="102">
        <f>'COGS-PRICE-MARGIN_CWS'!$D52</f>
        <v>0</v>
      </c>
      <c r="Q67" s="102">
        <f>'COGS-PRICE-MARGIN_CWS'!$D52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'COGS-PRICE-MARGIN_CWS'!$D85</f>
        <v>20930</v>
      </c>
      <c r="AE67" s="102">
        <f>'COGS-PRICE-MARGIN_CWS'!$D85</f>
        <v>20930</v>
      </c>
      <c r="AF67" s="102">
        <f>'COGS-PRICE-MARGIN_CWS'!$D85</f>
        <v>20930</v>
      </c>
      <c r="AG67" s="102">
        <f>'COGS-PRICE-MARGIN_CWS'!$D85</f>
        <v>20930</v>
      </c>
      <c r="AH67" s="102">
        <f>'COGS-PRICE-MARGIN_CWS'!$D85</f>
        <v>20930</v>
      </c>
      <c r="AI67" s="102">
        <f>'COGS-PRICE-MARGIN_CWS'!$D85</f>
        <v>20930</v>
      </c>
      <c r="AJ67" s="102">
        <f>'COGS-PRICE-MARGIN_CWS'!$D85</f>
        <v>20930</v>
      </c>
      <c r="AK67" s="102">
        <f>'COGS-PRICE-MARGIN_CWS'!$D85</f>
        <v>20930</v>
      </c>
      <c r="AL67" s="102">
        <f>'COGS-PRICE-MARGIN_CWS'!$D85</f>
        <v>20930</v>
      </c>
      <c r="AM67" s="102">
        <f>'COGS-PRICE-MARGIN_CWS'!$D85</f>
        <v>20930</v>
      </c>
      <c r="AN67" s="102">
        <f>'COGS-PRICE-MARGIN_CWS'!$D85</f>
        <v>20930</v>
      </c>
      <c r="AO67" s="102">
        <f>'COGS-PRICE-MARGIN_CWS'!$D85</f>
        <v>20930</v>
      </c>
      <c r="AP67" s="102">
        <f>'COGS-PRICE-MARGIN_CWS'!$D106</f>
        <v>35</v>
      </c>
      <c r="AQ67" s="102">
        <f>'COGS-PRICE-MARGIN_CWS'!$D106</f>
        <v>35</v>
      </c>
      <c r="AR67" s="102">
        <f>'COGS-PRICE-MARGIN_CWS'!$D106</f>
        <v>35</v>
      </c>
      <c r="AS67" s="102">
        <f>'COGS-PRICE-MARGIN_CWS'!$D106</f>
        <v>35</v>
      </c>
      <c r="AT67" s="102">
        <f>'COGS-PRICE-MARGIN_CWS'!$D106</f>
        <v>35</v>
      </c>
      <c r="AU67" s="102">
        <f>'COGS-PRICE-MARGIN_CWS'!$D106</f>
        <v>35</v>
      </c>
      <c r="AV67" s="102">
        <f>'COGS-PRICE-MARGIN_CWS'!$D106</f>
        <v>35</v>
      </c>
      <c r="AW67" s="102">
        <f>'COGS-PRICE-MARGIN_CWS'!$D106</f>
        <v>35</v>
      </c>
      <c r="AX67" s="102">
        <f>'COGS-PRICE-MARGIN_CWS'!$D106</f>
        <v>35</v>
      </c>
      <c r="AY67" s="102">
        <f>'COGS-PRICE-MARGIN_CWS'!$D106</f>
        <v>35</v>
      </c>
      <c r="AZ67" s="102">
        <f>'COGS-PRICE-MARGIN_CWS'!$D106</f>
        <v>35</v>
      </c>
      <c r="BA67" s="102">
        <f>'COGS-PRICE-MARGIN_CWS'!$D106</f>
        <v>35</v>
      </c>
      <c r="BB67" s="102">
        <f>'COGS-PRICE-MARGIN_CWS'!$D127</f>
        <v>35</v>
      </c>
      <c r="BC67" s="102">
        <f>'COGS-PRICE-MARGIN_CWS'!$D127</f>
        <v>35</v>
      </c>
      <c r="BD67" s="102">
        <f>'COGS-PRICE-MARGIN_CWS'!$D127</f>
        <v>35</v>
      </c>
      <c r="BE67" s="102">
        <f>'COGS-PRICE-MARGIN_CWS'!$D127</f>
        <v>35</v>
      </c>
      <c r="BF67" s="102">
        <f>'COGS-PRICE-MARGIN_CWS'!$D127</f>
        <v>35</v>
      </c>
      <c r="BG67" s="102">
        <f>'COGS-PRICE-MARGIN_CWS'!$D127</f>
        <v>35</v>
      </c>
      <c r="BH67" s="102">
        <f>'COGS-PRICE-MARGIN_CWS'!$D127</f>
        <v>35</v>
      </c>
      <c r="BI67" s="102">
        <f>'COGS-PRICE-MARGIN_CWS'!$D127</f>
        <v>35</v>
      </c>
      <c r="BJ67" s="102">
        <f>'COGS-PRICE-MARGIN_CWS'!$D127</f>
        <v>35</v>
      </c>
      <c r="BK67" s="102">
        <f>'COGS-PRICE-MARGIN_CWS'!$D127</f>
        <v>35</v>
      </c>
      <c r="BL67" s="102">
        <f>'COGS-PRICE-MARGIN_CWS'!$D127</f>
        <v>35</v>
      </c>
      <c r="BM67" s="102">
        <f>'COGS-PRICE-MARGIN_CWS'!$D127</f>
        <v>35</v>
      </c>
    </row>
    <row r="68" spans="1:66" ht="14.25" customHeight="1" x14ac:dyDescent="0.15">
      <c r="A68" s="378" t="s">
        <v>651</v>
      </c>
      <c r="B68" s="378"/>
      <c r="C68" s="378"/>
      <c r="D68" s="378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-836258150</v>
      </c>
      <c r="AE68" s="102">
        <f t="shared" si="2"/>
        <v>-1358922110</v>
      </c>
      <c r="AF68" s="102">
        <f t="shared" si="2"/>
        <v>-1515708740</v>
      </c>
      <c r="AG68" s="102">
        <f t="shared" si="2"/>
        <v>-1515645950</v>
      </c>
      <c r="AH68" s="102">
        <f t="shared" si="2"/>
        <v>-1672432580</v>
      </c>
      <c r="AI68" s="102">
        <f t="shared" si="2"/>
        <v>-1829198280</v>
      </c>
      <c r="AJ68" s="102">
        <f t="shared" si="2"/>
        <v>-1515645950</v>
      </c>
      <c r="AK68" s="102">
        <f t="shared" si="2"/>
        <v>-1672432580</v>
      </c>
      <c r="AL68" s="102">
        <f t="shared" ref="AL68:BM68" si="3">AL67*AL66</f>
        <v>-1358859320</v>
      </c>
      <c r="AM68" s="102">
        <f t="shared" si="3"/>
        <v>-1358859320</v>
      </c>
      <c r="AN68" s="102">
        <f t="shared" si="3"/>
        <v>-1358859320</v>
      </c>
      <c r="AO68" s="102">
        <f t="shared" si="3"/>
        <v>-836237220</v>
      </c>
      <c r="AP68" s="102">
        <f t="shared" si="3"/>
        <v>-1398215</v>
      </c>
      <c r="AQ68" s="102">
        <f t="shared" si="3"/>
        <v>-2272095</v>
      </c>
      <c r="AR68" s="102">
        <f t="shared" si="3"/>
        <v>-2534245</v>
      </c>
      <c r="AS68" s="102">
        <f t="shared" si="3"/>
        <v>-2534140</v>
      </c>
      <c r="AT68" s="102">
        <f t="shared" si="3"/>
        <v>-2796290</v>
      </c>
      <c r="AU68" s="102">
        <f t="shared" si="3"/>
        <v>-3058405</v>
      </c>
      <c r="AV68" s="102">
        <f t="shared" si="3"/>
        <v>-2534140</v>
      </c>
      <c r="AW68" s="102">
        <f t="shared" si="3"/>
        <v>-2796290</v>
      </c>
      <c r="AX68" s="102">
        <f t="shared" si="3"/>
        <v>-2271990</v>
      </c>
      <c r="AY68" s="102">
        <f t="shared" si="3"/>
        <v>-2271990</v>
      </c>
      <c r="AZ68" s="102">
        <f t="shared" si="3"/>
        <v>-2271990</v>
      </c>
      <c r="BA68" s="102">
        <f t="shared" si="3"/>
        <v>-1398180</v>
      </c>
      <c r="BB68" s="102">
        <f t="shared" si="3"/>
        <v>-1398110</v>
      </c>
      <c r="BC68" s="102">
        <f t="shared" si="3"/>
        <v>-2271920</v>
      </c>
      <c r="BD68" s="102">
        <f t="shared" si="3"/>
        <v>-2534070</v>
      </c>
      <c r="BE68" s="102">
        <f t="shared" si="3"/>
        <v>-2533965</v>
      </c>
      <c r="BF68" s="102">
        <f t="shared" si="3"/>
        <v>-2796080</v>
      </c>
      <c r="BG68" s="102">
        <f t="shared" si="3"/>
        <v>-3058160</v>
      </c>
      <c r="BH68" s="102">
        <f t="shared" si="3"/>
        <v>-2533965</v>
      </c>
      <c r="BI68" s="102">
        <f t="shared" si="3"/>
        <v>-2796080</v>
      </c>
      <c r="BJ68" s="102">
        <f t="shared" si="3"/>
        <v>-2271815</v>
      </c>
      <c r="BK68" s="102">
        <f t="shared" si="3"/>
        <v>-2271815</v>
      </c>
      <c r="BL68" s="102">
        <f t="shared" si="3"/>
        <v>-2271815</v>
      </c>
      <c r="BM68" s="102">
        <f t="shared" si="3"/>
        <v>-1398075</v>
      </c>
    </row>
    <row r="69" spans="1:66" s="37" customFormat="1" ht="14.25" customHeight="1" x14ac:dyDescent="0.15">
      <c r="B69" s="298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-804649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-804064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-803942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-803882</v>
      </c>
      <c r="BN69" s="105">
        <f>SUM(F69:BM69)</f>
        <v>-3216508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-16829059520</v>
      </c>
      <c r="BA70" s="90">
        <f>SUM(AP68:BA68)</f>
        <v>-28137970</v>
      </c>
      <c r="BM70" s="90">
        <f>SUM(BB68:BM68)</f>
        <v>-28135870</v>
      </c>
      <c r="BN70" s="105">
        <f>SUM(F70:BM70)</f>
        <v>-16885333360</v>
      </c>
    </row>
    <row r="73" spans="1:66" ht="14.25" customHeight="1" x14ac:dyDescent="0.2">
      <c r="H73" s="68" t="s">
        <v>649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2" t="s">
        <v>35</v>
      </c>
      <c r="G74" s="372"/>
      <c r="H74" s="372"/>
      <c r="I74" s="372"/>
      <c r="J74" s="372"/>
      <c r="K74" s="372"/>
      <c r="L74" s="372"/>
      <c r="M74" s="372"/>
      <c r="N74" s="372"/>
      <c r="O74" s="372"/>
      <c r="P74" s="372"/>
      <c r="Q74" s="372"/>
      <c r="R74" s="10"/>
      <c r="S74" s="372" t="s">
        <v>36</v>
      </c>
      <c r="T74" s="372"/>
      <c r="U74" s="372"/>
      <c r="V74" s="372"/>
      <c r="W74" s="372"/>
      <c r="X74" s="372"/>
      <c r="Y74" s="372"/>
      <c r="Z74" s="372"/>
      <c r="AA74" s="372"/>
      <c r="AB74" s="372"/>
      <c r="AC74" s="372"/>
      <c r="AD74" s="372"/>
      <c r="AE74" s="10"/>
      <c r="AF74" s="372" t="s">
        <v>37</v>
      </c>
      <c r="AG74" s="372"/>
      <c r="AH74" s="372"/>
      <c r="AI74" s="372"/>
      <c r="AJ74" s="372"/>
      <c r="AK74" s="372"/>
      <c r="AL74" s="372"/>
      <c r="AM74" s="372"/>
      <c r="AN74" s="372"/>
      <c r="AO74" s="372"/>
      <c r="AP74" s="372"/>
      <c r="AQ74" s="372"/>
      <c r="AR74" s="10"/>
      <c r="AS74" s="372" t="s">
        <v>38</v>
      </c>
      <c r="AT74" s="372"/>
      <c r="AU74" s="372"/>
      <c r="AV74" s="372"/>
      <c r="AW74" s="372"/>
      <c r="AX74" s="372"/>
      <c r="AY74" s="372"/>
      <c r="AZ74" s="372"/>
      <c r="BA74" s="372"/>
      <c r="BB74" s="372"/>
      <c r="BC74" s="372"/>
      <c r="BD74" s="372"/>
      <c r="BE74" s="10"/>
      <c r="BF74" s="372" t="s">
        <v>39</v>
      </c>
      <c r="BG74" s="372"/>
      <c r="BH74" s="372"/>
      <c r="BI74" s="372"/>
      <c r="BJ74" s="372"/>
      <c r="BK74" s="372"/>
      <c r="BL74" s="372"/>
      <c r="BM74" s="37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40000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40000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40000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40000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40000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40000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65000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65000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65000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65000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65000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65000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72500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72500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72500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72500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72500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72500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72500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72500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72500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72500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72500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72500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80000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80000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80000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80000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80000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80000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87500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87500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87500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87500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87500</v>
      </c>
      <c r="BH95" s="101"/>
      <c r="BI95" s="101"/>
      <c r="BJ95" s="101"/>
      <c r="BK95" s="101"/>
      <c r="BL95" s="101"/>
      <c r="BM95" s="101"/>
      <c r="BN95" s="105">
        <f t="shared" si="4"/>
        <v>87500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72500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72500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72500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72500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72500</v>
      </c>
      <c r="BI96" s="101"/>
      <c r="BJ96" s="101"/>
      <c r="BK96" s="101"/>
      <c r="BL96" s="101"/>
      <c r="BM96" s="101"/>
      <c r="BN96" s="105">
        <f t="shared" si="4"/>
        <v>72500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80000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80000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80000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80000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80000</v>
      </c>
      <c r="BJ97" s="101"/>
      <c r="BK97" s="101"/>
      <c r="BL97" s="101"/>
      <c r="BM97" s="101"/>
      <c r="BN97" s="105">
        <f t="shared" si="4"/>
        <v>80000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65000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65000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65000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65000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65000</v>
      </c>
      <c r="BK98" s="101"/>
      <c r="BL98" s="101"/>
      <c r="BM98" s="101"/>
      <c r="BN98" s="105">
        <f t="shared" si="4"/>
        <v>65000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65000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65000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65000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65000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65000</v>
      </c>
      <c r="BL99" s="101"/>
      <c r="BM99" s="101"/>
      <c r="BN99" s="105">
        <f t="shared" si="4"/>
        <v>65000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65000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65000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65000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65000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65000</v>
      </c>
      <c r="BM100" s="101"/>
      <c r="BN100" s="105">
        <f t="shared" si="4"/>
        <v>65000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40000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40000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40000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40000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40000</v>
      </c>
      <c r="BN101" s="105">
        <f t="shared" si="4"/>
        <v>40000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0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0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0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0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0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0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0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0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0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0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0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0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0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0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0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0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0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0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0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0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0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0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0</v>
      </c>
      <c r="BH107" s="101"/>
      <c r="BI107" s="101"/>
      <c r="BJ107" s="101"/>
      <c r="BK107" s="101"/>
      <c r="BL107" s="101"/>
      <c r="BM107" s="101"/>
      <c r="BN107" s="105">
        <f t="shared" si="4"/>
        <v>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0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0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0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0</v>
      </c>
      <c r="BI108" s="101"/>
      <c r="BJ108" s="101"/>
      <c r="BK108" s="101"/>
      <c r="BL108" s="101"/>
      <c r="BM108" s="101"/>
      <c r="BN108" s="105">
        <f t="shared" si="4"/>
        <v>0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0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0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0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0</v>
      </c>
      <c r="BJ109" s="101"/>
      <c r="BK109" s="101"/>
      <c r="BL109" s="101"/>
      <c r="BM109" s="101"/>
      <c r="BN109" s="105">
        <f t="shared" si="4"/>
        <v>0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0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0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0</v>
      </c>
      <c r="BK110" s="101"/>
      <c r="BL110" s="101"/>
      <c r="BM110" s="101"/>
      <c r="BN110" s="105">
        <f t="shared" si="4"/>
        <v>0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0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0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0</v>
      </c>
      <c r="BL111" s="101"/>
      <c r="BM111" s="101"/>
      <c r="BN111" s="105">
        <f t="shared" si="4"/>
        <v>0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0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0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0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0</v>
      </c>
      <c r="BM112" s="101"/>
      <c r="BN112" s="105">
        <f t="shared" si="4"/>
        <v>0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0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0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0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0</v>
      </c>
      <c r="BN113" s="105">
        <f t="shared" si="4"/>
        <v>0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>
        <f>'REV-REVCALC_CWS'!$AM$35</f>
        <v>25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25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25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25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>
        <f>'REV-REVCALC_CWS'!$AN$35</f>
        <v>40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40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40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40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>
        <f>'REV-REVCALC_CWS'!$AO$35</f>
        <v>45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45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45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45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>
        <f>'REV-REVCALC_CWS'!$AP$35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45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45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>
        <f>'REV-REVCALC_CWS'!$AQ$35</f>
        <v>50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50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50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50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>
        <f>'REV-REVCALC_CWS'!$AR$35</f>
        <v>55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55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55</v>
      </c>
      <c r="BH119" s="101"/>
      <c r="BI119" s="101"/>
      <c r="BJ119" s="101"/>
      <c r="BK119" s="101"/>
      <c r="BL119" s="101"/>
      <c r="BM119" s="101"/>
      <c r="BN119" s="105">
        <f t="shared" si="4"/>
        <v>55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>
        <f>'REV-REVCALC_CWS'!$AS$35</f>
        <v>45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45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45</v>
      </c>
      <c r="BI120" s="101"/>
      <c r="BJ120" s="101"/>
      <c r="BK120" s="101"/>
      <c r="BL120" s="101"/>
      <c r="BM120" s="101"/>
      <c r="BN120" s="105">
        <f t="shared" si="4"/>
        <v>45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>
        <f>'REV-REVCALC_CWS'!$AT$35</f>
        <v>50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50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50</v>
      </c>
      <c r="BJ121" s="101"/>
      <c r="BK121" s="101"/>
      <c r="BL121" s="101"/>
      <c r="BM121" s="101"/>
      <c r="BN121" s="105">
        <f t="shared" si="4"/>
        <v>50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>
        <f>'REV-REVCALC_CWS'!$AU$35</f>
        <v>40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40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40</v>
      </c>
      <c r="BK122" s="101"/>
      <c r="BL122" s="101"/>
      <c r="BM122" s="101"/>
      <c r="BN122" s="105">
        <f t="shared" si="4"/>
        <v>40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>
        <f>'REV-REVCALC_CWS'!$AV$35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40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40</v>
      </c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>
        <f>'REV-REVCALC_CWS'!$AW$35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40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40</v>
      </c>
      <c r="BM124" s="101"/>
      <c r="BN124" s="105">
        <f t="shared" si="4"/>
        <v>40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>
        <f>'REV-REVCALC_CWS'!$AX$35</f>
        <v>25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25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25</v>
      </c>
      <c r="BN125" s="105">
        <f t="shared" si="4"/>
        <v>25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30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30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30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48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48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48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54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54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54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54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60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60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60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65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65</v>
      </c>
      <c r="BH131" s="101"/>
      <c r="BI131" s="101"/>
      <c r="BJ131" s="101"/>
      <c r="BK131" s="101"/>
      <c r="BL131" s="101"/>
      <c r="BM131" s="101"/>
      <c r="BN131" s="105">
        <f t="shared" si="4"/>
        <v>65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54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54</v>
      </c>
      <c r="BI132" s="101"/>
      <c r="BJ132" s="101"/>
      <c r="BK132" s="101"/>
      <c r="BL132" s="101"/>
      <c r="BM132" s="101"/>
      <c r="BN132" s="105">
        <f t="shared" si="4"/>
        <v>54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60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60</v>
      </c>
      <c r="BJ133" s="101"/>
      <c r="BK133" s="101"/>
      <c r="BL133" s="101"/>
      <c r="BM133" s="101"/>
      <c r="BN133" s="105">
        <f t="shared" si="4"/>
        <v>60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48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48</v>
      </c>
      <c r="BK134" s="101"/>
      <c r="BL134" s="101"/>
      <c r="BM134" s="101"/>
      <c r="BN134" s="105">
        <f t="shared" si="4"/>
        <v>48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48</v>
      </c>
      <c r="BL135" s="101"/>
      <c r="BM135" s="101"/>
      <c r="BN135" s="105">
        <f t="shared" si="4"/>
        <v>48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48</v>
      </c>
      <c r="BM136" s="101"/>
      <c r="BN136" s="105">
        <f t="shared" si="4"/>
        <v>48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30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30</v>
      </c>
      <c r="BN137" s="105">
        <f t="shared" si="4"/>
        <v>30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8" t="s">
        <v>653</v>
      </c>
      <c r="B139" s="378"/>
      <c r="C139" s="378"/>
      <c r="D139" s="378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40000</v>
      </c>
      <c r="S139" s="169">
        <f t="shared" si="5"/>
        <v>65000</v>
      </c>
      <c r="T139" s="169">
        <f t="shared" si="5"/>
        <v>72500</v>
      </c>
      <c r="U139" s="169">
        <f t="shared" si="5"/>
        <v>72502</v>
      </c>
      <c r="V139" s="169">
        <f t="shared" si="5"/>
        <v>80002</v>
      </c>
      <c r="W139" s="169">
        <f t="shared" si="5"/>
        <v>87502</v>
      </c>
      <c r="X139" s="169">
        <f t="shared" si="5"/>
        <v>72502</v>
      </c>
      <c r="Y139" s="169">
        <f t="shared" si="5"/>
        <v>80002</v>
      </c>
      <c r="Z139" s="169">
        <f t="shared" si="5"/>
        <v>65001</v>
      </c>
      <c r="AA139" s="169">
        <f t="shared" si="5"/>
        <v>65001</v>
      </c>
      <c r="AB139" s="169">
        <f t="shared" si="5"/>
        <v>65001</v>
      </c>
      <c r="AC139" s="169">
        <f t="shared" si="5"/>
        <v>40001</v>
      </c>
      <c r="AD139" s="169">
        <f t="shared" si="5"/>
        <v>40000</v>
      </c>
      <c r="AE139" s="169">
        <f t="shared" si="5"/>
        <v>65000</v>
      </c>
      <c r="AF139" s="169">
        <f t="shared" si="5"/>
        <v>72500</v>
      </c>
      <c r="AG139" s="169">
        <f t="shared" si="5"/>
        <v>72502</v>
      </c>
      <c r="AH139" s="169">
        <f t="shared" si="5"/>
        <v>80002</v>
      </c>
      <c r="AI139" s="169">
        <f t="shared" si="5"/>
        <v>87502</v>
      </c>
      <c r="AJ139" s="169">
        <f t="shared" si="5"/>
        <v>72502</v>
      </c>
      <c r="AK139" s="169">
        <f t="shared" si="5"/>
        <v>80002</v>
      </c>
      <c r="AL139" s="169">
        <f t="shared" si="5"/>
        <v>65001</v>
      </c>
      <c r="AM139" s="169">
        <f t="shared" si="5"/>
        <v>65001</v>
      </c>
      <c r="AN139" s="169">
        <f t="shared" si="5"/>
        <v>65001</v>
      </c>
      <c r="AO139" s="169">
        <f t="shared" si="5"/>
        <v>40001</v>
      </c>
      <c r="AP139" s="169">
        <f t="shared" si="5"/>
        <v>40025</v>
      </c>
      <c r="AQ139" s="169">
        <f t="shared" si="5"/>
        <v>65040</v>
      </c>
      <c r="AR139" s="169">
        <f t="shared" si="5"/>
        <v>72545</v>
      </c>
      <c r="AS139" s="169">
        <f t="shared" si="5"/>
        <v>72547</v>
      </c>
      <c r="AT139" s="169">
        <f t="shared" si="5"/>
        <v>80052</v>
      </c>
      <c r="AU139" s="169">
        <f t="shared" si="5"/>
        <v>87557</v>
      </c>
      <c r="AV139" s="169">
        <f t="shared" si="5"/>
        <v>72547</v>
      </c>
      <c r="AW139" s="169">
        <f t="shared" si="5"/>
        <v>80052</v>
      </c>
      <c r="AX139" s="169">
        <f t="shared" si="5"/>
        <v>65041</v>
      </c>
      <c r="AY139" s="169">
        <f t="shared" si="5"/>
        <v>65041</v>
      </c>
      <c r="AZ139" s="169">
        <f t="shared" si="5"/>
        <v>65041</v>
      </c>
      <c r="BA139" s="169">
        <f t="shared" si="5"/>
        <v>40026</v>
      </c>
      <c r="BB139" s="169">
        <f t="shared" si="5"/>
        <v>40055</v>
      </c>
      <c r="BC139" s="169">
        <f t="shared" si="5"/>
        <v>65088</v>
      </c>
      <c r="BD139" s="169">
        <f t="shared" si="5"/>
        <v>72599</v>
      </c>
      <c r="BE139" s="169">
        <f t="shared" si="5"/>
        <v>72601</v>
      </c>
      <c r="BF139" s="169">
        <f t="shared" si="5"/>
        <v>80112</v>
      </c>
      <c r="BG139" s="169">
        <f t="shared" si="5"/>
        <v>87622</v>
      </c>
      <c r="BH139" s="169">
        <f t="shared" si="5"/>
        <v>72601</v>
      </c>
      <c r="BI139" s="169">
        <f t="shared" si="5"/>
        <v>80112</v>
      </c>
      <c r="BJ139" s="169">
        <f t="shared" si="5"/>
        <v>65089</v>
      </c>
      <c r="BK139" s="169">
        <f t="shared" si="5"/>
        <v>65089</v>
      </c>
      <c r="BL139" s="169">
        <f t="shared" si="5"/>
        <v>65089</v>
      </c>
      <c r="BM139" s="169">
        <f t="shared" si="5"/>
        <v>40056</v>
      </c>
      <c r="BN139" s="105">
        <f>SUM(BN77:BN138)</f>
        <v>806113</v>
      </c>
    </row>
    <row r="140" spans="1:72" ht="14.25" customHeight="1" x14ac:dyDescent="0.15">
      <c r="A140" s="378" t="s">
        <v>363</v>
      </c>
      <c r="B140" s="378"/>
      <c r="C140" s="378"/>
      <c r="D140" s="378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'COGS-PRICE-MARGIN_CWS'!$D70</f>
        <v>0</v>
      </c>
      <c r="S140" s="102">
        <f>'COGS-PRICE-MARGIN_CWS'!$D70</f>
        <v>0</v>
      </c>
      <c r="T140" s="102">
        <f>'COGS-PRICE-MARGIN_CWS'!$D70</f>
        <v>0</v>
      </c>
      <c r="U140" s="102">
        <f>'COGS-PRICE-MARGIN_CWS'!$D70</f>
        <v>0</v>
      </c>
      <c r="V140" s="102">
        <f>'COGS-PRICE-MARGIN_CWS'!$D70</f>
        <v>0</v>
      </c>
      <c r="W140" s="102">
        <f>'COGS-PRICE-MARGIN_CWS'!$D70</f>
        <v>0</v>
      </c>
      <c r="X140" s="102">
        <f>'COGS-PRICE-MARGIN_CWS'!$D70</f>
        <v>0</v>
      </c>
      <c r="Y140" s="102">
        <f>'COGS-PRICE-MARGIN_CWS'!$D70</f>
        <v>0</v>
      </c>
      <c r="Z140" s="102">
        <f>'COGS-PRICE-MARGIN_CWS'!$D70</f>
        <v>0</v>
      </c>
      <c r="AA140" s="102">
        <f>'COGS-PRICE-MARGIN_CWS'!$D70</f>
        <v>0</v>
      </c>
      <c r="AB140" s="102">
        <f>'COGS-PRICE-MARGIN_CWS'!$D70</f>
        <v>0</v>
      </c>
      <c r="AC140" s="102">
        <f>'COGS-PRICE-MARGIN_CWS'!$D70</f>
        <v>0</v>
      </c>
      <c r="AD140" s="102">
        <f>'COGS-PRICE-MARGIN_CWS'!$D91</f>
        <v>0</v>
      </c>
      <c r="AE140" s="102">
        <f>'COGS-PRICE-MARGIN_CWS'!$D91</f>
        <v>0</v>
      </c>
      <c r="AF140" s="102">
        <f>'COGS-PRICE-MARGIN_CWS'!$D91</f>
        <v>0</v>
      </c>
      <c r="AG140" s="102">
        <f>'COGS-PRICE-MARGIN_CWS'!$D91</f>
        <v>0</v>
      </c>
      <c r="AH140" s="102">
        <f>'COGS-PRICE-MARGIN_CWS'!$D91</f>
        <v>0</v>
      </c>
      <c r="AI140" s="102">
        <f>'COGS-PRICE-MARGIN_CWS'!$D91</f>
        <v>0</v>
      </c>
      <c r="AJ140" s="102">
        <f>'COGS-PRICE-MARGIN_CWS'!$D91</f>
        <v>0</v>
      </c>
      <c r="AK140" s="102">
        <f>'COGS-PRICE-MARGIN_CWS'!$D91</f>
        <v>0</v>
      </c>
      <c r="AL140" s="102">
        <f>'COGS-PRICE-MARGIN_CWS'!$D91</f>
        <v>0</v>
      </c>
      <c r="AM140" s="102">
        <f>'COGS-PRICE-MARGIN_CWS'!$D91</f>
        <v>0</v>
      </c>
      <c r="AN140" s="102">
        <f>'COGS-PRICE-MARGIN_CWS'!$D91</f>
        <v>0</v>
      </c>
      <c r="AO140" s="300">
        <f>'COGS-PRICE-MARGIN_CWS'!$D91</f>
        <v>0</v>
      </c>
      <c r="AP140" s="300">
        <f>'COGS-PRICE-MARGIN_CWS'!$D112</f>
        <v>225</v>
      </c>
      <c r="AQ140" s="102">
        <f>'COGS-PRICE-MARGIN_CWS'!$D112</f>
        <v>225</v>
      </c>
      <c r="AR140" s="102">
        <f>'COGS-PRICE-MARGIN_CWS'!$D112</f>
        <v>225</v>
      </c>
      <c r="AS140" s="102">
        <f>'COGS-PRICE-MARGIN_CWS'!$D112</f>
        <v>225</v>
      </c>
      <c r="AT140" s="102">
        <f>'COGS-PRICE-MARGIN_CWS'!$D112</f>
        <v>225</v>
      </c>
      <c r="AU140" s="102">
        <f>'COGS-PRICE-MARGIN_CWS'!$D112</f>
        <v>225</v>
      </c>
      <c r="AV140" s="102">
        <f>'COGS-PRICE-MARGIN_CWS'!$D112</f>
        <v>225</v>
      </c>
      <c r="AW140" s="102">
        <f>'COGS-PRICE-MARGIN_CWS'!$D112</f>
        <v>225</v>
      </c>
      <c r="AX140" s="102">
        <f>'COGS-PRICE-MARGIN_CWS'!$D112</f>
        <v>225</v>
      </c>
      <c r="AY140" s="102">
        <f>'COGS-PRICE-MARGIN_CWS'!$D112</f>
        <v>225</v>
      </c>
      <c r="AZ140" s="102">
        <f>'COGS-PRICE-MARGIN_CWS'!$D112</f>
        <v>225</v>
      </c>
      <c r="BA140" s="102">
        <f>'COGS-PRICE-MARGIN_CWS'!$D112</f>
        <v>225</v>
      </c>
      <c r="BB140" s="102">
        <f>'COGS-PRICE-MARGIN_CWS'!$D133</f>
        <v>202.5</v>
      </c>
      <c r="BC140" s="102">
        <f>'COGS-PRICE-MARGIN_CWS'!$D133</f>
        <v>202.5</v>
      </c>
      <c r="BD140" s="102">
        <f>'COGS-PRICE-MARGIN_CWS'!$D133</f>
        <v>202.5</v>
      </c>
      <c r="BE140" s="102">
        <f>'COGS-PRICE-MARGIN_CWS'!$D133</f>
        <v>202.5</v>
      </c>
      <c r="BF140" s="102">
        <f>'COGS-PRICE-MARGIN_CWS'!$D133</f>
        <v>202.5</v>
      </c>
      <c r="BG140" s="102">
        <f>'COGS-PRICE-MARGIN_CWS'!$D133</f>
        <v>202.5</v>
      </c>
      <c r="BH140" s="102">
        <f>'COGS-PRICE-MARGIN_CWS'!$D133</f>
        <v>202.5</v>
      </c>
      <c r="BI140" s="102">
        <f>'COGS-PRICE-MARGIN_CWS'!$D133</f>
        <v>202.5</v>
      </c>
      <c r="BJ140" s="102">
        <f>'COGS-PRICE-MARGIN_CWS'!$D133</f>
        <v>202.5</v>
      </c>
      <c r="BK140" s="102">
        <f>'COGS-PRICE-MARGIN_CWS'!$D133</f>
        <v>202.5</v>
      </c>
      <c r="BL140" s="102">
        <f>'COGS-PRICE-MARGIN_CWS'!$D133</f>
        <v>202.5</v>
      </c>
      <c r="BM140" s="102">
        <f>'COGS-PRICE-MARGIN_CWS'!$D133</f>
        <v>202.5</v>
      </c>
    </row>
    <row r="141" spans="1:72" ht="14.25" customHeight="1" x14ac:dyDescent="0.15">
      <c r="A141" s="378" t="s">
        <v>654</v>
      </c>
      <c r="B141" s="378"/>
      <c r="C141" s="378"/>
      <c r="D141" s="378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300">
        <f t="shared" si="7"/>
        <v>0</v>
      </c>
      <c r="AP141" s="300">
        <f t="shared" si="7"/>
        <v>9005625</v>
      </c>
      <c r="AQ141" s="102">
        <f t="shared" si="7"/>
        <v>14634000</v>
      </c>
      <c r="AR141" s="102">
        <f t="shared" si="7"/>
        <v>16322625</v>
      </c>
      <c r="AS141" s="102">
        <f t="shared" si="7"/>
        <v>16323075</v>
      </c>
      <c r="AT141" s="102">
        <f t="shared" si="7"/>
        <v>18011700</v>
      </c>
      <c r="AU141" s="102">
        <f t="shared" si="7"/>
        <v>19700325</v>
      </c>
      <c r="AV141" s="102">
        <f t="shared" si="7"/>
        <v>16323075</v>
      </c>
      <c r="AW141" s="102">
        <f t="shared" si="7"/>
        <v>18011700</v>
      </c>
      <c r="AX141" s="102">
        <f t="shared" si="7"/>
        <v>14634225</v>
      </c>
      <c r="AY141" s="102">
        <f t="shared" si="7"/>
        <v>14634225</v>
      </c>
      <c r="AZ141" s="102">
        <f t="shared" si="7"/>
        <v>14634225</v>
      </c>
      <c r="BA141" s="102">
        <f t="shared" si="7"/>
        <v>9005850</v>
      </c>
      <c r="BB141" s="102">
        <f t="shared" si="7"/>
        <v>8111137.5</v>
      </c>
      <c r="BC141" s="102">
        <f t="shared" si="7"/>
        <v>13180320</v>
      </c>
      <c r="BD141" s="102">
        <f t="shared" si="7"/>
        <v>14701297.5</v>
      </c>
      <c r="BE141" s="102">
        <f t="shared" si="7"/>
        <v>14701702.5</v>
      </c>
      <c r="BF141" s="102">
        <f t="shared" si="7"/>
        <v>16222680</v>
      </c>
      <c r="BG141" s="102">
        <f t="shared" si="7"/>
        <v>17743455</v>
      </c>
      <c r="BH141" s="102">
        <f t="shared" si="7"/>
        <v>14701702.5</v>
      </c>
      <c r="BI141" s="102">
        <f t="shared" si="7"/>
        <v>16222680</v>
      </c>
      <c r="BJ141" s="102">
        <f t="shared" si="7"/>
        <v>13180522.5</v>
      </c>
      <c r="BK141" s="102">
        <f t="shared" si="7"/>
        <v>13180522.5</v>
      </c>
      <c r="BL141" s="102">
        <f t="shared" si="7"/>
        <v>13180522.5</v>
      </c>
      <c r="BM141" s="102">
        <f>BM140*BM139</f>
        <v>8111340</v>
      </c>
    </row>
    <row r="142" spans="1:72" s="37" customFormat="1" ht="14.25" customHeight="1" x14ac:dyDescent="0.15">
      <c r="A142" s="37" t="s">
        <v>356</v>
      </c>
      <c r="B142" s="298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805014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805014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805514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806113</v>
      </c>
      <c r="BN142" s="105">
        <f>SUM(F142:BM142)</f>
        <v>3221669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>
        <f>SUM(AP141:BA141)</f>
        <v>181240650</v>
      </c>
      <c r="BM143" s="90">
        <f>SUM(BB141:BM141)</f>
        <v>163237882.5</v>
      </c>
      <c r="BN143" s="105">
        <f>SUM(F143:BM143)</f>
        <v>344478532.5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F24" sqref="F24"/>
    </sheetView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1306020</v>
      </c>
      <c r="E4" s="9">
        <f>SUM(P14:AA14)</f>
        <v>5796000</v>
      </c>
      <c r="F4" s="9" t="e">
        <f>SUM(AB14:AM14)</f>
        <v>#VALUE!</v>
      </c>
      <c r="G4" s="9" t="e">
        <f>SUM(AN14:AY14)</f>
        <v>#VALUE!</v>
      </c>
      <c r="H4" s="9">
        <f>SUM(AZ14:BK14)</f>
        <v>139435862.5</v>
      </c>
      <c r="I4" s="9" t="e">
        <f>SUM(E4:H4)</f>
        <v>#VALUE!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288000</v>
      </c>
      <c r="G6" s="66" t="e">
        <f>F9</f>
        <v>#VALUE!</v>
      </c>
      <c r="H6" s="66" t="e">
        <f>G9</f>
        <v>#VALUE!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1306020</v>
      </c>
      <c r="E7" s="9">
        <f>SUM(P17:AA17)</f>
        <v>5796000</v>
      </c>
      <c r="F7" s="9" t="e">
        <f>SUM(AB17:AM17)</f>
        <v>#VALUE!</v>
      </c>
      <c r="G7" s="9" t="e">
        <f>SUM(AN17:AY17)</f>
        <v>#VALUE!</v>
      </c>
      <c r="H7" s="9">
        <f>SUM(AZ17:BK17)</f>
        <v>139435862.5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1226400</v>
      </c>
      <c r="E8" s="9">
        <f>SUM(P18:AA18)</f>
        <v>5587620</v>
      </c>
      <c r="F8" s="9" t="e">
        <f>SUM(AB18:AM18)</f>
        <v>#VALUE!</v>
      </c>
      <c r="G8" s="9" t="e">
        <f>SUM(AN18:AY18)</f>
        <v>#VALUE!</v>
      </c>
      <c r="H8" s="9" t="e">
        <f>SUM(AZ18:BK18)</f>
        <v>#VALUE!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79620</v>
      </c>
      <c r="E9" s="66">
        <f>E6+E7-E8</f>
        <v>288000</v>
      </c>
      <c r="F9" s="66" t="e">
        <f>F6+F7-F8</f>
        <v>#VALUE!</v>
      </c>
      <c r="G9" s="66" t="e">
        <f>G6+G7-G8</f>
        <v>#VALUE!</v>
      </c>
      <c r="H9" s="66" t="e">
        <f>H6+H7-H8</f>
        <v>#VALUE!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79620</v>
      </c>
      <c r="E10" s="140">
        <f>E7-E8</f>
        <v>208380</v>
      </c>
      <c r="F10" s="140" t="e">
        <f>F7-F8</f>
        <v>#VALUE!</v>
      </c>
      <c r="G10" s="140" t="e">
        <f>G7-G8</f>
        <v>#VALUE!</v>
      </c>
      <c r="H10" s="140" t="e">
        <f>H7-H8</f>
        <v>#VALUE!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2" t="s">
        <v>35</v>
      </c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 t="s">
        <v>36</v>
      </c>
      <c r="Q11" s="372"/>
      <c r="R11" s="372"/>
      <c r="S11" s="372"/>
      <c r="T11" s="372"/>
      <c r="U11" s="372"/>
      <c r="V11" s="372"/>
      <c r="W11" s="372"/>
      <c r="X11" s="372"/>
      <c r="Y11" s="372"/>
      <c r="Z11" s="372"/>
      <c r="AA11" s="372"/>
      <c r="AB11" s="372" t="s">
        <v>37</v>
      </c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 t="s">
        <v>38</v>
      </c>
      <c r="AO11" s="372"/>
      <c r="AP11" s="372"/>
      <c r="AQ11" s="372"/>
      <c r="AR11" s="372"/>
      <c r="AS11" s="372"/>
      <c r="AT11" s="372"/>
      <c r="AU11" s="372"/>
      <c r="AV11" s="372"/>
      <c r="AW11" s="372"/>
      <c r="AX11" s="372"/>
      <c r="AY11" s="372"/>
      <c r="AZ11" s="372" t="s">
        <v>39</v>
      </c>
      <c r="BA11" s="372"/>
      <c r="BB11" s="372"/>
      <c r="BC11" s="372"/>
      <c r="BD11" s="372"/>
      <c r="BE11" s="372"/>
      <c r="BF11" s="372"/>
      <c r="BG11" s="372"/>
      <c r="BH11" s="372"/>
      <c r="BI11" s="372"/>
      <c r="BJ11" s="372"/>
      <c r="BK11" s="37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288000</v>
      </c>
      <c r="Q14" s="9">
        <f>'REV-REVCALC_CWS'!P90</f>
        <v>468000</v>
      </c>
      <c r="R14" s="9">
        <f>'REV-REVCALC_CWS'!Q90</f>
        <v>522000</v>
      </c>
      <c r="S14" s="9">
        <f>'REV-REVCALC_CWS'!R90</f>
        <v>522000</v>
      </c>
      <c r="T14" s="9">
        <f>'REV-REVCALC_CWS'!S90</f>
        <v>576000</v>
      </c>
      <c r="U14" s="9">
        <f>'REV-REVCALC_CWS'!T90</f>
        <v>630000</v>
      </c>
      <c r="V14" s="9">
        <f>'REV-REVCALC_CWS'!U90</f>
        <v>522000</v>
      </c>
      <c r="W14" s="9">
        <f>'REV-REVCALC_CWS'!V90</f>
        <v>576000</v>
      </c>
      <c r="X14" s="9">
        <f>'REV-REVCALC_CWS'!W90</f>
        <v>468000</v>
      </c>
      <c r="Y14" s="9">
        <f>'REV-REVCALC_CWS'!X90</f>
        <v>468000</v>
      </c>
      <c r="Z14" s="9">
        <f>'REV-REVCALC_CWS'!Y90</f>
        <v>468000</v>
      </c>
      <c r="AA14" s="9">
        <f>'REV-REVCALC_CWS'!Z90</f>
        <v>288000</v>
      </c>
      <c r="AB14" s="9" t="e">
        <f>'REV-REVCALC_CWS'!AA90</f>
        <v>#VALUE!</v>
      </c>
      <c r="AC14" s="9" t="e">
        <f>'REV-REVCALC_CWS'!AB90</f>
        <v>#VALUE!</v>
      </c>
      <c r="AD14" s="9" t="e">
        <f>'REV-REVCALC_CWS'!AC90</f>
        <v>#VALUE!</v>
      </c>
      <c r="AE14" s="9" t="e">
        <f>'REV-REVCALC_CWS'!AD90</f>
        <v>#VALUE!</v>
      </c>
      <c r="AF14" s="9" t="e">
        <f>'REV-REVCALC_CWS'!AE90</f>
        <v>#VALUE!</v>
      </c>
      <c r="AG14" s="9" t="e">
        <f>'REV-REVCALC_CWS'!AF90</f>
        <v>#VALUE!</v>
      </c>
      <c r="AH14" s="9" t="e">
        <f>'REV-REVCALC_CWS'!AG90</f>
        <v>#VALUE!</v>
      </c>
      <c r="AI14" s="9" t="e">
        <f>'REV-REVCALC_CWS'!AH90</f>
        <v>#VALUE!</v>
      </c>
      <c r="AJ14" s="9" t="e">
        <f>'REV-REVCALC_CWS'!AI90</f>
        <v>#VALUE!</v>
      </c>
      <c r="AK14" s="9" t="e">
        <f>'REV-REVCALC_CWS'!AJ90</f>
        <v>#VALUE!</v>
      </c>
      <c r="AL14" s="9" t="e">
        <f>'REV-REVCALC_CWS'!AK90</f>
        <v>#VALUE!</v>
      </c>
      <c r="AM14" s="9" t="e">
        <f>'REV-REVCALC_CWS'!AL90</f>
        <v>#VALUE!</v>
      </c>
      <c r="AN14" s="9" t="e">
        <f>'REV-REVCALC_CWS'!AM90</f>
        <v>#VALUE!</v>
      </c>
      <c r="AO14" s="9" t="e">
        <f>'REV-REVCALC_CWS'!AN90</f>
        <v>#VALUE!</v>
      </c>
      <c r="AP14" s="9" t="e">
        <f>'REV-REVCALC_CWS'!AO90</f>
        <v>#VALUE!</v>
      </c>
      <c r="AQ14" s="9" t="e">
        <f>'REV-REVCALC_CWS'!AP90</f>
        <v>#VALUE!</v>
      </c>
      <c r="AR14" s="9" t="e">
        <f>'REV-REVCALC_CWS'!AQ90</f>
        <v>#VALUE!</v>
      </c>
      <c r="AS14" s="9" t="e">
        <f>'REV-REVCALC_CWS'!AR90</f>
        <v>#VALUE!</v>
      </c>
      <c r="AT14" s="9" t="e">
        <f>'REV-REVCALC_CWS'!AS90</f>
        <v>#VALUE!</v>
      </c>
      <c r="AU14" s="9" t="e">
        <f>'REV-REVCALC_CWS'!AT90</f>
        <v>#VALUE!</v>
      </c>
      <c r="AV14" s="9" t="e">
        <f>'REV-REVCALC_CWS'!AU90</f>
        <v>#VALUE!</v>
      </c>
      <c r="AW14" s="9" t="e">
        <f>'REV-REVCALC_CWS'!AV90</f>
        <v>#VALUE!</v>
      </c>
      <c r="AX14" s="9" t="e">
        <f>'REV-REVCALC_CWS'!AW90</f>
        <v>#VALUE!</v>
      </c>
      <c r="AY14" s="9" t="e">
        <f>'REV-REVCALC_CWS'!AX90</f>
        <v>#VALUE!</v>
      </c>
      <c r="AZ14" s="9">
        <f>'REV-REVCALC_CWS'!AY90</f>
        <v>6930047.5</v>
      </c>
      <c r="BA14" s="9">
        <f>'REV-REVCALC_CWS'!AZ90</f>
        <v>11257000</v>
      </c>
      <c r="BB14" s="9">
        <f>'REV-REVCALC_CWS'!BA90</f>
        <v>12555127.5</v>
      </c>
      <c r="BC14" s="9">
        <f>'REV-REVCALC_CWS'!BB90</f>
        <v>12555637.5</v>
      </c>
      <c r="BD14" s="9">
        <f>'REV-REVCALC_CWS'!BC90</f>
        <v>13860640</v>
      </c>
      <c r="BE14" s="9">
        <f>'REV-REVCALC_CWS'!BD90</f>
        <v>15158925</v>
      </c>
      <c r="BF14" s="9">
        <f>'REV-REVCALC_CWS'!BE90</f>
        <v>12555637.5</v>
      </c>
      <c r="BG14" s="9">
        <f>'REV-REVCALC_CWS'!BF90</f>
        <v>13860640</v>
      </c>
      <c r="BH14" s="9">
        <f>'REV-REVCALC_CWS'!BG90</f>
        <v>11257307.5</v>
      </c>
      <c r="BI14" s="9">
        <f>'REV-REVCALC_CWS'!BH90</f>
        <v>11257307.5</v>
      </c>
      <c r="BJ14" s="9">
        <f>'REV-REVCALC_CWS'!BI90</f>
        <v>11257307.5</v>
      </c>
      <c r="BK14" s="9">
        <f>'REV-REVCALC_CWS'!BJ90</f>
        <v>6930285</v>
      </c>
      <c r="BL14" s="38" t="e">
        <f>SUM(C14:BK14)</f>
        <v>#VALUE!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288000</v>
      </c>
      <c r="R16" s="66">
        <f t="shared" si="0"/>
        <v>468000</v>
      </c>
      <c r="S16" s="66">
        <f t="shared" si="0"/>
        <v>522000</v>
      </c>
      <c r="T16" s="66">
        <f t="shared" si="0"/>
        <v>522000</v>
      </c>
      <c r="U16" s="66">
        <f t="shared" si="0"/>
        <v>576000</v>
      </c>
      <c r="V16" s="66">
        <f t="shared" si="0"/>
        <v>630000</v>
      </c>
      <c r="W16" s="66">
        <f t="shared" si="0"/>
        <v>522000</v>
      </c>
      <c r="X16" s="66">
        <f t="shared" si="0"/>
        <v>576000</v>
      </c>
      <c r="Y16" s="66">
        <f t="shared" si="0"/>
        <v>468000</v>
      </c>
      <c r="Z16" s="66">
        <f t="shared" si="0"/>
        <v>468000</v>
      </c>
      <c r="AA16" s="66">
        <f t="shared" si="0"/>
        <v>468000</v>
      </c>
      <c r="AB16" s="66">
        <f t="shared" si="0"/>
        <v>288000</v>
      </c>
      <c r="AC16" s="66" t="e">
        <f t="shared" si="0"/>
        <v>#VALUE!</v>
      </c>
      <c r="AD16" s="66" t="e">
        <f t="shared" si="0"/>
        <v>#VALUE!</v>
      </c>
      <c r="AE16" s="66" t="e">
        <f t="shared" si="0"/>
        <v>#VALUE!</v>
      </c>
      <c r="AF16" s="66" t="e">
        <f t="shared" si="0"/>
        <v>#VALUE!</v>
      </c>
      <c r="AG16" s="66" t="e">
        <f t="shared" si="0"/>
        <v>#VALUE!</v>
      </c>
      <c r="AH16" s="66" t="e">
        <f t="shared" si="0"/>
        <v>#VALUE!</v>
      </c>
      <c r="AI16" s="66" t="e">
        <f t="shared" si="0"/>
        <v>#VALUE!</v>
      </c>
      <c r="AJ16" s="66" t="e">
        <f t="shared" ref="AJ16:BK16" si="1">AI19</f>
        <v>#VALUE!</v>
      </c>
      <c r="AK16" s="66" t="e">
        <f t="shared" si="1"/>
        <v>#VALUE!</v>
      </c>
      <c r="AL16" s="66" t="e">
        <f t="shared" si="1"/>
        <v>#VALUE!</v>
      </c>
      <c r="AM16" s="66" t="e">
        <f t="shared" si="1"/>
        <v>#VALUE!</v>
      </c>
      <c r="AN16" s="66" t="e">
        <f t="shared" si="1"/>
        <v>#VALUE!</v>
      </c>
      <c r="AO16" s="66" t="e">
        <f t="shared" si="1"/>
        <v>#VALUE!</v>
      </c>
      <c r="AP16" s="66" t="e">
        <f t="shared" si="1"/>
        <v>#VALUE!</v>
      </c>
      <c r="AQ16" s="66" t="e">
        <f t="shared" si="1"/>
        <v>#VALUE!</v>
      </c>
      <c r="AR16" s="66" t="e">
        <f t="shared" si="1"/>
        <v>#VALUE!</v>
      </c>
      <c r="AS16" s="66" t="e">
        <f t="shared" si="1"/>
        <v>#VALUE!</v>
      </c>
      <c r="AT16" s="66" t="e">
        <f t="shared" si="1"/>
        <v>#VALUE!</v>
      </c>
      <c r="AU16" s="66" t="e">
        <f t="shared" si="1"/>
        <v>#VALUE!</v>
      </c>
      <c r="AV16" s="66" t="e">
        <f t="shared" si="1"/>
        <v>#VALUE!</v>
      </c>
      <c r="AW16" s="66" t="e">
        <f t="shared" si="1"/>
        <v>#VALUE!</v>
      </c>
      <c r="AX16" s="66" t="e">
        <f t="shared" si="1"/>
        <v>#VALUE!</v>
      </c>
      <c r="AY16" s="66" t="e">
        <f t="shared" si="1"/>
        <v>#VALUE!</v>
      </c>
      <c r="AZ16" s="66" t="e">
        <f t="shared" si="1"/>
        <v>#VALUE!</v>
      </c>
      <c r="BA16" s="66" t="e">
        <f t="shared" si="1"/>
        <v>#VALUE!</v>
      </c>
      <c r="BB16" s="66" t="e">
        <f t="shared" si="1"/>
        <v>#VALUE!</v>
      </c>
      <c r="BC16" s="66" t="e">
        <f t="shared" si="1"/>
        <v>#VALUE!</v>
      </c>
      <c r="BD16" s="66" t="e">
        <f t="shared" si="1"/>
        <v>#VALUE!</v>
      </c>
      <c r="BE16" s="66" t="e">
        <f t="shared" si="1"/>
        <v>#VALUE!</v>
      </c>
      <c r="BF16" s="66" t="e">
        <f t="shared" si="1"/>
        <v>#VALUE!</v>
      </c>
      <c r="BG16" s="66" t="e">
        <f t="shared" si="1"/>
        <v>#VALUE!</v>
      </c>
      <c r="BH16" s="66" t="e">
        <f t="shared" si="1"/>
        <v>#VALUE!</v>
      </c>
      <c r="BI16" s="66" t="e">
        <f t="shared" si="1"/>
        <v>#VALUE!</v>
      </c>
      <c r="BJ16" s="66" t="e">
        <f t="shared" si="1"/>
        <v>#VALUE!</v>
      </c>
      <c r="BK16" s="66" t="e">
        <f t="shared" si="1"/>
        <v>#VALUE!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288000</v>
      </c>
      <c r="Q17" s="140">
        <f t="shared" si="2"/>
        <v>468000</v>
      </c>
      <c r="R17" s="140">
        <f t="shared" si="2"/>
        <v>522000</v>
      </c>
      <c r="S17" s="140">
        <f t="shared" si="2"/>
        <v>522000</v>
      </c>
      <c r="T17" s="140">
        <f t="shared" si="2"/>
        <v>576000</v>
      </c>
      <c r="U17" s="140">
        <f t="shared" si="2"/>
        <v>630000</v>
      </c>
      <c r="V17" s="140">
        <f t="shared" si="2"/>
        <v>522000</v>
      </c>
      <c r="W17" s="140">
        <f t="shared" si="2"/>
        <v>576000</v>
      </c>
      <c r="X17" s="140">
        <f t="shared" si="2"/>
        <v>468000</v>
      </c>
      <c r="Y17" s="140">
        <f t="shared" si="2"/>
        <v>468000</v>
      </c>
      <c r="Z17" s="140">
        <f t="shared" si="2"/>
        <v>468000</v>
      </c>
      <c r="AA17" s="140">
        <f t="shared" si="2"/>
        <v>288000</v>
      </c>
      <c r="AB17" s="140" t="e">
        <f t="shared" si="2"/>
        <v>#VALUE!</v>
      </c>
      <c r="AC17" s="140" t="e">
        <f t="shared" si="2"/>
        <v>#VALUE!</v>
      </c>
      <c r="AD17" s="140" t="e">
        <f t="shared" si="2"/>
        <v>#VALUE!</v>
      </c>
      <c r="AE17" s="140" t="e">
        <f t="shared" si="2"/>
        <v>#VALUE!</v>
      </c>
      <c r="AF17" s="140" t="e">
        <f t="shared" si="2"/>
        <v>#VALUE!</v>
      </c>
      <c r="AG17" s="140" t="e">
        <f t="shared" si="2"/>
        <v>#VALUE!</v>
      </c>
      <c r="AH17" s="140" t="e">
        <f t="shared" si="2"/>
        <v>#VALUE!</v>
      </c>
      <c r="AI17" s="140" t="e">
        <f t="shared" ref="AI17:BK17" si="3">AI14</f>
        <v>#VALUE!</v>
      </c>
      <c r="AJ17" s="140" t="e">
        <f t="shared" si="3"/>
        <v>#VALUE!</v>
      </c>
      <c r="AK17" s="140" t="e">
        <f t="shared" si="3"/>
        <v>#VALUE!</v>
      </c>
      <c r="AL17" s="140" t="e">
        <f t="shared" si="3"/>
        <v>#VALUE!</v>
      </c>
      <c r="AM17" s="140" t="e">
        <f t="shared" si="3"/>
        <v>#VALUE!</v>
      </c>
      <c r="AN17" s="140" t="e">
        <f t="shared" si="3"/>
        <v>#VALUE!</v>
      </c>
      <c r="AO17" s="140" t="e">
        <f t="shared" si="3"/>
        <v>#VALUE!</v>
      </c>
      <c r="AP17" s="140" t="e">
        <f t="shared" si="3"/>
        <v>#VALUE!</v>
      </c>
      <c r="AQ17" s="140" t="e">
        <f t="shared" si="3"/>
        <v>#VALUE!</v>
      </c>
      <c r="AR17" s="140" t="e">
        <f t="shared" si="3"/>
        <v>#VALUE!</v>
      </c>
      <c r="AS17" s="140" t="e">
        <f t="shared" si="3"/>
        <v>#VALUE!</v>
      </c>
      <c r="AT17" s="140" t="e">
        <f t="shared" si="3"/>
        <v>#VALUE!</v>
      </c>
      <c r="AU17" s="140" t="e">
        <f t="shared" si="3"/>
        <v>#VALUE!</v>
      </c>
      <c r="AV17" s="140" t="e">
        <f t="shared" si="3"/>
        <v>#VALUE!</v>
      </c>
      <c r="AW17" s="140" t="e">
        <f t="shared" si="3"/>
        <v>#VALUE!</v>
      </c>
      <c r="AX17" s="140" t="e">
        <f t="shared" si="3"/>
        <v>#VALUE!</v>
      </c>
      <c r="AY17" s="140" t="e">
        <f t="shared" si="3"/>
        <v>#VALUE!</v>
      </c>
      <c r="AZ17" s="140">
        <f t="shared" si="3"/>
        <v>6930047.5</v>
      </c>
      <c r="BA17" s="140">
        <f t="shared" si="3"/>
        <v>11257000</v>
      </c>
      <c r="BB17" s="140">
        <f t="shared" si="3"/>
        <v>12555127.5</v>
      </c>
      <c r="BC17" s="140">
        <f t="shared" si="3"/>
        <v>12555637.5</v>
      </c>
      <c r="BD17" s="140">
        <f t="shared" si="3"/>
        <v>13860640</v>
      </c>
      <c r="BE17" s="140">
        <f t="shared" si="3"/>
        <v>15158925</v>
      </c>
      <c r="BF17" s="140">
        <f t="shared" si="3"/>
        <v>12555637.5</v>
      </c>
      <c r="BG17" s="140">
        <f t="shared" si="3"/>
        <v>13860640</v>
      </c>
      <c r="BH17" s="140">
        <f t="shared" si="3"/>
        <v>11257307.5</v>
      </c>
      <c r="BI17" s="140">
        <f t="shared" si="3"/>
        <v>11257307.5</v>
      </c>
      <c r="BJ17" s="140">
        <f t="shared" si="3"/>
        <v>11257307.5</v>
      </c>
      <c r="BK17" s="140">
        <f t="shared" si="3"/>
        <v>6930285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288000</v>
      </c>
      <c r="R18" s="140">
        <f t="shared" si="4"/>
        <v>468000</v>
      </c>
      <c r="S18" s="140">
        <f t="shared" si="4"/>
        <v>522000</v>
      </c>
      <c r="T18" s="140">
        <f t="shared" si="4"/>
        <v>522000</v>
      </c>
      <c r="U18" s="140">
        <f t="shared" si="4"/>
        <v>576000</v>
      </c>
      <c r="V18" s="140">
        <f t="shared" si="4"/>
        <v>630000</v>
      </c>
      <c r="W18" s="140">
        <f t="shared" si="4"/>
        <v>522000</v>
      </c>
      <c r="X18" s="140">
        <f t="shared" si="4"/>
        <v>576000</v>
      </c>
      <c r="Y18" s="140">
        <f t="shared" si="4"/>
        <v>468000</v>
      </c>
      <c r="Z18" s="140">
        <f t="shared" si="4"/>
        <v>468000</v>
      </c>
      <c r="AA18" s="140">
        <f t="shared" si="4"/>
        <v>468000</v>
      </c>
      <c r="AB18" s="140">
        <f t="shared" si="4"/>
        <v>288000</v>
      </c>
      <c r="AC18" s="140" t="e">
        <f t="shared" si="4"/>
        <v>#VALUE!</v>
      </c>
      <c r="AD18" s="140" t="e">
        <f t="shared" si="4"/>
        <v>#VALUE!</v>
      </c>
      <c r="AE18" s="140" t="e">
        <f t="shared" si="4"/>
        <v>#VALUE!</v>
      </c>
      <c r="AF18" s="140" t="e">
        <f t="shared" si="4"/>
        <v>#VALUE!</v>
      </c>
      <c r="AG18" s="140" t="e">
        <f t="shared" si="4"/>
        <v>#VALUE!</v>
      </c>
      <c r="AH18" s="140" t="e">
        <f t="shared" si="4"/>
        <v>#VALUE!</v>
      </c>
      <c r="AI18" s="140" t="e">
        <f t="shared" si="4"/>
        <v>#VALUE!</v>
      </c>
      <c r="AJ18" s="140" t="e">
        <f t="shared" ref="AJ18:BK18" si="5">AI17</f>
        <v>#VALUE!</v>
      </c>
      <c r="AK18" s="140" t="e">
        <f t="shared" si="5"/>
        <v>#VALUE!</v>
      </c>
      <c r="AL18" s="140" t="e">
        <f t="shared" si="5"/>
        <v>#VALUE!</v>
      </c>
      <c r="AM18" s="140" t="e">
        <f t="shared" si="5"/>
        <v>#VALUE!</v>
      </c>
      <c r="AN18" s="140" t="e">
        <f t="shared" si="5"/>
        <v>#VALUE!</v>
      </c>
      <c r="AO18" s="140" t="e">
        <f t="shared" si="5"/>
        <v>#VALUE!</v>
      </c>
      <c r="AP18" s="140" t="e">
        <f t="shared" si="5"/>
        <v>#VALUE!</v>
      </c>
      <c r="AQ18" s="140" t="e">
        <f t="shared" si="5"/>
        <v>#VALUE!</v>
      </c>
      <c r="AR18" s="140" t="e">
        <f t="shared" si="5"/>
        <v>#VALUE!</v>
      </c>
      <c r="AS18" s="140" t="e">
        <f t="shared" si="5"/>
        <v>#VALUE!</v>
      </c>
      <c r="AT18" s="140" t="e">
        <f t="shared" si="5"/>
        <v>#VALUE!</v>
      </c>
      <c r="AU18" s="140" t="e">
        <f t="shared" si="5"/>
        <v>#VALUE!</v>
      </c>
      <c r="AV18" s="140" t="e">
        <f t="shared" si="5"/>
        <v>#VALUE!</v>
      </c>
      <c r="AW18" s="140" t="e">
        <f t="shared" si="5"/>
        <v>#VALUE!</v>
      </c>
      <c r="AX18" s="140" t="e">
        <f t="shared" si="5"/>
        <v>#VALUE!</v>
      </c>
      <c r="AY18" s="140" t="e">
        <f t="shared" si="5"/>
        <v>#VALUE!</v>
      </c>
      <c r="AZ18" s="140" t="e">
        <f t="shared" si="5"/>
        <v>#VALUE!</v>
      </c>
      <c r="BA18" s="140">
        <f t="shared" si="5"/>
        <v>6930047.5</v>
      </c>
      <c r="BB18" s="140">
        <f t="shared" si="5"/>
        <v>11257000</v>
      </c>
      <c r="BC18" s="140">
        <f t="shared" si="5"/>
        <v>12555127.5</v>
      </c>
      <c r="BD18" s="140">
        <f t="shared" si="5"/>
        <v>12555637.5</v>
      </c>
      <c r="BE18" s="140">
        <f t="shared" si="5"/>
        <v>13860640</v>
      </c>
      <c r="BF18" s="140">
        <f t="shared" si="5"/>
        <v>15158925</v>
      </c>
      <c r="BG18" s="140">
        <f t="shared" si="5"/>
        <v>12555637.5</v>
      </c>
      <c r="BH18" s="140">
        <f t="shared" si="5"/>
        <v>13860640</v>
      </c>
      <c r="BI18" s="140">
        <f t="shared" si="5"/>
        <v>11257307.5</v>
      </c>
      <c r="BJ18" s="140">
        <f t="shared" si="5"/>
        <v>11257307.5</v>
      </c>
      <c r="BK18" s="140">
        <f t="shared" si="5"/>
        <v>11257307.5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288000</v>
      </c>
      <c r="Q19" s="66">
        <f t="shared" si="6"/>
        <v>468000</v>
      </c>
      <c r="R19" s="66">
        <f t="shared" si="6"/>
        <v>522000</v>
      </c>
      <c r="S19" s="66">
        <f t="shared" si="6"/>
        <v>522000</v>
      </c>
      <c r="T19" s="66">
        <f t="shared" si="6"/>
        <v>576000</v>
      </c>
      <c r="U19" s="66">
        <f t="shared" si="6"/>
        <v>630000</v>
      </c>
      <c r="V19" s="66">
        <f t="shared" si="6"/>
        <v>522000</v>
      </c>
      <c r="W19" s="66">
        <f t="shared" si="6"/>
        <v>576000</v>
      </c>
      <c r="X19" s="66">
        <f t="shared" si="6"/>
        <v>468000</v>
      </c>
      <c r="Y19" s="66">
        <f t="shared" si="6"/>
        <v>468000</v>
      </c>
      <c r="Z19" s="66">
        <f t="shared" si="6"/>
        <v>468000</v>
      </c>
      <c r="AA19" s="66">
        <f t="shared" si="6"/>
        <v>288000</v>
      </c>
      <c r="AB19" s="66" t="e">
        <f t="shared" si="6"/>
        <v>#VALUE!</v>
      </c>
      <c r="AC19" s="66" t="e">
        <f t="shared" si="6"/>
        <v>#VALUE!</v>
      </c>
      <c r="AD19" s="66" t="e">
        <f t="shared" si="6"/>
        <v>#VALUE!</v>
      </c>
      <c r="AE19" s="66" t="e">
        <f t="shared" si="6"/>
        <v>#VALUE!</v>
      </c>
      <c r="AF19" s="66" t="e">
        <f t="shared" si="6"/>
        <v>#VALUE!</v>
      </c>
      <c r="AG19" s="66" t="e">
        <f t="shared" si="6"/>
        <v>#VALUE!</v>
      </c>
      <c r="AH19" s="66" t="e">
        <f t="shared" si="6"/>
        <v>#VALUE!</v>
      </c>
      <c r="AI19" s="66" t="e">
        <f t="shared" ref="AI19:BK19" si="7">AI16+AI17-AI18</f>
        <v>#VALUE!</v>
      </c>
      <c r="AJ19" s="66" t="e">
        <f t="shared" si="7"/>
        <v>#VALUE!</v>
      </c>
      <c r="AK19" s="66" t="e">
        <f t="shared" si="7"/>
        <v>#VALUE!</v>
      </c>
      <c r="AL19" s="66" t="e">
        <f t="shared" si="7"/>
        <v>#VALUE!</v>
      </c>
      <c r="AM19" s="66" t="e">
        <f t="shared" si="7"/>
        <v>#VALUE!</v>
      </c>
      <c r="AN19" s="66" t="e">
        <f t="shared" si="7"/>
        <v>#VALUE!</v>
      </c>
      <c r="AO19" s="66" t="e">
        <f t="shared" si="7"/>
        <v>#VALUE!</v>
      </c>
      <c r="AP19" s="66" t="e">
        <f t="shared" si="7"/>
        <v>#VALUE!</v>
      </c>
      <c r="AQ19" s="66" t="e">
        <f t="shared" si="7"/>
        <v>#VALUE!</v>
      </c>
      <c r="AR19" s="66" t="e">
        <f t="shared" si="7"/>
        <v>#VALUE!</v>
      </c>
      <c r="AS19" s="66" t="e">
        <f t="shared" si="7"/>
        <v>#VALUE!</v>
      </c>
      <c r="AT19" s="66" t="e">
        <f t="shared" si="7"/>
        <v>#VALUE!</v>
      </c>
      <c r="AU19" s="66" t="e">
        <f t="shared" si="7"/>
        <v>#VALUE!</v>
      </c>
      <c r="AV19" s="66" t="e">
        <f t="shared" si="7"/>
        <v>#VALUE!</v>
      </c>
      <c r="AW19" s="66" t="e">
        <f t="shared" si="7"/>
        <v>#VALUE!</v>
      </c>
      <c r="AX19" s="66" t="e">
        <f t="shared" si="7"/>
        <v>#VALUE!</v>
      </c>
      <c r="AY19" s="66" t="e">
        <f t="shared" si="7"/>
        <v>#VALUE!</v>
      </c>
      <c r="AZ19" s="66" t="e">
        <f t="shared" si="7"/>
        <v>#VALUE!</v>
      </c>
      <c r="BA19" s="66" t="e">
        <f t="shared" si="7"/>
        <v>#VALUE!</v>
      </c>
      <c r="BB19" s="66" t="e">
        <f t="shared" si="7"/>
        <v>#VALUE!</v>
      </c>
      <c r="BC19" s="66" t="e">
        <f t="shared" si="7"/>
        <v>#VALUE!</v>
      </c>
      <c r="BD19" s="66" t="e">
        <f t="shared" si="7"/>
        <v>#VALUE!</v>
      </c>
      <c r="BE19" s="66" t="e">
        <f t="shared" si="7"/>
        <v>#VALUE!</v>
      </c>
      <c r="BF19" s="66" t="e">
        <f t="shared" si="7"/>
        <v>#VALUE!</v>
      </c>
      <c r="BG19" s="66" t="e">
        <f t="shared" si="7"/>
        <v>#VALUE!</v>
      </c>
      <c r="BH19" s="66" t="e">
        <f t="shared" si="7"/>
        <v>#VALUE!</v>
      </c>
      <c r="BI19" s="66" t="e">
        <f t="shared" si="7"/>
        <v>#VALUE!</v>
      </c>
      <c r="BJ19" s="66" t="e">
        <f t="shared" si="7"/>
        <v>#VALUE!</v>
      </c>
      <c r="BK19" s="66" t="e">
        <f t="shared" si="7"/>
        <v>#VALUE!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208380</v>
      </c>
      <c r="Q20" s="140">
        <f t="shared" si="8"/>
        <v>180000</v>
      </c>
      <c r="R20" s="140">
        <f t="shared" si="8"/>
        <v>54000</v>
      </c>
      <c r="S20" s="140">
        <f t="shared" si="8"/>
        <v>0</v>
      </c>
      <c r="T20" s="140">
        <f t="shared" si="8"/>
        <v>54000</v>
      </c>
      <c r="U20" s="140">
        <f t="shared" si="8"/>
        <v>54000</v>
      </c>
      <c r="V20" s="140">
        <f t="shared" si="8"/>
        <v>-108000</v>
      </c>
      <c r="W20" s="140">
        <f t="shared" si="8"/>
        <v>54000</v>
      </c>
      <c r="X20" s="140">
        <f t="shared" si="8"/>
        <v>-108000</v>
      </c>
      <c r="Y20" s="140">
        <f t="shared" si="8"/>
        <v>0</v>
      </c>
      <c r="Z20" s="140">
        <f t="shared" si="8"/>
        <v>0</v>
      </c>
      <c r="AA20" s="140">
        <f t="shared" si="8"/>
        <v>-180000</v>
      </c>
      <c r="AB20" s="140" t="e">
        <f t="shared" si="8"/>
        <v>#VALUE!</v>
      </c>
      <c r="AC20" s="140" t="e">
        <f t="shared" si="8"/>
        <v>#VALUE!</v>
      </c>
      <c r="AD20" s="140" t="e">
        <f t="shared" si="8"/>
        <v>#VALUE!</v>
      </c>
      <c r="AE20" s="140" t="e">
        <f t="shared" si="8"/>
        <v>#VALUE!</v>
      </c>
      <c r="AF20" s="140" t="e">
        <f t="shared" si="8"/>
        <v>#VALUE!</v>
      </c>
      <c r="AG20" s="140" t="e">
        <f t="shared" si="8"/>
        <v>#VALUE!</v>
      </c>
      <c r="AH20" s="140" t="e">
        <f t="shared" si="8"/>
        <v>#VALUE!</v>
      </c>
      <c r="AI20" s="140" t="e">
        <f t="shared" si="8"/>
        <v>#VALUE!</v>
      </c>
      <c r="AJ20" s="140" t="e">
        <f t="shared" ref="AJ20:BK20" si="9">AJ17-AJ18</f>
        <v>#VALUE!</v>
      </c>
      <c r="AK20" s="140" t="e">
        <f t="shared" si="9"/>
        <v>#VALUE!</v>
      </c>
      <c r="AL20" s="140" t="e">
        <f t="shared" si="9"/>
        <v>#VALUE!</v>
      </c>
      <c r="AM20" s="140" t="e">
        <f t="shared" si="9"/>
        <v>#VALUE!</v>
      </c>
      <c r="AN20" s="140" t="e">
        <f t="shared" si="9"/>
        <v>#VALUE!</v>
      </c>
      <c r="AO20" s="140" t="e">
        <f t="shared" si="9"/>
        <v>#VALUE!</v>
      </c>
      <c r="AP20" s="140" t="e">
        <f t="shared" si="9"/>
        <v>#VALUE!</v>
      </c>
      <c r="AQ20" s="140" t="e">
        <f t="shared" si="9"/>
        <v>#VALUE!</v>
      </c>
      <c r="AR20" s="140" t="e">
        <f t="shared" si="9"/>
        <v>#VALUE!</v>
      </c>
      <c r="AS20" s="140" t="e">
        <f t="shared" si="9"/>
        <v>#VALUE!</v>
      </c>
      <c r="AT20" s="140" t="e">
        <f t="shared" si="9"/>
        <v>#VALUE!</v>
      </c>
      <c r="AU20" s="140" t="e">
        <f t="shared" si="9"/>
        <v>#VALUE!</v>
      </c>
      <c r="AV20" s="140" t="e">
        <f t="shared" si="9"/>
        <v>#VALUE!</v>
      </c>
      <c r="AW20" s="140" t="e">
        <f t="shared" si="9"/>
        <v>#VALUE!</v>
      </c>
      <c r="AX20" s="140" t="e">
        <f t="shared" si="9"/>
        <v>#VALUE!</v>
      </c>
      <c r="AY20" s="140" t="e">
        <f t="shared" si="9"/>
        <v>#VALUE!</v>
      </c>
      <c r="AZ20" s="140" t="e">
        <f t="shared" si="9"/>
        <v>#VALUE!</v>
      </c>
      <c r="BA20" s="140">
        <f t="shared" si="9"/>
        <v>4326952.5</v>
      </c>
      <c r="BB20" s="140">
        <f t="shared" si="9"/>
        <v>1298127.5</v>
      </c>
      <c r="BC20" s="140">
        <f t="shared" si="9"/>
        <v>510</v>
      </c>
      <c r="BD20" s="140">
        <f t="shared" si="9"/>
        <v>1305002.5</v>
      </c>
      <c r="BE20" s="140">
        <f t="shared" si="9"/>
        <v>1298285</v>
      </c>
      <c r="BF20" s="140">
        <f t="shared" si="9"/>
        <v>-2603287.5</v>
      </c>
      <c r="BG20" s="140">
        <f t="shared" si="9"/>
        <v>1305002.5</v>
      </c>
      <c r="BH20" s="140">
        <f t="shared" si="9"/>
        <v>-2603332.5</v>
      </c>
      <c r="BI20" s="140">
        <f t="shared" si="9"/>
        <v>0</v>
      </c>
      <c r="BJ20" s="140">
        <f t="shared" si="9"/>
        <v>0</v>
      </c>
      <c r="BK20" s="140">
        <f t="shared" si="9"/>
        <v>-4327022.5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9" t="s">
        <v>292</v>
      </c>
      <c r="BO2" s="379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2"/>
      <c r="C2" s="372"/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 t="s">
        <v>36</v>
      </c>
      <c r="O2" s="372"/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 t="s">
        <v>37</v>
      </c>
      <c r="AA2" s="372"/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 t="s">
        <v>38</v>
      </c>
      <c r="AM2" s="372"/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 t="s">
        <v>39</v>
      </c>
      <c r="AY2" s="372"/>
      <c r="AZ2" s="372"/>
      <c r="BA2" s="372"/>
      <c r="BB2" s="372"/>
      <c r="BC2" s="372"/>
      <c r="BD2" s="372"/>
      <c r="BE2" s="372"/>
      <c r="BF2" s="372"/>
      <c r="BG2" s="372"/>
      <c r="BH2" s="372"/>
      <c r="BI2" s="37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2" t="s">
        <v>35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 t="s">
        <v>36</v>
      </c>
      <c r="O14" s="372"/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 t="s">
        <v>37</v>
      </c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 t="s">
        <v>38</v>
      </c>
      <c r="AM14" s="372"/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 t="s">
        <v>39</v>
      </c>
      <c r="AY14" s="372"/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0" t="s">
        <v>287</v>
      </c>
      <c r="I1" s="380"/>
      <c r="J1" s="380"/>
      <c r="K1" s="380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10"/>
      <c r="S3" s="372" t="s">
        <v>36</v>
      </c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10"/>
      <c r="AF3" s="372" t="s">
        <v>37</v>
      </c>
      <c r="AG3" s="372"/>
      <c r="AH3" s="372"/>
      <c r="AI3" s="372"/>
      <c r="AJ3" s="372"/>
      <c r="AK3" s="372"/>
      <c r="AL3" s="372"/>
      <c r="AM3" s="372"/>
      <c r="AN3" s="372"/>
      <c r="AO3" s="372"/>
      <c r="AP3" s="372"/>
      <c r="AQ3" s="372"/>
      <c r="AR3" s="10"/>
      <c r="AS3" s="372" t="s">
        <v>38</v>
      </c>
      <c r="AT3" s="372"/>
      <c r="AU3" s="372"/>
      <c r="AV3" s="372"/>
      <c r="AW3" s="372"/>
      <c r="AX3" s="372"/>
      <c r="AY3" s="372"/>
      <c r="AZ3" s="372"/>
      <c r="BA3" s="372"/>
      <c r="BB3" s="372"/>
      <c r="BC3" s="372"/>
      <c r="BD3" s="372"/>
      <c r="BE3" s="10"/>
      <c r="BF3" s="372" t="s">
        <v>39</v>
      </c>
      <c r="BG3" s="372"/>
      <c r="BH3" s="372"/>
      <c r="BI3" s="372"/>
      <c r="BJ3" s="372"/>
      <c r="BK3" s="372"/>
      <c r="BL3" s="372"/>
      <c r="BM3" s="37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2" t="s">
        <v>35</v>
      </c>
      <c r="D5" s="372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 t="s">
        <v>36</v>
      </c>
      <c r="P5" s="372"/>
      <c r="Q5" s="372"/>
      <c r="R5" s="372"/>
      <c r="S5" s="372"/>
      <c r="T5" s="372"/>
      <c r="U5" s="372"/>
      <c r="V5" s="372"/>
      <c r="W5" s="372"/>
      <c r="X5" s="372"/>
      <c r="Y5" s="372"/>
      <c r="Z5" s="372"/>
      <c r="AA5" s="372" t="s">
        <v>37</v>
      </c>
      <c r="AB5" s="372"/>
      <c r="AC5" s="372"/>
      <c r="AD5" s="372"/>
      <c r="AE5" s="372"/>
      <c r="AF5" s="372"/>
      <c r="AG5" s="372"/>
      <c r="AH5" s="372"/>
      <c r="AI5" s="372"/>
      <c r="AJ5" s="372"/>
      <c r="AK5" s="372"/>
      <c r="AL5" s="372"/>
      <c r="AM5" s="372" t="s">
        <v>38</v>
      </c>
      <c r="AN5" s="372"/>
      <c r="AO5" s="372"/>
      <c r="AP5" s="372"/>
      <c r="AQ5" s="372"/>
      <c r="AR5" s="372"/>
      <c r="AS5" s="372"/>
      <c r="AT5" s="372"/>
      <c r="AU5" s="372"/>
      <c r="AV5" s="372"/>
      <c r="AW5" s="372"/>
      <c r="AX5" s="372"/>
      <c r="AY5" s="372" t="s">
        <v>39</v>
      </c>
      <c r="AZ5" s="372"/>
      <c r="BA5" s="372"/>
      <c r="BB5" s="372"/>
      <c r="BC5" s="372"/>
      <c r="BD5" s="372"/>
      <c r="BE5" s="372"/>
      <c r="BF5" s="372"/>
      <c r="BG5" s="372"/>
      <c r="BH5" s="372"/>
      <c r="BI5" s="372"/>
      <c r="BJ5" s="37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2" t="s">
        <v>35</v>
      </c>
      <c r="D21" s="372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 t="s">
        <v>36</v>
      </c>
      <c r="P21" s="372"/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 t="s">
        <v>37</v>
      </c>
      <c r="AB21" s="372"/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 t="s">
        <v>38</v>
      </c>
      <c r="AN21" s="372"/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 t="s">
        <v>39</v>
      </c>
      <c r="AZ21" s="372"/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2" t="s">
        <v>35</v>
      </c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 t="s">
        <v>36</v>
      </c>
      <c r="U1" s="372"/>
      <c r="V1" s="372"/>
      <c r="W1" s="372"/>
      <c r="X1" s="372"/>
      <c r="Y1" s="372"/>
      <c r="Z1" s="372"/>
      <c r="AA1" s="372"/>
      <c r="AB1" s="372"/>
      <c r="AC1" s="372"/>
      <c r="AD1" s="372"/>
      <c r="AE1" s="372"/>
      <c r="AF1" s="372" t="s">
        <v>37</v>
      </c>
      <c r="AG1" s="372"/>
      <c r="AH1" s="372"/>
      <c r="AI1" s="372"/>
      <c r="AJ1" s="372"/>
      <c r="AK1" s="372"/>
      <c r="AL1" s="372"/>
      <c r="AM1" s="372"/>
      <c r="AN1" s="372"/>
      <c r="AO1" s="372"/>
      <c r="AP1" s="372"/>
      <c r="AQ1" s="372"/>
      <c r="AR1" s="372" t="s">
        <v>38</v>
      </c>
      <c r="AS1" s="372"/>
      <c r="AT1" s="372"/>
      <c r="AU1" s="372"/>
      <c r="AV1" s="372"/>
      <c r="AW1" s="372"/>
      <c r="AX1" s="372"/>
      <c r="AY1" s="372"/>
      <c r="AZ1" s="372"/>
      <c r="BA1" s="372"/>
      <c r="BB1" s="372"/>
      <c r="BC1" s="372"/>
      <c r="BD1" s="372" t="s">
        <v>39</v>
      </c>
      <c r="BE1" s="372"/>
      <c r="BF1" s="372"/>
      <c r="BG1" s="372"/>
      <c r="BH1" s="372"/>
      <c r="BI1" s="372"/>
      <c r="BJ1" s="372"/>
      <c r="BK1" s="372"/>
      <c r="BL1" s="372"/>
      <c r="BM1" s="372"/>
      <c r="BN1" s="372"/>
      <c r="BO1" s="372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 t="e">
        <f>'COSM-BONUS_CWS'!AD71</f>
        <v>#VALUE!</v>
      </c>
      <c r="AG166" s="26" t="e">
        <f>'COSM-BONUS_CWS'!AE71</f>
        <v>#VALUE!</v>
      </c>
      <c r="AH166" s="26" t="e">
        <f>'COSM-BONUS_CWS'!AF71</f>
        <v>#VALUE!</v>
      </c>
      <c r="AI166" s="26" t="e">
        <f>'COSM-BONUS_CWS'!AG71</f>
        <v>#VALUE!</v>
      </c>
      <c r="AJ166" s="26" t="e">
        <f>'COSM-BONUS_CWS'!AH71</f>
        <v>#VALUE!</v>
      </c>
      <c r="AK166" s="26" t="e">
        <f>'COSM-BONUS_CWS'!AI71</f>
        <v>#VALUE!</v>
      </c>
      <c r="AL166" s="26" t="e">
        <f>'COSM-BONUS_CWS'!AJ71</f>
        <v>#VALUE!</v>
      </c>
      <c r="AM166" s="26" t="e">
        <f>'COSM-BONUS_CWS'!AK71</f>
        <v>#VALUE!</v>
      </c>
      <c r="AN166" s="26" t="e">
        <f>'COSM-BONUS_CWS'!AL71</f>
        <v>#VALUE!</v>
      </c>
      <c r="AO166" s="26" t="e">
        <f>'COSM-BONUS_CWS'!AM71</f>
        <v>#VALUE!</v>
      </c>
      <c r="AP166" s="26" t="e">
        <f>'COSM-BONUS_CWS'!AN71</f>
        <v>#VALUE!</v>
      </c>
      <c r="AQ166" s="26" t="e">
        <f>'COSM-BONUS_CWS'!AO71</f>
        <v>#VALUE!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 t="e">
        <f t="shared" si="62"/>
        <v>#VALUE!</v>
      </c>
      <c r="AG167" s="26" t="e">
        <f t="shared" si="62"/>
        <v>#VALUE!</v>
      </c>
      <c r="AH167" s="26" t="e">
        <f t="shared" si="62"/>
        <v>#VALUE!</v>
      </c>
      <c r="AI167" s="26" t="e">
        <f t="shared" si="62"/>
        <v>#VALUE!</v>
      </c>
      <c r="AJ167" s="26" t="e">
        <f t="shared" si="62"/>
        <v>#VALUE!</v>
      </c>
      <c r="AK167" s="26" t="e">
        <f t="shared" si="62"/>
        <v>#VALUE!</v>
      </c>
      <c r="AL167" s="26" t="e">
        <f t="shared" si="62"/>
        <v>#VALUE!</v>
      </c>
      <c r="AM167" s="26" t="e">
        <f t="shared" ref="AM167:BO167" si="63">AM165+AM166</f>
        <v>#VALUE!</v>
      </c>
      <c r="AN167" s="26" t="e">
        <f t="shared" si="63"/>
        <v>#VALUE!</v>
      </c>
      <c r="AO167" s="26" t="e">
        <f t="shared" si="63"/>
        <v>#VALUE!</v>
      </c>
      <c r="AP167" s="26" t="e">
        <f t="shared" si="63"/>
        <v>#VALUE!</v>
      </c>
      <c r="AQ167" s="26" t="e">
        <f t="shared" si="63"/>
        <v>#VALUE!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2200</v>
      </c>
      <c r="U175" s="26">
        <f>'COSM-BONUS_CWS'!S72</f>
        <v>3575</v>
      </c>
      <c r="V175" s="26">
        <f>'COSM-BONUS_CWS'!T72</f>
        <v>3987.5</v>
      </c>
      <c r="W175" s="26">
        <f>'COSM-BONUS_CWS'!U72</f>
        <v>3987.5</v>
      </c>
      <c r="X175" s="26">
        <f>'COSM-BONUS_CWS'!V72</f>
        <v>4400</v>
      </c>
      <c r="Y175" s="26">
        <f>'COSM-BONUS_CWS'!W72</f>
        <v>4812.5</v>
      </c>
      <c r="Z175" s="26">
        <f>'COSM-BONUS_CWS'!X72</f>
        <v>3987.5</v>
      </c>
      <c r="AA175" s="26">
        <f>'COSM-BONUS_CWS'!Y72</f>
        <v>4400</v>
      </c>
      <c r="AB175" s="26">
        <f>'COSM-BONUS_CWS'!Z72</f>
        <v>3575</v>
      </c>
      <c r="AC175" s="26">
        <f>'COSM-BONUS_CWS'!AA72</f>
        <v>3575</v>
      </c>
      <c r="AD175" s="26">
        <f>'COSM-BONUS_CWS'!AB72</f>
        <v>3575</v>
      </c>
      <c r="AE175" s="26">
        <f>'COSM-BONUS_CWS'!AC72</f>
        <v>2200</v>
      </c>
      <c r="AF175" s="26" t="e">
        <f>'COSM-BONUS_CWS'!AD72</f>
        <v>#VALUE!</v>
      </c>
      <c r="AG175" s="26" t="e">
        <f>'COSM-BONUS_CWS'!AE72</f>
        <v>#VALUE!</v>
      </c>
      <c r="AH175" s="26" t="e">
        <f>'COSM-BONUS_CWS'!AF72</f>
        <v>#VALUE!</v>
      </c>
      <c r="AI175" s="26" t="e">
        <f>'COSM-BONUS_CWS'!AG72</f>
        <v>#VALUE!</v>
      </c>
      <c r="AJ175" s="26" t="e">
        <f>'COSM-BONUS_CWS'!AH72</f>
        <v>#VALUE!</v>
      </c>
      <c r="AK175" s="26" t="e">
        <f>'COSM-BONUS_CWS'!AI72</f>
        <v>#VALUE!</v>
      </c>
      <c r="AL175" s="26" t="e">
        <f>'COSM-BONUS_CWS'!AJ72</f>
        <v>#VALUE!</v>
      </c>
      <c r="AM175" s="26" t="e">
        <f>'COSM-BONUS_CWS'!AK72</f>
        <v>#VALUE!</v>
      </c>
      <c r="AN175" s="26" t="e">
        <f>'COSM-BONUS_CWS'!AL72</f>
        <v>#VALUE!</v>
      </c>
      <c r="AO175" s="26" t="e">
        <f>'COSM-BONUS_CWS'!AM72</f>
        <v>#VALUE!</v>
      </c>
      <c r="AP175" s="26" t="e">
        <f>'COSM-BONUS_CWS'!AN72</f>
        <v>#VALUE!</v>
      </c>
      <c r="AQ175" s="26" t="e">
        <f>'COSM-BONUS_CWS'!AO72</f>
        <v>#VALUE!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>
        <f>'COSM-BONUS_CWS'!BB72</f>
        <v>172210.78000000003</v>
      </c>
      <c r="BE175" s="26">
        <f>'COSM-BONUS_CWS'!BC72</f>
        <v>279754.04249999998</v>
      </c>
      <c r="BF175" s="26">
        <f>'COSM-BONUS_CWS'!BD72</f>
        <v>312018.065</v>
      </c>
      <c r="BG175" s="26">
        <f>'COSM-BONUS_CWS'!BE72</f>
        <v>312030.815</v>
      </c>
      <c r="BH175" s="26">
        <f>'COSM-BONUS_CWS'!BF72</f>
        <v>344435.18500000006</v>
      </c>
      <c r="BI175" s="26">
        <f>'COSM-BONUS_CWS'!BG72</f>
        <v>376703.14500000002</v>
      </c>
      <c r="BJ175" s="26">
        <f>'COSM-BONUS_CWS'!BH72</f>
        <v>312030.815</v>
      </c>
      <c r="BK175" s="26">
        <f>'COSM-BONUS_CWS'!BI72</f>
        <v>344435.18500000006</v>
      </c>
      <c r="BL175" s="26">
        <f>'COSM-BONUS_CWS'!BJ72</f>
        <v>279761.73</v>
      </c>
      <c r="BM175" s="26">
        <f>'COSM-BONUS_CWS'!BK72</f>
        <v>279761.73</v>
      </c>
      <c r="BN175" s="26">
        <f>'COSM-BONUS_CWS'!BL72</f>
        <v>279761.73</v>
      </c>
      <c r="BO175" s="26">
        <f>'COSM-BONUS_CWS'!BM72</f>
        <v>172216.71750000003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1402200</v>
      </c>
      <c r="U176" s="26">
        <f t="shared" si="70"/>
        <v>1403575</v>
      </c>
      <c r="V176" s="26">
        <f t="shared" si="70"/>
        <v>1403987.5</v>
      </c>
      <c r="W176" s="26">
        <f t="shared" si="70"/>
        <v>1403987.5</v>
      </c>
      <c r="X176" s="26">
        <f t="shared" si="70"/>
        <v>1404400</v>
      </c>
      <c r="Y176" s="26">
        <f t="shared" si="70"/>
        <v>1404812.5</v>
      </c>
      <c r="Z176" s="26">
        <f t="shared" si="70"/>
        <v>1403987.5</v>
      </c>
      <c r="AA176" s="26">
        <f t="shared" si="70"/>
        <v>1404400</v>
      </c>
      <c r="AB176" s="26">
        <f t="shared" si="70"/>
        <v>1403575</v>
      </c>
      <c r="AC176" s="26">
        <f t="shared" si="70"/>
        <v>1403575</v>
      </c>
      <c r="AD176" s="26">
        <f t="shared" si="70"/>
        <v>1403575</v>
      </c>
      <c r="AE176" s="26">
        <f t="shared" si="70"/>
        <v>1402200</v>
      </c>
      <c r="AF176" s="26" t="e">
        <f t="shared" si="70"/>
        <v>#VALUE!</v>
      </c>
      <c r="AG176" s="26" t="e">
        <f t="shared" si="70"/>
        <v>#VALUE!</v>
      </c>
      <c r="AH176" s="26" t="e">
        <f t="shared" si="70"/>
        <v>#VALUE!</v>
      </c>
      <c r="AI176" s="26" t="e">
        <f t="shared" si="70"/>
        <v>#VALUE!</v>
      </c>
      <c r="AJ176" s="26" t="e">
        <f t="shared" si="70"/>
        <v>#VALUE!</v>
      </c>
      <c r="AK176" s="26" t="e">
        <f t="shared" si="70"/>
        <v>#VALUE!</v>
      </c>
      <c r="AL176" s="26" t="e">
        <f t="shared" si="70"/>
        <v>#VALUE!</v>
      </c>
      <c r="AM176" s="26" t="e">
        <f t="shared" ref="AM176:BO176" si="71">AM174+AM175</f>
        <v>#VALUE!</v>
      </c>
      <c r="AN176" s="26" t="e">
        <f t="shared" si="71"/>
        <v>#VALUE!</v>
      </c>
      <c r="AO176" s="26" t="e">
        <f t="shared" si="71"/>
        <v>#VALUE!</v>
      </c>
      <c r="AP176" s="26" t="e">
        <f t="shared" si="71"/>
        <v>#VALUE!</v>
      </c>
      <c r="AQ176" s="26" t="e">
        <f t="shared" si="71"/>
        <v>#VALUE!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>
        <f t="shared" si="71"/>
        <v>3572210.7800000003</v>
      </c>
      <c r="BE176" s="26">
        <f t="shared" si="71"/>
        <v>3679754.0425</v>
      </c>
      <c r="BF176" s="26">
        <f t="shared" si="71"/>
        <v>3712018.0649999999</v>
      </c>
      <c r="BG176" s="26">
        <f t="shared" si="71"/>
        <v>3712030.8149999999</v>
      </c>
      <c r="BH176" s="26">
        <f t="shared" si="71"/>
        <v>3744435.1850000001</v>
      </c>
      <c r="BI176" s="26">
        <f t="shared" si="71"/>
        <v>3776703.145</v>
      </c>
      <c r="BJ176" s="26">
        <f t="shared" si="71"/>
        <v>3712030.8149999999</v>
      </c>
      <c r="BK176" s="26">
        <f t="shared" si="71"/>
        <v>3744435.1850000001</v>
      </c>
      <c r="BL176" s="26">
        <f t="shared" si="71"/>
        <v>3679761.73</v>
      </c>
      <c r="BM176" s="26">
        <f t="shared" si="71"/>
        <v>3679761.73</v>
      </c>
      <c r="BN176" s="26">
        <f t="shared" si="71"/>
        <v>3679761.73</v>
      </c>
      <c r="BO176" s="26">
        <f t="shared" si="71"/>
        <v>3572216.7175000003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 t="e">
        <f>'COSM-BONUS_CWS'!AD73</f>
        <v>#VALUE!</v>
      </c>
      <c r="AG184" s="26" t="e">
        <f>'COSM-BONUS_CWS'!AE73</f>
        <v>#VALUE!</v>
      </c>
      <c r="AH184" s="26" t="e">
        <f>'COSM-BONUS_CWS'!AF73</f>
        <v>#VALUE!</v>
      </c>
      <c r="AI184" s="26" t="e">
        <f>'COSM-BONUS_CWS'!AG73</f>
        <v>#VALUE!</v>
      </c>
      <c r="AJ184" s="26" t="e">
        <f>'COSM-BONUS_CWS'!AH73</f>
        <v>#VALUE!</v>
      </c>
      <c r="AK184" s="26" t="e">
        <f>'COSM-BONUS_CWS'!AI73</f>
        <v>#VALUE!</v>
      </c>
      <c r="AL184" s="26" t="e">
        <f>'COSM-BONUS_CWS'!AJ73</f>
        <v>#VALUE!</v>
      </c>
      <c r="AM184" s="26" t="e">
        <f>'COSM-BONUS_CWS'!AK73</f>
        <v>#VALUE!</v>
      </c>
      <c r="AN184" s="26" t="e">
        <f>'COSM-BONUS_CWS'!AL73</f>
        <v>#VALUE!</v>
      </c>
      <c r="AO184" s="26" t="e">
        <f>'COSM-BONUS_CWS'!AM73</f>
        <v>#VALUE!</v>
      </c>
      <c r="AP184" s="26" t="e">
        <f>'COSM-BONUS_CWS'!AN73</f>
        <v>#VALUE!</v>
      </c>
      <c r="AQ184" s="26" t="e">
        <f>'COSM-BONUS_CWS'!AO73</f>
        <v>#VALUE!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 t="e">
        <f t="shared" si="78"/>
        <v>#VALUE!</v>
      </c>
      <c r="AG185" s="26" t="e">
        <f t="shared" si="78"/>
        <v>#VALUE!</v>
      </c>
      <c r="AH185" s="26" t="e">
        <f t="shared" si="78"/>
        <v>#VALUE!</v>
      </c>
      <c r="AI185" s="26" t="e">
        <f t="shared" si="78"/>
        <v>#VALUE!</v>
      </c>
      <c r="AJ185" s="26" t="e">
        <f t="shared" si="78"/>
        <v>#VALUE!</v>
      </c>
      <c r="AK185" s="26" t="e">
        <f t="shared" si="78"/>
        <v>#VALUE!</v>
      </c>
      <c r="AL185" s="26" t="e">
        <f t="shared" si="78"/>
        <v>#VALUE!</v>
      </c>
      <c r="AM185" s="26" t="e">
        <f t="shared" ref="AM185:BO185" si="79">AM183+AM184</f>
        <v>#VALUE!</v>
      </c>
      <c r="AN185" s="26" t="e">
        <f t="shared" si="79"/>
        <v>#VALUE!</v>
      </c>
      <c r="AO185" s="26" t="e">
        <f t="shared" si="79"/>
        <v>#VALUE!</v>
      </c>
      <c r="AP185" s="26" t="e">
        <f t="shared" si="79"/>
        <v>#VALUE!</v>
      </c>
      <c r="AQ185" s="26" t="e">
        <f t="shared" si="79"/>
        <v>#VALUE!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 t="e">
        <f>'COSM-BONUS_CWS'!AD74</f>
        <v>#VALUE!</v>
      </c>
      <c r="AG193" s="26" t="e">
        <f>'COSM-BONUS_CWS'!AE74</f>
        <v>#VALUE!</v>
      </c>
      <c r="AH193" s="26" t="e">
        <f>'COSM-BONUS_CWS'!AF74</f>
        <v>#VALUE!</v>
      </c>
      <c r="AI193" s="26" t="e">
        <f>'COSM-BONUS_CWS'!AG74</f>
        <v>#VALUE!</v>
      </c>
      <c r="AJ193" s="26" t="e">
        <f>'COSM-BONUS_CWS'!AH74</f>
        <v>#VALUE!</v>
      </c>
      <c r="AK193" s="26" t="e">
        <f>'COSM-BONUS_CWS'!AI74</f>
        <v>#VALUE!</v>
      </c>
      <c r="AL193" s="26" t="e">
        <f>'COSM-BONUS_CWS'!AJ74</f>
        <v>#VALUE!</v>
      </c>
      <c r="AM193" s="26" t="e">
        <f>'COSM-BONUS_CWS'!AK74</f>
        <v>#VALUE!</v>
      </c>
      <c r="AN193" s="26" t="e">
        <f>'COSM-BONUS_CWS'!AL74</f>
        <v>#VALUE!</v>
      </c>
      <c r="AO193" s="26" t="e">
        <f>'COSM-BONUS_CWS'!AM74</f>
        <v>#VALUE!</v>
      </c>
      <c r="AP193" s="26" t="e">
        <f>'COSM-BONUS_CWS'!AN74</f>
        <v>#VALUE!</v>
      </c>
      <c r="AQ193" s="26" t="e">
        <f>'COSM-BONUS_CWS'!AO74</f>
        <v>#VALUE!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 t="e">
        <f t="shared" si="86"/>
        <v>#VALUE!</v>
      </c>
      <c r="AG194" s="26" t="e">
        <f t="shared" si="86"/>
        <v>#VALUE!</v>
      </c>
      <c r="AH194" s="26" t="e">
        <f t="shared" si="86"/>
        <v>#VALUE!</v>
      </c>
      <c r="AI194" s="26" t="e">
        <f t="shared" si="86"/>
        <v>#VALUE!</v>
      </c>
      <c r="AJ194" s="26" t="e">
        <f t="shared" si="86"/>
        <v>#VALUE!</v>
      </c>
      <c r="AK194" s="26" t="e">
        <f t="shared" si="86"/>
        <v>#VALUE!</v>
      </c>
      <c r="AL194" s="26" t="e">
        <f t="shared" si="86"/>
        <v>#VALUE!</v>
      </c>
      <c r="AM194" s="26" t="e">
        <f t="shared" ref="AM194:BO194" si="87">AM192+AM193</f>
        <v>#VALUE!</v>
      </c>
      <c r="AN194" s="26" t="e">
        <f t="shared" si="87"/>
        <v>#VALUE!</v>
      </c>
      <c r="AO194" s="26" t="e">
        <f t="shared" si="87"/>
        <v>#VALUE!</v>
      </c>
      <c r="AP194" s="26" t="e">
        <f t="shared" si="87"/>
        <v>#VALUE!</v>
      </c>
      <c r="AQ194" s="26" t="e">
        <f t="shared" si="87"/>
        <v>#VALUE!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2200</v>
      </c>
      <c r="U209" s="26">
        <f t="shared" si="100"/>
        <v>3575</v>
      </c>
      <c r="V209" s="26">
        <f t="shared" si="100"/>
        <v>3987.5</v>
      </c>
      <c r="W209" s="26">
        <f t="shared" si="100"/>
        <v>3987.5</v>
      </c>
      <c r="X209" s="26">
        <f t="shared" si="100"/>
        <v>4400</v>
      </c>
      <c r="Y209" s="26">
        <f t="shared" si="100"/>
        <v>4812.5</v>
      </c>
      <c r="Z209" s="26">
        <f t="shared" si="100"/>
        <v>3987.5</v>
      </c>
      <c r="AA209" s="26">
        <f t="shared" si="100"/>
        <v>4400</v>
      </c>
      <c r="AB209" s="26">
        <f t="shared" si="100"/>
        <v>3575</v>
      </c>
      <c r="AC209" s="26">
        <f t="shared" si="100"/>
        <v>3575</v>
      </c>
      <c r="AD209" s="26">
        <f t="shared" si="100"/>
        <v>3575</v>
      </c>
      <c r="AE209" s="26">
        <f t="shared" si="100"/>
        <v>2200</v>
      </c>
      <c r="AF209" s="26" t="e">
        <f t="shared" si="100"/>
        <v>#VALUE!</v>
      </c>
      <c r="AG209" s="26" t="e">
        <f t="shared" si="100"/>
        <v>#VALUE!</v>
      </c>
      <c r="AH209" s="26" t="e">
        <f t="shared" si="100"/>
        <v>#VALUE!</v>
      </c>
      <c r="AI209" s="26" t="e">
        <f t="shared" si="100"/>
        <v>#VALUE!</v>
      </c>
      <c r="AJ209" s="26" t="e">
        <f t="shared" si="100"/>
        <v>#VALUE!</v>
      </c>
      <c r="AK209" s="26" t="e">
        <f t="shared" si="100"/>
        <v>#VALUE!</v>
      </c>
      <c r="AL209" s="26" t="e">
        <f t="shared" si="100"/>
        <v>#VALUE!</v>
      </c>
      <c r="AM209" s="26" t="e">
        <f t="shared" ref="AM209:BO209" si="101">AM202+AM193+AM175+AM166+AM184</f>
        <v>#VALUE!</v>
      </c>
      <c r="AN209" s="26" t="e">
        <f t="shared" si="101"/>
        <v>#VALUE!</v>
      </c>
      <c r="AO209" s="26" t="e">
        <f t="shared" si="101"/>
        <v>#VALUE!</v>
      </c>
      <c r="AP209" s="26" t="e">
        <f t="shared" si="101"/>
        <v>#VALUE!</v>
      </c>
      <c r="AQ209" s="26" t="e">
        <f t="shared" si="101"/>
        <v>#VALUE!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>
        <f t="shared" si="101"/>
        <v>172210.78000000003</v>
      </c>
      <c r="BE209" s="26">
        <f t="shared" si="101"/>
        <v>279754.04249999998</v>
      </c>
      <c r="BF209" s="26">
        <f t="shared" si="101"/>
        <v>312018.065</v>
      </c>
      <c r="BG209" s="26">
        <f t="shared" si="101"/>
        <v>312030.815</v>
      </c>
      <c r="BH209" s="26">
        <f t="shared" si="101"/>
        <v>344435.18500000006</v>
      </c>
      <c r="BI209" s="26">
        <f t="shared" si="101"/>
        <v>376703.14500000002</v>
      </c>
      <c r="BJ209" s="26">
        <f t="shared" si="101"/>
        <v>312030.815</v>
      </c>
      <c r="BK209" s="26">
        <f t="shared" si="101"/>
        <v>344435.18500000006</v>
      </c>
      <c r="BL209" s="26">
        <f t="shared" si="101"/>
        <v>279761.73</v>
      </c>
      <c r="BM209" s="26">
        <f t="shared" si="101"/>
        <v>279761.73</v>
      </c>
      <c r="BN209" s="26">
        <f t="shared" si="101"/>
        <v>279761.73</v>
      </c>
      <c r="BO209" s="26">
        <f t="shared" si="101"/>
        <v>172216.71750000003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2802200</v>
      </c>
      <c r="U210" s="26">
        <f t="shared" si="102"/>
        <v>2803575</v>
      </c>
      <c r="V210" s="26">
        <f t="shared" si="102"/>
        <v>2803987.5</v>
      </c>
      <c r="W210" s="26">
        <f t="shared" si="102"/>
        <v>2803987.5</v>
      </c>
      <c r="X210" s="26">
        <f t="shared" si="102"/>
        <v>2804400</v>
      </c>
      <c r="Y210" s="26">
        <f t="shared" si="102"/>
        <v>2804812.5</v>
      </c>
      <c r="Z210" s="26">
        <f t="shared" si="102"/>
        <v>2803987.5</v>
      </c>
      <c r="AA210" s="26">
        <f t="shared" si="102"/>
        <v>2804400</v>
      </c>
      <c r="AB210" s="26">
        <f t="shared" si="102"/>
        <v>2803575</v>
      </c>
      <c r="AC210" s="26">
        <f t="shared" si="102"/>
        <v>2803575</v>
      </c>
      <c r="AD210" s="26">
        <f t="shared" si="102"/>
        <v>2803575</v>
      </c>
      <c r="AE210" s="26">
        <f t="shared" si="102"/>
        <v>2802200</v>
      </c>
      <c r="AF210" s="26" t="e">
        <f t="shared" si="102"/>
        <v>#VALUE!</v>
      </c>
      <c r="AG210" s="26" t="e">
        <f t="shared" si="102"/>
        <v>#VALUE!</v>
      </c>
      <c r="AH210" s="26" t="e">
        <f t="shared" si="102"/>
        <v>#VALUE!</v>
      </c>
      <c r="AI210" s="26" t="e">
        <f t="shared" si="102"/>
        <v>#VALUE!</v>
      </c>
      <c r="AJ210" s="26" t="e">
        <f t="shared" si="102"/>
        <v>#VALUE!</v>
      </c>
      <c r="AK210" s="26" t="e">
        <f t="shared" si="102"/>
        <v>#VALUE!</v>
      </c>
      <c r="AL210" s="26" t="e">
        <f t="shared" si="102"/>
        <v>#VALUE!</v>
      </c>
      <c r="AM210" s="26" t="e">
        <f t="shared" ref="AM210:BO210" si="103">AM208+AM209</f>
        <v>#VALUE!</v>
      </c>
      <c r="AN210" s="26" t="e">
        <f t="shared" si="103"/>
        <v>#VALUE!</v>
      </c>
      <c r="AO210" s="26" t="e">
        <f t="shared" si="103"/>
        <v>#VALUE!</v>
      </c>
      <c r="AP210" s="26" t="e">
        <f t="shared" si="103"/>
        <v>#VALUE!</v>
      </c>
      <c r="AQ210" s="26" t="e">
        <f t="shared" si="103"/>
        <v>#VALUE!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>
        <f t="shared" si="103"/>
        <v>6972210.7800000003</v>
      </c>
      <c r="BE210" s="26">
        <f t="shared" si="103"/>
        <v>7079754.0425000004</v>
      </c>
      <c r="BF210" s="26">
        <f t="shared" si="103"/>
        <v>7112018.0650000004</v>
      </c>
      <c r="BG210" s="26">
        <f t="shared" si="103"/>
        <v>7112030.8150000004</v>
      </c>
      <c r="BH210" s="26">
        <f t="shared" si="103"/>
        <v>7144435.1850000005</v>
      </c>
      <c r="BI210" s="26">
        <f t="shared" si="103"/>
        <v>7176703.1449999996</v>
      </c>
      <c r="BJ210" s="26">
        <f t="shared" si="103"/>
        <v>7112030.8150000004</v>
      </c>
      <c r="BK210" s="26">
        <f t="shared" si="103"/>
        <v>7144435.1850000005</v>
      </c>
      <c r="BL210" s="26">
        <f t="shared" si="103"/>
        <v>7079761.7300000004</v>
      </c>
      <c r="BM210" s="26">
        <f t="shared" si="103"/>
        <v>7079761.7300000004</v>
      </c>
      <c r="BN210" s="26">
        <f t="shared" si="103"/>
        <v>7079761.7300000004</v>
      </c>
      <c r="BO210" s="26">
        <f t="shared" si="103"/>
        <v>6972216.7175000003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33644275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#VALUE!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85065119.940000013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2802200</v>
      </c>
      <c r="U214" s="26">
        <f t="shared" si="107"/>
        <v>2803575</v>
      </c>
      <c r="V214" s="26">
        <f t="shared" si="107"/>
        <v>2803987.5</v>
      </c>
      <c r="W214" s="26">
        <f t="shared" si="107"/>
        <v>2803987.5</v>
      </c>
      <c r="X214" s="26">
        <f t="shared" si="107"/>
        <v>2804400</v>
      </c>
      <c r="Y214" s="26">
        <f t="shared" si="107"/>
        <v>2804812.5</v>
      </c>
      <c r="Z214" s="26">
        <f t="shared" si="107"/>
        <v>2803987.5</v>
      </c>
      <c r="AA214" s="26">
        <f t="shared" si="107"/>
        <v>2804400</v>
      </c>
      <c r="AB214" s="26">
        <f t="shared" si="107"/>
        <v>2803575</v>
      </c>
      <c r="AC214" s="26">
        <f t="shared" si="107"/>
        <v>2803575</v>
      </c>
      <c r="AD214" s="26">
        <f t="shared" si="107"/>
        <v>2803575</v>
      </c>
      <c r="AE214" s="26">
        <f t="shared" si="107"/>
        <v>2802200</v>
      </c>
      <c r="AF214" s="26" t="e">
        <f t="shared" si="107"/>
        <v>#VALUE!</v>
      </c>
      <c r="AG214" s="26" t="e">
        <f t="shared" si="107"/>
        <v>#VALUE!</v>
      </c>
      <c r="AH214" s="26" t="e">
        <f t="shared" si="107"/>
        <v>#VALUE!</v>
      </c>
      <c r="AI214" s="26" t="e">
        <f t="shared" si="107"/>
        <v>#VALUE!</v>
      </c>
      <c r="AJ214" s="26" t="e">
        <f t="shared" si="107"/>
        <v>#VALUE!</v>
      </c>
      <c r="AK214" s="26" t="e">
        <f t="shared" si="107"/>
        <v>#VALUE!</v>
      </c>
      <c r="AL214" s="26" t="e">
        <f t="shared" si="107"/>
        <v>#VALUE!</v>
      </c>
      <c r="AM214" s="26" t="e">
        <f t="shared" ref="AM214:BO214" si="108">AM212+AM210</f>
        <v>#VALUE!</v>
      </c>
      <c r="AN214" s="26" t="e">
        <f t="shared" si="108"/>
        <v>#VALUE!</v>
      </c>
      <c r="AO214" s="26" t="e">
        <f t="shared" si="108"/>
        <v>#VALUE!</v>
      </c>
      <c r="AP214" s="26" t="e">
        <f t="shared" si="108"/>
        <v>#VALUE!</v>
      </c>
      <c r="AQ214" s="26" t="e">
        <f t="shared" si="108"/>
        <v>#VALUE!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>
        <f t="shared" si="108"/>
        <v>6972210.7800000003</v>
      </c>
      <c r="BE214" s="26">
        <f t="shared" si="108"/>
        <v>7079754.0425000004</v>
      </c>
      <c r="BF214" s="26">
        <f t="shared" si="108"/>
        <v>7112018.0650000004</v>
      </c>
      <c r="BG214" s="26">
        <f t="shared" si="108"/>
        <v>7112030.8150000004</v>
      </c>
      <c r="BH214" s="26">
        <f t="shared" si="108"/>
        <v>7144435.1850000005</v>
      </c>
      <c r="BI214" s="26">
        <f t="shared" si="108"/>
        <v>7176703.1449999996</v>
      </c>
      <c r="BJ214" s="26">
        <f t="shared" si="108"/>
        <v>7112030.8150000004</v>
      </c>
      <c r="BK214" s="26">
        <f t="shared" si="108"/>
        <v>7144435.1850000005</v>
      </c>
      <c r="BL214" s="26">
        <f t="shared" si="108"/>
        <v>7079761.7300000004</v>
      </c>
      <c r="BM214" s="26">
        <f t="shared" si="108"/>
        <v>7079761.7300000004</v>
      </c>
      <c r="BN214" s="26">
        <f t="shared" si="108"/>
        <v>7079761.7300000004</v>
      </c>
      <c r="BO214" s="26">
        <f t="shared" si="108"/>
        <v>6972216.7175000003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33644275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#VALUE!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85065119.940000013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448352</v>
      </c>
      <c r="U219" s="26">
        <f>U210*STAFFPLAN_CWS!$D177</f>
        <v>448572</v>
      </c>
      <c r="V219" s="26">
        <f>V210*STAFFPLAN_CWS!$D177</f>
        <v>448638</v>
      </c>
      <c r="W219" s="26">
        <f>W210*STAFFPLAN_CWS!$D177</f>
        <v>448638</v>
      </c>
      <c r="X219" s="26">
        <f>X210*STAFFPLAN_CWS!$D177</f>
        <v>448704</v>
      </c>
      <c r="Y219" s="26">
        <f>Y210*STAFFPLAN_CWS!$D177</f>
        <v>448770</v>
      </c>
      <c r="Z219" s="26">
        <f>Z210*STAFFPLAN_CWS!$D177</f>
        <v>448638</v>
      </c>
      <c r="AA219" s="26">
        <f>AA210*STAFFPLAN_CWS!$D177</f>
        <v>448704</v>
      </c>
      <c r="AB219" s="26">
        <f>AB210*STAFFPLAN_CWS!$D177</f>
        <v>448572</v>
      </c>
      <c r="AC219" s="26">
        <f>AC210*STAFFPLAN_CWS!$D177</f>
        <v>448572</v>
      </c>
      <c r="AD219" s="26">
        <f>AD210*STAFFPLAN_CWS!$D177</f>
        <v>448572</v>
      </c>
      <c r="AE219" s="26">
        <f>AE210*STAFFPLAN_CWS!$D177</f>
        <v>448352</v>
      </c>
      <c r="AF219" s="26" t="e">
        <f>AF210*STAFFPLAN_CWS!$E177</f>
        <v>#VALUE!</v>
      </c>
      <c r="AG219" s="26" t="e">
        <f>AG210*STAFFPLAN_CWS!$E177</f>
        <v>#VALUE!</v>
      </c>
      <c r="AH219" s="26" t="e">
        <f>AH210*STAFFPLAN_CWS!$E177</f>
        <v>#VALUE!</v>
      </c>
      <c r="AI219" s="26" t="e">
        <f>AI210*STAFFPLAN_CWS!$E177</f>
        <v>#VALUE!</v>
      </c>
      <c r="AJ219" s="26" t="e">
        <f>AJ210*STAFFPLAN_CWS!$E177</f>
        <v>#VALUE!</v>
      </c>
      <c r="AK219" s="26" t="e">
        <f>AK210*STAFFPLAN_CWS!$E177</f>
        <v>#VALUE!</v>
      </c>
      <c r="AL219" s="26" t="e">
        <f>AL210*STAFFPLAN_CWS!$E177</f>
        <v>#VALUE!</v>
      </c>
      <c r="AM219" s="26" t="e">
        <f>AM210*STAFFPLAN_CWS!$E177</f>
        <v>#VALUE!</v>
      </c>
      <c r="AN219" s="26" t="e">
        <f>AN210*STAFFPLAN_CWS!$E177</f>
        <v>#VALUE!</v>
      </c>
      <c r="AO219" s="26" t="e">
        <f>AO210*STAFFPLAN_CWS!$E177</f>
        <v>#VALUE!</v>
      </c>
      <c r="AP219" s="26" t="e">
        <f>AP210*STAFFPLAN_CWS!$E177</f>
        <v>#VALUE!</v>
      </c>
      <c r="AQ219" s="26" t="e">
        <f>AQ210*STAFFPLAN_CWS!$E177</f>
        <v>#VALUE!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>
        <f>BD210*STAFFPLAN_CWS!$G177</f>
        <v>1115553.7248</v>
      </c>
      <c r="BE219" s="26">
        <f>BE210*STAFFPLAN_CWS!$G177</f>
        <v>1132760.6468</v>
      </c>
      <c r="BF219" s="26">
        <f>BF210*STAFFPLAN_CWS!$G177</f>
        <v>1137922.8904000001</v>
      </c>
      <c r="BG219" s="26">
        <f>BG210*STAFFPLAN_CWS!$G177</f>
        <v>1137924.9304000002</v>
      </c>
      <c r="BH219" s="26">
        <f>BH210*STAFFPLAN_CWS!$G177</f>
        <v>1143109.6296000001</v>
      </c>
      <c r="BI219" s="26">
        <f>BI210*STAFFPLAN_CWS!$G177</f>
        <v>1148272.5031999999</v>
      </c>
      <c r="BJ219" s="26">
        <f>BJ210*STAFFPLAN_CWS!$G177</f>
        <v>1137924.9304000002</v>
      </c>
      <c r="BK219" s="26">
        <f>BK210*STAFFPLAN_CWS!$G177</f>
        <v>1143109.6296000001</v>
      </c>
      <c r="BL219" s="26">
        <f>BL210*STAFFPLAN_CWS!$G177</f>
        <v>1132761.8768000002</v>
      </c>
      <c r="BM219" s="26">
        <f>BM210*STAFFPLAN_CWS!$G177</f>
        <v>1132761.8768000002</v>
      </c>
      <c r="BN219" s="26">
        <f>BN210*STAFFPLAN_CWS!$G177</f>
        <v>1132761.8768000002</v>
      </c>
      <c r="BO219" s="26">
        <f>BO210*STAFFPLAN_CWS!$G177</f>
        <v>1115554.6748000002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112088</v>
      </c>
      <c r="U220" s="26">
        <f>U210*STAFFPLAN_CWS!$D178</f>
        <v>112143</v>
      </c>
      <c r="V220" s="26">
        <f>V210*STAFFPLAN_CWS!$D178</f>
        <v>112159.5</v>
      </c>
      <c r="W220" s="26">
        <f>W210*STAFFPLAN_CWS!$D178</f>
        <v>112159.5</v>
      </c>
      <c r="X220" s="26">
        <f>X210*STAFFPLAN_CWS!$D178</f>
        <v>112176</v>
      </c>
      <c r="Y220" s="26">
        <f>Y210*STAFFPLAN_CWS!$D178</f>
        <v>112192.5</v>
      </c>
      <c r="Z220" s="26">
        <f>Z210*STAFFPLAN_CWS!$D178</f>
        <v>112159.5</v>
      </c>
      <c r="AA220" s="26">
        <f>AA210*STAFFPLAN_CWS!$D178</f>
        <v>112176</v>
      </c>
      <c r="AB220" s="26">
        <f>AB210*STAFFPLAN_CWS!$D178</f>
        <v>112143</v>
      </c>
      <c r="AC220" s="26">
        <f>AC210*STAFFPLAN_CWS!$D178</f>
        <v>112143</v>
      </c>
      <c r="AD220" s="26">
        <f>AD210*STAFFPLAN_CWS!$D178</f>
        <v>112143</v>
      </c>
      <c r="AE220" s="26">
        <f>AE210*STAFFPLAN_CWS!$D178</f>
        <v>112088</v>
      </c>
      <c r="AF220" s="26" t="e">
        <f>AF210*STAFFPLAN_CWS!$E178</f>
        <v>#VALUE!</v>
      </c>
      <c r="AG220" s="26" t="e">
        <f>AG210*STAFFPLAN_CWS!$E178</f>
        <v>#VALUE!</v>
      </c>
      <c r="AH220" s="26" t="e">
        <f>AH210*STAFFPLAN_CWS!$E178</f>
        <v>#VALUE!</v>
      </c>
      <c r="AI220" s="26" t="e">
        <f>AI210*STAFFPLAN_CWS!$E178</f>
        <v>#VALUE!</v>
      </c>
      <c r="AJ220" s="26" t="e">
        <f>AJ210*STAFFPLAN_CWS!$E178</f>
        <v>#VALUE!</v>
      </c>
      <c r="AK220" s="26" t="e">
        <f>AK210*STAFFPLAN_CWS!$E178</f>
        <v>#VALUE!</v>
      </c>
      <c r="AL220" s="26" t="e">
        <f>AL210*STAFFPLAN_CWS!$E178</f>
        <v>#VALUE!</v>
      </c>
      <c r="AM220" s="26" t="e">
        <f>AM210*STAFFPLAN_CWS!$E178</f>
        <v>#VALUE!</v>
      </c>
      <c r="AN220" s="26" t="e">
        <f>AN210*STAFFPLAN_CWS!$E178</f>
        <v>#VALUE!</v>
      </c>
      <c r="AO220" s="26" t="e">
        <f>AO210*STAFFPLAN_CWS!$E178</f>
        <v>#VALUE!</v>
      </c>
      <c r="AP220" s="26" t="e">
        <f>AP210*STAFFPLAN_CWS!$E178</f>
        <v>#VALUE!</v>
      </c>
      <c r="AQ220" s="26" t="e">
        <f>AQ210*STAFFPLAN_CWS!$E178</f>
        <v>#VALUE!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>
        <f>BD210*STAFFPLAN_CWS!$G178</f>
        <v>278888.43119999999</v>
      </c>
      <c r="BE220" s="26">
        <f>BE210*STAFFPLAN_CWS!$G178</f>
        <v>283190.1617</v>
      </c>
      <c r="BF220" s="26">
        <f>BF210*STAFFPLAN_CWS!$G178</f>
        <v>284480.72260000004</v>
      </c>
      <c r="BG220" s="26">
        <f>BG210*STAFFPLAN_CWS!$G178</f>
        <v>284481.23260000005</v>
      </c>
      <c r="BH220" s="26">
        <f>BH210*STAFFPLAN_CWS!$G178</f>
        <v>285777.40740000003</v>
      </c>
      <c r="BI220" s="26">
        <f>BI210*STAFFPLAN_CWS!$G178</f>
        <v>287068.12579999998</v>
      </c>
      <c r="BJ220" s="26">
        <f>BJ210*STAFFPLAN_CWS!$G178</f>
        <v>284481.23260000005</v>
      </c>
      <c r="BK220" s="26">
        <f>BK210*STAFFPLAN_CWS!$G178</f>
        <v>285777.40740000003</v>
      </c>
      <c r="BL220" s="26">
        <f>BL210*STAFFPLAN_CWS!$G178</f>
        <v>283190.46920000005</v>
      </c>
      <c r="BM220" s="26">
        <f>BM210*STAFFPLAN_CWS!$G178</f>
        <v>283190.46920000005</v>
      </c>
      <c r="BN220" s="26">
        <f>BN210*STAFFPLAN_CWS!$G178</f>
        <v>283190.46920000005</v>
      </c>
      <c r="BO220" s="26">
        <f>BO210*STAFFPLAN_CWS!$G178</f>
        <v>278888.66870000004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 t="e">
        <f>AF210*STAFFPLAN_CWS!$E179</f>
        <v>#VALUE!</v>
      </c>
      <c r="AG221" s="26" t="e">
        <f>AG210*STAFFPLAN_CWS!$E179</f>
        <v>#VALUE!</v>
      </c>
      <c r="AH221" s="26" t="e">
        <f>AH210*STAFFPLAN_CWS!$E179</f>
        <v>#VALUE!</v>
      </c>
      <c r="AI221" s="26" t="e">
        <f>AI210*STAFFPLAN_CWS!$E179</f>
        <v>#VALUE!</v>
      </c>
      <c r="AJ221" s="26" t="e">
        <f>AJ210*STAFFPLAN_CWS!$E179</f>
        <v>#VALUE!</v>
      </c>
      <c r="AK221" s="26" t="e">
        <f>AK210*STAFFPLAN_CWS!$E179</f>
        <v>#VALUE!</v>
      </c>
      <c r="AL221" s="26" t="e">
        <f>AL210*STAFFPLAN_CWS!$E179</f>
        <v>#VALUE!</v>
      </c>
      <c r="AM221" s="26" t="e">
        <f>AM210*STAFFPLAN_CWS!$E179</f>
        <v>#VALUE!</v>
      </c>
      <c r="AN221" s="26" t="e">
        <f>AN210*STAFFPLAN_CWS!$E179</f>
        <v>#VALUE!</v>
      </c>
      <c r="AO221" s="26" t="e">
        <f>AO210*STAFFPLAN_CWS!$E179</f>
        <v>#VALUE!</v>
      </c>
      <c r="AP221" s="26" t="e">
        <f>AP210*STAFFPLAN_CWS!$E179</f>
        <v>#VALUE!</v>
      </c>
      <c r="AQ221" s="26" t="e">
        <f>AQ210*STAFFPLAN_CWS!$E179</f>
        <v>#VALUE!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 t="e">
        <f>AF210*STAFFPLAN_CWS!$E181</f>
        <v>#VALUE!</v>
      </c>
      <c r="AG223" s="26" t="e">
        <f>AG210*STAFFPLAN_CWS!$E181</f>
        <v>#VALUE!</v>
      </c>
      <c r="AH223" s="26" t="e">
        <f>AH210*STAFFPLAN_CWS!$E181</f>
        <v>#VALUE!</v>
      </c>
      <c r="AI223" s="26" t="e">
        <f>AI210*STAFFPLAN_CWS!$E181</f>
        <v>#VALUE!</v>
      </c>
      <c r="AJ223" s="26" t="e">
        <f>AJ210*STAFFPLAN_CWS!$E181</f>
        <v>#VALUE!</v>
      </c>
      <c r="AK223" s="26" t="e">
        <f>AK210*STAFFPLAN_CWS!$E181</f>
        <v>#VALUE!</v>
      </c>
      <c r="AL223" s="26" t="e">
        <f>AL210*STAFFPLAN_CWS!$E181</f>
        <v>#VALUE!</v>
      </c>
      <c r="AM223" s="26" t="e">
        <f>AM210*STAFFPLAN_CWS!$E181</f>
        <v>#VALUE!</v>
      </c>
      <c r="AN223" s="26" t="e">
        <f>AN210*STAFFPLAN_CWS!$E181</f>
        <v>#VALUE!</v>
      </c>
      <c r="AO223" s="26" t="e">
        <f>AO210*STAFFPLAN_CWS!$E181</f>
        <v>#VALUE!</v>
      </c>
      <c r="AP223" s="26" t="e">
        <f>AP210*STAFFPLAN_CWS!$E181</f>
        <v>#VALUE!</v>
      </c>
      <c r="AQ223" s="26" t="e">
        <f>AQ210*STAFFPLAN_CWS!$E181</f>
        <v>#VALUE!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560440</v>
      </c>
      <c r="U224" s="26">
        <f t="shared" si="109"/>
        <v>560715</v>
      </c>
      <c r="V224" s="26">
        <f t="shared" si="109"/>
        <v>560797.5</v>
      </c>
      <c r="W224" s="26">
        <f t="shared" si="109"/>
        <v>560797.5</v>
      </c>
      <c r="X224" s="26">
        <f t="shared" si="109"/>
        <v>560880</v>
      </c>
      <c r="Y224" s="26">
        <f t="shared" si="109"/>
        <v>560962.5</v>
      </c>
      <c r="Z224" s="26">
        <f t="shared" si="109"/>
        <v>560797.5</v>
      </c>
      <c r="AA224" s="26">
        <f t="shared" si="109"/>
        <v>560880</v>
      </c>
      <c r="AB224" s="26">
        <f t="shared" si="109"/>
        <v>560715</v>
      </c>
      <c r="AC224" s="26">
        <f t="shared" si="109"/>
        <v>560715</v>
      </c>
      <c r="AD224" s="26">
        <f t="shared" si="109"/>
        <v>560715</v>
      </c>
      <c r="AE224" s="26">
        <f t="shared" si="109"/>
        <v>560440</v>
      </c>
      <c r="AF224" s="26" t="e">
        <f t="shared" si="109"/>
        <v>#VALUE!</v>
      </c>
      <c r="AG224" s="26" t="e">
        <f t="shared" si="109"/>
        <v>#VALUE!</v>
      </c>
      <c r="AH224" s="26" t="e">
        <f t="shared" si="109"/>
        <v>#VALUE!</v>
      </c>
      <c r="AI224" s="26" t="e">
        <f t="shared" si="109"/>
        <v>#VALUE!</v>
      </c>
      <c r="AJ224" s="26" t="e">
        <f t="shared" si="109"/>
        <v>#VALUE!</v>
      </c>
      <c r="AK224" s="26" t="e">
        <f t="shared" si="109"/>
        <v>#VALUE!</v>
      </c>
      <c r="AL224" s="26" t="e">
        <f t="shared" si="109"/>
        <v>#VALUE!</v>
      </c>
      <c r="AM224" s="26" t="e">
        <f t="shared" si="109"/>
        <v>#VALUE!</v>
      </c>
      <c r="AN224" s="26" t="e">
        <f t="shared" si="109"/>
        <v>#VALUE!</v>
      </c>
      <c r="AO224" s="26" t="e">
        <f t="shared" si="109"/>
        <v>#VALUE!</v>
      </c>
      <c r="AP224" s="26" t="e">
        <f t="shared" si="109"/>
        <v>#VALUE!</v>
      </c>
      <c r="AQ224" s="26" t="e">
        <f t="shared" si="109"/>
        <v>#VALUE!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>
        <f t="shared" si="109"/>
        <v>1394442.156</v>
      </c>
      <c r="BE224" s="26">
        <f t="shared" si="109"/>
        <v>1415950.8085</v>
      </c>
      <c r="BF224" s="26">
        <f t="shared" si="109"/>
        <v>1422403.6130000001</v>
      </c>
      <c r="BG224" s="26">
        <f t="shared" si="109"/>
        <v>1422406.1630000002</v>
      </c>
      <c r="BH224" s="26">
        <f t="shared" si="109"/>
        <v>1428887.037</v>
      </c>
      <c r="BI224" s="26">
        <f t="shared" si="109"/>
        <v>1435340.629</v>
      </c>
      <c r="BJ224" s="26">
        <f t="shared" si="109"/>
        <v>1422406.1630000002</v>
      </c>
      <c r="BK224" s="26">
        <f t="shared" si="109"/>
        <v>1428887.037</v>
      </c>
      <c r="BL224" s="26">
        <f t="shared" si="109"/>
        <v>1415952.3460000004</v>
      </c>
      <c r="BM224" s="26">
        <f t="shared" si="109"/>
        <v>1415952.3460000004</v>
      </c>
      <c r="BN224" s="26">
        <f t="shared" si="109"/>
        <v>1415952.3460000004</v>
      </c>
      <c r="BO224" s="26">
        <f t="shared" si="109"/>
        <v>1394443.3435000002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6728855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#VALUE!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17013023.988000005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 t="e">
        <f>AF210*STAFFPLAN_CWS!$E182</f>
        <v>#VALUE!</v>
      </c>
      <c r="AR228" s="26" t="e">
        <f>AG210*STAFFPLAN_CWS!$F182</f>
        <v>#VALUE!</v>
      </c>
      <c r="AS228" s="26" t="e">
        <f>AH210*STAFFPLAN_CWS!$F182</f>
        <v>#VALUE!</v>
      </c>
      <c r="AT228" s="26" t="e">
        <f>AI210*STAFFPLAN_CWS!$F182</f>
        <v>#VALUE!</v>
      </c>
      <c r="AU228" s="26" t="e">
        <f>AJ210*STAFFPLAN_CWS!$F182</f>
        <v>#VALUE!</v>
      </c>
      <c r="AV228" s="26" t="e">
        <f>AK210*STAFFPLAN_CWS!$F182</f>
        <v>#VALUE!</v>
      </c>
      <c r="AW228" s="26" t="e">
        <f>AL210*STAFFPLAN_CWS!$F182</f>
        <v>#VALUE!</v>
      </c>
      <c r="AX228" s="26" t="e">
        <f>AM210*STAFFPLAN_CWS!$F182</f>
        <v>#VALUE!</v>
      </c>
      <c r="AY228" s="26" t="e">
        <f>AN210*STAFFPLAN_CWS!$F182</f>
        <v>#VALUE!</v>
      </c>
      <c r="AZ228" s="26" t="e">
        <f>AO210*STAFFPLAN_CWS!$F182</f>
        <v>#VALUE!</v>
      </c>
      <c r="BA228" s="26" t="e">
        <f>AP210*STAFFPLAN_CWS!$F182</f>
        <v>#VALUE!</v>
      </c>
      <c r="BB228" s="26" t="e">
        <f>AQ210*STAFFPLAN_CWS!$F182</f>
        <v>#VALUE!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 t="e">
        <f t="shared" si="112"/>
        <v>#VALUE!</v>
      </c>
      <c r="AR230" s="26" t="e">
        <f t="shared" si="112"/>
        <v>#VALUE!</v>
      </c>
      <c r="AS230" s="26" t="e">
        <f t="shared" si="112"/>
        <v>#VALUE!</v>
      </c>
      <c r="AT230" s="26" t="e">
        <f t="shared" si="112"/>
        <v>#VALUE!</v>
      </c>
      <c r="AU230" s="26" t="e">
        <f t="shared" si="112"/>
        <v>#VALUE!</v>
      </c>
      <c r="AV230" s="26" t="e">
        <f t="shared" si="112"/>
        <v>#VALUE!</v>
      </c>
      <c r="AW230" s="26" t="e">
        <f t="shared" si="112"/>
        <v>#VALUE!</v>
      </c>
      <c r="AX230" s="26" t="e">
        <f t="shared" si="112"/>
        <v>#VALUE!</v>
      </c>
      <c r="AY230" s="26" t="e">
        <f t="shared" si="112"/>
        <v>#VALUE!</v>
      </c>
      <c r="AZ230" s="26" t="e">
        <f t="shared" si="112"/>
        <v>#VALUE!</v>
      </c>
      <c r="BA230" s="26" t="e">
        <f t="shared" si="112"/>
        <v>#VALUE!</v>
      </c>
      <c r="BB230" s="26" t="e">
        <f t="shared" si="112"/>
        <v>#VALUE!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>
        <f t="shared" si="112"/>
        <v>281212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#VALUE!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3643852</v>
      </c>
      <c r="U232" s="26">
        <f t="shared" si="113"/>
        <v>3645502</v>
      </c>
      <c r="V232" s="26">
        <f t="shared" si="113"/>
        <v>3645997</v>
      </c>
      <c r="W232" s="26">
        <f t="shared" si="113"/>
        <v>3645997</v>
      </c>
      <c r="X232" s="26">
        <f t="shared" si="113"/>
        <v>3646492</v>
      </c>
      <c r="Y232" s="26">
        <f t="shared" si="113"/>
        <v>3646987</v>
      </c>
      <c r="Z232" s="26">
        <f t="shared" si="113"/>
        <v>3645997</v>
      </c>
      <c r="AA232" s="26">
        <f t="shared" si="113"/>
        <v>3646492</v>
      </c>
      <c r="AB232" s="26">
        <f t="shared" si="113"/>
        <v>3645502</v>
      </c>
      <c r="AC232" s="26">
        <f t="shared" si="113"/>
        <v>3645502</v>
      </c>
      <c r="AD232" s="26">
        <f t="shared" si="113"/>
        <v>3645502</v>
      </c>
      <c r="AE232" s="26">
        <f t="shared" si="113"/>
        <v>3643852</v>
      </c>
      <c r="AF232" s="26" t="e">
        <f t="shared" si="113"/>
        <v>#VALUE!</v>
      </c>
      <c r="AG232" s="26" t="e">
        <f t="shared" si="113"/>
        <v>#VALUE!</v>
      </c>
      <c r="AH232" s="26" t="e">
        <f t="shared" si="113"/>
        <v>#VALUE!</v>
      </c>
      <c r="AI232" s="26" t="e">
        <f t="shared" si="113"/>
        <v>#VALUE!</v>
      </c>
      <c r="AJ232" s="26" t="e">
        <f t="shared" si="113"/>
        <v>#VALUE!</v>
      </c>
      <c r="AK232" s="26" t="e">
        <f t="shared" si="113"/>
        <v>#VALUE!</v>
      </c>
      <c r="AL232" s="26" t="e">
        <f t="shared" si="113"/>
        <v>#VALUE!</v>
      </c>
      <c r="AM232" s="26" t="e">
        <f t="shared" ref="AM232:BO232" si="114">AM230+AM224+AM214</f>
        <v>#VALUE!</v>
      </c>
      <c r="AN232" s="26" t="e">
        <f t="shared" si="114"/>
        <v>#VALUE!</v>
      </c>
      <c r="AO232" s="26" t="e">
        <f t="shared" si="114"/>
        <v>#VALUE!</v>
      </c>
      <c r="AP232" s="26" t="e">
        <f t="shared" si="114"/>
        <v>#VALUE!</v>
      </c>
      <c r="AQ232" s="26" t="e">
        <f t="shared" si="114"/>
        <v>#VALUE!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>
        <f t="shared" si="114"/>
        <v>8647872.0610000007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43747674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#VALUE!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 t="e">
        <f>'COSM-BONUS_CWS'!AD75</f>
        <v>#VALUE!</v>
      </c>
      <c r="AG305" s="26" t="e">
        <f>'COSM-BONUS_CWS'!AE75</f>
        <v>#VALUE!</v>
      </c>
      <c r="AH305" s="26" t="e">
        <f>'COSM-BONUS_CWS'!AF75</f>
        <v>#VALUE!</v>
      </c>
      <c r="AI305" s="26" t="e">
        <f>'COSM-BONUS_CWS'!AG75</f>
        <v>#VALUE!</v>
      </c>
      <c r="AJ305" s="26" t="e">
        <f>'COSM-BONUS_CWS'!AH75</f>
        <v>#VALUE!</v>
      </c>
      <c r="AK305" s="26" t="e">
        <f>'COSM-BONUS_CWS'!AI75</f>
        <v>#VALUE!</v>
      </c>
      <c r="AL305" s="26" t="e">
        <f>'COSM-BONUS_CWS'!AJ75</f>
        <v>#VALUE!</v>
      </c>
      <c r="AM305" s="26" t="e">
        <f>'COSM-BONUS_CWS'!AK75</f>
        <v>#VALUE!</v>
      </c>
      <c r="AN305" s="26" t="e">
        <f>'COSM-BONUS_CWS'!AL75</f>
        <v>#VALUE!</v>
      </c>
      <c r="AO305" s="26" t="e">
        <f>'COSM-BONUS_CWS'!AM75</f>
        <v>#VALUE!</v>
      </c>
      <c r="AP305" s="26" t="e">
        <f>'COSM-BONUS_CWS'!AN75</f>
        <v>#VALUE!</v>
      </c>
      <c r="AQ305" s="26" t="e">
        <f>'COSM-BONUS_CWS'!AO75</f>
        <v>#VALUE!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 t="e">
        <f t="shared" si="168"/>
        <v>#VALUE!</v>
      </c>
      <c r="AG306" s="26" t="e">
        <f t="shared" si="168"/>
        <v>#VALUE!</v>
      </c>
      <c r="AH306" s="26" t="e">
        <f t="shared" si="168"/>
        <v>#VALUE!</v>
      </c>
      <c r="AI306" s="26" t="e">
        <f t="shared" si="168"/>
        <v>#VALUE!</v>
      </c>
      <c r="AJ306" s="26" t="e">
        <f t="shared" si="168"/>
        <v>#VALUE!</v>
      </c>
      <c r="AK306" s="26" t="e">
        <f t="shared" si="168"/>
        <v>#VALUE!</v>
      </c>
      <c r="AL306" s="26" t="e">
        <f t="shared" si="168"/>
        <v>#VALUE!</v>
      </c>
      <c r="AM306" s="26" t="e">
        <f t="shared" ref="AM306:BO306" si="169">AM304+AM305</f>
        <v>#VALUE!</v>
      </c>
      <c r="AN306" s="26" t="e">
        <f t="shared" si="169"/>
        <v>#VALUE!</v>
      </c>
      <c r="AO306" s="26" t="e">
        <f t="shared" si="169"/>
        <v>#VALUE!</v>
      </c>
      <c r="AP306" s="26" t="e">
        <f t="shared" si="169"/>
        <v>#VALUE!</v>
      </c>
      <c r="AQ306" s="26" t="e">
        <f t="shared" si="169"/>
        <v>#VALUE!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 t="e">
        <f>'COSM-BONUS_CWS'!AD76</f>
        <v>#VALUE!</v>
      </c>
      <c r="AG341" s="26" t="e">
        <f>'COSM-BONUS_CWS'!AE76</f>
        <v>#VALUE!</v>
      </c>
      <c r="AH341" s="26" t="e">
        <f>'COSM-BONUS_CWS'!AF76</f>
        <v>#VALUE!</v>
      </c>
      <c r="AI341" s="26" t="e">
        <f>'COSM-BONUS_CWS'!AG76</f>
        <v>#VALUE!</v>
      </c>
      <c r="AJ341" s="26" t="e">
        <f>'COSM-BONUS_CWS'!AH76</f>
        <v>#VALUE!</v>
      </c>
      <c r="AK341" s="26" t="e">
        <f>'COSM-BONUS_CWS'!AI76</f>
        <v>#VALUE!</v>
      </c>
      <c r="AL341" s="26" t="e">
        <f>'COSM-BONUS_CWS'!AJ76</f>
        <v>#VALUE!</v>
      </c>
      <c r="AM341" s="26" t="e">
        <f>'COSM-BONUS_CWS'!AK76</f>
        <v>#VALUE!</v>
      </c>
      <c r="AN341" s="26" t="e">
        <f>'COSM-BONUS_CWS'!AL76</f>
        <v>#VALUE!</v>
      </c>
      <c r="AO341" s="26" t="e">
        <f>'COSM-BONUS_CWS'!AM76</f>
        <v>#VALUE!</v>
      </c>
      <c r="AP341" s="26" t="e">
        <f>'COSM-BONUS_CWS'!AN76</f>
        <v>#VALUE!</v>
      </c>
      <c r="AQ341" s="26" t="e">
        <f>'COSM-BONUS_CWS'!AO76</f>
        <v>#VALUE!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 t="e">
        <f t="shared" si="200"/>
        <v>#VALUE!</v>
      </c>
      <c r="AG342" s="26" t="e">
        <f t="shared" si="200"/>
        <v>#VALUE!</v>
      </c>
      <c r="AH342" s="26" t="e">
        <f t="shared" si="200"/>
        <v>#VALUE!</v>
      </c>
      <c r="AI342" s="26" t="e">
        <f t="shared" si="200"/>
        <v>#VALUE!</v>
      </c>
      <c r="AJ342" s="26" t="e">
        <f t="shared" si="200"/>
        <v>#VALUE!</v>
      </c>
      <c r="AK342" s="26" t="e">
        <f t="shared" si="200"/>
        <v>#VALUE!</v>
      </c>
      <c r="AL342" s="26" t="e">
        <f t="shared" si="200"/>
        <v>#VALUE!</v>
      </c>
      <c r="AM342" s="26" t="e">
        <f t="shared" ref="AM342:BO342" si="201">AM340+AM341</f>
        <v>#VALUE!</v>
      </c>
      <c r="AN342" s="26" t="e">
        <f t="shared" si="201"/>
        <v>#VALUE!</v>
      </c>
      <c r="AO342" s="26" t="e">
        <f t="shared" si="201"/>
        <v>#VALUE!</v>
      </c>
      <c r="AP342" s="26" t="e">
        <f t="shared" si="201"/>
        <v>#VALUE!</v>
      </c>
      <c r="AQ342" s="26" t="e">
        <f t="shared" si="201"/>
        <v>#VALUE!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 t="e">
        <f t="shared" si="214"/>
        <v>#VALUE!</v>
      </c>
      <c r="AG357" s="26" t="e">
        <f t="shared" si="214"/>
        <v>#VALUE!</v>
      </c>
      <c r="AH357" s="26" t="e">
        <f t="shared" si="214"/>
        <v>#VALUE!</v>
      </c>
      <c r="AI357" s="26" t="e">
        <f t="shared" si="214"/>
        <v>#VALUE!</v>
      </c>
      <c r="AJ357" s="26" t="e">
        <f t="shared" si="214"/>
        <v>#VALUE!</v>
      </c>
      <c r="AK357" s="26" t="e">
        <f t="shared" si="214"/>
        <v>#VALUE!</v>
      </c>
      <c r="AL357" s="26" t="e">
        <f t="shared" si="214"/>
        <v>#VALUE!</v>
      </c>
      <c r="AM357" s="26" t="e">
        <f t="shared" ref="AM357:BO357" si="215">AM350+AM341+AM332+AM323+AM314+AM305</f>
        <v>#VALUE!</v>
      </c>
      <c r="AN357" s="26" t="e">
        <f t="shared" si="215"/>
        <v>#VALUE!</v>
      </c>
      <c r="AO357" s="26" t="e">
        <f t="shared" si="215"/>
        <v>#VALUE!</v>
      </c>
      <c r="AP357" s="26" t="e">
        <f t="shared" si="215"/>
        <v>#VALUE!</v>
      </c>
      <c r="AQ357" s="26" t="e">
        <f t="shared" si="215"/>
        <v>#VALUE!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 t="e">
        <f t="shared" si="216"/>
        <v>#VALUE!</v>
      </c>
      <c r="AG358" s="26" t="e">
        <f t="shared" si="216"/>
        <v>#VALUE!</v>
      </c>
      <c r="AH358" s="26" t="e">
        <f t="shared" si="216"/>
        <v>#VALUE!</v>
      </c>
      <c r="AI358" s="26" t="e">
        <f t="shared" si="216"/>
        <v>#VALUE!</v>
      </c>
      <c r="AJ358" s="26" t="e">
        <f t="shared" si="216"/>
        <v>#VALUE!</v>
      </c>
      <c r="AK358" s="26" t="e">
        <f t="shared" si="216"/>
        <v>#VALUE!</v>
      </c>
      <c r="AL358" s="26" t="e">
        <f t="shared" si="216"/>
        <v>#VALUE!</v>
      </c>
      <c r="AM358" s="26" t="e">
        <f t="shared" ref="AM358:BO358" si="217">AM356+AM357</f>
        <v>#VALUE!</v>
      </c>
      <c r="AN358" s="26" t="e">
        <f t="shared" si="217"/>
        <v>#VALUE!</v>
      </c>
      <c r="AO358" s="26" t="e">
        <f t="shared" si="217"/>
        <v>#VALUE!</v>
      </c>
      <c r="AP358" s="26" t="e">
        <f t="shared" si="217"/>
        <v>#VALUE!</v>
      </c>
      <c r="AQ358" s="26" t="e">
        <f t="shared" si="217"/>
        <v>#VALUE!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#VALUE!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 t="e">
        <f t="shared" si="220"/>
        <v>#VALUE!</v>
      </c>
      <c r="AG362" s="26" t="e">
        <f t="shared" si="220"/>
        <v>#VALUE!</v>
      </c>
      <c r="AH362" s="26" t="e">
        <f t="shared" si="220"/>
        <v>#VALUE!</v>
      </c>
      <c r="AI362" s="26" t="e">
        <f t="shared" si="220"/>
        <v>#VALUE!</v>
      </c>
      <c r="AJ362" s="26" t="e">
        <f t="shared" si="220"/>
        <v>#VALUE!</v>
      </c>
      <c r="AK362" s="26" t="e">
        <f t="shared" si="220"/>
        <v>#VALUE!</v>
      </c>
      <c r="AL362" s="26" t="e">
        <f t="shared" si="220"/>
        <v>#VALUE!</v>
      </c>
      <c r="AM362" s="26" t="e">
        <f t="shared" ref="AM362:BO362" si="221">AM360+AM358</f>
        <v>#VALUE!</v>
      </c>
      <c r="AN362" s="26" t="e">
        <f t="shared" si="221"/>
        <v>#VALUE!</v>
      </c>
      <c r="AO362" s="26" t="e">
        <f t="shared" si="221"/>
        <v>#VALUE!</v>
      </c>
      <c r="AP362" s="26" t="e">
        <f t="shared" si="221"/>
        <v>#VALUE!</v>
      </c>
      <c r="AQ362" s="26" t="e">
        <f t="shared" si="221"/>
        <v>#VALUE!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#VALUE!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 t="e">
        <f>AF358*STAFFPLAN_CWS!$E177</f>
        <v>#VALUE!</v>
      </c>
      <c r="AG367" s="26" t="e">
        <f>AG358*STAFFPLAN_CWS!$E177</f>
        <v>#VALUE!</v>
      </c>
      <c r="AH367" s="26" t="e">
        <f>AH358*STAFFPLAN_CWS!$E177</f>
        <v>#VALUE!</v>
      </c>
      <c r="AI367" s="26" t="e">
        <f>AI358*STAFFPLAN_CWS!$E177</f>
        <v>#VALUE!</v>
      </c>
      <c r="AJ367" s="26" t="e">
        <f>AJ358*STAFFPLAN_CWS!$E177</f>
        <v>#VALUE!</v>
      </c>
      <c r="AK367" s="26" t="e">
        <f>AK358*STAFFPLAN_CWS!$E177</f>
        <v>#VALUE!</v>
      </c>
      <c r="AL367" s="26" t="e">
        <f>AL358*STAFFPLAN_CWS!$E177</f>
        <v>#VALUE!</v>
      </c>
      <c r="AM367" s="26" t="e">
        <f>AM358*STAFFPLAN_CWS!$E177</f>
        <v>#VALUE!</v>
      </c>
      <c r="AN367" s="26" t="e">
        <f>AN358*STAFFPLAN_CWS!$E177</f>
        <v>#VALUE!</v>
      </c>
      <c r="AO367" s="26" t="e">
        <f>AO358*STAFFPLAN_CWS!$E177</f>
        <v>#VALUE!</v>
      </c>
      <c r="AP367" s="26" t="e">
        <f>AP358*STAFFPLAN_CWS!$E177</f>
        <v>#VALUE!</v>
      </c>
      <c r="AQ367" s="26" t="e">
        <f>AQ358*STAFFPLAN_CWS!$E177</f>
        <v>#VALUE!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 t="e">
        <f>AF358*STAFFPLAN_CWS!$E178</f>
        <v>#VALUE!</v>
      </c>
      <c r="AG368" s="26" t="e">
        <f>AG358*STAFFPLAN_CWS!$E178</f>
        <v>#VALUE!</v>
      </c>
      <c r="AH368" s="26" t="e">
        <f>AH358*STAFFPLAN_CWS!$E178</f>
        <v>#VALUE!</v>
      </c>
      <c r="AI368" s="26" t="e">
        <f>AI358*STAFFPLAN_CWS!$E178</f>
        <v>#VALUE!</v>
      </c>
      <c r="AJ368" s="26" t="e">
        <f>AJ358*STAFFPLAN_CWS!$E178</f>
        <v>#VALUE!</v>
      </c>
      <c r="AK368" s="26" t="e">
        <f>AK358*STAFFPLAN_CWS!$E178</f>
        <v>#VALUE!</v>
      </c>
      <c r="AL368" s="26" t="e">
        <f>AL358*STAFFPLAN_CWS!$E178</f>
        <v>#VALUE!</v>
      </c>
      <c r="AM368" s="26" t="e">
        <f>AM358*STAFFPLAN_CWS!$E178</f>
        <v>#VALUE!</v>
      </c>
      <c r="AN368" s="26" t="e">
        <f>AN358*STAFFPLAN_CWS!$E178</f>
        <v>#VALUE!</v>
      </c>
      <c r="AO368" s="26" t="e">
        <f>AO358*STAFFPLAN_CWS!$E178</f>
        <v>#VALUE!</v>
      </c>
      <c r="AP368" s="26" t="e">
        <f>AP358*STAFFPLAN_CWS!$E178</f>
        <v>#VALUE!</v>
      </c>
      <c r="AQ368" s="26" t="e">
        <f>AQ358*STAFFPLAN_CWS!$E178</f>
        <v>#VALUE!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 t="e">
        <f>AF358*STAFFPLAN_CWS!$E179</f>
        <v>#VALUE!</v>
      </c>
      <c r="AG369" s="26" t="e">
        <f>AG358*STAFFPLAN_CWS!$E179</f>
        <v>#VALUE!</v>
      </c>
      <c r="AH369" s="26" t="e">
        <f>AH358*STAFFPLAN_CWS!$E179</f>
        <v>#VALUE!</v>
      </c>
      <c r="AI369" s="26" t="e">
        <f>AI358*STAFFPLAN_CWS!$E179</f>
        <v>#VALUE!</v>
      </c>
      <c r="AJ369" s="26" t="e">
        <f>AJ358*STAFFPLAN_CWS!$E179</f>
        <v>#VALUE!</v>
      </c>
      <c r="AK369" s="26" t="e">
        <f>AK358*STAFFPLAN_CWS!$E179</f>
        <v>#VALUE!</v>
      </c>
      <c r="AL369" s="26" t="e">
        <f>AL358*STAFFPLAN_CWS!$E179</f>
        <v>#VALUE!</v>
      </c>
      <c r="AM369" s="26" t="e">
        <f>AM358*STAFFPLAN_CWS!$E179</f>
        <v>#VALUE!</v>
      </c>
      <c r="AN369" s="26" t="e">
        <f>AN358*STAFFPLAN_CWS!$E179</f>
        <v>#VALUE!</v>
      </c>
      <c r="AO369" s="26" t="e">
        <f>AO358*STAFFPLAN_CWS!$E179</f>
        <v>#VALUE!</v>
      </c>
      <c r="AP369" s="26" t="e">
        <f>AP358*STAFFPLAN_CWS!$E179</f>
        <v>#VALUE!</v>
      </c>
      <c r="AQ369" s="26" t="e">
        <f>AQ358*STAFFPLAN_CWS!$E179</f>
        <v>#VALUE!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 t="e">
        <f>AF358*STAFFPLAN_CWS!$E181</f>
        <v>#VALUE!</v>
      </c>
      <c r="AG371" s="26" t="e">
        <f>AG358*STAFFPLAN_CWS!$E181</f>
        <v>#VALUE!</v>
      </c>
      <c r="AH371" s="26" t="e">
        <f>AH358*STAFFPLAN_CWS!$E181</f>
        <v>#VALUE!</v>
      </c>
      <c r="AI371" s="26" t="e">
        <f>AI358*STAFFPLAN_CWS!$E181</f>
        <v>#VALUE!</v>
      </c>
      <c r="AJ371" s="26" t="e">
        <f>AJ358*STAFFPLAN_CWS!$E181</f>
        <v>#VALUE!</v>
      </c>
      <c r="AK371" s="26" t="e">
        <f>AK358*STAFFPLAN_CWS!$E181</f>
        <v>#VALUE!</v>
      </c>
      <c r="AL371" s="26" t="e">
        <f>AL358*STAFFPLAN_CWS!$E181</f>
        <v>#VALUE!</v>
      </c>
      <c r="AM371" s="26" t="e">
        <f>AM358*STAFFPLAN_CWS!$E181</f>
        <v>#VALUE!</v>
      </c>
      <c r="AN371" s="26" t="e">
        <f>AN358*STAFFPLAN_CWS!$E181</f>
        <v>#VALUE!</v>
      </c>
      <c r="AO371" s="26" t="e">
        <f>AO358*STAFFPLAN_CWS!$E181</f>
        <v>#VALUE!</v>
      </c>
      <c r="AP371" s="26" t="e">
        <f>AP358*STAFFPLAN_CWS!$E181</f>
        <v>#VALUE!</v>
      </c>
      <c r="AQ371" s="26" t="e">
        <f>AQ358*STAFFPLAN_CWS!$E181</f>
        <v>#VALUE!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 t="e">
        <f t="shared" si="223"/>
        <v>#VALUE!</v>
      </c>
      <c r="AG372" s="26" t="e">
        <f t="shared" si="223"/>
        <v>#VALUE!</v>
      </c>
      <c r="AH372" s="26" t="e">
        <f t="shared" si="223"/>
        <v>#VALUE!</v>
      </c>
      <c r="AI372" s="26" t="e">
        <f t="shared" si="223"/>
        <v>#VALUE!</v>
      </c>
      <c r="AJ372" s="26" t="e">
        <f t="shared" si="223"/>
        <v>#VALUE!</v>
      </c>
      <c r="AK372" s="26" t="e">
        <f t="shared" si="223"/>
        <v>#VALUE!</v>
      </c>
      <c r="AL372" s="26" t="e">
        <f t="shared" si="223"/>
        <v>#VALUE!</v>
      </c>
      <c r="AM372" s="26" t="e">
        <f t="shared" si="223"/>
        <v>#VALUE!</v>
      </c>
      <c r="AN372" s="26" t="e">
        <f t="shared" si="223"/>
        <v>#VALUE!</v>
      </c>
      <c r="AO372" s="26" t="e">
        <f t="shared" si="223"/>
        <v>#VALUE!</v>
      </c>
      <c r="AP372" s="26" t="e">
        <f t="shared" si="223"/>
        <v>#VALUE!</v>
      </c>
      <c r="AQ372" s="26" t="e">
        <f t="shared" si="223"/>
        <v>#VALUE!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#VALUE!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 t="e">
        <f>AF358*STAFFPLAN_CWS!$E182</f>
        <v>#VALUE!</v>
      </c>
      <c r="AR376" s="26" t="e">
        <f>AG358*STAFFPLAN_CWS!$F182</f>
        <v>#VALUE!</v>
      </c>
      <c r="AS376" s="26" t="e">
        <f>AH358*STAFFPLAN_CWS!$F182</f>
        <v>#VALUE!</v>
      </c>
      <c r="AT376" s="26" t="e">
        <f>AI358*STAFFPLAN_CWS!$F182</f>
        <v>#VALUE!</v>
      </c>
      <c r="AU376" s="26" t="e">
        <f>AJ358*STAFFPLAN_CWS!$F182</f>
        <v>#VALUE!</v>
      </c>
      <c r="AV376" s="26" t="e">
        <f>AK358*STAFFPLAN_CWS!$F182</f>
        <v>#VALUE!</v>
      </c>
      <c r="AW376" s="26" t="e">
        <f>AL358*STAFFPLAN_CWS!$F182</f>
        <v>#VALUE!</v>
      </c>
      <c r="AX376" s="26" t="e">
        <f>AM358*STAFFPLAN_CWS!$F182</f>
        <v>#VALUE!</v>
      </c>
      <c r="AY376" s="26" t="e">
        <f>AN358*STAFFPLAN_CWS!$F182</f>
        <v>#VALUE!</v>
      </c>
      <c r="AZ376" s="26" t="e">
        <f>AO358*STAFFPLAN_CWS!$F182</f>
        <v>#VALUE!</v>
      </c>
      <c r="BA376" s="26" t="e">
        <f>AP358*STAFFPLAN_CWS!$F182</f>
        <v>#VALUE!</v>
      </c>
      <c r="BB376" s="26" t="e">
        <f>AQ358*STAFFPLAN_CWS!$F182</f>
        <v>#VALUE!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 t="e">
        <f t="shared" si="225"/>
        <v>#VALUE!</v>
      </c>
      <c r="AR378" s="26" t="e">
        <f t="shared" si="225"/>
        <v>#VALUE!</v>
      </c>
      <c r="AS378" s="26" t="e">
        <f t="shared" si="225"/>
        <v>#VALUE!</v>
      </c>
      <c r="AT378" s="26" t="e">
        <f t="shared" si="225"/>
        <v>#VALUE!</v>
      </c>
      <c r="AU378" s="26" t="e">
        <f t="shared" si="225"/>
        <v>#VALUE!</v>
      </c>
      <c r="AV378" s="26" t="e">
        <f t="shared" si="225"/>
        <v>#VALUE!</v>
      </c>
      <c r="AW378" s="26" t="e">
        <f t="shared" si="225"/>
        <v>#VALUE!</v>
      </c>
      <c r="AX378" s="26" t="e">
        <f t="shared" si="225"/>
        <v>#VALUE!</v>
      </c>
      <c r="AY378" s="26" t="e">
        <f t="shared" si="225"/>
        <v>#VALUE!</v>
      </c>
      <c r="AZ378" s="26" t="e">
        <f t="shared" si="225"/>
        <v>#VALUE!</v>
      </c>
      <c r="BA378" s="26" t="e">
        <f t="shared" si="225"/>
        <v>#VALUE!</v>
      </c>
      <c r="BB378" s="26" t="e">
        <f t="shared" si="225"/>
        <v>#VALUE!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>
        <f t="shared" si="225"/>
        <v>0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#VALUE!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 t="e">
        <f t="shared" si="226"/>
        <v>#VALUE!</v>
      </c>
      <c r="AG380" s="26" t="e">
        <f t="shared" si="226"/>
        <v>#VALUE!</v>
      </c>
      <c r="AH380" s="26" t="e">
        <f t="shared" si="226"/>
        <v>#VALUE!</v>
      </c>
      <c r="AI380" s="26" t="e">
        <f t="shared" si="226"/>
        <v>#VALUE!</v>
      </c>
      <c r="AJ380" s="26" t="e">
        <f t="shared" si="226"/>
        <v>#VALUE!</v>
      </c>
      <c r="AK380" s="26" t="e">
        <f t="shared" si="226"/>
        <v>#VALUE!</v>
      </c>
      <c r="AL380" s="26" t="e">
        <f t="shared" si="226"/>
        <v>#VALUE!</v>
      </c>
      <c r="AM380" s="26" t="e">
        <f t="shared" ref="AM380:BO380" si="227">AM378+AM372+AM362</f>
        <v>#VALUE!</v>
      </c>
      <c r="AN380" s="26" t="e">
        <f t="shared" si="227"/>
        <v>#VALUE!</v>
      </c>
      <c r="AO380" s="26" t="e">
        <f t="shared" si="227"/>
        <v>#VALUE!</v>
      </c>
      <c r="AP380" s="26" t="e">
        <f t="shared" si="227"/>
        <v>#VALUE!</v>
      </c>
      <c r="AQ380" s="26" t="e">
        <f t="shared" si="227"/>
        <v>#VALUE!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>
        <f t="shared" si="227"/>
        <v>0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#VALUE!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 t="e">
        <f>'COSM-BONUS_CWS'!AD77</f>
        <v>#VALUE!</v>
      </c>
      <c r="AG406" s="26" t="e">
        <f>'COSM-BONUS_CWS'!AE77</f>
        <v>#VALUE!</v>
      </c>
      <c r="AH406" s="26" t="e">
        <f>'COSM-BONUS_CWS'!AF77</f>
        <v>#VALUE!</v>
      </c>
      <c r="AI406" s="26" t="e">
        <f>'COSM-BONUS_CWS'!AG77</f>
        <v>#VALUE!</v>
      </c>
      <c r="AJ406" s="26" t="e">
        <f>'COSM-BONUS_CWS'!AH77</f>
        <v>#VALUE!</v>
      </c>
      <c r="AK406" s="26" t="e">
        <f>'COSM-BONUS_CWS'!AI77</f>
        <v>#VALUE!</v>
      </c>
      <c r="AL406" s="26" t="e">
        <f>'COSM-BONUS_CWS'!AJ77</f>
        <v>#VALUE!</v>
      </c>
      <c r="AM406" s="26" t="e">
        <f>'COSM-BONUS_CWS'!AK77</f>
        <v>#VALUE!</v>
      </c>
      <c r="AN406" s="26" t="e">
        <f>'COSM-BONUS_CWS'!AL77</f>
        <v>#VALUE!</v>
      </c>
      <c r="AO406" s="26" t="e">
        <f>'COSM-BONUS_CWS'!AM77</f>
        <v>#VALUE!</v>
      </c>
      <c r="AP406" s="26" t="e">
        <f>'COSM-BONUS_CWS'!AN77</f>
        <v>#VALUE!</v>
      </c>
      <c r="AQ406" s="26" t="e">
        <f>'COSM-BONUS_CWS'!AO77</f>
        <v>#VALUE!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 t="e">
        <f t="shared" si="248"/>
        <v>#VALUE!</v>
      </c>
      <c r="AG407" s="26" t="e">
        <f t="shared" si="248"/>
        <v>#VALUE!</v>
      </c>
      <c r="AH407" s="26" t="e">
        <f t="shared" si="248"/>
        <v>#VALUE!</v>
      </c>
      <c r="AI407" s="26" t="e">
        <f t="shared" si="248"/>
        <v>#VALUE!</v>
      </c>
      <c r="AJ407" s="26" t="e">
        <f t="shared" si="248"/>
        <v>#VALUE!</v>
      </c>
      <c r="AK407" s="26" t="e">
        <f t="shared" si="248"/>
        <v>#VALUE!</v>
      </c>
      <c r="AL407" s="26" t="e">
        <f t="shared" si="248"/>
        <v>#VALUE!</v>
      </c>
      <c r="AM407" s="26" t="e">
        <f t="shared" ref="AM407:BO407" si="249">AM405+AM406</f>
        <v>#VALUE!</v>
      </c>
      <c r="AN407" s="26" t="e">
        <f t="shared" si="249"/>
        <v>#VALUE!</v>
      </c>
      <c r="AO407" s="26" t="e">
        <f t="shared" si="249"/>
        <v>#VALUE!</v>
      </c>
      <c r="AP407" s="26" t="e">
        <f t="shared" si="249"/>
        <v>#VALUE!</v>
      </c>
      <c r="AQ407" s="26" t="e">
        <f t="shared" si="249"/>
        <v>#VALUE!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 t="e">
        <f>'COSM-BONUS_CWS'!AD78</f>
        <v>#VALUE!</v>
      </c>
      <c r="AG442" s="26" t="e">
        <f>'COSM-BONUS_CWS'!AE78</f>
        <v>#VALUE!</v>
      </c>
      <c r="AH442" s="26" t="e">
        <f>'COSM-BONUS_CWS'!AF78</f>
        <v>#VALUE!</v>
      </c>
      <c r="AI442" s="26" t="e">
        <f>'COSM-BONUS_CWS'!AG78</f>
        <v>#VALUE!</v>
      </c>
      <c r="AJ442" s="26" t="e">
        <f>'COSM-BONUS_CWS'!AH78</f>
        <v>#VALUE!</v>
      </c>
      <c r="AK442" s="26" t="e">
        <f>'COSM-BONUS_CWS'!AI78</f>
        <v>#VALUE!</v>
      </c>
      <c r="AL442" s="26" t="e">
        <f>'COSM-BONUS_CWS'!AJ78</f>
        <v>#VALUE!</v>
      </c>
      <c r="AM442" s="26" t="e">
        <f>'COSM-BONUS_CWS'!AK78</f>
        <v>#VALUE!</v>
      </c>
      <c r="AN442" s="26" t="e">
        <f>'COSM-BONUS_CWS'!AL78</f>
        <v>#VALUE!</v>
      </c>
      <c r="AO442" s="26" t="e">
        <f>'COSM-BONUS_CWS'!AM78</f>
        <v>#VALUE!</v>
      </c>
      <c r="AP442" s="26" t="e">
        <f>'COSM-BONUS_CWS'!AN78</f>
        <v>#VALUE!</v>
      </c>
      <c r="AQ442" s="26" t="e">
        <f>'COSM-BONUS_CWS'!AO78</f>
        <v>#VALUE!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 t="e">
        <f t="shared" si="280"/>
        <v>#VALUE!</v>
      </c>
      <c r="AG443" s="26" t="e">
        <f t="shared" si="280"/>
        <v>#VALUE!</v>
      </c>
      <c r="AH443" s="26" t="e">
        <f t="shared" si="280"/>
        <v>#VALUE!</v>
      </c>
      <c r="AI443" s="26" t="e">
        <f t="shared" si="280"/>
        <v>#VALUE!</v>
      </c>
      <c r="AJ443" s="26" t="e">
        <f t="shared" si="280"/>
        <v>#VALUE!</v>
      </c>
      <c r="AK443" s="26" t="e">
        <f t="shared" si="280"/>
        <v>#VALUE!</v>
      </c>
      <c r="AL443" s="26" t="e">
        <f t="shared" si="280"/>
        <v>#VALUE!</v>
      </c>
      <c r="AM443" s="26" t="e">
        <f t="shared" ref="AM443:BO443" si="281">AM441+AM442</f>
        <v>#VALUE!</v>
      </c>
      <c r="AN443" s="26" t="e">
        <f t="shared" si="281"/>
        <v>#VALUE!</v>
      </c>
      <c r="AO443" s="26" t="e">
        <f t="shared" si="281"/>
        <v>#VALUE!</v>
      </c>
      <c r="AP443" s="26" t="e">
        <f t="shared" si="281"/>
        <v>#VALUE!</v>
      </c>
      <c r="AQ443" s="26" t="e">
        <f t="shared" si="281"/>
        <v>#VALUE!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 t="e">
        <f>'COSM-BONUS_CWS'!AD79</f>
        <v>#VALUE!</v>
      </c>
      <c r="AG469" s="26" t="e">
        <f>'COSM-BONUS_CWS'!AE79</f>
        <v>#VALUE!</v>
      </c>
      <c r="AH469" s="26" t="e">
        <f>'COSM-BONUS_CWS'!AF79</f>
        <v>#VALUE!</v>
      </c>
      <c r="AI469" s="26" t="e">
        <f>'COSM-BONUS_CWS'!AG79</f>
        <v>#VALUE!</v>
      </c>
      <c r="AJ469" s="26" t="e">
        <f>'COSM-BONUS_CWS'!AH79</f>
        <v>#VALUE!</v>
      </c>
      <c r="AK469" s="26" t="e">
        <f>'COSM-BONUS_CWS'!AI79</f>
        <v>#VALUE!</v>
      </c>
      <c r="AL469" s="26" t="e">
        <f>'COSM-BONUS_CWS'!AJ79</f>
        <v>#VALUE!</v>
      </c>
      <c r="AM469" s="26" t="e">
        <f>'COSM-BONUS_CWS'!AK79</f>
        <v>#VALUE!</v>
      </c>
      <c r="AN469" s="26" t="e">
        <f>'COSM-BONUS_CWS'!AL79</f>
        <v>#VALUE!</v>
      </c>
      <c r="AO469" s="26" t="e">
        <f>'COSM-BONUS_CWS'!AM79</f>
        <v>#VALUE!</v>
      </c>
      <c r="AP469" s="26" t="e">
        <f>'COSM-BONUS_CWS'!AN79</f>
        <v>#VALUE!</v>
      </c>
      <c r="AQ469" s="26" t="e">
        <f>'COSM-BONUS_CWS'!AO79</f>
        <v>#VALUE!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 t="e">
        <f t="shared" si="300"/>
        <v>#VALUE!</v>
      </c>
      <c r="AG470" s="26" t="e">
        <f t="shared" si="300"/>
        <v>#VALUE!</v>
      </c>
      <c r="AH470" s="26" t="e">
        <f t="shared" si="300"/>
        <v>#VALUE!</v>
      </c>
      <c r="AI470" s="26" t="e">
        <f t="shared" si="300"/>
        <v>#VALUE!</v>
      </c>
      <c r="AJ470" s="26" t="e">
        <f t="shared" si="300"/>
        <v>#VALUE!</v>
      </c>
      <c r="AK470" s="26" t="e">
        <f t="shared" si="300"/>
        <v>#VALUE!</v>
      </c>
      <c r="AL470" s="26" t="e">
        <f t="shared" si="300"/>
        <v>#VALUE!</v>
      </c>
      <c r="AM470" s="26" t="e">
        <f t="shared" ref="AM470:BO470" si="301">AM468+AM469</f>
        <v>#VALUE!</v>
      </c>
      <c r="AN470" s="26" t="e">
        <f t="shared" si="301"/>
        <v>#VALUE!</v>
      </c>
      <c r="AO470" s="26" t="e">
        <f t="shared" si="301"/>
        <v>#VALUE!</v>
      </c>
      <c r="AP470" s="26" t="e">
        <f t="shared" si="301"/>
        <v>#VALUE!</v>
      </c>
      <c r="AQ470" s="26" t="e">
        <f t="shared" si="301"/>
        <v>#VALUE!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 t="e">
        <f>'COSM-BONUS_CWS'!AD80</f>
        <v>#VALUE!</v>
      </c>
      <c r="AG496" s="26" t="e">
        <f>'COSM-BONUS_CWS'!AE80</f>
        <v>#VALUE!</v>
      </c>
      <c r="AH496" s="26" t="e">
        <f>'COSM-BONUS_CWS'!AF80</f>
        <v>#VALUE!</v>
      </c>
      <c r="AI496" s="26" t="e">
        <f>'COSM-BONUS_CWS'!AG80</f>
        <v>#VALUE!</v>
      </c>
      <c r="AJ496" s="26" t="e">
        <f>'COSM-BONUS_CWS'!AH80</f>
        <v>#VALUE!</v>
      </c>
      <c r="AK496" s="26" t="e">
        <f>'COSM-BONUS_CWS'!AI80</f>
        <v>#VALUE!</v>
      </c>
      <c r="AL496" s="26" t="e">
        <f>'COSM-BONUS_CWS'!AJ80</f>
        <v>#VALUE!</v>
      </c>
      <c r="AM496" s="26" t="e">
        <f>'COSM-BONUS_CWS'!AK80</f>
        <v>#VALUE!</v>
      </c>
      <c r="AN496" s="26" t="e">
        <f>'COSM-BONUS_CWS'!AL80</f>
        <v>#VALUE!</v>
      </c>
      <c r="AO496" s="26" t="e">
        <f>'COSM-BONUS_CWS'!AM80</f>
        <v>#VALUE!</v>
      </c>
      <c r="AP496" s="26" t="e">
        <f>'COSM-BONUS_CWS'!AN80</f>
        <v>#VALUE!</v>
      </c>
      <c r="AQ496" s="26" t="e">
        <f>'COSM-BONUS_CWS'!AO80</f>
        <v>#VALUE!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 t="e">
        <f t="shared" si="353"/>
        <v>#VALUE!</v>
      </c>
      <c r="AG530" s="26" t="e">
        <f t="shared" si="353"/>
        <v>#VALUE!</v>
      </c>
      <c r="AH530" s="26" t="e">
        <f t="shared" si="353"/>
        <v>#VALUE!</v>
      </c>
      <c r="AI530" s="26" t="e">
        <f t="shared" si="353"/>
        <v>#VALUE!</v>
      </c>
      <c r="AJ530" s="26" t="e">
        <f t="shared" si="353"/>
        <v>#VALUE!</v>
      </c>
      <c r="AK530" s="26" t="e">
        <f t="shared" si="353"/>
        <v>#VALUE!</v>
      </c>
      <c r="AL530" s="26" t="e">
        <f t="shared" si="353"/>
        <v>#VALUE!</v>
      </c>
      <c r="AM530" s="26" t="e">
        <f t="shared" ref="AM530:BO530" si="354">AM523+AM514+AM505+AM496+AM487+AM478+AM469+AM460+AM451+AM442+AM433+AM424+AM415+AM406+AM397+AM388</f>
        <v>#VALUE!</v>
      </c>
      <c r="AN530" s="26" t="e">
        <f t="shared" si="354"/>
        <v>#VALUE!</v>
      </c>
      <c r="AO530" s="26" t="e">
        <f t="shared" si="354"/>
        <v>#VALUE!</v>
      </c>
      <c r="AP530" s="26" t="e">
        <f t="shared" si="354"/>
        <v>#VALUE!</v>
      </c>
      <c r="AQ530" s="26" t="e">
        <f t="shared" si="354"/>
        <v>#VALUE!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 t="e">
        <f t="shared" si="355"/>
        <v>#VALUE!</v>
      </c>
      <c r="AG531" s="26" t="e">
        <f t="shared" si="355"/>
        <v>#VALUE!</v>
      </c>
      <c r="AH531" s="26" t="e">
        <f t="shared" si="355"/>
        <v>#VALUE!</v>
      </c>
      <c r="AI531" s="26" t="e">
        <f t="shared" si="355"/>
        <v>#VALUE!</v>
      </c>
      <c r="AJ531" s="26" t="e">
        <f t="shared" si="355"/>
        <v>#VALUE!</v>
      </c>
      <c r="AK531" s="26" t="e">
        <f t="shared" si="355"/>
        <v>#VALUE!</v>
      </c>
      <c r="AL531" s="26" t="e">
        <f t="shared" si="355"/>
        <v>#VALUE!</v>
      </c>
      <c r="AM531" s="26" t="e">
        <f t="shared" ref="AM531:BO531" si="356">AM529+AM530</f>
        <v>#VALUE!</v>
      </c>
      <c r="AN531" s="26" t="e">
        <f t="shared" si="356"/>
        <v>#VALUE!</v>
      </c>
      <c r="AO531" s="26" t="e">
        <f t="shared" si="356"/>
        <v>#VALUE!</v>
      </c>
      <c r="AP531" s="26" t="e">
        <f t="shared" si="356"/>
        <v>#VALUE!</v>
      </c>
      <c r="AQ531" s="26" t="e">
        <f t="shared" si="356"/>
        <v>#VALUE!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#VALUE!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 t="e">
        <f t="shared" si="359"/>
        <v>#VALUE!</v>
      </c>
      <c r="AG535" s="26" t="e">
        <f t="shared" si="359"/>
        <v>#VALUE!</v>
      </c>
      <c r="AH535" s="26" t="e">
        <f t="shared" si="359"/>
        <v>#VALUE!</v>
      </c>
      <c r="AI535" s="26" t="e">
        <f t="shared" si="359"/>
        <v>#VALUE!</v>
      </c>
      <c r="AJ535" s="26" t="e">
        <f t="shared" si="359"/>
        <v>#VALUE!</v>
      </c>
      <c r="AK535" s="26" t="e">
        <f t="shared" si="359"/>
        <v>#VALUE!</v>
      </c>
      <c r="AL535" s="26" t="e">
        <f t="shared" si="359"/>
        <v>#VALUE!</v>
      </c>
      <c r="AM535" s="26" t="e">
        <f t="shared" ref="AM535:BO535" si="360">AM533+AM531</f>
        <v>#VALUE!</v>
      </c>
      <c r="AN535" s="26" t="e">
        <f t="shared" si="360"/>
        <v>#VALUE!</v>
      </c>
      <c r="AO535" s="26" t="e">
        <f t="shared" si="360"/>
        <v>#VALUE!</v>
      </c>
      <c r="AP535" s="26" t="e">
        <f t="shared" si="360"/>
        <v>#VALUE!</v>
      </c>
      <c r="AQ535" s="26" t="e">
        <f t="shared" si="360"/>
        <v>#VALUE!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#VALUE!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 t="e">
        <f>AF531*STAFFPLAN_CWS!$E177</f>
        <v>#VALUE!</v>
      </c>
      <c r="AG540" s="26" t="e">
        <f>AG531*STAFFPLAN_CWS!$E177</f>
        <v>#VALUE!</v>
      </c>
      <c r="AH540" s="26" t="e">
        <f>AH531*STAFFPLAN_CWS!$E177</f>
        <v>#VALUE!</v>
      </c>
      <c r="AI540" s="26" t="e">
        <f>AI531*STAFFPLAN_CWS!$E177</f>
        <v>#VALUE!</v>
      </c>
      <c r="AJ540" s="26" t="e">
        <f>AJ531*STAFFPLAN_CWS!$E177</f>
        <v>#VALUE!</v>
      </c>
      <c r="AK540" s="26" t="e">
        <f>AK531*STAFFPLAN_CWS!$E177</f>
        <v>#VALUE!</v>
      </c>
      <c r="AL540" s="26" t="e">
        <f>AL531*STAFFPLAN_CWS!$E177</f>
        <v>#VALUE!</v>
      </c>
      <c r="AM540" s="26" t="e">
        <f>AM531*STAFFPLAN_CWS!$E177</f>
        <v>#VALUE!</v>
      </c>
      <c r="AN540" s="26" t="e">
        <f>AN531*STAFFPLAN_CWS!$E177</f>
        <v>#VALUE!</v>
      </c>
      <c r="AO540" s="26" t="e">
        <f>AO531*STAFFPLAN_CWS!$E177</f>
        <v>#VALUE!</v>
      </c>
      <c r="AP540" s="26" t="e">
        <f>AP531*STAFFPLAN_CWS!$E177</f>
        <v>#VALUE!</v>
      </c>
      <c r="AQ540" s="26" t="e">
        <f>AQ531*STAFFPLAN_CWS!$E177</f>
        <v>#VALUE!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 t="e">
        <f>AF531*STAFFPLAN_CWS!$E178</f>
        <v>#VALUE!</v>
      </c>
      <c r="AG541" s="26" t="e">
        <f>AG531*STAFFPLAN_CWS!$E178</f>
        <v>#VALUE!</v>
      </c>
      <c r="AH541" s="26" t="e">
        <f>AH531*STAFFPLAN_CWS!$E178</f>
        <v>#VALUE!</v>
      </c>
      <c r="AI541" s="26" t="e">
        <f>AI531*STAFFPLAN_CWS!$E178</f>
        <v>#VALUE!</v>
      </c>
      <c r="AJ541" s="26" t="e">
        <f>AJ531*STAFFPLAN_CWS!$E178</f>
        <v>#VALUE!</v>
      </c>
      <c r="AK541" s="26" t="e">
        <f>AK531*STAFFPLAN_CWS!$E178</f>
        <v>#VALUE!</v>
      </c>
      <c r="AL541" s="26" t="e">
        <f>AL531*STAFFPLAN_CWS!$E178</f>
        <v>#VALUE!</v>
      </c>
      <c r="AM541" s="26" t="e">
        <f>AM531*STAFFPLAN_CWS!$E178</f>
        <v>#VALUE!</v>
      </c>
      <c r="AN541" s="26" t="e">
        <f>AN531*STAFFPLAN_CWS!$E178</f>
        <v>#VALUE!</v>
      </c>
      <c r="AO541" s="26" t="e">
        <f>AO531*STAFFPLAN_CWS!$E178</f>
        <v>#VALUE!</v>
      </c>
      <c r="AP541" s="26" t="e">
        <f>AP531*STAFFPLAN_CWS!$E178</f>
        <v>#VALUE!</v>
      </c>
      <c r="AQ541" s="26" t="e">
        <f>AQ531*STAFFPLAN_CWS!$E178</f>
        <v>#VALUE!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 t="e">
        <f>AF531*STAFFPLAN_CWS!$E179</f>
        <v>#VALUE!</v>
      </c>
      <c r="AG542" s="26" t="e">
        <f>AG531*STAFFPLAN_CWS!$E179</f>
        <v>#VALUE!</v>
      </c>
      <c r="AH542" s="26" t="e">
        <f>AH531*STAFFPLAN_CWS!$E179</f>
        <v>#VALUE!</v>
      </c>
      <c r="AI542" s="26" t="e">
        <f>AI531*STAFFPLAN_CWS!$E179</f>
        <v>#VALUE!</v>
      </c>
      <c r="AJ542" s="26" t="e">
        <f>AJ531*STAFFPLAN_CWS!$E179</f>
        <v>#VALUE!</v>
      </c>
      <c r="AK542" s="26" t="e">
        <f>AK531*STAFFPLAN_CWS!$E179</f>
        <v>#VALUE!</v>
      </c>
      <c r="AL542" s="26" t="e">
        <f>AL531*STAFFPLAN_CWS!$E179</f>
        <v>#VALUE!</v>
      </c>
      <c r="AM542" s="26" t="e">
        <f>AM531*STAFFPLAN_CWS!$E179</f>
        <v>#VALUE!</v>
      </c>
      <c r="AN542" s="26" t="e">
        <f>AN531*STAFFPLAN_CWS!$E179</f>
        <v>#VALUE!</v>
      </c>
      <c r="AO542" s="26" t="e">
        <f>AO531*STAFFPLAN_CWS!$E179</f>
        <v>#VALUE!</v>
      </c>
      <c r="AP542" s="26" t="e">
        <f>AP531*STAFFPLAN_CWS!$E179</f>
        <v>#VALUE!</v>
      </c>
      <c r="AQ542" s="26" t="e">
        <f>AQ531*STAFFPLAN_CWS!$E179</f>
        <v>#VALUE!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 t="e">
        <f>AF531*STAFFPLAN_CWS!$E181</f>
        <v>#VALUE!</v>
      </c>
      <c r="AG544" s="26" t="e">
        <f>AG531*STAFFPLAN_CWS!$E181</f>
        <v>#VALUE!</v>
      </c>
      <c r="AH544" s="26" t="e">
        <f>AH531*STAFFPLAN_CWS!$E181</f>
        <v>#VALUE!</v>
      </c>
      <c r="AI544" s="26" t="e">
        <f>AI531*STAFFPLAN_CWS!$E181</f>
        <v>#VALUE!</v>
      </c>
      <c r="AJ544" s="26" t="e">
        <f>AJ531*STAFFPLAN_CWS!$E181</f>
        <v>#VALUE!</v>
      </c>
      <c r="AK544" s="26" t="e">
        <f>AK531*STAFFPLAN_CWS!$E181</f>
        <v>#VALUE!</v>
      </c>
      <c r="AL544" s="26" t="e">
        <f>AL531*STAFFPLAN_CWS!$E181</f>
        <v>#VALUE!</v>
      </c>
      <c r="AM544" s="26" t="e">
        <f>AM531*STAFFPLAN_CWS!$E181</f>
        <v>#VALUE!</v>
      </c>
      <c r="AN544" s="26" t="e">
        <f>AN531*STAFFPLAN_CWS!$E181</f>
        <v>#VALUE!</v>
      </c>
      <c r="AO544" s="26" t="e">
        <f>AO531*STAFFPLAN_CWS!$E181</f>
        <v>#VALUE!</v>
      </c>
      <c r="AP544" s="26" t="e">
        <f>AP531*STAFFPLAN_CWS!$E181</f>
        <v>#VALUE!</v>
      </c>
      <c r="AQ544" s="26" t="e">
        <f>AQ531*STAFFPLAN_CWS!$E181</f>
        <v>#VALUE!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 t="e">
        <f t="shared" ref="AF545:BO545" si="362">SUM(AF540:AF544)</f>
        <v>#VALUE!</v>
      </c>
      <c r="AG545" s="26" t="e">
        <f t="shared" si="362"/>
        <v>#VALUE!</v>
      </c>
      <c r="AH545" s="26" t="e">
        <f t="shared" si="362"/>
        <v>#VALUE!</v>
      </c>
      <c r="AI545" s="26" t="e">
        <f t="shared" si="362"/>
        <v>#VALUE!</v>
      </c>
      <c r="AJ545" s="26" t="e">
        <f t="shared" si="362"/>
        <v>#VALUE!</v>
      </c>
      <c r="AK545" s="26" t="e">
        <f t="shared" si="362"/>
        <v>#VALUE!</v>
      </c>
      <c r="AL545" s="26" t="e">
        <f t="shared" si="362"/>
        <v>#VALUE!</v>
      </c>
      <c r="AM545" s="26" t="e">
        <f t="shared" si="362"/>
        <v>#VALUE!</v>
      </c>
      <c r="AN545" s="26" t="e">
        <f t="shared" si="362"/>
        <v>#VALUE!</v>
      </c>
      <c r="AO545" s="26" t="e">
        <f t="shared" si="362"/>
        <v>#VALUE!</v>
      </c>
      <c r="AP545" s="26" t="e">
        <f t="shared" si="362"/>
        <v>#VALUE!</v>
      </c>
      <c r="AQ545" s="26" t="e">
        <f t="shared" si="362"/>
        <v>#VALUE!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#VALUE!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 t="e">
        <f>AF531*STAFFPLAN_CWS!$E182</f>
        <v>#VALUE!</v>
      </c>
      <c r="AR549" s="26" t="e">
        <f>AG531*STAFFPLAN_CWS!$F182</f>
        <v>#VALUE!</v>
      </c>
      <c r="AS549" s="26" t="e">
        <f>AH531*STAFFPLAN_CWS!$F182</f>
        <v>#VALUE!</v>
      </c>
      <c r="AT549" s="26" t="e">
        <f>AI531*STAFFPLAN_CWS!$F182</f>
        <v>#VALUE!</v>
      </c>
      <c r="AU549" s="26" t="e">
        <f>AJ531*STAFFPLAN_CWS!$F182</f>
        <v>#VALUE!</v>
      </c>
      <c r="AV549" s="26" t="e">
        <f>AK531*STAFFPLAN_CWS!$F182</f>
        <v>#VALUE!</v>
      </c>
      <c r="AW549" s="26" t="e">
        <f>AL531*STAFFPLAN_CWS!$F182</f>
        <v>#VALUE!</v>
      </c>
      <c r="AX549" s="26" t="e">
        <f>AM531*STAFFPLAN_CWS!$F182</f>
        <v>#VALUE!</v>
      </c>
      <c r="AY549" s="26" t="e">
        <f>AN531*STAFFPLAN_CWS!$F182</f>
        <v>#VALUE!</v>
      </c>
      <c r="AZ549" s="26" t="e">
        <f>AO531*STAFFPLAN_CWS!$F182</f>
        <v>#VALUE!</v>
      </c>
      <c r="BA549" s="26" t="e">
        <f>AP531*STAFFPLAN_CWS!$F182</f>
        <v>#VALUE!</v>
      </c>
      <c r="BB549" s="26" t="e">
        <f>AQ531*STAFFPLAN_CWS!$F182</f>
        <v>#VALUE!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>
        <f>BD531*STAFFPLAN_CWS!$G182</f>
        <v>0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 t="e">
        <f t="shared" si="364"/>
        <v>#VALUE!</v>
      </c>
      <c r="AR551" s="26" t="e">
        <f t="shared" si="364"/>
        <v>#VALUE!</v>
      </c>
      <c r="AS551" s="26" t="e">
        <f t="shared" si="364"/>
        <v>#VALUE!</v>
      </c>
      <c r="AT551" s="26" t="e">
        <f t="shared" si="364"/>
        <v>#VALUE!</v>
      </c>
      <c r="AU551" s="26" t="e">
        <f t="shared" si="364"/>
        <v>#VALUE!</v>
      </c>
      <c r="AV551" s="26" t="e">
        <f t="shared" si="364"/>
        <v>#VALUE!</v>
      </c>
      <c r="AW551" s="26" t="e">
        <f t="shared" si="364"/>
        <v>#VALUE!</v>
      </c>
      <c r="AX551" s="26" t="e">
        <f t="shared" si="364"/>
        <v>#VALUE!</v>
      </c>
      <c r="AY551" s="26" t="e">
        <f t="shared" si="364"/>
        <v>#VALUE!</v>
      </c>
      <c r="AZ551" s="26" t="e">
        <f t="shared" si="364"/>
        <v>#VALUE!</v>
      </c>
      <c r="BA551" s="26" t="e">
        <f t="shared" si="364"/>
        <v>#VALUE!</v>
      </c>
      <c r="BB551" s="26" t="e">
        <f t="shared" si="364"/>
        <v>#VALUE!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>
        <f t="shared" si="364"/>
        <v>281212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#VALUE!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 t="e">
        <f t="shared" si="365"/>
        <v>#VALUE!</v>
      </c>
      <c r="AG553" s="26" t="e">
        <f t="shared" si="365"/>
        <v>#VALUE!</v>
      </c>
      <c r="AH553" s="26" t="e">
        <f t="shared" si="365"/>
        <v>#VALUE!</v>
      </c>
      <c r="AI553" s="26" t="e">
        <f t="shared" si="365"/>
        <v>#VALUE!</v>
      </c>
      <c r="AJ553" s="26" t="e">
        <f t="shared" si="365"/>
        <v>#VALUE!</v>
      </c>
      <c r="AK553" s="26" t="e">
        <f t="shared" si="365"/>
        <v>#VALUE!</v>
      </c>
      <c r="AL553" s="26" t="e">
        <f t="shared" si="365"/>
        <v>#VALUE!</v>
      </c>
      <c r="AM553" s="26" t="e">
        <f t="shared" ref="AM553:BO553" si="366">AM551+AM545+AM535</f>
        <v>#VALUE!</v>
      </c>
      <c r="AN553" s="26" t="e">
        <f t="shared" si="366"/>
        <v>#VALUE!</v>
      </c>
      <c r="AO553" s="26" t="e">
        <f t="shared" si="366"/>
        <v>#VALUE!</v>
      </c>
      <c r="AP553" s="26" t="e">
        <f t="shared" si="366"/>
        <v>#VALUE!</v>
      </c>
      <c r="AQ553" s="26" t="e">
        <f t="shared" si="366"/>
        <v>#VALUE!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>
        <f t="shared" si="366"/>
        <v>5081212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#VALUE!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2200</v>
      </c>
      <c r="U562" s="26">
        <f t="shared" si="376"/>
        <v>3575</v>
      </c>
      <c r="V562" s="26">
        <f t="shared" si="376"/>
        <v>3987.5</v>
      </c>
      <c r="W562" s="26">
        <f t="shared" si="376"/>
        <v>3987.5</v>
      </c>
      <c r="X562" s="26">
        <f t="shared" si="376"/>
        <v>4400</v>
      </c>
      <c r="Y562" s="26">
        <f t="shared" si="376"/>
        <v>4812.5</v>
      </c>
      <c r="Z562" s="26">
        <f t="shared" si="376"/>
        <v>3987.5</v>
      </c>
      <c r="AA562" s="26">
        <f t="shared" si="376"/>
        <v>4400</v>
      </c>
      <c r="AB562" s="26">
        <f t="shared" si="376"/>
        <v>3575</v>
      </c>
      <c r="AC562" s="26">
        <f t="shared" si="376"/>
        <v>3575</v>
      </c>
      <c r="AD562" s="26">
        <f t="shared" si="376"/>
        <v>3575</v>
      </c>
      <c r="AE562" s="26">
        <f t="shared" si="376"/>
        <v>2200</v>
      </c>
      <c r="AF562" s="26" t="e">
        <f t="shared" si="376"/>
        <v>#VALUE!</v>
      </c>
      <c r="AG562" s="26" t="e">
        <f t="shared" si="376"/>
        <v>#VALUE!</v>
      </c>
      <c r="AH562" s="26" t="e">
        <f t="shared" si="376"/>
        <v>#VALUE!</v>
      </c>
      <c r="AI562" s="26" t="e">
        <f t="shared" si="376"/>
        <v>#VALUE!</v>
      </c>
      <c r="AJ562" s="26" t="e">
        <f t="shared" si="376"/>
        <v>#VALUE!</v>
      </c>
      <c r="AK562" s="26" t="e">
        <f t="shared" si="376"/>
        <v>#VALUE!</v>
      </c>
      <c r="AL562" s="26" t="e">
        <f t="shared" si="376"/>
        <v>#VALUE!</v>
      </c>
      <c r="AM562" s="26" t="e">
        <f t="shared" ref="AM562:BO562" si="377">+AM209+AM274+AM357+AM530</f>
        <v>#VALUE!</v>
      </c>
      <c r="AN562" s="26" t="e">
        <f t="shared" si="377"/>
        <v>#VALUE!</v>
      </c>
      <c r="AO562" s="26" t="e">
        <f t="shared" si="377"/>
        <v>#VALUE!</v>
      </c>
      <c r="AP562" s="26" t="e">
        <f t="shared" si="377"/>
        <v>#VALUE!</v>
      </c>
      <c r="AQ562" s="26" t="e">
        <f t="shared" si="377"/>
        <v>#VALUE!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>
        <f t="shared" si="377"/>
        <v>172210.78000000003</v>
      </c>
      <c r="BE562" s="26">
        <f t="shared" si="377"/>
        <v>279754.04249999998</v>
      </c>
      <c r="BF562" s="26">
        <f t="shared" si="377"/>
        <v>312018.065</v>
      </c>
      <c r="BG562" s="26">
        <f t="shared" si="377"/>
        <v>312030.815</v>
      </c>
      <c r="BH562" s="26">
        <f t="shared" si="377"/>
        <v>344435.18500000006</v>
      </c>
      <c r="BI562" s="26">
        <f t="shared" si="377"/>
        <v>376703.14500000002</v>
      </c>
      <c r="BJ562" s="26">
        <f t="shared" si="377"/>
        <v>312030.815</v>
      </c>
      <c r="BK562" s="26">
        <f t="shared" si="377"/>
        <v>344435.18500000006</v>
      </c>
      <c r="BL562" s="26">
        <f t="shared" si="377"/>
        <v>279761.73</v>
      </c>
      <c r="BM562" s="26">
        <f t="shared" si="377"/>
        <v>279761.73</v>
      </c>
      <c r="BN562" s="26">
        <f t="shared" si="377"/>
        <v>279761.73</v>
      </c>
      <c r="BO562" s="26">
        <f t="shared" si="377"/>
        <v>172216.71750000003</v>
      </c>
      <c r="BP562" s="38" t="e">
        <f>SUM(H562:BO562)</f>
        <v>#VALUE!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5602200</v>
      </c>
      <c r="U563" s="26">
        <f t="shared" si="378"/>
        <v>5603575</v>
      </c>
      <c r="V563" s="26">
        <f t="shared" si="378"/>
        <v>5603987.5</v>
      </c>
      <c r="W563" s="26">
        <f t="shared" si="378"/>
        <v>5603987.5</v>
      </c>
      <c r="X563" s="26">
        <f t="shared" si="378"/>
        <v>5604400</v>
      </c>
      <c r="Y563" s="26">
        <f t="shared" si="378"/>
        <v>5604812.5</v>
      </c>
      <c r="Z563" s="26">
        <f t="shared" si="378"/>
        <v>5603987.5</v>
      </c>
      <c r="AA563" s="26">
        <f t="shared" si="378"/>
        <v>5604400</v>
      </c>
      <c r="AB563" s="26">
        <f t="shared" si="378"/>
        <v>5603575</v>
      </c>
      <c r="AC563" s="26">
        <f t="shared" si="378"/>
        <v>5603575</v>
      </c>
      <c r="AD563" s="26">
        <f t="shared" si="378"/>
        <v>5603575</v>
      </c>
      <c r="AE563" s="26">
        <f t="shared" si="378"/>
        <v>5602200</v>
      </c>
      <c r="AF563" s="26" t="e">
        <f t="shared" si="378"/>
        <v>#VALUE!</v>
      </c>
      <c r="AG563" s="26" t="e">
        <f t="shared" si="378"/>
        <v>#VALUE!</v>
      </c>
      <c r="AH563" s="26" t="e">
        <f t="shared" si="378"/>
        <v>#VALUE!</v>
      </c>
      <c r="AI563" s="26" t="e">
        <f t="shared" si="378"/>
        <v>#VALUE!</v>
      </c>
      <c r="AJ563" s="26" t="e">
        <f t="shared" si="378"/>
        <v>#VALUE!</v>
      </c>
      <c r="AK563" s="26" t="e">
        <f t="shared" si="378"/>
        <v>#VALUE!</v>
      </c>
      <c r="AL563" s="26" t="e">
        <f t="shared" si="378"/>
        <v>#VALUE!</v>
      </c>
      <c r="AM563" s="26" t="e">
        <f t="shared" si="378"/>
        <v>#VALUE!</v>
      </c>
      <c r="AN563" s="26" t="e">
        <f t="shared" si="378"/>
        <v>#VALUE!</v>
      </c>
      <c r="AO563" s="26" t="e">
        <f t="shared" si="378"/>
        <v>#VALUE!</v>
      </c>
      <c r="AP563" s="26" t="e">
        <f t="shared" si="378"/>
        <v>#VALUE!</v>
      </c>
      <c r="AQ563" s="26" t="e">
        <f t="shared" si="378"/>
        <v>#VALUE!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>
        <f t="shared" si="378"/>
        <v>10972210.779999999</v>
      </c>
      <c r="BE563" s="26">
        <f t="shared" si="378"/>
        <v>11079754.0425</v>
      </c>
      <c r="BF563" s="26">
        <f t="shared" si="378"/>
        <v>11112018.064999999</v>
      </c>
      <c r="BG563" s="26">
        <f t="shared" si="378"/>
        <v>11112030.814999999</v>
      </c>
      <c r="BH563" s="26">
        <f t="shared" si="378"/>
        <v>11144435.185000001</v>
      </c>
      <c r="BI563" s="26">
        <f t="shared" si="378"/>
        <v>11176703.145</v>
      </c>
      <c r="BJ563" s="26">
        <f t="shared" si="378"/>
        <v>11112030.814999999</v>
      </c>
      <c r="BK563" s="26">
        <f t="shared" si="378"/>
        <v>11144435.185000001</v>
      </c>
      <c r="BL563" s="26">
        <f t="shared" si="378"/>
        <v>11079761.73</v>
      </c>
      <c r="BM563" s="26">
        <f t="shared" si="378"/>
        <v>11079761.73</v>
      </c>
      <c r="BN563" s="26">
        <f t="shared" si="378"/>
        <v>11079761.73</v>
      </c>
      <c r="BO563" s="26">
        <f t="shared" si="378"/>
        <v>10972216.717499999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9102200</v>
      </c>
      <c r="U565" s="26">
        <f t="shared" si="381"/>
        <v>9103575</v>
      </c>
      <c r="V565" s="26">
        <f t="shared" si="381"/>
        <v>9103987.5</v>
      </c>
      <c r="W565" s="26">
        <f t="shared" si="381"/>
        <v>9103987.5</v>
      </c>
      <c r="X565" s="26">
        <f t="shared" si="381"/>
        <v>9104400</v>
      </c>
      <c r="Y565" s="26">
        <f t="shared" si="381"/>
        <v>9104812.5</v>
      </c>
      <c r="Z565" s="26">
        <f t="shared" si="381"/>
        <v>8103987.5</v>
      </c>
      <c r="AA565" s="26">
        <f t="shared" si="381"/>
        <v>8104400</v>
      </c>
      <c r="AB565" s="26">
        <f t="shared" si="381"/>
        <v>8103575</v>
      </c>
      <c r="AC565" s="26">
        <f t="shared" si="381"/>
        <v>8103575</v>
      </c>
      <c r="AD565" s="26">
        <f t="shared" si="381"/>
        <v>8103575</v>
      </c>
      <c r="AE565" s="26">
        <f t="shared" si="381"/>
        <v>8102200</v>
      </c>
      <c r="AF565" s="26" t="e">
        <f t="shared" si="381"/>
        <v>#VALUE!</v>
      </c>
      <c r="AG565" s="26" t="e">
        <f t="shared" si="381"/>
        <v>#VALUE!</v>
      </c>
      <c r="AH565" s="26" t="e">
        <f t="shared" si="381"/>
        <v>#VALUE!</v>
      </c>
      <c r="AI565" s="26" t="e">
        <f t="shared" si="381"/>
        <v>#VALUE!</v>
      </c>
      <c r="AJ565" s="26" t="e">
        <f t="shared" si="381"/>
        <v>#VALUE!</v>
      </c>
      <c r="AK565" s="26" t="e">
        <f t="shared" si="381"/>
        <v>#VALUE!</v>
      </c>
      <c r="AL565" s="26" t="e">
        <f t="shared" si="381"/>
        <v>#VALUE!</v>
      </c>
      <c r="AM565" s="26" t="e">
        <f t="shared" si="381"/>
        <v>#VALUE!</v>
      </c>
      <c r="AN565" s="26" t="e">
        <f t="shared" si="381"/>
        <v>#VALUE!</v>
      </c>
      <c r="AO565" s="26" t="e">
        <f t="shared" si="381"/>
        <v>#VALUE!</v>
      </c>
      <c r="AP565" s="26" t="e">
        <f t="shared" si="381"/>
        <v>#VALUE!</v>
      </c>
      <c r="AQ565" s="26" t="e">
        <f t="shared" si="381"/>
        <v>#VALUE!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>
        <f t="shared" si="381"/>
        <v>10972210.779999999</v>
      </c>
      <c r="BE565" s="26">
        <f t="shared" si="381"/>
        <v>11079754.0425</v>
      </c>
      <c r="BF565" s="26">
        <f t="shared" si="381"/>
        <v>11112018.064999999</v>
      </c>
      <c r="BG565" s="26">
        <f t="shared" si="381"/>
        <v>11112030.814999999</v>
      </c>
      <c r="BH565" s="26">
        <f t="shared" si="381"/>
        <v>11144435.185000001</v>
      </c>
      <c r="BI565" s="26">
        <f t="shared" si="381"/>
        <v>11176703.145</v>
      </c>
      <c r="BJ565" s="26">
        <f t="shared" si="381"/>
        <v>11112030.814999999</v>
      </c>
      <c r="BK565" s="26">
        <f t="shared" si="381"/>
        <v>11144435.185000001</v>
      </c>
      <c r="BL565" s="26">
        <f t="shared" si="381"/>
        <v>11079761.73</v>
      </c>
      <c r="BM565" s="26">
        <f t="shared" si="381"/>
        <v>11079761.73</v>
      </c>
      <c r="BN565" s="26">
        <f t="shared" si="381"/>
        <v>11079761.73</v>
      </c>
      <c r="BO565" s="26">
        <f t="shared" si="381"/>
        <v>10972216.717499999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1120440</v>
      </c>
      <c r="U566" s="26">
        <f t="shared" si="382"/>
        <v>1120715</v>
      </c>
      <c r="V566" s="26">
        <f t="shared" si="382"/>
        <v>1120797.5</v>
      </c>
      <c r="W566" s="26">
        <f t="shared" si="382"/>
        <v>1120797.5</v>
      </c>
      <c r="X566" s="26">
        <f t="shared" si="382"/>
        <v>1120880</v>
      </c>
      <c r="Y566" s="26">
        <f t="shared" si="382"/>
        <v>1120962.5</v>
      </c>
      <c r="Z566" s="26">
        <f t="shared" si="382"/>
        <v>1120797.5</v>
      </c>
      <c r="AA566" s="26">
        <f t="shared" si="382"/>
        <v>1120880</v>
      </c>
      <c r="AB566" s="26">
        <f t="shared" si="382"/>
        <v>1120715</v>
      </c>
      <c r="AC566" s="26">
        <f t="shared" si="382"/>
        <v>1120715</v>
      </c>
      <c r="AD566" s="26">
        <f t="shared" si="382"/>
        <v>1120715</v>
      </c>
      <c r="AE566" s="26">
        <f t="shared" si="382"/>
        <v>1120440</v>
      </c>
      <c r="AF566" s="26" t="e">
        <f t="shared" si="382"/>
        <v>#VALUE!</v>
      </c>
      <c r="AG566" s="26" t="e">
        <f t="shared" si="382"/>
        <v>#VALUE!</v>
      </c>
      <c r="AH566" s="26" t="e">
        <f t="shared" si="382"/>
        <v>#VALUE!</v>
      </c>
      <c r="AI566" s="26" t="e">
        <f t="shared" si="382"/>
        <v>#VALUE!</v>
      </c>
      <c r="AJ566" s="26" t="e">
        <f t="shared" si="382"/>
        <v>#VALUE!</v>
      </c>
      <c r="AK566" s="26" t="e">
        <f t="shared" si="382"/>
        <v>#VALUE!</v>
      </c>
      <c r="AL566" s="26" t="e">
        <f t="shared" si="382"/>
        <v>#VALUE!</v>
      </c>
      <c r="AM566" s="26" t="e">
        <f t="shared" ref="AM566:BO566" si="383">AM289+AM372+AM545+AM224</f>
        <v>#VALUE!</v>
      </c>
      <c r="AN566" s="26" t="e">
        <f t="shared" si="383"/>
        <v>#VALUE!</v>
      </c>
      <c r="AO566" s="26" t="e">
        <f t="shared" si="383"/>
        <v>#VALUE!</v>
      </c>
      <c r="AP566" s="26" t="e">
        <f t="shared" si="383"/>
        <v>#VALUE!</v>
      </c>
      <c r="AQ566" s="26" t="e">
        <f t="shared" si="383"/>
        <v>#VALUE!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>
        <f t="shared" si="383"/>
        <v>2194442.156</v>
      </c>
      <c r="BE566" s="26">
        <f t="shared" si="383"/>
        <v>2215950.8085000003</v>
      </c>
      <c r="BF566" s="26">
        <f t="shared" si="383"/>
        <v>2222403.6129999999</v>
      </c>
      <c r="BG566" s="26">
        <f t="shared" si="383"/>
        <v>2222406.1630000002</v>
      </c>
      <c r="BH566" s="26">
        <f t="shared" si="383"/>
        <v>2228887.037</v>
      </c>
      <c r="BI566" s="26">
        <f t="shared" si="383"/>
        <v>2235340.6289999997</v>
      </c>
      <c r="BJ566" s="26">
        <f t="shared" si="383"/>
        <v>2222406.1630000002</v>
      </c>
      <c r="BK566" s="26">
        <f t="shared" si="383"/>
        <v>2228887.037</v>
      </c>
      <c r="BL566" s="26">
        <f t="shared" si="383"/>
        <v>2215952.3460000004</v>
      </c>
      <c r="BM566" s="26">
        <f t="shared" si="383"/>
        <v>2215952.3460000004</v>
      </c>
      <c r="BN566" s="26">
        <f t="shared" si="383"/>
        <v>2215952.3460000004</v>
      </c>
      <c r="BO566" s="26">
        <f t="shared" si="383"/>
        <v>2194443.3435000004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 t="e">
        <f t="shared" si="385"/>
        <v>#VALUE!</v>
      </c>
      <c r="AR567" s="26" t="e">
        <f t="shared" si="385"/>
        <v>#VALUE!</v>
      </c>
      <c r="AS567" s="26" t="e">
        <f t="shared" si="385"/>
        <v>#VALUE!</v>
      </c>
      <c r="AT567" s="26" t="e">
        <f t="shared" si="385"/>
        <v>#VALUE!</v>
      </c>
      <c r="AU567" s="26" t="e">
        <f t="shared" si="385"/>
        <v>#VALUE!</v>
      </c>
      <c r="AV567" s="26" t="e">
        <f t="shared" si="385"/>
        <v>#VALUE!</v>
      </c>
      <c r="AW567" s="26" t="e">
        <f t="shared" si="385"/>
        <v>#VALUE!</v>
      </c>
      <c r="AX567" s="26" t="e">
        <f t="shared" si="385"/>
        <v>#VALUE!</v>
      </c>
      <c r="AY567" s="26" t="e">
        <f t="shared" si="385"/>
        <v>#VALUE!</v>
      </c>
      <c r="AZ567" s="26" t="e">
        <f t="shared" si="385"/>
        <v>#VALUE!</v>
      </c>
      <c r="BA567" s="26" t="e">
        <f t="shared" si="385"/>
        <v>#VALUE!</v>
      </c>
      <c r="BB567" s="26" t="e">
        <f t="shared" si="385"/>
        <v>#VALUE!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>
        <f t="shared" si="385"/>
        <v>562424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10785064</v>
      </c>
      <c r="U568" s="26">
        <f t="shared" si="386"/>
        <v>10786714</v>
      </c>
      <c r="V568" s="26">
        <f t="shared" si="386"/>
        <v>10787209</v>
      </c>
      <c r="W568" s="26">
        <f t="shared" si="386"/>
        <v>10787209</v>
      </c>
      <c r="X568" s="26">
        <f t="shared" si="386"/>
        <v>10787704</v>
      </c>
      <c r="Y568" s="26">
        <f t="shared" si="386"/>
        <v>10788199</v>
      </c>
      <c r="Z568" s="26">
        <f t="shared" si="386"/>
        <v>9787209</v>
      </c>
      <c r="AA568" s="26">
        <f t="shared" si="386"/>
        <v>9787704</v>
      </c>
      <c r="AB568" s="26">
        <f t="shared" si="386"/>
        <v>9786714</v>
      </c>
      <c r="AC568" s="26">
        <f t="shared" si="386"/>
        <v>9786714</v>
      </c>
      <c r="AD568" s="26">
        <f t="shared" si="386"/>
        <v>9786714</v>
      </c>
      <c r="AE568" s="26">
        <f t="shared" si="386"/>
        <v>9785064</v>
      </c>
      <c r="AF568" s="26" t="e">
        <f t="shared" si="386"/>
        <v>#VALUE!</v>
      </c>
      <c r="AG568" s="26" t="e">
        <f t="shared" si="386"/>
        <v>#VALUE!</v>
      </c>
      <c r="AH568" s="26" t="e">
        <f t="shared" si="386"/>
        <v>#VALUE!</v>
      </c>
      <c r="AI568" s="26" t="e">
        <f t="shared" si="386"/>
        <v>#VALUE!</v>
      </c>
      <c r="AJ568" s="26" t="e">
        <f t="shared" si="386"/>
        <v>#VALUE!</v>
      </c>
      <c r="AK568" s="26" t="e">
        <f t="shared" si="386"/>
        <v>#VALUE!</v>
      </c>
      <c r="AL568" s="26" t="e">
        <f t="shared" si="386"/>
        <v>#VALUE!</v>
      </c>
      <c r="AM568" s="26" t="e">
        <f t="shared" ref="AM568:BO568" si="387">AM567+AM566+AM565</f>
        <v>#VALUE!</v>
      </c>
      <c r="AN568" s="26" t="e">
        <f t="shared" si="387"/>
        <v>#VALUE!</v>
      </c>
      <c r="AO568" s="26" t="e">
        <f t="shared" si="387"/>
        <v>#VALUE!</v>
      </c>
      <c r="AP568" s="26" t="e">
        <f t="shared" si="387"/>
        <v>#VALUE!</v>
      </c>
      <c r="AQ568" s="26" t="e">
        <f t="shared" si="387"/>
        <v>#VALUE!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>
        <f t="shared" si="387"/>
        <v>13729084.061000001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123442218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#VALUE!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10785064</v>
      </c>
      <c r="U570" s="40">
        <f t="shared" si="388"/>
        <v>10786714</v>
      </c>
      <c r="V570" s="40">
        <f t="shared" si="388"/>
        <v>10787209</v>
      </c>
      <c r="W570" s="40">
        <f t="shared" si="388"/>
        <v>10787209</v>
      </c>
      <c r="X570" s="40">
        <f t="shared" si="388"/>
        <v>10787704</v>
      </c>
      <c r="Y570" s="40">
        <f t="shared" si="388"/>
        <v>10788199</v>
      </c>
      <c r="Z570" s="40">
        <f t="shared" si="388"/>
        <v>9787209</v>
      </c>
      <c r="AA570" s="40">
        <f t="shared" si="388"/>
        <v>9787704</v>
      </c>
      <c r="AB570" s="40">
        <f t="shared" si="388"/>
        <v>9786714</v>
      </c>
      <c r="AC570" s="40">
        <f t="shared" si="388"/>
        <v>9786714</v>
      </c>
      <c r="AD570" s="40">
        <f t="shared" si="388"/>
        <v>9786714</v>
      </c>
      <c r="AE570" s="40">
        <f t="shared" si="388"/>
        <v>9785064</v>
      </c>
      <c r="AF570" s="40" t="e">
        <f t="shared" si="388"/>
        <v>#VALUE!</v>
      </c>
      <c r="AG570" s="40" t="e">
        <f t="shared" si="388"/>
        <v>#VALUE!</v>
      </c>
      <c r="AH570" s="40" t="e">
        <f t="shared" si="388"/>
        <v>#VALUE!</v>
      </c>
      <c r="AI570" s="40" t="e">
        <f t="shared" si="388"/>
        <v>#VALUE!</v>
      </c>
      <c r="AJ570" s="40" t="e">
        <f t="shared" si="388"/>
        <v>#VALUE!</v>
      </c>
      <c r="AK570" s="40" t="e">
        <f t="shared" si="388"/>
        <v>#VALUE!</v>
      </c>
      <c r="AL570" s="40" t="e">
        <f t="shared" si="388"/>
        <v>#VALUE!</v>
      </c>
      <c r="AM570" s="40" t="e">
        <f t="shared" ref="AM570:BO570" si="389">AM553+AM380+AM297+AM232</f>
        <v>#VALUE!</v>
      </c>
      <c r="AN570" s="40" t="e">
        <f t="shared" si="389"/>
        <v>#VALUE!</v>
      </c>
      <c r="AO570" s="40" t="e">
        <f t="shared" si="389"/>
        <v>#VALUE!</v>
      </c>
      <c r="AP570" s="40" t="e">
        <f t="shared" si="389"/>
        <v>#VALUE!</v>
      </c>
      <c r="AQ570" s="40" t="e">
        <f t="shared" si="389"/>
        <v>#VALUE!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>
        <f t="shared" si="389"/>
        <v>13729084.061000001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 t="e">
        <f t="shared" si="390"/>
        <v>#VALUE!</v>
      </c>
      <c r="AG571" s="24" t="e">
        <f t="shared" si="390"/>
        <v>#VALUE!</v>
      </c>
      <c r="AH571" s="24" t="e">
        <f t="shared" si="390"/>
        <v>#VALUE!</v>
      </c>
      <c r="AI571" s="24" t="e">
        <f t="shared" si="390"/>
        <v>#VALUE!</v>
      </c>
      <c r="AJ571" s="24" t="e">
        <f t="shared" si="390"/>
        <v>#VALUE!</v>
      </c>
      <c r="AK571" s="24" t="e">
        <f t="shared" si="390"/>
        <v>#VALUE!</v>
      </c>
      <c r="AL571" s="24" t="e">
        <f t="shared" si="390"/>
        <v>#VALUE!</v>
      </c>
      <c r="AM571" s="24" t="e">
        <f t="shared" ref="AM571:BO571" si="391">AM570-AM568</f>
        <v>#VALUE!</v>
      </c>
      <c r="AN571" s="24" t="e">
        <f t="shared" si="391"/>
        <v>#VALUE!</v>
      </c>
      <c r="AO571" s="24" t="e">
        <f t="shared" si="391"/>
        <v>#VALUE!</v>
      </c>
      <c r="AP571" s="24" t="e">
        <f t="shared" si="391"/>
        <v>#VALUE!</v>
      </c>
      <c r="AQ571" s="24" t="e">
        <f t="shared" si="391"/>
        <v>#VALUE!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67244275</v>
      </c>
      <c r="D7" s="3" t="e">
        <f t="shared" si="0"/>
        <v>#VALUE!</v>
      </c>
      <c r="E7" s="3" t="e">
        <f t="shared" si="0"/>
        <v>#VALUE!</v>
      </c>
      <c r="F7" s="3">
        <f t="shared" si="0"/>
        <v>133065119.94000001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103244275</v>
      </c>
      <c r="D9" s="3" t="e">
        <f t="shared" si="0"/>
        <v>#VALUE!</v>
      </c>
      <c r="E9" s="3" t="e">
        <f t="shared" si="0"/>
        <v>#VALUE!</v>
      </c>
      <c r="F9" s="3">
        <f t="shared" si="0"/>
        <v>133065119.94000001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13448855</v>
      </c>
      <c r="D10" s="3" t="e">
        <f t="shared" si="0"/>
        <v>#VALUE!</v>
      </c>
      <c r="E10" s="3" t="e">
        <f t="shared" si="0"/>
        <v>#VALUE!</v>
      </c>
      <c r="F10" s="3">
        <f t="shared" si="0"/>
        <v>26613023.988000005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0.1302624770235444</v>
      </c>
      <c r="D11" s="4" t="e">
        <f>D10/D9</f>
        <v>#VALUE!</v>
      </c>
      <c r="E11" s="4" t="e">
        <f>E10/E9</f>
        <v>#VALUE!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 t="e">
        <f>D26+D40+D54+D68</f>
        <v>#VALUE!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6.5370094370850104E-2</v>
      </c>
      <c r="D13" s="4" t="e">
        <f>D12/D9</f>
        <v>#VALUE!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123442218</v>
      </c>
      <c r="D14" s="3" t="e">
        <f>D28+D42+D56+D70</f>
        <v>#VALUE!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33644275</v>
      </c>
      <c r="D21" s="26" t="e">
        <f>STAFF_CWS!AQ211</f>
        <v>#VALUE!</v>
      </c>
      <c r="E21" s="26" t="e">
        <f>STAFF_CWS!BC211</f>
        <v>#VALUE!</v>
      </c>
      <c r="F21" s="26">
        <f>STAFF_CWS!BO211</f>
        <v>85065119.940000013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33644275</v>
      </c>
      <c r="D23" s="26" t="e">
        <f>STAFF_CWS!AQ215</f>
        <v>#VALUE!</v>
      </c>
      <c r="E23" s="26" t="e">
        <f>STAFF_CWS!BC215</f>
        <v>#VALUE!</v>
      </c>
      <c r="F23" s="26">
        <f>STAFF_CWS!BO215</f>
        <v>85065119.940000013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6728855</v>
      </c>
      <c r="D24" s="26" t="e">
        <f>STAFF_CWS!AQ225</f>
        <v>#VALUE!</v>
      </c>
      <c r="E24" s="26" t="e">
        <f>STAFF_CWS!BC225</f>
        <v>#VALUE!</v>
      </c>
      <c r="F24" s="26">
        <f>STAFF_CWS!BO225</f>
        <v>17013023.988000005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</v>
      </c>
      <c r="D25" s="4" t="e">
        <f>D24/D23</f>
        <v>#VALUE!</v>
      </c>
      <c r="E25" s="4" t="e">
        <f>E24/E23</f>
        <v>#VALUE!</v>
      </c>
      <c r="F25" s="4">
        <f>F24/F23</f>
        <v>0.20000000000000004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 t="e">
        <f>STAFF_CWS!AQ231</f>
        <v>#VALUE!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0.10030069008768951</v>
      </c>
      <c r="D27" s="4" t="e">
        <f>D26/D23</f>
        <v>#VALUE!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43747674</v>
      </c>
      <c r="D28" s="26" t="e">
        <f>STAFF_CWS!AQ233</f>
        <v>#VALUE!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 t="e">
        <f>STAFF_CWS!AQ359</f>
        <v>#VALUE!</v>
      </c>
      <c r="E49" s="26" t="e">
        <f>STAFF_CWS!BC359</f>
        <v>#VALUE!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 t="e">
        <f>STAFF_CWS!AQ363</f>
        <v>#VALUE!</v>
      </c>
      <c r="E51" s="26" t="e">
        <f>STAFF_CWS!BC363</f>
        <v>#VALUE!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 t="e">
        <f>STAFF_CWS!AQ373</f>
        <v>#VALUE!</v>
      </c>
      <c r="E52" s="26" t="e">
        <f>STAFF_CWS!BC373</f>
        <v>#VALUE!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 t="e">
        <f>STAFF_CWS!AQ379</f>
        <v>#VALUE!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 t="e">
        <f>STAFF_CWS!AQ381</f>
        <v>#VALUE!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 t="e">
        <f>STAFF_CWS!AQ532</f>
        <v>#VALUE!</v>
      </c>
      <c r="E63" s="26" t="e">
        <f>STAFF_CWS!BC532</f>
        <v>#VALUE!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 t="e">
        <f>STAFF_CWS!AQ536</f>
        <v>#VALUE!</v>
      </c>
      <c r="E65" s="26" t="e">
        <f>STAFF_CWS!BC536</f>
        <v>#VALUE!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 t="e">
        <f>STAFF_CWS!AQ546</f>
        <v>#VALUE!</v>
      </c>
      <c r="E66" s="26" t="e">
        <f>STAFF_CWS!BC546</f>
        <v>#VALUE!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 t="e">
        <f>D66/D65</f>
        <v>#VALUE!</v>
      </c>
      <c r="E67" s="4" t="e">
        <f>E66/E65</f>
        <v>#VALUE!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 t="e">
        <f>STAFF_CWS!AQ552</f>
        <v>#VALUE!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 t="e">
        <f>D68/D65</f>
        <v>#VALUE!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 t="e">
        <f>STAFF_CWS!AQ554</f>
        <v>#VALUE!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2" t="s">
        <v>35</v>
      </c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 t="s">
        <v>36</v>
      </c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 t="s">
        <v>37</v>
      </c>
      <c r="AB1" s="372"/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 t="s">
        <v>38</v>
      </c>
      <c r="AN1" s="372"/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 t="s">
        <v>39</v>
      </c>
      <c r="AZ1" s="372"/>
      <c r="BA1" s="372"/>
      <c r="BB1" s="372"/>
      <c r="BC1" s="372"/>
      <c r="BD1" s="372"/>
      <c r="BE1" s="372"/>
      <c r="BF1" s="372"/>
      <c r="BG1" s="372"/>
      <c r="BH1" s="372"/>
      <c r="BI1" s="372"/>
      <c r="BJ1" s="37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2" t="s">
        <v>151</v>
      </c>
      <c r="B5" s="372"/>
    </row>
    <row r="6" spans="1:63" x14ac:dyDescent="0.15">
      <c r="C6" s="372" t="s">
        <v>35</v>
      </c>
      <c r="D6" s="372"/>
      <c r="E6" s="372"/>
      <c r="F6" s="372"/>
      <c r="G6" s="372"/>
      <c r="H6" s="372"/>
      <c r="I6" s="372"/>
      <c r="J6" s="372"/>
      <c r="K6" s="372"/>
      <c r="L6" s="372"/>
      <c r="M6" s="372"/>
      <c r="N6" s="372"/>
      <c r="O6" s="372" t="s">
        <v>36</v>
      </c>
      <c r="P6" s="372"/>
      <c r="Q6" s="372"/>
      <c r="R6" s="372"/>
      <c r="S6" s="372"/>
      <c r="T6" s="372"/>
      <c r="U6" s="372"/>
      <c r="V6" s="372"/>
      <c r="W6" s="372"/>
      <c r="X6" s="372"/>
      <c r="Y6" s="372"/>
      <c r="Z6" s="372"/>
      <c r="AA6" s="372" t="s">
        <v>37</v>
      </c>
      <c r="AB6" s="372"/>
      <c r="AC6" s="372"/>
      <c r="AD6" s="372"/>
      <c r="AE6" s="372"/>
      <c r="AF6" s="372"/>
      <c r="AG6" s="372"/>
      <c r="AH6" s="372"/>
      <c r="AI6" s="372"/>
      <c r="AJ6" s="372"/>
      <c r="AK6" s="372"/>
      <c r="AL6" s="372"/>
      <c r="AM6" s="372" t="s">
        <v>38</v>
      </c>
      <c r="AN6" s="372"/>
      <c r="AO6" s="372"/>
      <c r="AP6" s="372"/>
      <c r="AQ6" s="372"/>
      <c r="AR6" s="372"/>
      <c r="AS6" s="372"/>
      <c r="AT6" s="372"/>
      <c r="AU6" s="372"/>
      <c r="AV6" s="372"/>
      <c r="AW6" s="372"/>
      <c r="AX6" s="372"/>
      <c r="AY6" s="372" t="s">
        <v>39</v>
      </c>
      <c r="AZ6" s="372"/>
      <c r="BA6" s="372"/>
      <c r="BB6" s="372"/>
      <c r="BC6" s="372"/>
      <c r="BD6" s="372"/>
      <c r="BE6" s="372"/>
      <c r="BF6" s="372"/>
      <c r="BG6" s="372"/>
      <c r="BH6" s="372"/>
      <c r="BI6" s="372"/>
      <c r="BJ6" s="37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2200</v>
      </c>
      <c r="P10" s="9">
        <f>+STAFF_CWS!U562</f>
        <v>3575</v>
      </c>
      <c r="Q10" s="9">
        <f>+STAFF_CWS!V562</f>
        <v>3987.5</v>
      </c>
      <c r="R10" s="9">
        <f>+STAFF_CWS!W562</f>
        <v>3987.5</v>
      </c>
      <c r="S10" s="9">
        <f>+STAFF_CWS!X562</f>
        <v>4400</v>
      </c>
      <c r="T10" s="9">
        <f>+STAFF_CWS!Y562</f>
        <v>4812.5</v>
      </c>
      <c r="U10" s="9">
        <f>+STAFF_CWS!Z562</f>
        <v>3987.5</v>
      </c>
      <c r="V10" s="9">
        <f>+STAFF_CWS!AA562</f>
        <v>4400</v>
      </c>
      <c r="W10" s="9">
        <f>+STAFF_CWS!AB562</f>
        <v>3575</v>
      </c>
      <c r="X10" s="9">
        <f>+STAFF_CWS!AC562</f>
        <v>3575</v>
      </c>
      <c r="Y10" s="9">
        <f>+STAFF_CWS!AD562</f>
        <v>3575</v>
      </c>
      <c r="Z10" s="9">
        <f>+STAFF_CWS!AE562</f>
        <v>2200</v>
      </c>
      <c r="AA10" s="9" t="e">
        <f>+STAFF_CWS!AF562</f>
        <v>#VALUE!</v>
      </c>
      <c r="AB10" s="9" t="e">
        <f>+STAFF_CWS!AG562</f>
        <v>#VALUE!</v>
      </c>
      <c r="AC10" s="9" t="e">
        <f>+STAFF_CWS!AH562</f>
        <v>#VALUE!</v>
      </c>
      <c r="AD10" s="9" t="e">
        <f>+STAFF_CWS!AI562</f>
        <v>#VALUE!</v>
      </c>
      <c r="AE10" s="9" t="e">
        <f>+STAFF_CWS!AJ562</f>
        <v>#VALUE!</v>
      </c>
      <c r="AF10" s="9" t="e">
        <f>+STAFF_CWS!AK562</f>
        <v>#VALUE!</v>
      </c>
      <c r="AG10" s="9" t="e">
        <f>+STAFF_CWS!AL562</f>
        <v>#VALUE!</v>
      </c>
      <c r="AH10" s="9" t="e">
        <f>+STAFF_CWS!AM562</f>
        <v>#VALUE!</v>
      </c>
      <c r="AI10" s="9" t="e">
        <f>+STAFF_CWS!AN562</f>
        <v>#VALUE!</v>
      </c>
      <c r="AJ10" s="9" t="e">
        <f>+STAFF_CWS!AO562</f>
        <v>#VALUE!</v>
      </c>
      <c r="AK10" s="9" t="e">
        <f>+STAFF_CWS!AP562</f>
        <v>#VALUE!</v>
      </c>
      <c r="AL10" s="9" t="e">
        <f>+STAFF_CWS!AQ562</f>
        <v>#VALUE!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>
        <f>+STAFF_CWS!BD562</f>
        <v>172210.78000000003</v>
      </c>
      <c r="AZ10" s="9">
        <f>+STAFF_CWS!BE562</f>
        <v>279754.04249999998</v>
      </c>
      <c r="BA10" s="9">
        <f>+STAFF_CWS!BF562</f>
        <v>312018.065</v>
      </c>
      <c r="BB10" s="9">
        <f>+STAFF_CWS!BG562</f>
        <v>312030.815</v>
      </c>
      <c r="BC10" s="9">
        <f>+STAFF_CWS!BH562</f>
        <v>344435.18500000006</v>
      </c>
      <c r="BD10" s="9">
        <f>+STAFF_CWS!BI562</f>
        <v>376703.14500000002</v>
      </c>
      <c r="BE10" s="9">
        <f>+STAFF_CWS!BJ562</f>
        <v>312030.815</v>
      </c>
      <c r="BF10" s="9">
        <f>+STAFF_CWS!BK562</f>
        <v>344435.18500000006</v>
      </c>
      <c r="BG10" s="9">
        <f>+STAFF_CWS!BL562</f>
        <v>279761.73</v>
      </c>
      <c r="BH10" s="9">
        <f>+STAFF_CWS!BM562</f>
        <v>279761.73</v>
      </c>
      <c r="BI10" s="9">
        <f>+STAFF_CWS!BN562</f>
        <v>279761.73</v>
      </c>
      <c r="BJ10" s="9">
        <f>+STAFF_CWS!BO562</f>
        <v>172216.71750000003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5602200</v>
      </c>
      <c r="P11" s="9">
        <f t="shared" si="0"/>
        <v>5603575</v>
      </c>
      <c r="Q11" s="9">
        <f t="shared" si="0"/>
        <v>5603987.5</v>
      </c>
      <c r="R11" s="9">
        <f t="shared" si="0"/>
        <v>5603987.5</v>
      </c>
      <c r="S11" s="9">
        <f t="shared" si="0"/>
        <v>5604400</v>
      </c>
      <c r="T11" s="9">
        <f t="shared" si="0"/>
        <v>5604812.5</v>
      </c>
      <c r="U11" s="9">
        <f t="shared" si="0"/>
        <v>5603987.5</v>
      </c>
      <c r="V11" s="9">
        <f t="shared" si="0"/>
        <v>5604400</v>
      </c>
      <c r="W11" s="9">
        <f t="shared" si="0"/>
        <v>5603575</v>
      </c>
      <c r="X11" s="9">
        <f t="shared" si="0"/>
        <v>5603575</v>
      </c>
      <c r="Y11" s="9">
        <f t="shared" si="0"/>
        <v>5603575</v>
      </c>
      <c r="Z11" s="9">
        <f t="shared" si="0"/>
        <v>5602200</v>
      </c>
      <c r="AA11" s="9" t="e">
        <f t="shared" si="0"/>
        <v>#VALUE!</v>
      </c>
      <c r="AB11" s="9" t="e">
        <f t="shared" si="0"/>
        <v>#VALUE!</v>
      </c>
      <c r="AC11" s="9" t="e">
        <f t="shared" si="0"/>
        <v>#VALUE!</v>
      </c>
      <c r="AD11" s="9" t="e">
        <f t="shared" si="0"/>
        <v>#VALUE!</v>
      </c>
      <c r="AE11" s="9" t="e">
        <f t="shared" si="0"/>
        <v>#VALUE!</v>
      </c>
      <c r="AF11" s="9" t="e">
        <f t="shared" si="0"/>
        <v>#VALUE!</v>
      </c>
      <c r="AG11" s="9" t="e">
        <f t="shared" si="0"/>
        <v>#VALUE!</v>
      </c>
      <c r="AH11" s="9" t="e">
        <f t="shared" si="0"/>
        <v>#VALUE!</v>
      </c>
      <c r="AI11" s="9" t="e">
        <f t="shared" si="0"/>
        <v>#VALUE!</v>
      </c>
      <c r="AJ11" s="9" t="e">
        <f t="shared" si="0"/>
        <v>#VALUE!</v>
      </c>
      <c r="AK11" s="9" t="e">
        <f t="shared" si="0"/>
        <v>#VALUE!</v>
      </c>
      <c r="AL11" s="9" t="e">
        <f t="shared" si="0"/>
        <v>#VALUE!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>
        <f t="shared" si="0"/>
        <v>10972210.779999999</v>
      </c>
      <c r="AZ11" s="9">
        <f t="shared" si="0"/>
        <v>11079754.0425</v>
      </c>
      <c r="BA11" s="9">
        <f t="shared" si="0"/>
        <v>11112018.064999999</v>
      </c>
      <c r="BB11" s="9">
        <f t="shared" si="0"/>
        <v>11112030.814999999</v>
      </c>
      <c r="BC11" s="9">
        <f t="shared" si="0"/>
        <v>11144435.185000001</v>
      </c>
      <c r="BD11" s="9">
        <f t="shared" si="0"/>
        <v>11176703.145</v>
      </c>
      <c r="BE11" s="9">
        <f t="shared" si="0"/>
        <v>11112030.814999999</v>
      </c>
      <c r="BF11" s="9">
        <f t="shared" si="0"/>
        <v>11144435.185000001</v>
      </c>
      <c r="BG11" s="9">
        <f t="shared" si="0"/>
        <v>11079761.73</v>
      </c>
      <c r="BH11" s="9">
        <f t="shared" si="0"/>
        <v>11079761.73</v>
      </c>
      <c r="BI11" s="9">
        <f t="shared" si="0"/>
        <v>11079761.73</v>
      </c>
      <c r="BJ11" s="9">
        <f t="shared" si="0"/>
        <v>10972216.717499999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2" t="s">
        <v>154</v>
      </c>
      <c r="B13" s="372"/>
    </row>
    <row r="14" spans="1:63" x14ac:dyDescent="0.15">
      <c r="C14" s="372" t="s">
        <v>35</v>
      </c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/>
      <c r="O14" s="372" t="s">
        <v>36</v>
      </c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/>
      <c r="AA14" s="372" t="s">
        <v>37</v>
      </c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 t="s">
        <v>38</v>
      </c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/>
      <c r="AY14" s="372" t="s">
        <v>39</v>
      </c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  <c r="BJ14" s="37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37</vt:i4>
      </vt:variant>
    </vt:vector>
  </HeadingPairs>
  <TitlesOfParts>
    <vt:vector size="10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2023-04-08T01:40:59Z</dcterms:modified>
</cp:coreProperties>
</file>